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ls" ContentType="application/vnd.ms-exce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310" windowHeight="1050" tabRatio="802" firstSheet="1" activeTab="1"/>
  </bookViews>
  <sheets>
    <sheet name="диаграмма" sheetId="26" state="hidden" r:id="rId1"/>
    <sheet name="демогр" sheetId="92" r:id="rId2"/>
    <sheet name="труд рес" sheetId="85" r:id="rId3"/>
    <sheet name="занятость" sheetId="23" r:id="rId4"/>
    <sheet name="Ст.мин. набора прод." sheetId="98" r:id="rId5"/>
    <sheet name="соц инфрастр" sheetId="130" r:id="rId6"/>
    <sheet name="цены на металл" sheetId="95" r:id="rId7"/>
    <sheet name="цены на металл 2" sheetId="96" r:id="rId8"/>
    <sheet name="дин. цен" sheetId="42" r:id="rId9"/>
    <sheet name="индекс потр цен" sheetId="129" r:id="rId10"/>
    <sheet name="Средние цены" sheetId="103" r:id="rId11"/>
  </sheets>
  <definedNames>
    <definedName name="_xlnm.Print_Titles" localSheetId="8">'дин. цен'!$3:$4</definedName>
    <definedName name="_xlnm.Print_Area" localSheetId="8">'дин. цен'!$A$1:$F$75,'дин. цен'!$I$10</definedName>
    <definedName name="_xlnm.Print_Area" localSheetId="3">занятость!$A$1:$H$50</definedName>
    <definedName name="_xlnm.Print_Area" localSheetId="5">'соц инфрастр'!$A$1:$F$85</definedName>
    <definedName name="_xlnm.Print_Area" localSheetId="2">'труд рес'!$A$1:$H$55</definedName>
    <definedName name="_xlnm.Print_Area" localSheetId="6">'цены на металл'!$A$1:$J$64</definedName>
  </definedNames>
  <calcPr calcId="124519"/>
</workbook>
</file>

<file path=xl/calcChain.xml><?xml version="1.0" encoding="utf-8"?>
<calcChain xmlns="http://schemas.openxmlformats.org/spreadsheetml/2006/main">
  <c r="D21" i="92"/>
  <c r="E50" i="85" l="1"/>
  <c r="E49"/>
  <c r="E47"/>
  <c r="E46"/>
  <c r="G46" s="1"/>
  <c r="E45"/>
  <c r="D65" i="42"/>
  <c r="E37" i="26"/>
  <c r="E38"/>
  <c r="E39"/>
  <c r="E40"/>
  <c r="E41"/>
  <c r="E42"/>
  <c r="E43"/>
  <c r="E44"/>
  <c r="E45"/>
  <c r="E46"/>
  <c r="E47"/>
  <c r="E48"/>
  <c r="E49"/>
  <c r="D37"/>
  <c r="D38"/>
  <c r="D39"/>
  <c r="D40"/>
  <c r="D41"/>
  <c r="D42"/>
  <c r="D43"/>
  <c r="D44"/>
  <c r="D45"/>
  <c r="D46"/>
  <c r="D47"/>
  <c r="D48"/>
  <c r="D49"/>
  <c r="D50" i="85"/>
  <c r="D49"/>
  <c r="D48" s="1"/>
  <c r="D47"/>
  <c r="D46"/>
  <c r="D45"/>
  <c r="C6"/>
  <c r="E6"/>
  <c r="H17" i="95"/>
  <c r="G17"/>
  <c r="F17"/>
  <c r="E17"/>
  <c r="D17"/>
  <c r="C17"/>
  <c r="J54" i="98"/>
  <c r="G54"/>
  <c r="J53"/>
  <c r="G53"/>
  <c r="D53"/>
  <c r="D54"/>
  <c r="C54"/>
  <c r="F54"/>
  <c r="I54"/>
  <c r="C41"/>
  <c r="D41"/>
  <c r="F41"/>
  <c r="G41"/>
  <c r="I41"/>
  <c r="J41"/>
  <c r="C53"/>
  <c r="G43" i="85"/>
  <c r="F43"/>
  <c r="G28"/>
  <c r="G29"/>
  <c r="G31"/>
  <c r="G32"/>
  <c r="G33"/>
  <c r="G34"/>
  <c r="G35"/>
  <c r="G36"/>
  <c r="G27"/>
  <c r="F28"/>
  <c r="F29"/>
  <c r="F31"/>
  <c r="F32"/>
  <c r="F33"/>
  <c r="F34"/>
  <c r="F35"/>
  <c r="F36"/>
  <c r="F27"/>
  <c r="D37"/>
  <c r="F53" i="98"/>
  <c r="F52"/>
  <c r="F51"/>
  <c r="C52"/>
  <c r="C51"/>
  <c r="I53"/>
  <c r="I52"/>
  <c r="I51"/>
  <c r="C13" i="92"/>
  <c r="G50" i="85"/>
  <c r="F49"/>
  <c r="F47"/>
  <c r="F45"/>
  <c r="D6"/>
  <c r="J52" i="98"/>
  <c r="G52"/>
  <c r="D52"/>
  <c r="J51"/>
  <c r="G51"/>
  <c r="D51"/>
  <c r="E55" i="42"/>
  <c r="E32"/>
  <c r="E29"/>
  <c r="F6" i="85"/>
  <c r="C50" i="98"/>
  <c r="D50"/>
  <c r="F50"/>
  <c r="G50"/>
  <c r="I50"/>
  <c r="J50"/>
  <c r="D36" i="26"/>
  <c r="F49" i="98"/>
  <c r="J49"/>
  <c r="I49"/>
  <c r="C49"/>
  <c r="D49"/>
  <c r="G49"/>
  <c r="C48"/>
  <c r="D48"/>
  <c r="F48"/>
  <c r="G48"/>
  <c r="I48"/>
  <c r="J48"/>
  <c r="C47"/>
  <c r="D47"/>
  <c r="F47"/>
  <c r="G47"/>
  <c r="I47"/>
  <c r="J47"/>
  <c r="C16" i="26"/>
  <c r="B16"/>
  <c r="C46" i="98"/>
  <c r="D46"/>
  <c r="F46"/>
  <c r="G46"/>
  <c r="I46"/>
  <c r="J46"/>
  <c r="I45"/>
  <c r="G45"/>
  <c r="F45"/>
  <c r="D45"/>
  <c r="C45"/>
  <c r="J45"/>
  <c r="D70" i="42"/>
  <c r="J44" i="98"/>
  <c r="I44"/>
  <c r="G44"/>
  <c r="F44"/>
  <c r="D44"/>
  <c r="C44"/>
  <c r="J43"/>
  <c r="I43"/>
  <c r="G43"/>
  <c r="F43"/>
  <c r="D43"/>
  <c r="C43"/>
  <c r="J42"/>
  <c r="I42"/>
  <c r="G42"/>
  <c r="F42"/>
  <c r="D42"/>
  <c r="C42"/>
  <c r="F13" i="92"/>
  <c r="E6" i="4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6"/>
  <c r="E57"/>
  <c r="E58"/>
  <c r="E59"/>
  <c r="E62"/>
  <c r="E63"/>
  <c r="E64"/>
  <c r="E65"/>
  <c r="E66"/>
  <c r="E68"/>
  <c r="E69"/>
  <c r="E70"/>
  <c r="F70"/>
  <c r="E71"/>
  <c r="F6" i="98"/>
  <c r="G6"/>
  <c r="F7"/>
  <c r="G7"/>
  <c r="F8"/>
  <c r="G8"/>
  <c r="F9"/>
  <c r="G9"/>
  <c r="F10"/>
  <c r="G10"/>
  <c r="F11"/>
  <c r="G11"/>
  <c r="F12"/>
  <c r="G12"/>
  <c r="I12"/>
  <c r="J12"/>
  <c r="C13"/>
  <c r="D13"/>
  <c r="F13"/>
  <c r="G13"/>
  <c r="I13"/>
  <c r="J13"/>
  <c r="C14"/>
  <c r="D14"/>
  <c r="F14"/>
  <c r="G14"/>
  <c r="I14"/>
  <c r="J14"/>
  <c r="C15"/>
  <c r="D15"/>
  <c r="F15"/>
  <c r="G15"/>
  <c r="I15"/>
  <c r="J15"/>
  <c r="C16"/>
  <c r="D16"/>
  <c r="F16"/>
  <c r="G16"/>
  <c r="I16"/>
  <c r="J16"/>
  <c r="C17"/>
  <c r="D17"/>
  <c r="F17"/>
  <c r="G17"/>
  <c r="I17"/>
  <c r="J17"/>
  <c r="C18"/>
  <c r="D18"/>
  <c r="F18"/>
  <c r="G18"/>
  <c r="I18"/>
  <c r="J18"/>
  <c r="C19"/>
  <c r="D19"/>
  <c r="F19"/>
  <c r="G19"/>
  <c r="I19"/>
  <c r="J19"/>
  <c r="C20"/>
  <c r="D20"/>
  <c r="F20"/>
  <c r="G20"/>
  <c r="I20"/>
  <c r="J20"/>
  <c r="C21"/>
  <c r="D21"/>
  <c r="F21"/>
  <c r="G21"/>
  <c r="I21"/>
  <c r="J21"/>
  <c r="C22"/>
  <c r="D22"/>
  <c r="F22"/>
  <c r="G22"/>
  <c r="I22"/>
  <c r="J22"/>
  <c r="C23"/>
  <c r="D23"/>
  <c r="F23"/>
  <c r="G23"/>
  <c r="I23"/>
  <c r="J23"/>
  <c r="C24"/>
  <c r="D24"/>
  <c r="F24"/>
  <c r="G24"/>
  <c r="I24"/>
  <c r="J24"/>
  <c r="C25"/>
  <c r="D25"/>
  <c r="F25"/>
  <c r="G25"/>
  <c r="I25"/>
  <c r="J25"/>
  <c r="C26"/>
  <c r="D26"/>
  <c r="F26"/>
  <c r="G26"/>
  <c r="I26"/>
  <c r="J26"/>
  <c r="C27"/>
  <c r="D27"/>
  <c r="F27"/>
  <c r="G27"/>
  <c r="I27"/>
  <c r="J27"/>
  <c r="C28"/>
  <c r="D28"/>
  <c r="F28"/>
  <c r="G28"/>
  <c r="I28"/>
  <c r="J28"/>
  <c r="C29"/>
  <c r="F29"/>
  <c r="G29"/>
  <c r="I29"/>
  <c r="J29"/>
  <c r="C30"/>
  <c r="D30"/>
  <c r="F30"/>
  <c r="G30"/>
  <c r="I30"/>
  <c r="J30"/>
  <c r="C31"/>
  <c r="D31"/>
  <c r="F31"/>
  <c r="G31"/>
  <c r="I31"/>
  <c r="J31"/>
  <c r="C32"/>
  <c r="D32"/>
  <c r="F32"/>
  <c r="G32"/>
  <c r="I32"/>
  <c r="J32"/>
  <c r="C33"/>
  <c r="D33"/>
  <c r="F33"/>
  <c r="G33"/>
  <c r="I33"/>
  <c r="J33"/>
  <c r="C34"/>
  <c r="D34"/>
  <c r="F34"/>
  <c r="G34"/>
  <c r="I34"/>
  <c r="J34"/>
  <c r="C35"/>
  <c r="D35"/>
  <c r="F35"/>
  <c r="G35"/>
  <c r="I35"/>
  <c r="J35"/>
  <c r="C36"/>
  <c r="D36"/>
  <c r="F36"/>
  <c r="G36"/>
  <c r="I36"/>
  <c r="J36"/>
  <c r="C37"/>
  <c r="D37"/>
  <c r="F37"/>
  <c r="G37"/>
  <c r="I37"/>
  <c r="J37"/>
  <c r="C38"/>
  <c r="D38"/>
  <c r="F38"/>
  <c r="G38"/>
  <c r="I38"/>
  <c r="J38"/>
  <c r="C39"/>
  <c r="D39"/>
  <c r="F39"/>
  <c r="G39"/>
  <c r="I39"/>
  <c r="J39"/>
  <c r="C40"/>
  <c r="D40"/>
  <c r="F40"/>
  <c r="G40"/>
  <c r="I40"/>
  <c r="J40"/>
  <c r="F5" i="23"/>
  <c r="F6"/>
  <c r="F7"/>
  <c r="F8"/>
  <c r="F9"/>
  <c r="F11"/>
  <c r="F12"/>
  <c r="F13"/>
  <c r="G6" i="85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E37"/>
  <c r="G37" s="1"/>
  <c r="E48"/>
  <c r="G48" s="1"/>
  <c r="E5" i="92"/>
  <c r="E6"/>
  <c r="E7"/>
  <c r="E9"/>
  <c r="E11"/>
  <c r="D13"/>
  <c r="E13" s="1"/>
  <c r="C21"/>
  <c r="F21" s="1"/>
  <c r="G21"/>
  <c r="F23"/>
  <c r="F24"/>
  <c r="B11" i="26"/>
  <c r="C11"/>
  <c r="E36"/>
  <c r="F37" i="85"/>
  <c r="F50" l="1"/>
  <c r="F48"/>
  <c r="F46"/>
  <c r="G49"/>
  <c r="G47"/>
  <c r="G45"/>
</calcChain>
</file>

<file path=xl/comments1.xml><?xml version="1.0" encoding="utf-8"?>
<comments xmlns="http://schemas.openxmlformats.org/spreadsheetml/2006/main">
  <authors>
    <author>Джепа Алексей Юрьевич</author>
  </authors>
  <commentList>
    <comment ref="D34" authorId="0">
      <text>
        <r>
          <rPr>
            <sz val="11"/>
            <color indexed="81"/>
            <rFont val="Tahoma"/>
            <family val="2"/>
            <charset val="204"/>
          </rPr>
          <t>Протягивай формулу на весь столбик. Если ниже чем в АППГ - ставь "0"</t>
        </r>
      </text>
    </comment>
  </commentList>
</comments>
</file>

<file path=xl/comments2.xml><?xml version="1.0" encoding="utf-8"?>
<comments xmlns="http://schemas.openxmlformats.org/spreadsheetml/2006/main">
  <authors>
    <author>Пестрякова Елена</author>
    <author>Denisova</author>
  </authors>
  <commentList>
    <comment ref="B19" authorId="0">
      <text>
        <r>
          <rPr>
            <sz val="10"/>
            <color indexed="81"/>
            <rFont val="Tahoma"/>
            <family val="2"/>
            <charset val="204"/>
          </rPr>
          <t xml:space="preserve">Краевое гос.-ое учреждение доп. образования (повышение квалификации) специалистов "Норильский межотраслевой институт повышения квалификации и проф. переподготовки" </t>
        </r>
      </text>
    </comment>
    <comment ref="B20" authorId="1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 и юношей,
1 дом детского творчества,
1 станция детско-юношеского туризма
</t>
        </r>
      </text>
    </comment>
    <comment ref="B27" authorId="1">
      <text>
        <r>
          <rPr>
            <sz val="10"/>
            <color indexed="81"/>
            <rFont val="Tahoma"/>
            <family val="2"/>
            <charset val="204"/>
          </rPr>
          <t>в том числе КГОУ среднего профессионального образования "Норильское медицинское училище"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sz val="10"/>
            <color indexed="81"/>
            <rFont val="Tahoma"/>
            <family val="2"/>
            <charset val="204"/>
          </rPr>
          <t>ЗДРАВ относит к больницам, по причине наличия амбул. и стационарного леченияи</t>
        </r>
      </text>
    </comment>
  </commentList>
</comments>
</file>

<file path=xl/sharedStrings.xml><?xml version="1.0" encoding="utf-8"?>
<sst xmlns="http://schemas.openxmlformats.org/spreadsheetml/2006/main" count="846" uniqueCount="494">
  <si>
    <t>Музеи (включая 2 филиала):                                                                                        в том числе:</t>
  </si>
  <si>
    <t>Магаданская область</t>
  </si>
  <si>
    <t xml:space="preserve"> - общее и дошкольное образование</t>
  </si>
  <si>
    <t>Чукотский авт.округ</t>
  </si>
  <si>
    <t>2 (2)</t>
  </si>
  <si>
    <t>1 (2)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</si>
  <si>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</si>
  <si>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 - лицей</t>
  </si>
  <si>
    <t xml:space="preserve"> - гимназия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</si>
  <si>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</si>
  <si>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</si>
  <si>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</si>
  <si>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</si>
  <si>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</si>
  <si>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</si>
  <si>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</si>
  <si>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</si>
  <si>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</si>
  <si>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</si>
  <si>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</si>
  <si>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</si>
  <si>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</si>
  <si>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</si>
  <si>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</si>
  <si>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Москва</t>
  </si>
  <si>
    <t>Красноярск</t>
  </si>
  <si>
    <t>Мурманск</t>
  </si>
  <si>
    <t>Сургут</t>
  </si>
  <si>
    <t>1 поездка</t>
  </si>
  <si>
    <t>Водоснабжение и канализация</t>
  </si>
  <si>
    <t>мес. с чел.</t>
  </si>
  <si>
    <t>Отопление</t>
  </si>
  <si>
    <t>Горячее водоснабжение</t>
  </si>
  <si>
    <t>100 квт</t>
  </si>
  <si>
    <t>рублей</t>
  </si>
  <si>
    <t>Аи - 80</t>
  </si>
  <si>
    <t>ДТ</t>
  </si>
  <si>
    <t>Сбербанк</t>
  </si>
  <si>
    <t>ЦБ РФ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</si>
  <si>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</si>
  <si>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</si>
  <si>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</si>
  <si>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</si>
  <si>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</si>
  <si>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</si>
  <si>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</si>
  <si>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</si>
  <si>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ед.</t>
  </si>
  <si>
    <t>ед/коек</t>
  </si>
  <si>
    <t>мест</t>
  </si>
  <si>
    <t>Родилось</t>
  </si>
  <si>
    <t>Умерло</t>
  </si>
  <si>
    <t xml:space="preserve"> Средняя цена продуктов питания:       </t>
  </si>
  <si>
    <t>Больницы, всего</t>
  </si>
  <si>
    <t>Поликлинические учреждения</t>
  </si>
  <si>
    <t>Стоматологическая поликлиника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</si>
  <si>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</si>
  <si>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</si>
  <si>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</si>
  <si>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</si>
  <si>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</si>
  <si>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</si>
  <si>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</si>
  <si>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</si>
  <si>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</si>
  <si>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</si>
  <si>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</si>
  <si>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</si>
  <si>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 xml:space="preserve"> -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</si>
  <si>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</si>
  <si>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</si>
  <si>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</si>
  <si>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</si>
  <si>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</si>
  <si>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Социальная инфраструктура</t>
  </si>
  <si>
    <t>ТАО</t>
  </si>
  <si>
    <t>Специализированные медицинские учреждения:</t>
  </si>
  <si>
    <t xml:space="preserve">Число занимающихся </t>
  </si>
  <si>
    <t xml:space="preserve"> - среднесписочная</t>
  </si>
  <si>
    <t xml:space="preserve"> - среднеявочная</t>
  </si>
  <si>
    <t>Образование</t>
  </si>
  <si>
    <t>Здравоохранение</t>
  </si>
  <si>
    <t>Культура</t>
  </si>
  <si>
    <t>Спорт</t>
  </si>
  <si>
    <t xml:space="preserve"> - культура и искусство</t>
  </si>
  <si>
    <t>Темп роста,%</t>
  </si>
  <si>
    <t>Лист для диаграмм</t>
  </si>
  <si>
    <t>Красноярский край</t>
  </si>
  <si>
    <r>
      <t xml:space="preserve"> - физкультура и спорт</t>
    </r>
    <r>
      <rPr>
        <b/>
        <sz val="14"/>
        <rFont val="Times New Roman CYR"/>
        <charset val="204"/>
      </rPr>
      <t xml:space="preserve"> </t>
    </r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</si>
  <si>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</si>
  <si>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>Начальное профессиональное образование:</t>
  </si>
  <si>
    <t>ед./чел.</t>
  </si>
  <si>
    <t>Медицинское училище №1</t>
  </si>
  <si>
    <t>Педагогический колледж</t>
  </si>
  <si>
    <t>Политехнический колледж</t>
  </si>
  <si>
    <t>Филиал Ачинского торгово-экономического техникума</t>
  </si>
  <si>
    <t>Норильский индустриальный институт</t>
  </si>
  <si>
    <t>1 / 25</t>
  </si>
  <si>
    <t>1 / 1 106</t>
  </si>
  <si>
    <t xml:space="preserve">Колледж искусств </t>
  </si>
  <si>
    <t>Колледж менеджмента и права</t>
  </si>
  <si>
    <t>филиал Красноярского строительного техникума</t>
  </si>
  <si>
    <t>1 / 306</t>
  </si>
  <si>
    <t>1 / 310</t>
  </si>
  <si>
    <t>1 / 204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</si>
  <si>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</si>
  <si>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</si>
  <si>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</si>
  <si>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</si>
  <si>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 xml:space="preserve">Количество браков 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</si>
  <si>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</si>
  <si>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</si>
  <si>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</si>
  <si>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</si>
  <si>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</si>
  <si>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</si>
  <si>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хлеб пшеничный</t>
  </si>
  <si>
    <t xml:space="preserve"> хлеб ржаной</t>
  </si>
  <si>
    <t xml:space="preserve"> макаронные изделия </t>
  </si>
  <si>
    <t xml:space="preserve"> рис</t>
  </si>
  <si>
    <t xml:space="preserve"> крупа гречневая</t>
  </si>
  <si>
    <t xml:space="preserve"> картофель</t>
  </si>
  <si>
    <t xml:space="preserve"> капуста</t>
  </si>
  <si>
    <t xml:space="preserve"> лук репчатый</t>
  </si>
  <si>
    <t xml:space="preserve"> огурцы</t>
  </si>
  <si>
    <t xml:space="preserve"> помидоры</t>
  </si>
  <si>
    <t xml:space="preserve"> яблоки</t>
  </si>
  <si>
    <t xml:space="preserve"> груши</t>
  </si>
  <si>
    <t xml:space="preserve"> бананы</t>
  </si>
  <si>
    <t xml:space="preserve"> апельсины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</si>
  <si>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</si>
  <si>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</si>
  <si>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</si>
  <si>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</si>
  <si>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куры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</si>
  <si>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</si>
  <si>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</si>
  <si>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</si>
  <si>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</si>
  <si>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</si>
  <si>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</si>
  <si>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</si>
  <si>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</si>
  <si>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</si>
  <si>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</si>
  <si>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</si>
  <si>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</si>
  <si>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</si>
  <si>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(металич. набойки), с учетом НДС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</si>
  <si>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</si>
  <si>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</si>
  <si>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усредненный ремонт импортного цветного телевизова (без стоимостити запчастей), с НДС</t>
  </si>
  <si>
    <t xml:space="preserve"> ремонт отечественного телевизора                                            (без стоимости деталей), с НДС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</si>
  <si>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</si>
  <si>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</si>
  <si>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</si>
  <si>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</si>
  <si>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</si>
  <si>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</si>
  <si>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</si>
  <si>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</si>
  <si>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</si>
  <si>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Детское дошкольное учреждение:</t>
  </si>
  <si>
    <t xml:space="preserve"> Себестоимость  на содержание 1-го ребенка в ДДУ 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</si>
  <si>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</si>
  <si>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</si>
  <si>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1 / 585</t>
  </si>
  <si>
    <t>1 / 286</t>
  </si>
  <si>
    <t xml:space="preserve">Средний доход работника местного бюджета </t>
  </si>
  <si>
    <t xml:space="preserve"> - бассейн</t>
  </si>
  <si>
    <t xml:space="preserve"> - каток</t>
  </si>
  <si>
    <t>1 / 386</t>
  </si>
  <si>
    <t>ед./мест</t>
  </si>
  <si>
    <t>Численность детей посещающих УДО :</t>
  </si>
  <si>
    <t>III. Учреждения дополнительного образования:</t>
  </si>
  <si>
    <t>Высшее профессиональное образование:</t>
  </si>
  <si>
    <t>ед</t>
  </si>
  <si>
    <t>Ед. изм.</t>
  </si>
  <si>
    <t>из них по отраслям (вкл. аппарат):</t>
  </si>
  <si>
    <t xml:space="preserve">6 </t>
  </si>
  <si>
    <t xml:space="preserve">Станция скорой медицинской помощи 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</si>
  <si>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</si>
  <si>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</si>
  <si>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</si>
  <si>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</si>
  <si>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</si>
  <si>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</si>
  <si>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</si>
  <si>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</si>
  <si>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</si>
  <si>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 xml:space="preserve"> Работники учреждений, финансируемых из местного бюджета,                              всего:</t>
  </si>
  <si>
    <t>1</t>
  </si>
  <si>
    <t xml:space="preserve">Средняя заработная плата работника ЗФ ОАО "ГМК "НН" </t>
  </si>
  <si>
    <r>
      <t xml:space="preserve"> - Городская больница № 2 (для больных с инфекционными заболеваниями</t>
    </r>
    <r>
      <rPr>
        <i/>
        <sz val="13"/>
        <rFont val="Times New Roman Cyr"/>
        <family val="1"/>
        <charset val="204"/>
      </rPr>
      <t xml:space="preserve">) </t>
    </r>
  </si>
  <si>
    <r>
      <t xml:space="preserve"> </t>
    </r>
    <r>
      <rPr>
        <sz val="13"/>
        <rFont val="Times New Roman Cyr"/>
        <family val="1"/>
        <charset val="204"/>
      </rPr>
      <t>+, -</t>
    </r>
  </si>
  <si>
    <t>V. Учреждения для детей-сирот:</t>
  </si>
  <si>
    <t xml:space="preserve"> - интернат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</si>
  <si>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</si>
  <si>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>IV. Учреждения для детей с отклонениями в развитии:</t>
  </si>
  <si>
    <t xml:space="preserve"> - детский дом (учреждение краевого подчинения)</t>
  </si>
  <si>
    <t xml:space="preserve"> - специальная (коррекционная) школа-интернат VIII вида (учреждение краевого подчинения)</t>
  </si>
  <si>
    <t>Красноярский краевой психоневрологический диспансер №5</t>
  </si>
  <si>
    <t>Красноярский краевой центр крови №2</t>
  </si>
  <si>
    <t xml:space="preserve"> - Родильный дом</t>
  </si>
  <si>
    <t xml:space="preserve"> - Детская больница</t>
  </si>
  <si>
    <t xml:space="preserve"> - центр образования</t>
  </si>
  <si>
    <t>Стоимость минимального набора продуктов питания</t>
  </si>
  <si>
    <t xml:space="preserve"> ремонт холодильника без ст-ти деталей                                     (замена холод. агрегата)</t>
  </si>
  <si>
    <t xml:space="preserve">Средний размер пенсии </t>
  </si>
  <si>
    <t xml:space="preserve">Средний доход работника федерального бюджета </t>
  </si>
  <si>
    <t xml:space="preserve">Средний доход работника краевого бюджета 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</si>
  <si>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</si>
  <si>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</si>
  <si>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</si>
  <si>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АКБ "Росбанк"</t>
  </si>
  <si>
    <t>Банк "Кедр"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</si>
  <si>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</si>
  <si>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</si>
  <si>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</si>
  <si>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</si>
  <si>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</si>
  <si>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ежеквартальная информация</t>
  </si>
  <si>
    <t>(руб.)</t>
  </si>
  <si>
    <r>
      <t>1м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общ. площ.</t>
    </r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</si>
  <si>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</si>
  <si>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</si>
  <si>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</si>
  <si>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</si>
  <si>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</si>
  <si>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</si>
  <si>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</si>
  <si>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МО г. Норильск*</t>
  </si>
  <si>
    <t>сентябрь</t>
  </si>
  <si>
    <t>-финансируемые за счет местного бюджета</t>
  </si>
  <si>
    <t>-финансируемые за счет Фонда обязательного медицинского страхования</t>
  </si>
  <si>
    <t xml:space="preserve">Величина прожиточного минимума </t>
  </si>
  <si>
    <t>Образовательные учреждения культуры</t>
  </si>
  <si>
    <t>Культурно -  досуговые центры</t>
  </si>
  <si>
    <t>ГУ "Норильский Заполярный театр драмы им. Вл. Маяковского"</t>
  </si>
  <si>
    <t>Центральная городская библиотека</t>
  </si>
  <si>
    <t>"Синема Арт Холл"</t>
  </si>
  <si>
    <t>"Ретро"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</si>
  <si>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</si>
  <si>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</si>
  <si>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</si>
  <si>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</si>
  <si>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</si>
  <si>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</si>
  <si>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</si>
  <si>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4 / 1 495</t>
  </si>
  <si>
    <t xml:space="preserve">* По данным территориального органа Федеральной службы Государственной статистики по Красноярскому краю   </t>
  </si>
  <si>
    <t>декабрь 2007**</t>
  </si>
  <si>
    <t>Динамика индекса потребительских цен по Красноярскому краю (декабрь к декабрю), %</t>
  </si>
  <si>
    <t xml:space="preserve"> молоко</t>
  </si>
  <si>
    <t>1 / 820</t>
  </si>
  <si>
    <t>2 / 845</t>
  </si>
  <si>
    <t xml:space="preserve"> - прочие спортсооружения</t>
  </si>
  <si>
    <t>филиалы Центральной городской библиотеки</t>
  </si>
  <si>
    <t>Таймырский Долгано-Ненецкий муницип. район</t>
  </si>
  <si>
    <t xml:space="preserve"> - учреждения дополнительного образования детей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</si>
  <si>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</si>
  <si>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 - высшее образование</t>
  </si>
  <si>
    <t xml:space="preserve"> - среднее общее образование</t>
  </si>
  <si>
    <t xml:space="preserve"> - начальное профессиональное образование</t>
  </si>
  <si>
    <t xml:space="preserve"> - неполное среднее образование</t>
  </si>
  <si>
    <r>
      <t xml:space="preserve">1. </t>
    </r>
    <r>
      <rPr>
        <sz val="13"/>
        <rFont val="Times New Roman Cyr"/>
        <charset val="204"/>
      </rPr>
      <t>Сельское хозяйство, охота и лесное хозяйство</t>
    </r>
  </si>
  <si>
    <r>
      <t xml:space="preserve">2. </t>
    </r>
    <r>
      <rPr>
        <sz val="13"/>
        <rFont val="Times New Roman Cyr"/>
        <charset val="204"/>
      </rPr>
      <t>Добыча полезных ископаемых</t>
    </r>
  </si>
  <si>
    <r>
      <t>3.</t>
    </r>
    <r>
      <rPr>
        <sz val="13"/>
        <rFont val="Times New Roman Cyr"/>
        <family val="1"/>
        <charset val="204"/>
      </rPr>
      <t xml:space="preserve"> Обрабатывающие производства</t>
    </r>
    <r>
      <rPr>
        <b/>
        <sz val="13"/>
        <rFont val="Times New Roman Cyr"/>
        <charset val="204"/>
      </rPr>
      <t xml:space="preserve"> </t>
    </r>
  </si>
  <si>
    <r>
      <t>4.</t>
    </r>
    <r>
      <rPr>
        <sz val="13"/>
        <rFont val="Times New Roman Cyr"/>
        <family val="1"/>
        <charset val="204"/>
      </rPr>
      <t xml:space="preserve"> Производство и распределение электроэнергии, газа и воды</t>
    </r>
  </si>
  <si>
    <r>
      <t>5.</t>
    </r>
    <r>
      <rPr>
        <sz val="13"/>
        <rFont val="Times New Roman Cyr"/>
        <family val="1"/>
        <charset val="204"/>
      </rPr>
      <t xml:space="preserve"> Строительство</t>
    </r>
  </si>
  <si>
    <r>
      <t>8.</t>
    </r>
    <r>
      <rPr>
        <sz val="13"/>
        <rFont val="Times New Roman Cyr"/>
        <family val="1"/>
        <charset val="204"/>
      </rPr>
      <t xml:space="preserve"> Транспорт и связь</t>
    </r>
  </si>
  <si>
    <r>
      <t xml:space="preserve">9. </t>
    </r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</si>
  <si>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r>
      <t>10.</t>
    </r>
    <r>
      <rPr>
        <sz val="13"/>
        <rFont val="Times New Roman Cyr"/>
        <family val="1"/>
        <charset val="204"/>
      </rPr>
      <t xml:space="preserve"> Операции с недвижимым имуществом, аренда и предоставление услуг</t>
    </r>
  </si>
  <si>
    <r>
      <t>12.</t>
    </r>
    <r>
      <rPr>
        <sz val="13"/>
        <rFont val="Times New Roman Cyr"/>
        <family val="1"/>
        <charset val="204"/>
      </rPr>
      <t xml:space="preserve"> Образование</t>
    </r>
  </si>
  <si>
    <r>
      <t>13.</t>
    </r>
    <r>
      <rPr>
        <sz val="13"/>
        <rFont val="Times New Roman Cyr"/>
        <family val="1"/>
        <charset val="204"/>
      </rPr>
      <t xml:space="preserve"> Здравоохранение и предоставление социальных услуг</t>
    </r>
  </si>
  <si>
    <r>
      <t>14</t>
    </r>
    <r>
      <rPr>
        <sz val="13"/>
        <rFont val="Times New Roman Cyr"/>
        <family val="1"/>
        <charset val="204"/>
      </rPr>
      <t>. Предоставление прочих коммунальных, социальных и персональных услуг</t>
    </r>
  </si>
  <si>
    <r>
      <t>15.</t>
    </r>
    <r>
      <rPr>
        <sz val="13"/>
        <rFont val="Times New Roman Cyr"/>
        <family val="1"/>
        <charset val="204"/>
      </rPr>
      <t xml:space="preserve"> Рыболовство, рыбоводство</t>
    </r>
  </si>
  <si>
    <r>
      <t>16.</t>
    </r>
    <r>
      <rPr>
        <sz val="13"/>
        <rFont val="Times New Roman Cyr"/>
        <family val="1"/>
        <charset val="204"/>
      </rPr>
      <t xml:space="preserve"> Численность работников малых предприятий</t>
    </r>
  </si>
  <si>
    <t>Таймырский Долгано-Ненецкий муницип. Район</t>
  </si>
  <si>
    <t>Т р у д о в ы е   р е с у р с ы</t>
  </si>
  <si>
    <t>1 / 155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</si>
  <si>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</si>
  <si>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</si>
  <si>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</si>
  <si>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Сеть управления по делам культуры:</t>
  </si>
  <si>
    <t xml:space="preserve"> - центр информационных технологий</t>
  </si>
  <si>
    <t>руб./Гкал</t>
  </si>
  <si>
    <t>руб./куб.м</t>
  </si>
  <si>
    <t>жилищная услуга (средний тариф (с НДС) по всем сериям квартир, включая общежития)</t>
  </si>
  <si>
    <r>
      <t xml:space="preserve"> Тарифы для населения на жилищно-коммунальное хозяйство: </t>
    </r>
    <r>
      <rPr>
        <b/>
        <vertAlign val="superscript"/>
        <sz val="14"/>
        <rFont val="Times New Roman Cyr"/>
        <charset val="204"/>
      </rPr>
      <t>1</t>
    </r>
  </si>
  <si>
    <r>
      <t xml:space="preserve"> электроэнергия </t>
    </r>
    <r>
      <rPr>
        <b/>
        <vertAlign val="superscript"/>
        <sz val="13"/>
        <rFont val="Times New Roman Cyr"/>
        <charset val="204"/>
      </rPr>
      <t>2</t>
    </r>
  </si>
  <si>
    <r>
      <rPr>
        <b/>
        <sz val="13"/>
        <rFont val="Times New Roman Cyr"/>
        <charset val="204"/>
      </rPr>
      <t xml:space="preserve">* </t>
    </r>
    <r>
      <rPr>
        <sz val="13"/>
        <rFont val="Times New Roman Cyr"/>
        <charset val="204"/>
      </rPr>
      <t>Средневзвешенные тарифы, с учетом тарифов для населения пос. Снежногорск</t>
    </r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</si>
  <si>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</si>
  <si>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Филиалы в МО г. Норильск (покупка/продажа)</t>
  </si>
  <si>
    <t>Из них:</t>
  </si>
  <si>
    <t>по инвалидности всего, в т.ч.</t>
  </si>
  <si>
    <t>по возрасту всего, в т.ч.</t>
  </si>
  <si>
    <t xml:space="preserve">Прочие (по случаю потери кормильца, военнослужащие, гос. служащие, дети-инвалиды до 18 лет): </t>
  </si>
  <si>
    <r>
      <t>Среднесписочная  численность  работающих на территории (без внешних совместителей) в соответствии с ОКВЭД</t>
    </r>
    <r>
      <rPr>
        <b/>
        <vertAlign val="superscript"/>
        <sz val="14"/>
        <rFont val="Times New Roman Cyr"/>
        <charset val="204"/>
      </rPr>
      <t xml:space="preserve"> </t>
    </r>
  </si>
  <si>
    <r>
      <t>7</t>
    </r>
    <r>
      <rPr>
        <sz val="13"/>
        <rFont val="Times New Roman Cyr"/>
        <charset val="204"/>
      </rPr>
      <t>. Гостиницы и рестораны</t>
    </r>
  </si>
  <si>
    <r>
      <t>11.</t>
    </r>
    <r>
      <rPr>
        <sz val="13"/>
        <rFont val="Times New Roman Cyr"/>
        <family val="1"/>
        <charset val="204"/>
      </rPr>
      <t xml:space="preserve"> Государственное управление и обеспечение военной безопасности, социальное страхование</t>
    </r>
  </si>
  <si>
    <r>
      <t xml:space="preserve">6. </t>
    </r>
    <r>
      <rPr>
        <sz val="13"/>
        <rFont val="Times New Roman Cyr"/>
        <charset val="204"/>
      </rPr>
      <t>Оптовая и розничная торговля, ремонт автотранспорт. средств, мотоциклов, бытовых изделий и предметов личного пользования</t>
    </r>
  </si>
  <si>
    <t>Естественный прирост населения</t>
  </si>
  <si>
    <t xml:space="preserve"> - здравоохранение всего,                                                                                                             в том числе:</t>
  </si>
  <si>
    <t xml:space="preserve"> декабрь 2008</t>
  </si>
  <si>
    <t>Зарегистрировано в центре занятости в качестве ищущих работу</t>
  </si>
  <si>
    <t>на 01.03.2009</t>
  </si>
  <si>
    <t>Тариф по маршруту Норильск-Красноярск</t>
  </si>
  <si>
    <t>Тариф по маршруту Норильск-Москва</t>
  </si>
  <si>
    <t xml:space="preserve">Численность пенсионеров состоящих на учете в Управлении Пенсионного фонда в г.Норильске, в т.ч. 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</si>
  <si>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</si>
  <si>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</si>
  <si>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</si>
  <si>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</si>
  <si>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</si>
  <si>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>на 01.04.2009</t>
  </si>
  <si>
    <t>1 / 142</t>
  </si>
  <si>
    <t>на 01.05.2009</t>
  </si>
  <si>
    <t>2009/2008</t>
  </si>
  <si>
    <t>на 01.06.2009</t>
  </si>
  <si>
    <t>на 01.07.2009</t>
  </si>
  <si>
    <r>
      <t xml:space="preserve"> - школ</t>
    </r>
    <r>
      <rPr>
        <b/>
        <vertAlign val="superscript"/>
        <sz val="13"/>
        <rFont val="Times New Roman Cyr"/>
        <charset val="204"/>
      </rPr>
      <t>2</t>
    </r>
  </si>
  <si>
    <t>на 01.08.2009</t>
  </si>
  <si>
    <t>на 01.09.2009</t>
  </si>
  <si>
    <t>на 01.10.2009</t>
  </si>
  <si>
    <t xml:space="preserve"> - среднее прфессиональное образование</t>
  </si>
  <si>
    <t>7 / 2 380</t>
  </si>
  <si>
    <t>на 01.11.2009</t>
  </si>
  <si>
    <t>на 01.12.2009</t>
  </si>
  <si>
    <t xml:space="preserve">     работающие</t>
  </si>
  <si>
    <t xml:space="preserve">     неработающие</t>
  </si>
  <si>
    <r>
      <rPr>
        <b/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 xml:space="preserve"> - Данные ЦИОМ ЗФ ОАО "ГМК "Норильский никель"</t>
    </r>
  </si>
  <si>
    <t>Динамика курса Евро*</t>
  </si>
  <si>
    <t>Динамика курса доллара США*</t>
  </si>
  <si>
    <r>
      <t xml:space="preserve"> Работники учреждений, финансируемых из краевого бюджета, получающие ДКВ</t>
    </r>
    <r>
      <rPr>
        <b/>
        <vertAlign val="superscript"/>
        <sz val="13"/>
        <rFont val="Times New Roman Cyr"/>
        <charset val="204"/>
      </rPr>
      <t>*</t>
    </r>
  </si>
  <si>
    <r>
      <t xml:space="preserve"> 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*</t>
    </r>
  </si>
  <si>
    <t>Информация о среднесписочной численности работников бюджетной сферы</t>
  </si>
  <si>
    <r>
      <t xml:space="preserve">* - </t>
    </r>
    <r>
      <rPr>
        <sz val="13"/>
        <rFont val="Times New Roman Cyr"/>
        <charset val="204"/>
      </rPr>
      <t xml:space="preserve"> Учет численности ведется только по организациям получающим дополнительные компенсационные выплаты (ДКВ) и предоставившим отчет по форме "1-a труд" в Управление по персоналу Администрации г. Норильска.</t>
    </r>
  </si>
  <si>
    <t>на 01.01.10г.</t>
  </si>
  <si>
    <t>декабрь 2009</t>
  </si>
  <si>
    <t>на 01.02.2010</t>
  </si>
  <si>
    <t xml:space="preserve"> - списочная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</si>
  <si>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</si>
  <si>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</si>
  <si>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МБУ "Норильская художественная галерея":</t>
  </si>
  <si>
    <t>44,57*</t>
  </si>
  <si>
    <t>2010/2009</t>
  </si>
  <si>
    <t>на 01.01.2010</t>
  </si>
  <si>
    <t>см.</t>
  </si>
  <si>
    <t>$/тр.унция</t>
  </si>
  <si>
    <t>золото</t>
  </si>
  <si>
    <t>серебро</t>
  </si>
  <si>
    <t>$/т</t>
  </si>
  <si>
    <r>
      <t xml:space="preserve">никель        </t>
    </r>
    <r>
      <rPr>
        <sz val="13"/>
        <rFont val="Times New Roman"/>
        <family val="1"/>
        <charset val="204"/>
      </rPr>
      <t xml:space="preserve"> </t>
    </r>
  </si>
  <si>
    <r>
      <t>Средние цены на металлы</t>
    </r>
    <r>
      <rPr>
        <sz val="14"/>
        <rFont val="Times New Roman"/>
        <family val="1"/>
        <charset val="204"/>
      </rPr>
      <t>: (По данным Лондонской биржи металлов)</t>
    </r>
  </si>
  <si>
    <t>(1) Данный показатель объединяет в себе три административных района: Кайеркан, Талнах и Центральный, а также поселок Снежногорск, в связи с принятием статуса - муниципальное образование город Норильск.</t>
  </si>
  <si>
    <t>на 01.03.2010</t>
  </si>
  <si>
    <r>
      <t xml:space="preserve">7429       </t>
    </r>
    <r>
      <rPr>
        <sz val="10"/>
        <rFont val="Times New Roman Cyr"/>
        <charset val="204"/>
      </rPr>
      <t>(по итогам 2009 года)</t>
    </r>
  </si>
  <si>
    <t>на 01.04.2010</t>
  </si>
  <si>
    <t>1 / 181</t>
  </si>
  <si>
    <t xml:space="preserve"> Базовый тариф, взимаемый с родителей за содержание 1-го ребенка в ДДУ</t>
  </si>
  <si>
    <t>5/614</t>
  </si>
  <si>
    <t>на 01.05.2010</t>
  </si>
  <si>
    <t xml:space="preserve">январь </t>
  </si>
  <si>
    <t>Белгородская область</t>
  </si>
  <si>
    <t>Ненецкий авт.округ</t>
  </si>
  <si>
    <t>на 01.06.2010</t>
  </si>
  <si>
    <t>на 01.07.2010</t>
  </si>
  <si>
    <t>Российская Федеpация</t>
  </si>
  <si>
    <t>на 01.08.2010</t>
  </si>
  <si>
    <t>от 300 до 2200</t>
  </si>
  <si>
    <t xml:space="preserve"> изготовление фотоснимков для паспорта  (6 шт.)</t>
  </si>
  <si>
    <t>на 01.09.2010</t>
  </si>
  <si>
    <t>на 01.10.2010</t>
  </si>
  <si>
    <t>28,5/31</t>
  </si>
  <si>
    <t>7 / 2 401</t>
  </si>
  <si>
    <t>1/75</t>
  </si>
  <si>
    <t>на 01.11.2010</t>
  </si>
  <si>
    <t>Саратовская область</t>
  </si>
  <si>
    <t>21/25</t>
  </si>
  <si>
    <t>25/26</t>
  </si>
  <si>
    <t>14 (23)</t>
  </si>
  <si>
    <t>Спортучреждения (вместе с ДЮСШ), всего:</t>
  </si>
  <si>
    <t>на 01.12.2010</t>
  </si>
  <si>
    <t>22/25</t>
  </si>
  <si>
    <t>26,5/28</t>
  </si>
  <si>
    <t>25,5/28</t>
  </si>
  <si>
    <t>29,5/31</t>
  </si>
  <si>
    <t>Тамбовская область</t>
  </si>
  <si>
    <t>г. Норильск</t>
  </si>
  <si>
    <t>г. Дудинка</t>
  </si>
  <si>
    <t>на 01.01.2010г.</t>
  </si>
  <si>
    <t>на 01.01.2011г.</t>
  </si>
  <si>
    <t>на 01.01.2011</t>
  </si>
  <si>
    <t>декабрь 2010</t>
  </si>
  <si>
    <t>средняя за 12 месяцев</t>
  </si>
  <si>
    <t>на 01.01.11</t>
  </si>
  <si>
    <t>на 01.01.11г.</t>
  </si>
  <si>
    <t>Омская область</t>
  </si>
  <si>
    <t>январь-декабрь 2010</t>
  </si>
  <si>
    <t>на 01.01.11г</t>
  </si>
  <si>
    <t>29,80 / 31,20</t>
  </si>
  <si>
    <t>39,55 / 41,15</t>
  </si>
  <si>
    <t>39,55 / 41,40</t>
  </si>
  <si>
    <t>29,55 / 31,55</t>
  </si>
  <si>
    <t>Молодежные центры</t>
  </si>
  <si>
    <t>Норильская детская школа безопасности дорожного движения</t>
  </si>
  <si>
    <t>Отклонение 01.01.11г./ 01.01.10г, +, -</t>
  </si>
  <si>
    <r>
      <t>Постоянное население - всего</t>
    </r>
    <r>
      <rPr>
        <b/>
        <vertAlign val="superscript"/>
        <sz val="13"/>
        <rFont val="Times New Roman Cyr"/>
        <charset val="204"/>
      </rPr>
      <t>1*</t>
    </r>
  </si>
  <si>
    <t>01.01.2011г.</t>
  </si>
  <si>
    <t>27 /4 776</t>
  </si>
  <si>
    <t>17 (прочие учреждения здравоохранения)</t>
  </si>
  <si>
    <t>4/950</t>
  </si>
  <si>
    <t>6485 / 1652</t>
  </si>
  <si>
    <t>5809 / 717</t>
  </si>
  <si>
    <t>42 / 22 138</t>
  </si>
  <si>
    <t>3 / 498</t>
  </si>
  <si>
    <t>3 / 486</t>
  </si>
  <si>
    <t>1 / 201</t>
  </si>
  <si>
    <t>1 / 163</t>
  </si>
  <si>
    <t>* - По данным ЗАГС</t>
  </si>
  <si>
    <t>* - Численность с учетом предварительных итогов ВПН-2010</t>
  </si>
  <si>
    <t>на 01.02.2010г.</t>
  </si>
  <si>
    <t>на 01.02.2011г.</t>
  </si>
  <si>
    <t>за январь 2010г</t>
  </si>
  <si>
    <t>за январь 2011г</t>
  </si>
  <si>
    <t>2011-2010</t>
  </si>
  <si>
    <t>январь 2010</t>
  </si>
  <si>
    <t>январь 2011</t>
  </si>
  <si>
    <t>на 01.02.10г</t>
  </si>
  <si>
    <t>на 01.02.11г</t>
  </si>
  <si>
    <t>Отклонение                                    01.02.11г. / 01.02.10г.</t>
  </si>
  <si>
    <t>Отклонение                                        январь 2011 / 2010</t>
  </si>
  <si>
    <t>Отклонение                                          январь 2011 / 2010</t>
  </si>
  <si>
    <t>на 01.02.10</t>
  </si>
  <si>
    <t>на 01.02.11</t>
  </si>
  <si>
    <t>Отклонение 01.02.11/ 01.02.10,          +, -</t>
  </si>
  <si>
    <t>Стоимость минимального набора продуктов питания в субъектах РФ за январь 2010 и 2011г.</t>
  </si>
  <si>
    <t>к декабрю 2010 г., %</t>
  </si>
  <si>
    <t>на 01.02.10г.</t>
  </si>
  <si>
    <t>на 01.02.11г.</t>
  </si>
  <si>
    <t>Динамика индекса потребительских цен по Красноярскому краю (январь к январю), %</t>
  </si>
  <si>
    <t>Итого за 1 месяц</t>
  </si>
  <si>
    <t>2011/2010</t>
  </si>
  <si>
    <t>Отклонение 01.02.11г./ 01.02.10г, +, -</t>
  </si>
  <si>
    <t>198*</t>
  </si>
  <si>
    <t>121*</t>
  </si>
  <si>
    <t>Оренбургская область</t>
  </si>
  <si>
    <t>на 01.02.2011</t>
  </si>
  <si>
    <r>
      <t xml:space="preserve"> I. Учреждение дошкольного образования</t>
    </r>
    <r>
      <rPr>
        <b/>
        <sz val="14"/>
        <rFont val="Times New Roman CYR"/>
        <charset val="204"/>
      </rPr>
      <t xml:space="preserve"> </t>
    </r>
    <r>
      <rPr>
        <b/>
        <vertAlign val="superscript"/>
        <sz val="14"/>
        <rFont val="Times New Roman Cyr"/>
        <charset val="204"/>
      </rPr>
      <t>1</t>
    </r>
  </si>
  <si>
    <t>Численность детей стоящих на очереди по устройству в ДУ/в том числе старше 3-х лет</t>
  </si>
  <si>
    <t>44 / 22 327</t>
  </si>
  <si>
    <t xml:space="preserve"> - Норильский институт повышения квалификации и профессиональной переподготовки (учреждение краевого подчинения)</t>
  </si>
  <si>
    <t xml:space="preserve">Училище </t>
  </si>
  <si>
    <r>
      <t xml:space="preserve">Среднее профессиональное образование </t>
    </r>
    <r>
      <rPr>
        <b/>
        <vertAlign val="superscript"/>
        <sz val="13"/>
        <rFont val="Times New Roman Cyr"/>
        <charset val="204"/>
      </rPr>
      <t>3</t>
    </r>
  </si>
  <si>
    <r>
      <t xml:space="preserve">Филиалы иногородних ВУЗов </t>
    </r>
    <r>
      <rPr>
        <vertAlign val="superscript"/>
        <sz val="13"/>
        <rFont val="Times New Roman Cyr"/>
        <charset val="204"/>
      </rPr>
      <t>4</t>
    </r>
  </si>
  <si>
    <r>
      <t>в т.ч.: Городская больница № 1 (Оганер)</t>
    </r>
    <r>
      <rPr>
        <b/>
        <sz val="13"/>
        <rFont val="Times New Roman Cyr"/>
        <charset val="204"/>
      </rPr>
      <t xml:space="preserve"> </t>
    </r>
  </si>
  <si>
    <t xml:space="preserve">           Городская больница № 3 (Снежногорск)</t>
  </si>
  <si>
    <t xml:space="preserve"> - Городская поликлиника № 1 (Норильск)</t>
  </si>
  <si>
    <t xml:space="preserve"> - МСЧ-2  (Талнах)</t>
  </si>
  <si>
    <t xml:space="preserve"> - Городская поликлиника № 3 (Кайеркан)</t>
  </si>
  <si>
    <t>МБУ "Центализованная библиотечная система":                                                        в том числе:</t>
  </si>
  <si>
    <t>МБУ "Музей истории освоения и развития НПР"                                                                                                                                                     (филиалы в Талнахе и Кайеркане):</t>
  </si>
  <si>
    <t>спортсооружения на базе спортучреждений</t>
  </si>
  <si>
    <t xml:space="preserve"> - лыжные базы и горнолыжные базы</t>
  </si>
  <si>
    <t xml:space="preserve"> - стадион</t>
  </si>
  <si>
    <r>
      <t>(1)</t>
    </r>
    <r>
      <rPr>
        <sz val="13"/>
        <rFont val="Times New Roman Cyr"/>
        <family val="1"/>
        <charset val="204"/>
      </rPr>
      <t xml:space="preserve"> В соответствии с Постановлением Администрации города Норильска от 04.12.2009 №509 введено в эксплуатацию с 01.06.2010 МБДОУ №95 </t>
    </r>
  </si>
  <si>
    <t>«Детский сад комбинированного вида «Снежинка» (район Кайеркан).</t>
  </si>
  <si>
    <r>
      <t>(2)</t>
    </r>
    <r>
      <rPr>
        <sz val="13"/>
        <rFont val="Times New Roman Cyr"/>
        <charset val="204"/>
      </rPr>
      <t xml:space="preserve">  Реорганизовано МБОУ «СОШ №26» путем присоединения к МБОУ «СОШ №28» и «СОШ №34» путем присоединения к МБОУ «Гимназия №1».</t>
    </r>
  </si>
  <si>
    <r>
      <t>(3)</t>
    </r>
    <r>
      <rPr>
        <sz val="13"/>
        <rFont val="Times New Roman Cyr"/>
        <charset val="204"/>
      </rPr>
      <t xml:space="preserve">  На основании Распоряжения Правительства Красноярского края от 18.07.2008г. № 6-р реорганизовано краевое государственноне образовательное учреждение начального профессионального образования "Профессиональный лицей №17" путем присоединения к нему краевого государственнонго образовательного учреждения начального профессионального образования  "Профессионально-техническое училище №57".</t>
    </r>
  </si>
  <si>
    <r>
      <t>(4)</t>
    </r>
    <r>
      <rPr>
        <sz val="13"/>
        <rFont val="Times New Roman"/>
        <family val="1"/>
        <charset val="204"/>
      </rPr>
      <t xml:space="preserve">  Закрыты филиалы ВУЗов:
Сибирский федеральный университет
Санкт-Петербургский государственный университет аэрокосмического приборостроения (ГУАП)
Томский государственный университет систем управления и радиоэлектроники</t>
    </r>
  </si>
  <si>
    <t>Средние цены в городах РФ и МО г. Норильск в январе 2011 года, по данным Росстата</t>
  </si>
  <si>
    <t>29,05 / 30,30</t>
  </si>
  <si>
    <t>28,90 / 30,50</t>
  </si>
  <si>
    <t>29,40 / 30,35</t>
  </si>
  <si>
    <t>39,95 / 41,45</t>
  </si>
  <si>
    <t>39,95 / 41,60</t>
  </si>
  <si>
    <t>40,15 / 41,25</t>
  </si>
  <si>
    <t>01.02.08 г.</t>
  </si>
  <si>
    <t>01.02.09 г.</t>
  </si>
  <si>
    <t>01.02.10 г.</t>
  </si>
  <si>
    <t>01.02.11 г.</t>
  </si>
  <si>
    <t>23/26</t>
  </si>
  <si>
    <t>26/29</t>
  </si>
  <si>
    <t>29/32</t>
  </si>
  <si>
    <t>25,5/27</t>
  </si>
  <si>
    <t>46,02*</t>
  </si>
  <si>
    <r>
      <rPr>
        <b/>
        <sz val="13"/>
        <rFont val="Times New Roman Cyr"/>
        <charset val="204"/>
      </rPr>
      <t>(1)</t>
    </r>
    <r>
      <rPr>
        <sz val="13"/>
        <rFont val="Times New Roman Cyr"/>
        <charset val="204"/>
      </rPr>
      <t xml:space="preserve"> Изменение тарифов принято Постановлением Администрации города Норильска от 21.12.2010г. №506</t>
    </r>
  </si>
  <si>
    <r>
      <rPr>
        <b/>
        <sz val="13"/>
        <rFont val="Times New Roman Cyr"/>
        <charset val="204"/>
      </rPr>
      <t xml:space="preserve">(2) </t>
    </r>
    <r>
      <rPr>
        <sz val="13"/>
        <rFont val="Times New Roman Cyr"/>
        <charset val="204"/>
      </rPr>
      <t>В соответствии с приказами Региональной энергетической комиссии Красноярского края с 01.01.11 г. произошло увеличение тарифов на электроэнергию.</t>
    </r>
  </si>
  <si>
    <r>
      <t>31,10 (руб/м</t>
    </r>
    <r>
      <rPr>
        <vertAlign val="superscript"/>
        <sz val="13"/>
        <rFont val="Times New Roman Cyr"/>
        <charset val="204"/>
      </rPr>
      <t>2</t>
    </r>
    <r>
      <rPr>
        <sz val="13"/>
        <rFont val="Times New Roman Cyr"/>
        <family val="1"/>
        <charset val="204"/>
      </rPr>
      <t xml:space="preserve"> общ.S)</t>
    </r>
  </si>
  <si>
    <t>256,98 (мес./чел.)</t>
  </si>
  <si>
    <t>249,96 (мес./чел.)</t>
  </si>
  <si>
    <t>**</t>
  </si>
  <si>
    <t>** - Не предоставлены данные за январь 2011 года</t>
  </si>
</sst>
</file>

<file path=xl/styles.xml><?xml version="1.0" encoding="utf-8"?>
<styleSheet xmlns="http://schemas.openxmlformats.org/spreadsheetml/2006/main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4" formatCode="#,##0.0_ ;\-#,##0.0\ "/>
  </numFmts>
  <fonts count="7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13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color indexed="81"/>
      <name val="Tahoma"/>
      <family val="2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vertAlign val="superscript"/>
      <sz val="14"/>
      <name val="Times New Roman Cyr"/>
      <charset val="204"/>
    </font>
    <font>
      <b/>
      <sz val="16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3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A9A9A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</cellStyleXfs>
  <cellXfs count="931">
    <xf numFmtId="0" fontId="0" fillId="0" borderId="0" xfId="0"/>
    <xf numFmtId="16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167" fontId="3" fillId="0" borderId="0" xfId="0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/>
    <xf numFmtId="167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166" fontId="9" fillId="0" borderId="0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6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2" fontId="34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/>
    <xf numFmtId="166" fontId="4" fillId="0" borderId="0" xfId="0" applyNumberFormat="1" applyFont="1" applyFill="1" applyBorder="1"/>
    <xf numFmtId="0" fontId="50" fillId="0" borderId="0" xfId="0" applyFont="1" applyFill="1" applyBorder="1"/>
    <xf numFmtId="0" fontId="50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/>
    <xf numFmtId="0" fontId="39" fillId="0" borderId="0" xfId="0" applyFont="1" applyFill="1" applyBorder="1" applyAlignment="1"/>
    <xf numFmtId="0" fontId="3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51" fillId="0" borderId="0" xfId="0" applyFont="1" applyFill="1"/>
    <xf numFmtId="0" fontId="20" fillId="0" borderId="0" xfId="0" applyFont="1" applyFill="1" applyAlignment="1"/>
    <xf numFmtId="0" fontId="58" fillId="0" borderId="0" xfId="0" applyFont="1" applyFill="1" applyAlignment="1"/>
    <xf numFmtId="2" fontId="3" fillId="0" borderId="0" xfId="0" applyNumberFormat="1" applyFont="1" applyFill="1"/>
    <xf numFmtId="1" fontId="3" fillId="0" borderId="0" xfId="0" applyNumberFormat="1" applyFont="1" applyFill="1"/>
    <xf numFmtId="0" fontId="31" fillId="0" borderId="0" xfId="0" applyFont="1" applyFill="1"/>
    <xf numFmtId="3" fontId="26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justify" wrapText="1"/>
    </xf>
    <xf numFmtId="167" fontId="31" fillId="0" borderId="0" xfId="0" applyNumberFormat="1" applyFont="1" applyFill="1"/>
    <xf numFmtId="1" fontId="31" fillId="0" borderId="0" xfId="0" applyNumberFormat="1" applyFont="1" applyFill="1"/>
    <xf numFmtId="167" fontId="3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7" fontId="4" fillId="0" borderId="0" xfId="0" applyNumberFormat="1" applyFont="1" applyFill="1" applyBorder="1"/>
    <xf numFmtId="0" fontId="23" fillId="0" borderId="0" xfId="0" applyFont="1" applyFill="1" applyAlignment="1"/>
    <xf numFmtId="0" fontId="40" fillId="0" borderId="0" xfId="0" applyFont="1" applyFill="1" applyBorder="1"/>
    <xf numFmtId="0" fontId="41" fillId="0" borderId="0" xfId="0" applyFont="1" applyFill="1" applyBorder="1" applyAlignment="1">
      <alignment vertical="top" wrapText="1"/>
    </xf>
    <xf numFmtId="0" fontId="42" fillId="0" borderId="0" xfId="0" applyFont="1" applyFill="1" applyBorder="1"/>
    <xf numFmtId="0" fontId="43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justify"/>
    </xf>
    <xf numFmtId="0" fontId="39" fillId="0" borderId="0" xfId="0" applyFont="1" applyFill="1"/>
    <xf numFmtId="3" fontId="3" fillId="0" borderId="0" xfId="0" applyNumberFormat="1" applyFont="1" applyFill="1"/>
    <xf numFmtId="2" fontId="3" fillId="0" borderId="0" xfId="0" applyNumberFormat="1" applyFont="1" applyFill="1" applyAlignment="1">
      <alignment horizontal="left"/>
    </xf>
    <xf numFmtId="0" fontId="36" fillId="0" borderId="0" xfId="17" applyFont="1" applyFill="1" applyBorder="1" applyAlignment="1">
      <alignment horizontal="left" wrapText="1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35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/>
    <xf numFmtId="167" fontId="3" fillId="2" borderId="36" xfId="0" applyNumberFormat="1" applyFont="1" applyFill="1" applyBorder="1"/>
    <xf numFmtId="0" fontId="8" fillId="2" borderId="2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/>
    <xf numFmtId="167" fontId="3" fillId="2" borderId="37" xfId="0" applyNumberFormat="1" applyFont="1" applyFill="1" applyBorder="1"/>
    <xf numFmtId="0" fontId="64" fillId="0" borderId="0" xfId="2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63" fillId="0" borderId="0" xfId="7" applyFont="1"/>
    <xf numFmtId="0" fontId="63" fillId="0" borderId="0" xfId="11" applyFont="1" applyFill="1"/>
    <xf numFmtId="0" fontId="63" fillId="0" borderId="0" xfId="12" applyFont="1" applyFill="1"/>
    <xf numFmtId="0" fontId="63" fillId="0" borderId="0" xfId="13" applyFont="1" applyFill="1"/>
    <xf numFmtId="0" fontId="62" fillId="0" borderId="0" xfId="14" applyFill="1"/>
    <xf numFmtId="0" fontId="62" fillId="0" borderId="0" xfId="15" applyFill="1"/>
    <xf numFmtId="0" fontId="63" fillId="0" borderId="0" xfId="16" applyFont="1" applyFill="1"/>
    <xf numFmtId="0" fontId="63" fillId="0" borderId="0" xfId="8" applyFont="1" applyFill="1"/>
    <xf numFmtId="0" fontId="63" fillId="0" borderId="0" xfId="10" applyFont="1" applyFill="1"/>
    <xf numFmtId="0" fontId="63" fillId="0" borderId="0" xfId="9" applyFont="1" applyFill="1"/>
    <xf numFmtId="0" fontId="18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justify" wrapText="1"/>
    </xf>
    <xf numFmtId="0" fontId="4" fillId="0" borderId="28" xfId="0" applyFont="1" applyFill="1" applyBorder="1" applyAlignment="1">
      <alignment horizontal="center" vertical="center"/>
    </xf>
    <xf numFmtId="0" fontId="65" fillId="0" borderId="0" xfId="8" applyFont="1" applyFill="1"/>
    <xf numFmtId="0" fontId="5" fillId="0" borderId="0" xfId="0" applyFont="1" applyFill="1" applyBorder="1"/>
    <xf numFmtId="0" fontId="65" fillId="0" borderId="0" xfId="10" applyFont="1" applyFill="1"/>
    <xf numFmtId="0" fontId="65" fillId="0" borderId="0" xfId="9" applyFont="1" applyFill="1"/>
    <xf numFmtId="0" fontId="5" fillId="0" borderId="0" xfId="0" applyFont="1" applyFill="1"/>
    <xf numFmtId="166" fontId="8" fillId="0" borderId="14" xfId="0" applyNumberFormat="1" applyFont="1" applyFill="1" applyBorder="1" applyAlignment="1">
      <alignment horizontal="center" vertical="center"/>
    </xf>
    <xf numFmtId="166" fontId="8" fillId="0" borderId="2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66" fillId="0" borderId="0" xfId="3" applyFont="1" applyFill="1" applyBorder="1" applyAlignment="1">
      <alignment horizontal="right" wrapText="1"/>
    </xf>
    <xf numFmtId="0" fontId="66" fillId="0" borderId="0" xfId="4" applyFont="1" applyFill="1" applyBorder="1" applyAlignment="1">
      <alignment horizontal="right" wrapText="1"/>
    </xf>
    <xf numFmtId="0" fontId="67" fillId="0" borderId="0" xfId="5" applyFont="1" applyFill="1" applyBorder="1" applyAlignment="1">
      <alignment horizontal="right" wrapText="1"/>
    </xf>
    <xf numFmtId="0" fontId="64" fillId="0" borderId="0" xfId="5" applyFont="1" applyFill="1" applyBorder="1" applyAlignment="1">
      <alignment horizontal="right" wrapText="1"/>
    </xf>
    <xf numFmtId="0" fontId="67" fillId="0" borderId="0" xfId="6" applyFont="1" applyFill="1" applyBorder="1" applyAlignment="1">
      <alignment horizontal="right" wrapText="1"/>
    </xf>
    <xf numFmtId="0" fontId="64" fillId="0" borderId="0" xfId="6" applyFont="1" applyFill="1" applyBorder="1" applyAlignment="1">
      <alignment horizontal="right" wrapText="1"/>
    </xf>
    <xf numFmtId="0" fontId="3" fillId="2" borderId="0" xfId="0" applyFont="1" applyFill="1"/>
    <xf numFmtId="0" fontId="35" fillId="0" borderId="5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47" fillId="0" borderId="0" xfId="0" applyFont="1" applyFill="1" applyAlignment="1">
      <alignment horizontal="center"/>
    </xf>
    <xf numFmtId="0" fontId="35" fillId="0" borderId="2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 wrapText="1"/>
    </xf>
    <xf numFmtId="166" fontId="28" fillId="0" borderId="12" xfId="0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166" fontId="28" fillId="0" borderId="22" xfId="0" applyNumberFormat="1" applyFont="1" applyFill="1" applyBorder="1" applyAlignment="1">
      <alignment horizontal="center" vertical="center" wrapText="1"/>
    </xf>
    <xf numFmtId="166" fontId="28" fillId="0" borderId="15" xfId="0" applyNumberFormat="1" applyFont="1" applyFill="1" applyBorder="1" applyAlignment="1">
      <alignment horizontal="center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8" fillId="0" borderId="38" xfId="0" applyNumberFormat="1" applyFont="1" applyFill="1" applyBorder="1" applyAlignment="1">
      <alignment horizontal="center" vertical="center" wrapText="1"/>
    </xf>
    <xf numFmtId="166" fontId="28" fillId="0" borderId="40" xfId="0" applyNumberFormat="1" applyFont="1" applyFill="1" applyBorder="1" applyAlignment="1">
      <alignment horizontal="center" vertical="center" wrapText="1"/>
    </xf>
    <xf numFmtId="166" fontId="28" fillId="0" borderId="45" xfId="0" applyNumberFormat="1" applyFont="1" applyFill="1" applyBorder="1" applyAlignment="1">
      <alignment horizontal="center" vertical="center" wrapText="1"/>
    </xf>
    <xf numFmtId="2" fontId="7" fillId="2" borderId="48" xfId="0" applyNumberFormat="1" applyFont="1" applyFill="1" applyBorder="1" applyAlignment="1">
      <alignment horizontal="center" vertical="top"/>
    </xf>
    <xf numFmtId="49" fontId="7" fillId="2" borderId="48" xfId="0" applyNumberFormat="1" applyFont="1" applyFill="1" applyBorder="1" applyAlignment="1">
      <alignment horizontal="center" vertical="center" wrapText="1"/>
    </xf>
    <xf numFmtId="3" fontId="7" fillId="2" borderId="35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25" fillId="2" borderId="36" xfId="0" applyNumberFormat="1" applyFont="1" applyFill="1" applyBorder="1" applyAlignment="1">
      <alignment horizontal="center" vertical="center"/>
    </xf>
    <xf numFmtId="3" fontId="25" fillId="2" borderId="36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4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top" wrapText="1"/>
    </xf>
    <xf numFmtId="167" fontId="36" fillId="0" borderId="54" xfId="0" applyNumberFormat="1" applyFont="1" applyFill="1" applyBorder="1" applyAlignment="1">
      <alignment horizontal="center" wrapText="1"/>
    </xf>
    <xf numFmtId="167" fontId="36" fillId="0" borderId="17" xfId="0" applyNumberFormat="1" applyFont="1" applyFill="1" applyBorder="1" applyAlignment="1">
      <alignment horizontal="center" wrapText="1"/>
    </xf>
    <xf numFmtId="49" fontId="36" fillId="0" borderId="52" xfId="0" applyNumberFormat="1" applyFont="1" applyFill="1" applyBorder="1" applyAlignment="1">
      <alignment horizontal="center" vertical="top" wrapText="1"/>
    </xf>
    <xf numFmtId="49" fontId="36" fillId="0" borderId="26" xfId="0" applyNumberFormat="1" applyFont="1" applyFill="1" applyBorder="1" applyAlignment="1">
      <alignment horizontal="center" vertical="top" wrapText="1"/>
    </xf>
    <xf numFmtId="167" fontId="36" fillId="0" borderId="19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vertical="center" wrapText="1"/>
    </xf>
    <xf numFmtId="167" fontId="36" fillId="0" borderId="55" xfId="0" applyNumberFormat="1" applyFont="1" applyFill="1" applyBorder="1" applyAlignment="1">
      <alignment horizontal="center" vertical="center" wrapText="1"/>
    </xf>
    <xf numFmtId="167" fontId="36" fillId="0" borderId="53" xfId="0" applyNumberFormat="1" applyFont="1" applyFill="1" applyBorder="1" applyAlignment="1">
      <alignment horizontal="center" vertical="center" wrapText="1"/>
    </xf>
    <xf numFmtId="167" fontId="36" fillId="0" borderId="56" xfId="0" applyNumberFormat="1" applyFont="1" applyFill="1" applyBorder="1" applyAlignment="1">
      <alignment horizontal="center" vertical="center" wrapText="1"/>
    </xf>
    <xf numFmtId="167" fontId="36" fillId="0" borderId="49" xfId="0" applyNumberFormat="1" applyFont="1" applyFill="1" applyBorder="1" applyAlignment="1">
      <alignment horizontal="center" vertical="center" wrapText="1"/>
    </xf>
    <xf numFmtId="167" fontId="36" fillId="0" borderId="18" xfId="0" applyNumberFormat="1" applyFont="1" applyFill="1" applyBorder="1" applyAlignment="1">
      <alignment horizontal="center" vertical="center" wrapText="1"/>
    </xf>
    <xf numFmtId="167" fontId="36" fillId="0" borderId="20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 wrapText="1"/>
    </xf>
    <xf numFmtId="167" fontId="36" fillId="0" borderId="17" xfId="0" applyNumberFormat="1" applyFont="1" applyFill="1" applyBorder="1" applyAlignment="1">
      <alignment horizontal="center" vertical="center" wrapText="1"/>
    </xf>
    <xf numFmtId="167" fontId="36" fillId="0" borderId="54" xfId="0" applyNumberFormat="1" applyFont="1" applyFill="1" applyBorder="1" applyAlignment="1">
      <alignment horizontal="center" vertical="center" wrapText="1"/>
    </xf>
    <xf numFmtId="167" fontId="36" fillId="0" borderId="19" xfId="0" applyNumberFormat="1" applyFont="1" applyFill="1" applyBorder="1" applyAlignment="1">
      <alignment horizontal="center" vertical="center" wrapText="1"/>
    </xf>
    <xf numFmtId="49" fontId="36" fillId="0" borderId="33" xfId="0" applyNumberFormat="1" applyFont="1" applyFill="1" applyBorder="1" applyAlignment="1">
      <alignment horizontal="center" vertical="center" wrapText="1"/>
    </xf>
    <xf numFmtId="167" fontId="36" fillId="0" borderId="43" xfId="0" applyNumberFormat="1" applyFont="1" applyFill="1" applyBorder="1" applyAlignment="1">
      <alignment horizontal="center" vertical="center" wrapText="1"/>
    </xf>
    <xf numFmtId="167" fontId="36" fillId="0" borderId="57" xfId="0" applyNumberFormat="1" applyFont="1" applyFill="1" applyBorder="1" applyAlignment="1">
      <alignment horizontal="center" vertical="center" wrapText="1"/>
    </xf>
    <xf numFmtId="167" fontId="36" fillId="0" borderId="34" xfId="0" applyNumberFormat="1" applyFont="1" applyFill="1" applyBorder="1" applyAlignment="1">
      <alignment horizontal="center" vertical="center" wrapText="1"/>
    </xf>
    <xf numFmtId="167" fontId="36" fillId="0" borderId="58" xfId="0" applyNumberFormat="1" applyFont="1" applyFill="1" applyBorder="1" applyAlignment="1">
      <alignment horizontal="center" vertical="center" wrapText="1"/>
    </xf>
    <xf numFmtId="167" fontId="36" fillId="0" borderId="23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center" vertical="center" wrapText="1"/>
    </xf>
    <xf numFmtId="167" fontId="8" fillId="0" borderId="5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5" fillId="0" borderId="29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vertical="center" wrapText="1"/>
    </xf>
    <xf numFmtId="2" fontId="5" fillId="0" borderId="29" xfId="0" applyNumberFormat="1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 vertical="center"/>
    </xf>
    <xf numFmtId="2" fontId="34" fillId="0" borderId="59" xfId="0" applyNumberFormat="1" applyFont="1" applyFill="1" applyBorder="1" applyAlignment="1">
      <alignment horizontal="center" vertical="center"/>
    </xf>
    <xf numFmtId="2" fontId="55" fillId="0" borderId="29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7" fillId="0" borderId="5" xfId="0" applyFont="1" applyFill="1" applyBorder="1"/>
    <xf numFmtId="0" fontId="8" fillId="0" borderId="28" xfId="0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0" fontId="3" fillId="0" borderId="35" xfId="0" applyFont="1" applyFill="1" applyBorder="1"/>
    <xf numFmtId="3" fontId="8" fillId="0" borderId="36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/>
    </xf>
    <xf numFmtId="0" fontId="23" fillId="0" borderId="0" xfId="0" applyFont="1" applyFill="1"/>
    <xf numFmtId="0" fontId="22" fillId="0" borderId="29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justify"/>
    </xf>
    <xf numFmtId="0" fontId="47" fillId="0" borderId="0" xfId="0" applyFont="1" applyFill="1" applyBorder="1" applyAlignment="1"/>
    <xf numFmtId="0" fontId="28" fillId="0" borderId="51" xfId="0" applyFont="1" applyFill="1" applyBorder="1" applyAlignment="1">
      <alignment vertical="top" wrapText="1"/>
    </xf>
    <xf numFmtId="166" fontId="28" fillId="0" borderId="24" xfId="0" applyNumberFormat="1" applyFont="1" applyFill="1" applyBorder="1" applyAlignment="1">
      <alignment horizontal="center" vertical="center" wrapText="1"/>
    </xf>
    <xf numFmtId="166" fontId="28" fillId="0" borderId="29" xfId="0" applyNumberFormat="1" applyFont="1" applyFill="1" applyBorder="1" applyAlignment="1">
      <alignment horizontal="center" vertical="center" wrapText="1"/>
    </xf>
    <xf numFmtId="3" fontId="8" fillId="0" borderId="55" xfId="0" applyNumberFormat="1" applyFont="1" applyFill="1" applyBorder="1" applyAlignment="1">
      <alignment horizontal="center" vertical="center"/>
    </xf>
    <xf numFmtId="167" fontId="8" fillId="0" borderId="53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3" xfId="0" applyFont="1" applyFill="1" applyBorder="1"/>
    <xf numFmtId="0" fontId="8" fillId="0" borderId="11" xfId="0" applyFont="1" applyFill="1" applyBorder="1"/>
    <xf numFmtId="0" fontId="8" fillId="0" borderId="53" xfId="0" applyFont="1" applyFill="1" applyBorder="1"/>
    <xf numFmtId="1" fontId="3" fillId="0" borderId="0" xfId="0" applyNumberFormat="1" applyFont="1" applyFill="1" applyBorder="1"/>
    <xf numFmtId="3" fontId="25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61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50" xfId="0" applyNumberFormat="1" applyFont="1" applyFill="1" applyBorder="1" applyAlignment="1">
      <alignment horizontal="center" vertical="center" wrapText="1"/>
    </xf>
    <xf numFmtId="166" fontId="25" fillId="0" borderId="62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vertical="center"/>
    </xf>
    <xf numFmtId="0" fontId="36" fillId="0" borderId="54" xfId="0" applyFont="1" applyFill="1" applyBorder="1" applyAlignment="1">
      <alignment horizontal="center" wrapText="1"/>
    </xf>
    <xf numFmtId="2" fontId="34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6" fillId="0" borderId="52" xfId="0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3" fillId="0" borderId="14" xfId="0" applyFont="1" applyFill="1" applyBorder="1"/>
    <xf numFmtId="3" fontId="25" fillId="0" borderId="16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wrapText="1"/>
    </xf>
    <xf numFmtId="0" fontId="36" fillId="0" borderId="55" xfId="0" applyFont="1" applyFill="1" applyBorder="1" applyAlignment="1">
      <alignment horizontal="center" wrapText="1"/>
    </xf>
    <xf numFmtId="0" fontId="36" fillId="0" borderId="53" xfId="0" applyFont="1" applyFill="1" applyBorder="1" applyAlignment="1">
      <alignment horizontal="center" wrapText="1"/>
    </xf>
    <xf numFmtId="167" fontId="36" fillId="0" borderId="55" xfId="0" applyNumberFormat="1" applyFont="1" applyFill="1" applyBorder="1" applyAlignment="1">
      <alignment horizontal="center" wrapText="1"/>
    </xf>
    <xf numFmtId="167" fontId="36" fillId="0" borderId="53" xfId="0" applyNumberFormat="1" applyFont="1" applyFill="1" applyBorder="1" applyAlignment="1">
      <alignment horizontal="center" wrapText="1"/>
    </xf>
    <xf numFmtId="0" fontId="36" fillId="0" borderId="17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wrapText="1"/>
    </xf>
    <xf numFmtId="2" fontId="36" fillId="0" borderId="18" xfId="0" applyNumberFormat="1" applyFont="1" applyFill="1" applyBorder="1" applyAlignment="1">
      <alignment horizontal="center" wrapText="1"/>
    </xf>
    <xf numFmtId="0" fontId="36" fillId="0" borderId="33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wrapText="1"/>
    </xf>
    <xf numFmtId="167" fontId="36" fillId="0" borderId="57" xfId="0" applyNumberFormat="1" applyFont="1" applyFill="1" applyBorder="1" applyAlignment="1">
      <alignment horizontal="center" wrapText="1"/>
    </xf>
    <xf numFmtId="2" fontId="36" fillId="0" borderId="34" xfId="0" applyNumberFormat="1" applyFont="1" applyFill="1" applyBorder="1" applyAlignment="1">
      <alignment horizontal="center" wrapText="1"/>
    </xf>
    <xf numFmtId="167" fontId="36" fillId="0" borderId="34" xfId="0" applyNumberFormat="1" applyFont="1" applyFill="1" applyBorder="1" applyAlignment="1">
      <alignment horizontal="center" wrapText="1"/>
    </xf>
    <xf numFmtId="49" fontId="36" fillId="0" borderId="12" xfId="0" applyNumberFormat="1" applyFont="1" applyFill="1" applyBorder="1" applyAlignment="1">
      <alignment horizontal="center" vertical="top" wrapText="1"/>
    </xf>
    <xf numFmtId="2" fontId="36" fillId="0" borderId="53" xfId="0" applyNumberFormat="1" applyFont="1" applyFill="1" applyBorder="1" applyAlignment="1">
      <alignment horizontal="center" wrapText="1"/>
    </xf>
    <xf numFmtId="167" fontId="36" fillId="0" borderId="11" xfId="0" applyNumberFormat="1" applyFont="1" applyFill="1" applyBorder="1" applyAlignment="1">
      <alignment horizontal="center" wrapText="1"/>
    </xf>
    <xf numFmtId="49" fontId="36" fillId="0" borderId="22" xfId="0" applyNumberFormat="1" applyFont="1" applyFill="1" applyBorder="1" applyAlignment="1">
      <alignment horizontal="center" vertical="top" wrapText="1"/>
    </xf>
    <xf numFmtId="167" fontId="36" fillId="0" borderId="43" xfId="0" applyNumberFormat="1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167" fontId="36" fillId="0" borderId="56" xfId="0" applyNumberFormat="1" applyFont="1" applyFill="1" applyBorder="1" applyAlignment="1">
      <alignment horizontal="center" wrapText="1"/>
    </xf>
    <xf numFmtId="167" fontId="36" fillId="0" borderId="49" xfId="0" applyNumberFormat="1" applyFont="1" applyFill="1" applyBorder="1" applyAlignment="1">
      <alignment horizontal="center" wrapText="1"/>
    </xf>
    <xf numFmtId="2" fontId="36" fillId="0" borderId="11" xfId="0" applyNumberFormat="1" applyFont="1" applyFill="1" applyBorder="1" applyAlignment="1">
      <alignment horizontal="center" wrapText="1"/>
    </xf>
    <xf numFmtId="167" fontId="36" fillId="0" borderId="20" xfId="0" applyNumberFormat="1" applyFont="1" applyFill="1" applyBorder="1" applyAlignment="1">
      <alignment horizontal="center" wrapText="1"/>
    </xf>
    <xf numFmtId="49" fontId="36" fillId="0" borderId="33" xfId="0" applyNumberFormat="1" applyFont="1" applyFill="1" applyBorder="1" applyAlignment="1">
      <alignment horizontal="center" vertical="top" wrapText="1"/>
    </xf>
    <xf numFmtId="167" fontId="36" fillId="0" borderId="58" xfId="0" applyNumberFormat="1" applyFont="1" applyFill="1" applyBorder="1" applyAlignment="1">
      <alignment horizontal="center" wrapText="1"/>
    </xf>
    <xf numFmtId="2" fontId="36" fillId="0" borderId="57" xfId="0" applyNumberFormat="1" applyFont="1" applyFill="1" applyBorder="1" applyAlignment="1">
      <alignment horizontal="center" wrapText="1"/>
    </xf>
    <xf numFmtId="167" fontId="36" fillId="0" borderId="23" xfId="0" applyNumberFormat="1" applyFont="1" applyFill="1" applyBorder="1" applyAlignment="1">
      <alignment horizontal="center" wrapText="1"/>
    </xf>
    <xf numFmtId="2" fontId="36" fillId="0" borderId="43" xfId="0" applyNumberFormat="1" applyFont="1" applyFill="1" applyBorder="1" applyAlignment="1">
      <alignment horizontal="center" wrapText="1"/>
    </xf>
    <xf numFmtId="2" fontId="36" fillId="0" borderId="54" xfId="0" applyNumberFormat="1" applyFont="1" applyFill="1" applyBorder="1" applyAlignment="1">
      <alignment horizontal="center" wrapText="1"/>
    </xf>
    <xf numFmtId="2" fontId="36" fillId="0" borderId="17" xfId="0" applyNumberFormat="1" applyFont="1" applyFill="1" applyBorder="1" applyAlignment="1">
      <alignment horizontal="center" wrapText="1"/>
    </xf>
    <xf numFmtId="49" fontId="36" fillId="0" borderId="14" xfId="0" applyNumberFormat="1" applyFont="1" applyFill="1" applyBorder="1" applyAlignment="1">
      <alignment horizontal="center" vertical="top" wrapText="1"/>
    </xf>
    <xf numFmtId="49" fontId="36" fillId="0" borderId="62" xfId="0" applyNumberFormat="1" applyFont="1" applyFill="1" applyBorder="1" applyAlignment="1">
      <alignment horizontal="center" vertical="top" wrapText="1"/>
    </xf>
    <xf numFmtId="167" fontId="36" fillId="0" borderId="41" xfId="0" applyNumberFormat="1" applyFont="1" applyFill="1" applyBorder="1" applyAlignment="1">
      <alignment horizontal="center" wrapText="1"/>
    </xf>
    <xf numFmtId="167" fontId="36" fillId="0" borderId="60" xfId="0" applyNumberFormat="1" applyFont="1" applyFill="1" applyBorder="1" applyAlignment="1">
      <alignment horizontal="center" wrapText="1"/>
    </xf>
    <xf numFmtId="167" fontId="36" fillId="0" borderId="63" xfId="0" applyNumberFormat="1" applyFont="1" applyFill="1" applyBorder="1" applyAlignment="1">
      <alignment horizontal="center" wrapText="1"/>
    </xf>
    <xf numFmtId="167" fontId="36" fillId="0" borderId="64" xfId="0" applyNumberFormat="1" applyFont="1" applyFill="1" applyBorder="1" applyAlignment="1">
      <alignment horizontal="center" wrapText="1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22" fillId="0" borderId="29" xfId="0" applyNumberFormat="1" applyFont="1" applyFill="1" applyBorder="1" applyAlignment="1">
      <alignment horizontal="center" vertical="center"/>
    </xf>
    <xf numFmtId="3" fontId="54" fillId="0" borderId="29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3" fontId="68" fillId="0" borderId="66" xfId="0" applyNumberFormat="1" applyFont="1" applyFill="1" applyBorder="1" applyAlignment="1">
      <alignment horizontal="center" vertical="center"/>
    </xf>
    <xf numFmtId="3" fontId="68" fillId="0" borderId="29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3" fillId="0" borderId="29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7" fillId="0" borderId="29" xfId="0" applyFont="1" applyFill="1" applyBorder="1"/>
    <xf numFmtId="3" fontId="25" fillId="0" borderId="62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62" xfId="0" applyFont="1" applyFill="1" applyBorder="1" applyAlignment="1">
      <alignment vertical="center" wrapText="1"/>
    </xf>
    <xf numFmtId="166" fontId="8" fillId="0" borderId="62" xfId="0" applyNumberFormat="1" applyFont="1" applyFill="1" applyBorder="1" applyAlignment="1">
      <alignment horizontal="center" vertical="center"/>
    </xf>
    <xf numFmtId="3" fontId="8" fillId="0" borderId="52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61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/>
    </xf>
    <xf numFmtId="49" fontId="27" fillId="0" borderId="22" xfId="0" applyNumberFormat="1" applyFont="1" applyFill="1" applyBorder="1" applyAlignment="1">
      <alignment horizontal="left" vertical="center" wrapText="1"/>
    </xf>
    <xf numFmtId="0" fontId="27" fillId="0" borderId="22" xfId="0" applyNumberFormat="1" applyFont="1" applyFill="1" applyBorder="1" applyAlignment="1">
      <alignment horizontal="center" vertical="center"/>
    </xf>
    <xf numFmtId="49" fontId="27" fillId="0" borderId="33" xfId="0" applyNumberFormat="1" applyFont="1" applyFill="1" applyBorder="1" applyAlignment="1">
      <alignment horizontal="left" vertical="center" wrapText="1"/>
    </xf>
    <xf numFmtId="49" fontId="32" fillId="0" borderId="26" xfId="0" applyNumberFormat="1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left" vertical="center" wrapText="1"/>
    </xf>
    <xf numFmtId="0" fontId="21" fillId="0" borderId="62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8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vertical="center" wrapText="1"/>
    </xf>
    <xf numFmtId="167" fontId="8" fillId="0" borderId="2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3" fillId="0" borderId="17" xfId="0" applyFont="1" applyFill="1" applyBorder="1"/>
    <xf numFmtId="0" fontId="3" fillId="0" borderId="54" xfId="0" applyFont="1" applyFill="1" applyBorder="1"/>
    <xf numFmtId="0" fontId="3" fillId="0" borderId="36" xfId="0" applyFont="1" applyFill="1" applyBorder="1"/>
    <xf numFmtId="0" fontId="8" fillId="0" borderId="17" xfId="0" applyFont="1" applyFill="1" applyBorder="1"/>
    <xf numFmtId="166" fontId="8" fillId="0" borderId="54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8" fillId="0" borderId="41" xfId="0" applyFont="1" applyFill="1" applyBorder="1"/>
    <xf numFmtId="166" fontId="8" fillId="0" borderId="60" xfId="0" applyNumberFormat="1" applyFont="1" applyFill="1" applyBorder="1" applyAlignment="1">
      <alignment horizontal="center" vertical="center"/>
    </xf>
    <xf numFmtId="166" fontId="8" fillId="0" borderId="63" xfId="0" applyNumberFormat="1" applyFont="1" applyFill="1" applyBorder="1" applyAlignment="1">
      <alignment horizontal="center" vertical="center"/>
    </xf>
    <xf numFmtId="0" fontId="7" fillId="0" borderId="52" xfId="0" applyFont="1" applyFill="1" applyBorder="1"/>
    <xf numFmtId="0" fontId="8" fillId="0" borderId="26" xfId="0" applyFont="1" applyFill="1" applyBorder="1"/>
    <xf numFmtId="166" fontId="8" fillId="0" borderId="17" xfId="0" applyNumberFormat="1" applyFont="1" applyFill="1" applyBorder="1" applyAlignment="1">
      <alignment horizontal="center" vertical="center"/>
    </xf>
    <xf numFmtId="0" fontId="8" fillId="0" borderId="33" xfId="0" applyFont="1" applyFill="1" applyBorder="1"/>
    <xf numFmtId="166" fontId="8" fillId="0" borderId="41" xfId="0" applyNumberFormat="1" applyFont="1" applyFill="1" applyBorder="1" applyAlignment="1">
      <alignment horizontal="center" vertical="center"/>
    </xf>
    <xf numFmtId="0" fontId="3" fillId="0" borderId="11" xfId="0" applyFont="1" applyFill="1" applyBorder="1"/>
    <xf numFmtId="3" fontId="9" fillId="0" borderId="55" xfId="0" applyNumberFormat="1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4" fillId="0" borderId="54" xfId="0" applyNumberFormat="1" applyFont="1" applyFill="1" applyBorder="1" applyAlignment="1">
      <alignment horizontal="center"/>
    </xf>
    <xf numFmtId="167" fontId="4" fillId="0" borderId="60" xfId="0" applyNumberFormat="1" applyFont="1" applyFill="1" applyBorder="1" applyAlignment="1">
      <alignment horizontal="center"/>
    </xf>
    <xf numFmtId="0" fontId="4" fillId="0" borderId="17" xfId="0" applyFont="1" applyFill="1" applyBorder="1"/>
    <xf numFmtId="167" fontId="4" fillId="0" borderId="18" xfId="0" applyNumberFormat="1" applyFont="1" applyFill="1" applyBorder="1" applyAlignment="1">
      <alignment horizontal="center"/>
    </xf>
    <xf numFmtId="0" fontId="4" fillId="0" borderId="41" xfId="0" applyFont="1" applyFill="1" applyBorder="1"/>
    <xf numFmtId="167" fontId="4" fillId="0" borderId="6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left" wrapText="1"/>
    </xf>
    <xf numFmtId="0" fontId="36" fillId="0" borderId="74" xfId="0" applyFont="1" applyFill="1" applyBorder="1" applyAlignment="1">
      <alignment horizontal="left" wrapText="1"/>
    </xf>
    <xf numFmtId="167" fontId="69" fillId="0" borderId="26" xfId="17" applyNumberFormat="1" applyFont="1" applyFill="1" applyBorder="1" applyAlignment="1">
      <alignment horizontal="center" wrapText="1"/>
    </xf>
    <xf numFmtId="167" fontId="70" fillId="0" borderId="26" xfId="17" applyNumberFormat="1" applyFont="1" applyFill="1" applyBorder="1" applyAlignment="1">
      <alignment horizontal="center" wrapText="1"/>
    </xf>
    <xf numFmtId="167" fontId="69" fillId="0" borderId="61" xfId="17" applyNumberFormat="1" applyFont="1" applyFill="1" applyBorder="1" applyAlignment="1">
      <alignment horizontal="center" wrapText="1"/>
    </xf>
    <xf numFmtId="167" fontId="36" fillId="0" borderId="18" xfId="0" applyNumberFormat="1" applyFont="1" applyFill="1" applyBorder="1" applyAlignment="1">
      <alignment horizontal="center" vertical="center"/>
    </xf>
    <xf numFmtId="167" fontId="37" fillId="0" borderId="18" xfId="0" applyNumberFormat="1" applyFont="1" applyFill="1" applyBorder="1" applyAlignment="1">
      <alignment horizontal="center" vertical="center" wrapText="1"/>
    </xf>
    <xf numFmtId="167" fontId="36" fillId="0" borderId="63" xfId="0" applyNumberFormat="1" applyFont="1" applyFill="1" applyBorder="1" applyAlignment="1">
      <alignment horizontal="center" vertical="center" wrapText="1"/>
    </xf>
    <xf numFmtId="167" fontId="36" fillId="0" borderId="3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39" fillId="0" borderId="54" xfId="0" applyNumberFormat="1" applyFont="1" applyFill="1" applyBorder="1" applyAlignment="1">
      <alignment horizontal="center" vertical="center"/>
    </xf>
    <xf numFmtId="166" fontId="39" fillId="0" borderId="60" xfId="0" applyNumberFormat="1" applyFont="1" applyFill="1" applyBorder="1" applyAlignment="1">
      <alignment horizontal="center"/>
    </xf>
    <xf numFmtId="0" fontId="0" fillId="3" borderId="0" xfId="0" applyFill="1"/>
    <xf numFmtId="0" fontId="7" fillId="0" borderId="48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/>
    <xf numFmtId="3" fontId="8" fillId="3" borderId="4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3" fontId="8" fillId="3" borderId="28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36" xfId="0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2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/>
    </xf>
    <xf numFmtId="0" fontId="8" fillId="3" borderId="37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/>
    </xf>
    <xf numFmtId="0" fontId="28" fillId="3" borderId="28" xfId="0" applyFont="1" applyFill="1" applyBorder="1" applyAlignment="1">
      <alignment horizontal="center"/>
    </xf>
    <xf numFmtId="0" fontId="24" fillId="3" borderId="35" xfId="0" applyFont="1" applyFill="1" applyBorder="1"/>
    <xf numFmtId="0" fontId="0" fillId="3" borderId="10" xfId="0" applyFill="1" applyBorder="1"/>
    <xf numFmtId="0" fontId="3" fillId="3" borderId="1" xfId="0" applyFont="1" applyFill="1" applyBorder="1"/>
    <xf numFmtId="0" fontId="25" fillId="3" borderId="36" xfId="0" applyFont="1" applyFill="1" applyBorder="1"/>
    <xf numFmtId="0" fontId="8" fillId="3" borderId="0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24" fillId="3" borderId="35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25" fillId="3" borderId="3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25" fillId="3" borderId="37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5" xfId="0" applyFill="1" applyBorder="1"/>
    <xf numFmtId="0" fontId="8" fillId="3" borderId="28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2" xfId="0" applyFont="1" applyFill="1" applyBorder="1"/>
    <xf numFmtId="49" fontId="8" fillId="3" borderId="2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7" fillId="3" borderId="29" xfId="0" applyFont="1" applyFill="1" applyBorder="1" applyAlignment="1">
      <alignment vertical="center" wrapText="1"/>
    </xf>
    <xf numFmtId="0" fontId="8" fillId="3" borderId="46" xfId="0" applyFont="1" applyFill="1" applyBorder="1" applyAlignment="1">
      <alignment horizontal="center"/>
    </xf>
    <xf numFmtId="0" fontId="8" fillId="3" borderId="29" xfId="0" applyNumberFormat="1" applyFont="1" applyFill="1" applyBorder="1" applyAlignment="1">
      <alignment horizontal="center" vertical="center"/>
    </xf>
    <xf numFmtId="0" fontId="7" fillId="3" borderId="29" xfId="0" applyFont="1" applyFill="1" applyBorder="1"/>
    <xf numFmtId="0" fontId="8" fillId="3" borderId="2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0" fillId="3" borderId="0" xfId="0" applyFont="1" applyFill="1"/>
    <xf numFmtId="0" fontId="7" fillId="3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49" fontId="28" fillId="3" borderId="3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28" fillId="3" borderId="3" xfId="0" applyFont="1" applyFill="1" applyBorder="1" applyAlignment="1">
      <alignment horizontal="left"/>
    </xf>
    <xf numFmtId="0" fontId="28" fillId="3" borderId="3" xfId="0" applyFont="1" applyFill="1" applyBorder="1"/>
    <xf numFmtId="0" fontId="8" fillId="3" borderId="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/>
    <xf numFmtId="0" fontId="24" fillId="3" borderId="0" xfId="0" applyFont="1" applyFill="1" applyBorder="1" applyAlignment="1">
      <alignment horizontal="left"/>
    </xf>
    <xf numFmtId="0" fontId="28" fillId="3" borderId="0" xfId="0" applyFont="1" applyFill="1"/>
    <xf numFmtId="0" fontId="71" fillId="3" borderId="0" xfId="0" applyFont="1" applyFill="1"/>
    <xf numFmtId="0" fontId="3" fillId="3" borderId="0" xfId="0" applyFont="1" applyFill="1"/>
    <xf numFmtId="3" fontId="4" fillId="3" borderId="4" xfId="0" applyNumberFormat="1" applyFont="1" applyFill="1" applyBorder="1" applyAlignment="1">
      <alignment horizontal="center"/>
    </xf>
    <xf numFmtId="3" fontId="4" fillId="3" borderId="28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8" fillId="3" borderId="51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29" xfId="0" applyFill="1" applyBorder="1"/>
    <xf numFmtId="0" fontId="52" fillId="0" borderId="29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3" fontId="8" fillId="0" borderId="76" xfId="0" applyNumberFormat="1" applyFont="1" applyFill="1" applyBorder="1" applyAlignment="1">
      <alignment horizontal="center"/>
    </xf>
    <xf numFmtId="0" fontId="0" fillId="0" borderId="76" xfId="0" applyFill="1" applyBorder="1"/>
    <xf numFmtId="49" fontId="8" fillId="0" borderId="76" xfId="0" applyNumberFormat="1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 vertical="center"/>
    </xf>
    <xf numFmtId="3" fontId="8" fillId="0" borderId="78" xfId="0" applyNumberFormat="1" applyFont="1" applyFill="1" applyBorder="1" applyAlignment="1">
      <alignment horizontal="center"/>
    </xf>
    <xf numFmtId="3" fontId="8" fillId="0" borderId="75" xfId="0" applyNumberFormat="1" applyFont="1" applyFill="1" applyBorder="1" applyAlignment="1">
      <alignment horizontal="center"/>
    </xf>
    <xf numFmtId="0" fontId="8" fillId="0" borderId="77" xfId="0" applyFont="1" applyFill="1" applyBorder="1"/>
    <xf numFmtId="0" fontId="8" fillId="0" borderId="79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/>
    </xf>
    <xf numFmtId="49" fontId="8" fillId="0" borderId="77" xfId="0" applyNumberFormat="1" applyFont="1" applyFill="1" applyBorder="1" applyAlignment="1">
      <alignment horizontal="center"/>
    </xf>
    <xf numFmtId="0" fontId="28" fillId="0" borderId="79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3" fontId="8" fillId="0" borderId="77" xfId="0" applyNumberFormat="1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/>
    </xf>
    <xf numFmtId="4" fontId="39" fillId="0" borderId="54" xfId="0" applyNumberFormat="1" applyFont="1" applyFill="1" applyBorder="1" applyAlignment="1">
      <alignment horizontal="center" vertical="center"/>
    </xf>
    <xf numFmtId="4" fontId="39" fillId="0" borderId="54" xfId="0" applyNumberFormat="1" applyFont="1" applyFill="1" applyBorder="1" applyAlignment="1">
      <alignment horizontal="center"/>
    </xf>
    <xf numFmtId="4" fontId="39" fillId="0" borderId="60" xfId="0" applyNumberFormat="1" applyFont="1" applyFill="1" applyBorder="1" applyAlignment="1">
      <alignment horizontal="center"/>
    </xf>
    <xf numFmtId="4" fontId="39" fillId="0" borderId="55" xfId="0" applyNumberFormat="1" applyFont="1" applyFill="1" applyBorder="1" applyAlignment="1">
      <alignment horizontal="center"/>
    </xf>
    <xf numFmtId="167" fontId="39" fillId="0" borderId="60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166" fontId="8" fillId="0" borderId="48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4" fillId="0" borderId="29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center"/>
    </xf>
    <xf numFmtId="166" fontId="8" fillId="0" borderId="46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0" borderId="35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 wrapText="1"/>
    </xf>
    <xf numFmtId="166" fontId="8" fillId="0" borderId="37" xfId="0" applyNumberFormat="1" applyFont="1" applyFill="1" applyBorder="1" applyAlignment="1">
      <alignment horizontal="center" vertical="center" wrapText="1"/>
    </xf>
    <xf numFmtId="166" fontId="8" fillId="0" borderId="35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51" xfId="0" applyNumberFormat="1" applyFont="1" applyFill="1" applyBorder="1" applyAlignment="1">
      <alignment horizontal="center" vertical="center"/>
    </xf>
    <xf numFmtId="166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wrapText="1"/>
    </xf>
    <xf numFmtId="0" fontId="8" fillId="0" borderId="51" xfId="0" applyFont="1" applyFill="1" applyBorder="1" applyAlignment="1">
      <alignment wrapText="1"/>
    </xf>
    <xf numFmtId="0" fontId="8" fillId="0" borderId="29" xfId="0" applyFont="1" applyFill="1" applyBorder="1" applyAlignment="1">
      <alignment vertical="center" wrapText="1"/>
    </xf>
    <xf numFmtId="166" fontId="8" fillId="0" borderId="3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8" fillId="0" borderId="36" xfId="0" applyNumberFormat="1" applyFont="1" applyFill="1" applyBorder="1" applyAlignment="1">
      <alignment horizontal="center" vertical="center"/>
    </xf>
    <xf numFmtId="4" fontId="8" fillId="0" borderId="3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67" fontId="36" fillId="0" borderId="12" xfId="0" applyNumberFormat="1" applyFont="1" applyFill="1" applyBorder="1" applyAlignment="1">
      <alignment horizontal="center" wrapText="1"/>
    </xf>
    <xf numFmtId="167" fontId="4" fillId="0" borderId="13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wrapText="1"/>
    </xf>
    <xf numFmtId="167" fontId="4" fillId="0" borderId="16" xfId="0" applyNumberFormat="1" applyFont="1" applyFill="1" applyBorder="1" applyAlignment="1">
      <alignment horizontal="center"/>
    </xf>
    <xf numFmtId="167" fontId="36" fillId="0" borderId="14" xfId="0" applyNumberFormat="1" applyFont="1" applyFill="1" applyBorder="1" applyAlignment="1">
      <alignment horizontal="center" vertical="top" wrapText="1"/>
    </xf>
    <xf numFmtId="167" fontId="36" fillId="0" borderId="14" xfId="0" applyNumberFormat="1" applyFont="1" applyFill="1" applyBorder="1" applyAlignment="1">
      <alignment horizontal="center"/>
    </xf>
    <xf numFmtId="167" fontId="36" fillId="0" borderId="62" xfId="0" applyNumberFormat="1" applyFont="1" applyFill="1" applyBorder="1" applyAlignment="1">
      <alignment horizontal="center"/>
    </xf>
    <xf numFmtId="167" fontId="4" fillId="0" borderId="50" xfId="0" applyNumberFormat="1" applyFont="1" applyFill="1" applyBorder="1" applyAlignment="1">
      <alignment horizontal="center"/>
    </xf>
    <xf numFmtId="167" fontId="36" fillId="0" borderId="52" xfId="0" applyNumberFormat="1" applyFont="1" applyFill="1" applyBorder="1" applyAlignment="1">
      <alignment horizontal="center" wrapText="1"/>
    </xf>
    <xf numFmtId="167" fontId="4" fillId="0" borderId="12" xfId="0" applyNumberFormat="1" applyFont="1" applyFill="1" applyBorder="1" applyAlignment="1">
      <alignment horizontal="center"/>
    </xf>
    <xf numFmtId="167" fontId="36" fillId="0" borderId="26" xfId="0" applyNumberFormat="1" applyFont="1" applyFill="1" applyBorder="1" applyAlignment="1">
      <alignment horizontal="center" wrapText="1"/>
    </xf>
    <xf numFmtId="167" fontId="4" fillId="0" borderId="14" xfId="0" applyNumberFormat="1" applyFont="1" applyFill="1" applyBorder="1" applyAlignment="1">
      <alignment horizontal="center"/>
    </xf>
    <xf numFmtId="167" fontId="36" fillId="0" borderId="26" xfId="0" applyNumberFormat="1" applyFont="1" applyFill="1" applyBorder="1" applyAlignment="1">
      <alignment horizontal="center" vertical="top" wrapText="1"/>
    </xf>
    <xf numFmtId="167" fontId="36" fillId="0" borderId="26" xfId="0" applyNumberFormat="1" applyFont="1" applyFill="1" applyBorder="1" applyAlignment="1">
      <alignment horizontal="center"/>
    </xf>
    <xf numFmtId="167" fontId="36" fillId="0" borderId="61" xfId="0" applyNumberFormat="1" applyFont="1" applyFill="1" applyBorder="1" applyAlignment="1">
      <alignment horizontal="center"/>
    </xf>
    <xf numFmtId="167" fontId="4" fillId="0" borderId="62" xfId="0" applyNumberFormat="1" applyFont="1" applyFill="1" applyBorder="1" applyAlignment="1">
      <alignment horizontal="center"/>
    </xf>
    <xf numFmtId="167" fontId="36" fillId="0" borderId="13" xfId="0" applyNumberFormat="1" applyFont="1" applyFill="1" applyBorder="1" applyAlignment="1">
      <alignment horizontal="center" wrapText="1"/>
    </xf>
    <xf numFmtId="167" fontId="4" fillId="0" borderId="52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wrapText="1"/>
    </xf>
    <xf numFmtId="167" fontId="4" fillId="0" borderId="26" xfId="0" applyNumberFormat="1" applyFont="1" applyFill="1" applyBorder="1" applyAlignment="1">
      <alignment horizontal="center"/>
    </xf>
    <xf numFmtId="167" fontId="36" fillId="0" borderId="16" xfId="0" applyNumberFormat="1" applyFont="1" applyFill="1" applyBorder="1" applyAlignment="1">
      <alignment horizontal="center" vertical="top" wrapText="1"/>
    </xf>
    <xf numFmtId="167" fontId="36" fillId="0" borderId="16" xfId="0" applyNumberFormat="1" applyFont="1" applyFill="1" applyBorder="1" applyAlignment="1">
      <alignment horizontal="center"/>
    </xf>
    <xf numFmtId="167" fontId="36" fillId="0" borderId="50" xfId="0" applyNumberFormat="1" applyFont="1" applyFill="1" applyBorder="1" applyAlignment="1">
      <alignment horizontal="center"/>
    </xf>
    <xf numFmtId="167" fontId="4" fillId="0" borderId="61" xfId="0" applyNumberFormat="1" applyFont="1" applyFill="1" applyBorder="1" applyAlignment="1">
      <alignment horizontal="center"/>
    </xf>
    <xf numFmtId="167" fontId="4" fillId="0" borderId="40" xfId="0" applyNumberFormat="1" applyFont="1" applyFill="1" applyBorder="1" applyAlignment="1">
      <alignment horizontal="center"/>
    </xf>
    <xf numFmtId="167" fontId="4" fillId="0" borderId="42" xfId="0" applyNumberFormat="1" applyFont="1" applyFill="1" applyBorder="1" applyAlignment="1">
      <alignment horizontal="center"/>
    </xf>
    <xf numFmtId="167" fontId="4" fillId="0" borderId="38" xfId="0" applyNumberFormat="1" applyFont="1" applyFill="1" applyBorder="1" applyAlignment="1">
      <alignment horizontal="center"/>
    </xf>
    <xf numFmtId="0" fontId="28" fillId="0" borderId="52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vertical="top" wrapText="1"/>
    </xf>
    <xf numFmtId="0" fontId="8" fillId="0" borderId="61" xfId="0" applyFont="1" applyFill="1" applyBorder="1"/>
    <xf numFmtId="166" fontId="28" fillId="0" borderId="46" xfId="0" applyNumberFormat="1" applyFont="1" applyFill="1" applyBorder="1" applyAlignment="1">
      <alignment horizontal="center" vertical="center" wrapText="1"/>
    </xf>
    <xf numFmtId="166" fontId="28" fillId="0" borderId="48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top" wrapText="1"/>
    </xf>
    <xf numFmtId="0" fontId="35" fillId="0" borderId="61" xfId="0" applyFont="1" applyFill="1" applyBorder="1" applyAlignment="1">
      <alignment horizontal="center" vertical="top" wrapText="1"/>
    </xf>
    <xf numFmtId="0" fontId="35" fillId="0" borderId="5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35" xfId="0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3" fontId="24" fillId="0" borderId="51" xfId="0" applyNumberFormat="1" applyFont="1" applyFill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3" fontId="24" fillId="0" borderId="4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9" xfId="0" applyFont="1" applyFill="1" applyBorder="1" applyAlignment="1">
      <alignment horizontal="right"/>
    </xf>
    <xf numFmtId="0" fontId="0" fillId="0" borderId="9" xfId="0" applyBorder="1" applyAlignment="1"/>
    <xf numFmtId="49" fontId="22" fillId="0" borderId="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2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54" fillId="0" borderId="66" xfId="0" applyNumberFormat="1" applyFont="1" applyFill="1" applyBorder="1" applyAlignment="1">
      <alignment horizontal="center" vertical="center" wrapText="1"/>
    </xf>
    <xf numFmtId="2" fontId="54" fillId="0" borderId="67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2" fontId="54" fillId="0" borderId="51" xfId="0" applyNumberFormat="1" applyFont="1" applyFill="1" applyBorder="1" applyAlignment="1">
      <alignment horizontal="center" vertical="center" wrapText="1"/>
    </xf>
    <xf numFmtId="2" fontId="54" fillId="0" borderId="4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0" fontId="0" fillId="0" borderId="46" xfId="0" applyFill="1" applyBorder="1"/>
    <xf numFmtId="0" fontId="0" fillId="0" borderId="48" xfId="0" applyFill="1" applyBorder="1"/>
    <xf numFmtId="0" fontId="18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justify"/>
    </xf>
    <xf numFmtId="0" fontId="49" fillId="0" borderId="31" xfId="0" applyFont="1" applyFill="1" applyBorder="1" applyAlignment="1">
      <alignment horizontal="center" vertical="center" wrapText="1"/>
    </xf>
    <xf numFmtId="0" fontId="49" fillId="0" borderId="6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top" wrapText="1"/>
    </xf>
    <xf numFmtId="0" fontId="36" fillId="0" borderId="61" xfId="0" applyFont="1" applyFill="1" applyBorder="1" applyAlignment="1">
      <alignment horizontal="center" vertical="top" wrapText="1"/>
    </xf>
    <xf numFmtId="0" fontId="48" fillId="0" borderId="68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6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5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2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8" fillId="0" borderId="76" xfId="0" applyNumberFormat="1" applyFont="1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vertical="center" textRotation="90"/>
    </xf>
    <xf numFmtId="0" fontId="7" fillId="0" borderId="61" xfId="0" applyFont="1" applyFill="1" applyBorder="1" applyAlignment="1">
      <alignment horizontal="center" vertical="center" textRotation="90"/>
    </xf>
    <xf numFmtId="0" fontId="24" fillId="3" borderId="0" xfId="0" applyFont="1" applyFill="1" applyAlignment="1">
      <alignment horizontal="left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top" wrapText="1"/>
    </xf>
    <xf numFmtId="0" fontId="28" fillId="0" borderId="48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2" fontId="6" fillId="0" borderId="46" xfId="0" applyNumberFormat="1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52" fillId="0" borderId="17" xfId="0" applyNumberFormat="1" applyFont="1" applyFill="1" applyBorder="1" applyAlignment="1">
      <alignment horizontal="left" vertical="top" wrapText="1"/>
    </xf>
    <xf numFmtId="168" fontId="52" fillId="0" borderId="54" xfId="0" applyNumberFormat="1" applyFont="1" applyFill="1" applyBorder="1" applyAlignment="1">
      <alignment horizontal="left" vertical="top" wrapText="1"/>
    </xf>
    <xf numFmtId="167" fontId="39" fillId="0" borderId="20" xfId="0" applyNumberFormat="1" applyFont="1" applyFill="1" applyBorder="1" applyAlignment="1">
      <alignment horizontal="center" vertical="center"/>
    </xf>
    <xf numFmtId="167" fontId="39" fillId="0" borderId="16" xfId="0" applyNumberFormat="1" applyFont="1" applyFill="1" applyBorder="1" applyAlignment="1">
      <alignment horizontal="center" vertical="center"/>
    </xf>
    <xf numFmtId="167" fontId="39" fillId="0" borderId="19" xfId="0" applyNumberFormat="1" applyFont="1" applyFill="1" applyBorder="1" applyAlignment="1">
      <alignment horizontal="center" vertical="center"/>
    </xf>
    <xf numFmtId="166" fontId="39" fillId="0" borderId="54" xfId="0" applyNumberFormat="1" applyFont="1" applyFill="1" applyBorder="1" applyAlignment="1">
      <alignment horizontal="center"/>
    </xf>
    <xf numFmtId="166" fontId="39" fillId="0" borderId="18" xfId="0" applyNumberFormat="1" applyFont="1" applyFill="1" applyBorder="1" applyAlignment="1">
      <alignment horizontal="center"/>
    </xf>
    <xf numFmtId="168" fontId="52" fillId="0" borderId="41" xfId="0" applyNumberFormat="1" applyFont="1" applyFill="1" applyBorder="1" applyAlignment="1">
      <alignment horizontal="left" vertical="top" wrapText="1"/>
    </xf>
    <xf numFmtId="168" fontId="52" fillId="0" borderId="60" xfId="0" applyNumberFormat="1" applyFont="1" applyFill="1" applyBorder="1" applyAlignment="1">
      <alignment horizontal="left" vertical="top" wrapText="1"/>
    </xf>
    <xf numFmtId="167" fontId="39" fillId="0" borderId="69" xfId="0" applyNumberFormat="1" applyFont="1" applyFill="1" applyBorder="1" applyAlignment="1">
      <alignment horizontal="center"/>
    </xf>
    <xf numFmtId="167" fontId="39" fillId="0" borderId="50" xfId="0" applyNumberFormat="1" applyFont="1" applyFill="1" applyBorder="1" applyAlignment="1">
      <alignment horizontal="center"/>
    </xf>
    <xf numFmtId="167" fontId="39" fillId="0" borderId="64" xfId="0" applyNumberFormat="1" applyFont="1" applyFill="1" applyBorder="1" applyAlignment="1">
      <alignment horizontal="center"/>
    </xf>
    <xf numFmtId="166" fontId="39" fillId="0" borderId="60" xfId="0" applyNumberFormat="1" applyFont="1" applyFill="1" applyBorder="1" applyAlignment="1">
      <alignment horizontal="center"/>
    </xf>
    <xf numFmtId="166" fontId="39" fillId="0" borderId="63" xfId="0" applyNumberFormat="1" applyFont="1" applyFill="1" applyBorder="1" applyAlignment="1">
      <alignment horizontal="center"/>
    </xf>
    <xf numFmtId="168" fontId="52" fillId="0" borderId="11" xfId="0" applyNumberFormat="1" applyFont="1" applyFill="1" applyBorder="1" applyAlignment="1">
      <alignment horizontal="left" vertical="top" wrapText="1"/>
    </xf>
    <xf numFmtId="168" fontId="52" fillId="0" borderId="55" xfId="0" applyNumberFormat="1" applyFont="1" applyFill="1" applyBorder="1" applyAlignment="1">
      <alignment horizontal="left" vertical="top" wrapText="1"/>
    </xf>
    <xf numFmtId="166" fontId="39" fillId="0" borderId="54" xfId="0" applyNumberFormat="1" applyFont="1" applyFill="1" applyBorder="1" applyAlignment="1">
      <alignment horizontal="center" vertical="center"/>
    </xf>
    <xf numFmtId="166" fontId="39" fillId="0" borderId="18" xfId="0" applyNumberFormat="1" applyFont="1" applyFill="1" applyBorder="1" applyAlignment="1">
      <alignment horizontal="center" vertical="center"/>
    </xf>
    <xf numFmtId="49" fontId="52" fillId="0" borderId="5" xfId="0" applyNumberFormat="1" applyFont="1" applyFill="1" applyBorder="1" applyAlignment="1">
      <alignment vertical="center" wrapText="1"/>
    </xf>
    <xf numFmtId="0" fontId="2" fillId="0" borderId="70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/>
    </xf>
    <xf numFmtId="167" fontId="39" fillId="0" borderId="72" xfId="0" applyNumberFormat="1" applyFont="1" applyFill="1" applyBorder="1" applyAlignment="1">
      <alignment horizontal="center" vertical="center"/>
    </xf>
    <xf numFmtId="167" fontId="39" fillId="0" borderId="7" xfId="0" applyNumberFormat="1" applyFont="1" applyFill="1" applyBorder="1" applyAlignment="1">
      <alignment horizontal="center" vertical="center"/>
    </xf>
    <xf numFmtId="167" fontId="39" fillId="0" borderId="73" xfId="0" applyNumberFormat="1" applyFont="1" applyFill="1" applyBorder="1" applyAlignment="1">
      <alignment horizontal="center" vertical="center"/>
    </xf>
    <xf numFmtId="167" fontId="39" fillId="0" borderId="67" xfId="0" applyNumberFormat="1" applyFont="1" applyFill="1" applyBorder="1" applyAlignment="1">
      <alignment horizontal="center" vertical="center"/>
    </xf>
    <xf numFmtId="167" fontId="39" fillId="0" borderId="44" xfId="0" applyNumberFormat="1" applyFont="1" applyFill="1" applyBorder="1" applyAlignment="1">
      <alignment horizontal="center" vertical="center"/>
    </xf>
    <xf numFmtId="167" fontId="39" fillId="0" borderId="27" xfId="0" applyNumberFormat="1" applyFont="1" applyFill="1" applyBorder="1" applyAlignment="1">
      <alignment horizontal="center" vertical="center"/>
    </xf>
    <xf numFmtId="167" fontId="39" fillId="0" borderId="37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51" xfId="0" applyFont="1" applyFill="1" applyBorder="1" applyAlignment="1">
      <alignment horizontal="left" vertical="center" wrapText="1"/>
    </xf>
    <xf numFmtId="0" fontId="52" fillId="0" borderId="68" xfId="0" applyFont="1" applyFill="1" applyBorder="1" applyAlignment="1">
      <alignment horizontal="left" vertical="center" wrapText="1"/>
    </xf>
    <xf numFmtId="49" fontId="52" fillId="0" borderId="59" xfId="0" applyNumberFormat="1" applyFont="1" applyFill="1" applyBorder="1" applyAlignment="1">
      <alignment horizontal="center" vertical="center"/>
    </xf>
    <xf numFmtId="49" fontId="52" fillId="0" borderId="25" xfId="0" applyNumberFormat="1" applyFont="1" applyFill="1" applyBorder="1" applyAlignment="1">
      <alignment horizontal="center" vertical="center"/>
    </xf>
    <xf numFmtId="168" fontId="52" fillId="0" borderId="33" xfId="0" applyNumberFormat="1" applyFont="1" applyFill="1" applyBorder="1" applyAlignment="1">
      <alignment vertical="center" wrapText="1"/>
    </xf>
    <xf numFmtId="168" fontId="52" fillId="0" borderId="58" xfId="0" applyNumberFormat="1" applyFont="1" applyFill="1" applyBorder="1" applyAlignment="1">
      <alignment vertical="center" wrapText="1"/>
    </xf>
    <xf numFmtId="168" fontId="52" fillId="0" borderId="4" xfId="0" applyNumberFormat="1" applyFont="1" applyFill="1" applyBorder="1" applyAlignment="1">
      <alignment vertical="center" wrapText="1"/>
    </xf>
    <xf numFmtId="168" fontId="52" fillId="0" borderId="6" xfId="0" applyNumberFormat="1" applyFont="1" applyFill="1" applyBorder="1" applyAlignment="1">
      <alignment vertical="center" wrapText="1"/>
    </xf>
    <xf numFmtId="168" fontId="52" fillId="0" borderId="28" xfId="0" applyNumberFormat="1" applyFont="1" applyFill="1" applyBorder="1" applyAlignment="1">
      <alignment vertical="center" wrapText="1"/>
    </xf>
    <xf numFmtId="168" fontId="52" fillId="0" borderId="71" xfId="0" applyNumberFormat="1" applyFont="1" applyFill="1" applyBorder="1" applyAlignment="1">
      <alignment vertical="center" wrapText="1"/>
    </xf>
    <xf numFmtId="167" fontId="39" fillId="0" borderId="57" xfId="0" applyNumberFormat="1" applyFont="1" applyFill="1" applyBorder="1" applyAlignment="1">
      <alignment horizontal="center" vertical="center"/>
    </xf>
    <xf numFmtId="174" fontId="39" fillId="0" borderId="34" xfId="1" applyNumberFormat="1" applyFont="1" applyFill="1" applyBorder="1" applyAlignment="1">
      <alignment horizontal="center" vertical="center"/>
    </xf>
    <xf numFmtId="174" fontId="39" fillId="0" borderId="44" xfId="1" applyNumberFormat="1" applyFont="1" applyFill="1" applyBorder="1" applyAlignment="1">
      <alignment horizontal="center" vertical="center"/>
    </xf>
    <xf numFmtId="174" fontId="39" fillId="0" borderId="27" xfId="1" applyNumberFormat="1" applyFont="1" applyFill="1" applyBorder="1" applyAlignment="1">
      <alignment horizontal="center" vertical="center"/>
    </xf>
    <xf numFmtId="174" fontId="39" fillId="0" borderId="18" xfId="1" applyNumberFormat="1" applyFont="1" applyFill="1" applyBorder="1" applyAlignment="1">
      <alignment horizontal="center" vertical="center"/>
    </xf>
    <xf numFmtId="174" fontId="39" fillId="0" borderId="63" xfId="1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0" fontId="52" fillId="0" borderId="70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1" fontId="52" fillId="0" borderId="72" xfId="0" applyNumberFormat="1" applyFont="1" applyFill="1" applyBorder="1" applyAlignment="1">
      <alignment horizontal="center" vertical="center"/>
    </xf>
    <xf numFmtId="1" fontId="52" fillId="0" borderId="65" xfId="0" applyNumberFormat="1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 wrapText="1"/>
    </xf>
    <xf numFmtId="0" fontId="56" fillId="0" borderId="18" xfId="0" applyFont="1" applyFill="1" applyBorder="1" applyAlignment="1">
      <alignment horizontal="center" wrapText="1"/>
    </xf>
    <xf numFmtId="49" fontId="36" fillId="0" borderId="80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2" fontId="4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49" fontId="36" fillId="0" borderId="41" xfId="0" applyNumberFormat="1" applyFont="1" applyFill="1" applyBorder="1" applyAlignment="1">
      <alignment horizontal="center" vertical="center" wrapText="1"/>
    </xf>
    <xf numFmtId="49" fontId="36" fillId="0" borderId="60" xfId="0" applyNumberFormat="1" applyFont="1" applyFill="1" applyBorder="1" applyAlignment="1">
      <alignment horizontal="center" vertical="center" wrapText="1"/>
    </xf>
    <xf numFmtId="2" fontId="46" fillId="0" borderId="60" xfId="0" applyNumberFormat="1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167" fontId="36" fillId="0" borderId="52" xfId="0" applyNumberFormat="1" applyFont="1" applyFill="1" applyBorder="1" applyAlignment="1">
      <alignment horizontal="center" vertical="center"/>
    </xf>
    <xf numFmtId="167" fontId="36" fillId="0" borderId="38" xfId="0" applyNumberFormat="1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38" xfId="0" applyFont="1" applyFill="1" applyBorder="1" applyAlignment="1">
      <alignment horizontal="center" vertical="top" wrapText="1"/>
    </xf>
    <xf numFmtId="0" fontId="46" fillId="0" borderId="52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40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top" wrapText="1"/>
    </xf>
    <xf numFmtId="0" fontId="36" fillId="0" borderId="40" xfId="0" applyFont="1" applyFill="1" applyBorder="1" applyAlignment="1">
      <alignment horizontal="center" vertical="top" wrapText="1"/>
    </xf>
    <xf numFmtId="0" fontId="36" fillId="0" borderId="39" xfId="0" applyFont="1" applyFill="1" applyBorder="1" applyAlignment="1">
      <alignment horizontal="center" vertical="top" wrapText="1"/>
    </xf>
    <xf numFmtId="0" fontId="36" fillId="0" borderId="65" xfId="0" applyFont="1" applyFill="1" applyBorder="1" applyAlignment="1">
      <alignment horizontal="center" vertical="top" wrapText="1"/>
    </xf>
    <xf numFmtId="0" fontId="36" fillId="0" borderId="31" xfId="0" applyFont="1" applyFill="1" applyBorder="1" applyAlignment="1">
      <alignment horizontal="center" vertical="top" wrapText="1"/>
    </xf>
    <xf numFmtId="0" fontId="36" fillId="0" borderId="39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2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 vertical="top" wrapText="1"/>
    </xf>
    <xf numFmtId="0" fontId="36" fillId="0" borderId="54" xfId="0" applyFont="1" applyFill="1" applyBorder="1" applyAlignment="1">
      <alignment horizontal="center" vertical="top" wrapText="1"/>
    </xf>
    <xf numFmtId="0" fontId="36" fillId="0" borderId="18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top" wrapText="1"/>
    </xf>
    <xf numFmtId="0" fontId="39" fillId="0" borderId="9" xfId="0" applyFont="1" applyFill="1" applyBorder="1" applyAlignment="1">
      <alignment horizontal="center"/>
    </xf>
    <xf numFmtId="0" fontId="36" fillId="0" borderId="51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167" fontId="36" fillId="0" borderId="26" xfId="0" applyNumberFormat="1" applyFont="1" applyFill="1" applyBorder="1" applyAlignment="1">
      <alignment horizontal="center" vertical="center"/>
    </xf>
    <xf numFmtId="167" fontId="36" fillId="0" borderId="40" xfId="0" applyNumberFormat="1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2" fontId="36" fillId="0" borderId="52" xfId="0" applyNumberFormat="1" applyFont="1" applyFill="1" applyBorder="1" applyAlignment="1">
      <alignment horizontal="center" vertical="center"/>
    </xf>
    <xf numFmtId="2" fontId="36" fillId="0" borderId="38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167" fontId="36" fillId="0" borderId="61" xfId="0" applyNumberFormat="1" applyFont="1" applyFill="1" applyBorder="1" applyAlignment="1">
      <alignment horizontal="center" vertical="center"/>
    </xf>
    <xf numFmtId="167" fontId="36" fillId="0" borderId="42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36" fillId="0" borderId="24" xfId="0" applyFont="1" applyFill="1" applyBorder="1" applyAlignment="1">
      <alignment horizontal="center" vertical="top" wrapText="1"/>
    </xf>
    <xf numFmtId="0" fontId="36" fillId="0" borderId="59" xfId="0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top" wrapText="1"/>
    </xf>
    <xf numFmtId="0" fontId="49" fillId="0" borderId="24" xfId="0" applyFont="1" applyFill="1" applyBorder="1" applyAlignment="1">
      <alignment horizontal="center" vertical="top" wrapText="1"/>
    </xf>
    <xf numFmtId="0" fontId="49" fillId="0" borderId="59" xfId="0" applyFont="1" applyFill="1" applyBorder="1" applyAlignment="1">
      <alignment horizontal="center" vertical="top" wrapText="1"/>
    </xf>
    <xf numFmtId="0" fontId="49" fillId="0" borderId="25" xfId="0" applyFont="1" applyFill="1" applyBorder="1" applyAlignment="1">
      <alignment horizontal="center" vertical="top" wrapText="1"/>
    </xf>
    <xf numFmtId="0" fontId="49" fillId="0" borderId="68" xfId="0" applyFont="1" applyFill="1" applyBorder="1" applyAlignment="1">
      <alignment horizontal="center" vertical="top" wrapText="1"/>
    </xf>
    <xf numFmtId="0" fontId="49" fillId="0" borderId="47" xfId="0" applyFont="1" applyFill="1" applyBorder="1" applyAlignment="1">
      <alignment horizontal="center" vertical="top" wrapText="1"/>
    </xf>
    <xf numFmtId="0" fontId="49" fillId="0" borderId="51" xfId="0" applyFont="1" applyFill="1" applyBorder="1" applyAlignment="1">
      <alignment horizontal="center" vertical="top" wrapText="1"/>
    </xf>
    <xf numFmtId="0" fontId="49" fillId="0" borderId="46" xfId="0" applyFont="1" applyFill="1" applyBorder="1" applyAlignment="1">
      <alignment horizontal="center" vertical="top" wrapText="1"/>
    </xf>
    <xf numFmtId="0" fontId="49" fillId="0" borderId="48" xfId="0" applyFont="1" applyFill="1" applyBorder="1" applyAlignment="1">
      <alignment horizontal="center" vertical="top" wrapText="1"/>
    </xf>
    <xf numFmtId="0" fontId="36" fillId="0" borderId="6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top" wrapText="1"/>
    </xf>
    <xf numFmtId="0" fontId="36" fillId="0" borderId="42" xfId="0" applyFont="1" applyFill="1" applyBorder="1" applyAlignment="1">
      <alignment horizontal="center" vertical="top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2" fontId="36" fillId="0" borderId="61" xfId="0" applyNumberFormat="1" applyFont="1" applyFill="1" applyBorder="1" applyAlignment="1">
      <alignment horizontal="center" vertical="center"/>
    </xf>
    <xf numFmtId="2" fontId="36" fillId="0" borderId="42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9" fontId="36" fillId="0" borderId="10" xfId="0" applyNumberFormat="1" applyFont="1" applyFill="1" applyBorder="1" applyAlignment="1">
      <alignment horizontal="left" vertical="top" wrapText="1"/>
    </xf>
    <xf numFmtId="0" fontId="36" fillId="0" borderId="2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 vertical="top" wrapText="1"/>
    </xf>
    <xf numFmtId="0" fontId="36" fillId="0" borderId="60" xfId="0" applyFont="1" applyFill="1" applyBorder="1" applyAlignment="1">
      <alignment horizontal="center" vertical="top" wrapText="1"/>
    </xf>
    <xf numFmtId="0" fontId="36" fillId="0" borderId="63" xfId="0" applyFont="1" applyFill="1" applyBorder="1" applyAlignment="1">
      <alignment horizontal="center" vertical="top" wrapText="1"/>
    </xf>
    <xf numFmtId="0" fontId="36" fillId="0" borderId="41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61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/>
    </xf>
  </cellXfs>
  <cellStyles count="19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0" xfId="15"/>
    <cellStyle name="Обычный 31" xfId="16"/>
    <cellStyle name="Обычный 5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 
по полу  на   01.02. 2002 г. 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безработных по полу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pattFill prst="solidDmn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Мужчины (43,6 %)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Женщины (56,4 %)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диаграмма!$A$14:$A$14</c:f>
              <c:strCache>
                <c:ptCount val="1"/>
                <c:pt idx="0">
                  <c:v>женщины </c:v>
                </c:pt>
              </c:strCache>
            </c:strRef>
          </c:cat>
          <c:val>
            <c:numRef>
              <c:f>диаграмма!$C$13:$C$14</c:f>
              <c:numCache>
                <c:formatCode>#,##0.0</c:formatCode>
                <c:ptCount val="2"/>
                <c:pt idx="0">
                  <c:v>36.1</c:v>
                </c:pt>
                <c:pt idx="1">
                  <c:v>63.9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3863296"/>
        <c:axId val="93901952"/>
        <c:axId val="0"/>
      </c:bar3DChart>
      <c:catAx>
        <c:axId val="938632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3901952"/>
        <c:crosses val="autoZero"/>
        <c:auto val="1"/>
        <c:lblAlgn val="ctr"/>
        <c:lblOffset val="100"/>
        <c:tickLblSkip val="1"/>
        <c:tickMarkSkip val="1"/>
      </c:catAx>
      <c:valAx>
        <c:axId val="93901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3863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97687819331393E-2"/>
          <c:y val="0.16464891041162241"/>
          <c:w val="0.88353500283850561"/>
          <c:h val="0.64164648910411926"/>
        </c:manualLayout>
      </c:layout>
      <c:lineChart>
        <c:grouping val="standard"/>
        <c:ser>
          <c:idx val="0"/>
          <c:order val="0"/>
          <c:tx>
            <c:strRef>
              <c:f>диаграмма!$B$55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336831084411685E-2"/>
                  <c:y val="-4.275813308176896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072964191186006E-2"/>
                  <c:y val="-4.820779773294415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3631044303424E-2"/>
                  <c:y val="-3.5479815336391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073083303366694E-2"/>
                  <c:y val="-3.58606012504226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554936490754182E-2"/>
                  <c:y val="-2.995100188747605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081040975470946E-2"/>
                  <c:y val="-3.236955389110177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35342763936246E-2"/>
                  <c:y val="-3.388881494364753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2766985692409001E-2"/>
                  <c:y val="-3.180400745717906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55886302402704E-2"/>
                  <c:y val="-3.701682258371966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03686740367832E-2"/>
                  <c:y val="-4.521458206769236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5926076360198568E-2"/>
                  <c:y val="-3.40698037271867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0159734858937427E-2"/>
                  <c:y val="-3.5087223575957296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диаграмма!$B$56:$B$67</c:f>
              <c:numCache>
                <c:formatCode>0.0</c:formatCode>
                <c:ptCount val="12"/>
                <c:pt idx="0">
                  <c:v>3220.2738095238096</c:v>
                </c:pt>
                <c:pt idx="1">
                  <c:v>3314.0374999999999</c:v>
                </c:pt>
                <c:pt idx="2">
                  <c:v>3748.7727272727275</c:v>
                </c:pt>
                <c:pt idx="3">
                  <c:v>4405.8625000000002</c:v>
                </c:pt>
                <c:pt idx="4">
                  <c:v>4568.144736842105</c:v>
                </c:pt>
                <c:pt idx="5">
                  <c:v>5013.18</c:v>
                </c:pt>
                <c:pt idx="6">
                  <c:v>5214.630434782609</c:v>
                </c:pt>
                <c:pt idx="7">
                  <c:v>6164.7250000000004</c:v>
                </c:pt>
                <c:pt idx="8">
                  <c:v>6195.761363636364</c:v>
                </c:pt>
                <c:pt idx="9">
                  <c:v>6287.375</c:v>
                </c:pt>
                <c:pt idx="10">
                  <c:v>6674.916666666667</c:v>
                </c:pt>
                <c:pt idx="11">
                  <c:v>6980.8214285714284</c:v>
                </c:pt>
              </c:numCache>
            </c:numRef>
          </c:val>
        </c:ser>
        <c:ser>
          <c:idx val="1"/>
          <c:order val="1"/>
          <c:tx>
            <c:strRef>
              <c:f>диаграмма!$C$55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0469013892722E-2"/>
                  <c:y val="-6.037029959224388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084471508454641E-2"/>
                  <c:y val="-5.804808853203488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7130987107436592E-2"/>
                  <c:y val="-5.302964394498771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703204586296416E-2"/>
                  <c:y val="-5.320917407856965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216729858970392E-2"/>
                  <c:y val="-4.35221861749498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522013339634147E-2"/>
                  <c:y val="-4.802491814233713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423683694269045E-2"/>
                  <c:y val="-3.749888373035741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558279077341315E-2"/>
                  <c:y val="-4.25716386868613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259494863717469E-2"/>
                  <c:y val="-3.2750140847095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366436872200768E-2"/>
                  <c:y val="-4.68517064999236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1651785663124557E-2"/>
                  <c:y val="-5.02496333514024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179826705757889E-2"/>
                  <c:y val="-3.9713352061574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диаграмма!$C$56:$C$67</c:f>
              <c:numCache>
                <c:formatCode>0.0</c:formatCode>
                <c:ptCount val="12"/>
                <c:pt idx="0">
                  <c:v>7385.6125000000002</c:v>
                </c:pt>
                <c:pt idx="1">
                  <c:v>6847.6875</c:v>
                </c:pt>
                <c:pt idx="2">
                  <c:v>7462.4</c:v>
                </c:pt>
                <c:pt idx="3">
                  <c:v>7744.4</c:v>
                </c:pt>
                <c:pt idx="4">
                  <c:v>6837.2</c:v>
                </c:pt>
                <c:pt idx="5">
                  <c:v>6498.66</c:v>
                </c:pt>
                <c:pt idx="6">
                  <c:v>6734.63</c:v>
                </c:pt>
                <c:pt idx="7">
                  <c:v>7283.04</c:v>
                </c:pt>
                <c:pt idx="8">
                  <c:v>7708.931818181818</c:v>
                </c:pt>
                <c:pt idx="9">
                  <c:v>8291.85</c:v>
                </c:pt>
                <c:pt idx="10">
                  <c:v>8469.14</c:v>
                </c:pt>
                <c:pt idx="11">
                  <c:v>9146.67</c:v>
                </c:pt>
              </c:numCache>
            </c:numRef>
          </c:val>
        </c:ser>
        <c:ser>
          <c:idx val="2"/>
          <c:order val="2"/>
          <c:tx>
            <c:strRef>
              <c:f>диаграмма!$D$55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734968384239292E-3"/>
                  <c:y val="-1.557640083995137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1544847886834E-2"/>
                  <c:y val="-4.50904036344377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881513039150892E-2"/>
                  <c:y val="-3.54760526297306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99122756845142E-2"/>
                  <c:y val="-3.978295295322835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850942737906865E-2"/>
                  <c:y val="-3.94208278215212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391626835228888E-2"/>
                  <c:y val="-3.547390087323647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893587243592609E-2"/>
                  <c:y val="-5.068781656530206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51000188273582E-2"/>
                  <c:y val="-3.28742648663056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4439634803396554E-2"/>
                  <c:y val="-3.015156429473213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647910838003253E-2"/>
                  <c:y val="-3.966995552231013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58659922634847E-2"/>
                  <c:y val="-4.38726813824530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020588355205427E-2"/>
                  <c:y val="-3.777402901660124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диаграмма!$D$56:$D$67</c:f>
              <c:numCache>
                <c:formatCode>0.0</c:formatCode>
                <c:ptCount val="12"/>
                <c:pt idx="0">
                  <c:v>9554.92</c:v>
                </c:pt>
              </c:numCache>
            </c:numRef>
          </c:val>
        </c:ser>
        <c:dLbls>
          <c:showVal val="1"/>
        </c:dLbls>
        <c:marker val="1"/>
        <c:axId val="95272960"/>
        <c:axId val="95274496"/>
      </c:lineChart>
      <c:catAx>
        <c:axId val="95272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274496"/>
        <c:crosses val="autoZero"/>
        <c:auto val="1"/>
        <c:lblAlgn val="ctr"/>
        <c:lblOffset val="100"/>
        <c:tickLblSkip val="1"/>
        <c:tickMarkSkip val="1"/>
      </c:catAx>
      <c:valAx>
        <c:axId val="95274496"/>
        <c:scaling>
          <c:orientation val="minMax"/>
          <c:min val="3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527296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3338"/>
          <c:y val="0.9128326944743419"/>
          <c:w val="0.28514088927950254"/>
          <c:h val="6.053261327945513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11322368581862"/>
          <c:y val="0.15639810426540368"/>
          <c:w val="0.87087172218285203"/>
          <c:h val="0.65639810426540535"/>
        </c:manualLayout>
      </c:layout>
      <c:lineChart>
        <c:grouping val="standard"/>
        <c:ser>
          <c:idx val="1"/>
          <c:order val="0"/>
          <c:tx>
            <c:strRef>
              <c:f>диаграмма!$E$55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219095775861395E-2"/>
                  <c:y val="-4.781518978910263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6671687693002485E-2"/>
                  <c:y val="-5.185505840205960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4085826416413794E-2"/>
                  <c:y val="-4.34332201365825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951573378205285E-2"/>
                  <c:y val="-4.492721723197888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912891699778448E-2"/>
                  <c:y val="-3.42752298142827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9413905339763895E-2"/>
                  <c:y val="-3.815414155998597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410320041637263E-2"/>
                  <c:y val="-4.635353803468691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1661972314527855E-2"/>
                  <c:y val="-1.7034425221209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088315294300052E-2"/>
                  <c:y val="-3.17853988630568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173208740239811E-2"/>
                  <c:y val="-3.38240607954157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4184185525499296E-2"/>
                  <c:y val="-4.300832465547379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89832162010252E-2"/>
                  <c:y val="-3.717631583755062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диаграмма!$E$56:$E$67</c:f>
              <c:numCache>
                <c:formatCode>0.0</c:formatCode>
                <c:ptCount val="12"/>
                <c:pt idx="0">
                  <c:v>11302.380952380952</c:v>
                </c:pt>
                <c:pt idx="1">
                  <c:v>10403.75</c:v>
                </c:pt>
                <c:pt idx="2">
                  <c:v>9692.954545454546</c:v>
                </c:pt>
                <c:pt idx="3">
                  <c:v>11158</c:v>
                </c:pt>
                <c:pt idx="4">
                  <c:v>12628.815789473685</c:v>
                </c:pt>
                <c:pt idx="5">
                  <c:v>14955.91</c:v>
                </c:pt>
                <c:pt idx="6">
                  <c:v>15980.326086956522</c:v>
                </c:pt>
                <c:pt idx="7">
                  <c:v>19634.875</c:v>
                </c:pt>
                <c:pt idx="8">
                  <c:v>17467.727272727272</c:v>
                </c:pt>
                <c:pt idx="9">
                  <c:v>18519.659090909092</c:v>
                </c:pt>
                <c:pt idx="10">
                  <c:v>16986.904761904763</c:v>
                </c:pt>
                <c:pt idx="11">
                  <c:v>17060.714285714286</c:v>
                </c:pt>
              </c:numCache>
            </c:numRef>
          </c:val>
        </c:ser>
        <c:ser>
          <c:idx val="2"/>
          <c:order val="1"/>
          <c:tx>
            <c:strRef>
              <c:f>диаграмма!$F$55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46632286834246E-2"/>
                  <c:y val="-5.03359828836560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664631213246961E-2"/>
                  <c:y val="-4.243714534192038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0081836042469482E-2"/>
                  <c:y val="-3.619367764644268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498858068335815E-2"/>
                  <c:y val="-4.384968466619397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911889720257982E-2"/>
                  <c:y val="-4.034406836586184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330036361751141E-2"/>
                  <c:y val="-4.8219576818300539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74509356652636E-2"/>
                  <c:y val="-3.3082558415696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5.5953625808875834E-2"/>
                  <c:y val="-4.075512602688006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853546226613484E-2"/>
                  <c:y val="-3.701847013902844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311529362980598E-2"/>
                  <c:y val="-4.489979355828792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0322615828269133E-2"/>
                  <c:y val="-3.975446224674351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260594570260008E-2"/>
                  <c:y val="-4.140697030040619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диаграмма!$F$56:$F$67</c:f>
              <c:numCache>
                <c:formatCode>0.0</c:formatCode>
                <c:ptCount val="12"/>
                <c:pt idx="0">
                  <c:v>18434.625</c:v>
                </c:pt>
                <c:pt idx="1">
                  <c:v>18970.375</c:v>
                </c:pt>
                <c:pt idx="2">
                  <c:v>22453.8</c:v>
                </c:pt>
                <c:pt idx="3">
                  <c:v>26022.799999999999</c:v>
                </c:pt>
                <c:pt idx="4">
                  <c:v>22001.71</c:v>
                </c:pt>
                <c:pt idx="5">
                  <c:v>19383.2</c:v>
                </c:pt>
                <c:pt idx="6">
                  <c:v>19512.84</c:v>
                </c:pt>
                <c:pt idx="7">
                  <c:v>21408.93</c:v>
                </c:pt>
                <c:pt idx="8">
                  <c:v>22640.56818181818</c:v>
                </c:pt>
                <c:pt idx="9">
                  <c:v>23802.02</c:v>
                </c:pt>
                <c:pt idx="10">
                  <c:v>22905.46</c:v>
                </c:pt>
                <c:pt idx="11">
                  <c:v>24107.26</c:v>
                </c:pt>
              </c:numCache>
            </c:numRef>
          </c:val>
        </c:ser>
        <c:ser>
          <c:idx val="3"/>
          <c:order val="2"/>
          <c:tx>
            <c:strRef>
              <c:f>диаграмма!$G$55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03259065545887E-2"/>
                  <c:y val="-3.281193099122490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663645181589455E-2"/>
                  <c:y val="-3.12027817868474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288942027929156E-2"/>
                  <c:y val="-3.552635375571323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0638989758595904E-2"/>
                  <c:y val="-3.247585614375909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2419813313526594E-2"/>
                  <c:y val="-3.000531619330525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5159459121924636E-2"/>
                  <c:y val="-3.089852681597583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748099337334669E-2"/>
                  <c:y val="-2.632725073788214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959704834356237E-2"/>
                  <c:y val="-3.226625532746044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2535215638715783E-2"/>
                  <c:y val="-3.956173966590409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4401822076440112E-2"/>
                  <c:y val="-4.87569504048961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5.2387855604315074E-2"/>
                  <c:y val="-3.07377691532634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394868068017187E-2"/>
                  <c:y val="-3.7122969837586998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диаграмма!$G$56:$G$67</c:f>
              <c:numCache>
                <c:formatCode>0.0</c:formatCode>
                <c:ptCount val="12"/>
                <c:pt idx="0">
                  <c:v>25642.38</c:v>
                </c:pt>
              </c:numCache>
            </c:numRef>
          </c:val>
        </c:ser>
        <c:dLbls>
          <c:showVal val="1"/>
        </c:dLbls>
        <c:marker val="1"/>
        <c:axId val="96104832"/>
        <c:axId val="96106368"/>
      </c:lineChart>
      <c:catAx>
        <c:axId val="96104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106368"/>
        <c:crosses val="autoZero"/>
        <c:auto val="1"/>
        <c:lblAlgn val="ctr"/>
        <c:lblOffset val="100"/>
        <c:tickLblSkip val="1"/>
        <c:tickMarkSkip val="1"/>
      </c:catAx>
      <c:valAx>
        <c:axId val="96106368"/>
        <c:scaling>
          <c:orientation val="minMax"/>
          <c:min val="50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8998E-2"/>
              <c:y val="0.4573459715639813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10483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944977224044652"/>
          <c:y val="0.93601895734597163"/>
          <c:w val="0.31331349188616003"/>
          <c:h val="5.687203791469210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6198656"/>
        <c:axId val="96200192"/>
        <c:axId val="0"/>
      </c:bar3DChart>
      <c:catAx>
        <c:axId val="961986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200192"/>
        <c:crosses val="autoZero"/>
        <c:auto val="1"/>
        <c:lblAlgn val="ctr"/>
        <c:lblOffset val="100"/>
        <c:tickLblSkip val="1"/>
        <c:tickMarkSkip val="1"/>
      </c:catAx>
      <c:valAx>
        <c:axId val="9620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19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6230784"/>
        <c:axId val="96265344"/>
        <c:axId val="0"/>
      </c:bar3DChart>
      <c:catAx>
        <c:axId val="962307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265344"/>
        <c:crosses val="autoZero"/>
        <c:auto val="1"/>
        <c:lblAlgn val="ctr"/>
        <c:lblOffset val="100"/>
        <c:tickLblSkip val="1"/>
        <c:tickMarkSkip val="1"/>
      </c:catAx>
      <c:valAx>
        <c:axId val="9626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230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3061"/>
          <c:y val="7.11629731850528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69969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диаграмма!$K$55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1205673759188E-2"/>
                  <c:y val="-3.344280501433435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715968439941246E-2"/>
                  <c:y val="-3.75776512598475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60327950526698E-2"/>
                  <c:y val="-4.280345282600402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94720311322504E-2"/>
                  <c:y val="-4.655181951127025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4380856648238069E-2"/>
                  <c:y val="-2.767374193607076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5726145256181639E-2"/>
                  <c:y val="3.480690593232985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1656744126496392E-2"/>
                  <c:y val="4.019319749979709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9529117879704886E-2"/>
                  <c:y val="-4.1173433570927107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1016585692745922E-2"/>
                  <c:y val="-2.178805647733005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1460842194997542E-2"/>
                  <c:y val="-4.024841958506146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546407900911693E-2"/>
                  <c:y val="-3.157299908567404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199502639160401E-2"/>
                  <c:y val="-4.0841079217562665E-2"/>
                </c:manualLayout>
              </c:layout>
              <c:dLblPos val="r"/>
              <c:showVal val="1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диаграмма!$K$56:$K$67</c:f>
              <c:numCache>
                <c:formatCode>0.0</c:formatCode>
                <c:ptCount val="12"/>
                <c:pt idx="0">
                  <c:v>188.35714285714286</c:v>
                </c:pt>
                <c:pt idx="1">
                  <c:v>205.7</c:v>
                </c:pt>
                <c:pt idx="2">
                  <c:v>202.36363636363637</c:v>
                </c:pt>
                <c:pt idx="3">
                  <c:v>226.15</c:v>
                </c:pt>
                <c:pt idx="4">
                  <c:v>229.81578947368422</c:v>
                </c:pt>
                <c:pt idx="5">
                  <c:v>245.52</c:v>
                </c:pt>
                <c:pt idx="6">
                  <c:v>248.63043478260869</c:v>
                </c:pt>
                <c:pt idx="7">
                  <c:v>275.77499999999998</c:v>
                </c:pt>
                <c:pt idx="8">
                  <c:v>293.31818181818181</c:v>
                </c:pt>
                <c:pt idx="9">
                  <c:v>322.06818181818181</c:v>
                </c:pt>
                <c:pt idx="10">
                  <c:v>352.28571428571428</c:v>
                </c:pt>
                <c:pt idx="11">
                  <c:v>373.95238095238096</c:v>
                </c:pt>
              </c:numCache>
            </c:numRef>
          </c:val>
        </c:ser>
        <c:ser>
          <c:idx val="1"/>
          <c:order val="1"/>
          <c:tx>
            <c:strRef>
              <c:f>диаграмма!$L$55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1837780359378E-2"/>
                  <c:y val="-5.139298265682918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53966633195E-2"/>
                  <c:y val="-6.22684871154648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193917363480824E-2"/>
                  <c:y val="-3.2026395117966656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693007487860404E-2"/>
                  <c:y val="-3.841500719785587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6943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39504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78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диаграмма!$L$56:$L$67</c:f>
              <c:numCache>
                <c:formatCode>0.0</c:formatCode>
                <c:ptCount val="12"/>
                <c:pt idx="0">
                  <c:v>434.1</c:v>
                </c:pt>
                <c:pt idx="1">
                  <c:v>425.5</c:v>
                </c:pt>
                <c:pt idx="2">
                  <c:v>461.5</c:v>
                </c:pt>
                <c:pt idx="3">
                  <c:v>533.25</c:v>
                </c:pt>
                <c:pt idx="4">
                  <c:v>488.58</c:v>
                </c:pt>
                <c:pt idx="5">
                  <c:v>463</c:v>
                </c:pt>
                <c:pt idx="6">
                  <c:v>455.61</c:v>
                </c:pt>
                <c:pt idx="7">
                  <c:v>489.12</c:v>
                </c:pt>
                <c:pt idx="8">
                  <c:v>539.02</c:v>
                </c:pt>
                <c:pt idx="9">
                  <c:v>591.71</c:v>
                </c:pt>
                <c:pt idx="10">
                  <c:v>682.91</c:v>
                </c:pt>
                <c:pt idx="11">
                  <c:v>755.12</c:v>
                </c:pt>
              </c:numCache>
            </c:numRef>
          </c:val>
        </c:ser>
        <c:ser>
          <c:idx val="2"/>
          <c:order val="2"/>
          <c:tx>
            <c:strRef>
              <c:f>диаграмма!$M$55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73890506623537E-2"/>
                  <c:y val="-4.152687604960443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1060590830401866E-2"/>
                  <c:y val="-3.249805673946298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931856393412383E-2"/>
                  <c:y val="-2.607412013972279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3175E-2"/>
                  <c:y val="-3.391084209872818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44238163688E-2"/>
                  <c:y val="-3.748675507708628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062133270657551E-2"/>
                  <c:y val="-3.875363037247463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002401295582736E-2"/>
                  <c:y val="-3.56270673055575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047232925671549E-2"/>
                  <c:y val="-3.578220716949461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147093315463232E-2"/>
                  <c:y val="-3.422545887964410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01638383956184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787234042553196E-2"/>
                  <c:y val="-5.1067234839917749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диаграмма!$M$56:$M$67</c:f>
              <c:numCache>
                <c:formatCode>0.0</c:formatCode>
                <c:ptCount val="12"/>
                <c:pt idx="0">
                  <c:v>793.35</c:v>
                </c:pt>
              </c:numCache>
            </c:numRef>
          </c:val>
        </c:ser>
        <c:dLbls>
          <c:showVal val="1"/>
        </c:dLbls>
        <c:marker val="1"/>
        <c:axId val="96342016"/>
        <c:axId val="96343552"/>
      </c:lineChart>
      <c:catAx>
        <c:axId val="96342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343552"/>
        <c:crosses val="autoZero"/>
        <c:auto val="1"/>
        <c:lblAlgn val="ctr"/>
        <c:lblOffset val="100"/>
        <c:tickLblSkip val="1"/>
        <c:tickMarkSkip val="1"/>
      </c:catAx>
      <c:valAx>
        <c:axId val="96343552"/>
        <c:scaling>
          <c:orientation val="minMax"/>
          <c:min val="17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48E-2"/>
              <c:y val="0.3970944611305056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34201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095"/>
          <c:h val="6.05327813404773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</a:t>
            </a:r>
            <a:r>
              <a:rPr lang="ru-RU" baseline="0"/>
              <a:t> платину</a:t>
            </a: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8977"/>
          <c:h val="0.63507109004739648"/>
        </c:manualLayout>
      </c:layout>
      <c:lineChart>
        <c:grouping val="standard"/>
        <c:ser>
          <c:idx val="0"/>
          <c:order val="0"/>
          <c:tx>
            <c:strRef>
              <c:f>диаграмма!$H$55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54623294272941E-2"/>
                  <c:y val="-3.861177232229209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001400093324846E-2"/>
                  <c:y val="-3.510612643686849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249113003504602E-2"/>
                  <c:y val="-3.764240712450125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1292786353902E-2"/>
                  <c:y val="-2.5806637239456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169120577637087E-2"/>
                  <c:y val="-3.202726621253864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6231833041160247E-2"/>
                  <c:y val="-2.789995565086405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643528460590262E-2"/>
                  <c:y val="-3.82356063508132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414470496549806E-2"/>
                  <c:y val="-4.132402061449013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6360056000423071E-2"/>
                  <c:y val="-4.097292544779332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0388246066816178E-2"/>
                  <c:y val="-3.8761108006342034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диаграмма!$H$56:$H$67</c:f>
              <c:numCache>
                <c:formatCode>0.0</c:formatCode>
                <c:ptCount val="12"/>
                <c:pt idx="0">
                  <c:v>949.76190476190482</c:v>
                </c:pt>
                <c:pt idx="1">
                  <c:v>1035.7</c:v>
                </c:pt>
                <c:pt idx="2">
                  <c:v>1081.1818181818182</c:v>
                </c:pt>
                <c:pt idx="3">
                  <c:v>1162.5</c:v>
                </c:pt>
                <c:pt idx="4">
                  <c:v>1130.3684210526317</c:v>
                </c:pt>
                <c:pt idx="5">
                  <c:v>1217.8599999999999</c:v>
                </c:pt>
                <c:pt idx="6">
                  <c:v>1162.2608695652175</c:v>
                </c:pt>
                <c:pt idx="7">
                  <c:v>1244.5999999999999</c:v>
                </c:pt>
                <c:pt idx="8">
                  <c:v>1288.7045454545455</c:v>
                </c:pt>
                <c:pt idx="9">
                  <c:v>1332.7727272727273</c:v>
                </c:pt>
                <c:pt idx="10">
                  <c:v>1400.6190476190477</c:v>
                </c:pt>
                <c:pt idx="11">
                  <c:v>1444.0952380952381</c:v>
                </c:pt>
              </c:numCache>
            </c:numRef>
          </c:val>
        </c:ser>
        <c:ser>
          <c:idx val="1"/>
          <c:order val="1"/>
          <c:tx>
            <c:strRef>
              <c:f>диаграмма!$I$55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2987964624875412E-2"/>
                  <c:y val="-4.370240449801639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9724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3692721944450598E-2"/>
                  <c:y val="-4.494284186040733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5260561997526883E-2"/>
                  <c:y val="-4.435816392633694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1226230269879885E-2"/>
                  <c:y val="-4.5433692826311947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9816710613573093E-2"/>
                  <c:y val="-3.750817877623121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45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909970827982111E-2"/>
                  <c:y val="-3.072318293573022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5957100760499851E-2"/>
                  <c:y val="-3.930382357701449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6548123175E-2"/>
                  <c:y val="-3.5339920150221991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диаграмма!$I$56:$I$67</c:f>
              <c:numCache>
                <c:formatCode>0.0</c:formatCode>
                <c:ptCount val="12"/>
                <c:pt idx="0">
                  <c:v>1562.75</c:v>
                </c:pt>
                <c:pt idx="1">
                  <c:v>1520.35</c:v>
                </c:pt>
                <c:pt idx="2">
                  <c:v>1599.43</c:v>
                </c:pt>
                <c:pt idx="3">
                  <c:v>1715.55</c:v>
                </c:pt>
                <c:pt idx="4">
                  <c:v>1622.58</c:v>
                </c:pt>
                <c:pt idx="5">
                  <c:v>1553.95</c:v>
                </c:pt>
                <c:pt idx="6">
                  <c:v>1526.32</c:v>
                </c:pt>
                <c:pt idx="7">
                  <c:v>1540.95</c:v>
                </c:pt>
                <c:pt idx="8">
                  <c:v>1591.61</c:v>
                </c:pt>
                <c:pt idx="9">
                  <c:v>1688.69</c:v>
                </c:pt>
                <c:pt idx="10">
                  <c:v>1692.77</c:v>
                </c:pt>
                <c:pt idx="11">
                  <c:v>1709.48</c:v>
                </c:pt>
              </c:numCache>
            </c:numRef>
          </c:val>
        </c:ser>
        <c:ser>
          <c:idx val="2"/>
          <c:order val="2"/>
          <c:tx>
            <c:strRef>
              <c:f>диаграмма!$J$55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413451503522995E-2"/>
                  <c:y val="-3.570234421390909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3496E-2"/>
                  <c:y val="-3.041398728106032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75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716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4.329746082259569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18323839525034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035792762931217E-2"/>
                  <c:y val="-3.058736208604383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31945552177321E-2"/>
                  <c:y val="-4.822034484589407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38495559211036E-2"/>
                  <c:y val="-4.0318887438092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03657005758693E-2"/>
                  <c:y val="-4.490134773772316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9692470837751853E-2"/>
                  <c:y val="-4.392251890877633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диаграмма!$J$56:$J$67</c:f>
              <c:numCache>
                <c:formatCode>0.0</c:formatCode>
                <c:ptCount val="12"/>
                <c:pt idx="0">
                  <c:v>1786.95</c:v>
                </c:pt>
              </c:numCache>
            </c:numRef>
          </c:val>
        </c:ser>
        <c:dLbls>
          <c:showVal val="1"/>
        </c:dLbls>
        <c:marker val="1"/>
        <c:axId val="96518528"/>
        <c:axId val="96520064"/>
      </c:lineChart>
      <c:catAx>
        <c:axId val="96518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520064"/>
        <c:crosses val="autoZero"/>
        <c:auto val="1"/>
        <c:lblAlgn val="ctr"/>
        <c:lblOffset val="100"/>
        <c:tickLblSkip val="1"/>
        <c:tickMarkSkip val="1"/>
      </c:catAx>
      <c:valAx>
        <c:axId val="96520064"/>
        <c:scaling>
          <c:orientation val="minMax"/>
          <c:min val="80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5185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27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00580190270052E-2"/>
          <c:y val="0.15980629539951574"/>
          <c:w val="0.88547235669093227"/>
          <c:h val="0.65133171912833165"/>
        </c:manualLayout>
      </c:layout>
      <c:lineChart>
        <c:grouping val="standard"/>
        <c:ser>
          <c:idx val="0"/>
          <c:order val="0"/>
          <c:tx>
            <c:strRef>
              <c:f>диаграмма!$Q$55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323269119582289E-2"/>
                  <c:y val="-4.370726836822274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1323284321474208E-2"/>
                  <c:y val="-3.653636418297082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12939880747582E-2"/>
                  <c:y val="-4.720042690053351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883381277866692E-2"/>
                  <c:y val="-3.64562706986062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4170882894957282E-2"/>
                  <c:y val="-2.564116529278381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91711389280052E-2"/>
                  <c:y val="-4.228692003035176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5628141717569816E-2"/>
                  <c:y val="-4.3843637019564813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785820951110782E-2"/>
                  <c:y val="-4.3326878841386994E-2"/>
                </c:manualLayout>
              </c:layout>
              <c:showVal val="1"/>
            </c:dLbl>
            <c:dLbl>
              <c:idx val="9"/>
              <c:layout>
                <c:manualLayout>
                  <c:x val="-2.2780570415617724E-2"/>
                  <c:y val="-4.0190000601267727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4204356066593716E-2"/>
                  <c:y val="-4.384363701956481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747069972450416E-2"/>
                  <c:y val="-5.115090985615892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диаграмма!$Q$56:$Q$67</c:f>
              <c:numCache>
                <c:formatCode>0.0</c:formatCode>
                <c:ptCount val="12"/>
                <c:pt idx="0">
                  <c:v>11.291428571428572</c:v>
                </c:pt>
                <c:pt idx="1">
                  <c:v>13.4125</c:v>
                </c:pt>
                <c:pt idx="2">
                  <c:v>13.116818181818182</c:v>
                </c:pt>
                <c:pt idx="3">
                  <c:v>12.514750000000001</c:v>
                </c:pt>
                <c:pt idx="4">
                  <c:v>14.028947368421051</c:v>
                </c:pt>
                <c:pt idx="5">
                  <c:v>14.65</c:v>
                </c:pt>
                <c:pt idx="6">
                  <c:v>13.361739130434783</c:v>
                </c:pt>
                <c:pt idx="7">
                  <c:v>14.3475</c:v>
                </c:pt>
                <c:pt idx="8">
                  <c:v>16.389545454545456</c:v>
                </c:pt>
                <c:pt idx="9">
                  <c:v>17.236136363636362</c:v>
                </c:pt>
                <c:pt idx="10">
                  <c:v>17.809880952380951</c:v>
                </c:pt>
                <c:pt idx="11">
                  <c:v>17.672857142857143</c:v>
                </c:pt>
              </c:numCache>
            </c:numRef>
          </c:val>
        </c:ser>
        <c:ser>
          <c:idx val="1"/>
          <c:order val="1"/>
          <c:tx>
            <c:strRef>
              <c:f>диаграмма!$R$55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411080677836695E-2"/>
                  <c:y val="-4.327670905543588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332048919417005E-2"/>
                  <c:y val="-4.04714763893455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9192260279573891E-2"/>
                  <c:y val="-4.33832211651509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629561225690832E-2"/>
                  <c:y val="-4.08167623114908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187698447131954E-2"/>
                  <c:y val="-4.198688675719828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232032166191992E-2"/>
                  <c:y val="-4.042561181196352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243471079128042E-2"/>
                  <c:y val="-5.7339612209490833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787559014340797E-2"/>
                  <c:y val="-6.0450377788208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8757218985632351E-2"/>
                  <c:y val="-3.532980110121176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09207520906971E-2"/>
                  <c:y val="-4.39940672183555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2476102262339518E-2"/>
                  <c:y val="-4.38629448766720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2016118598878492E-2"/>
                  <c:y val="-4.66026453428118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диаграмма!$R$56:$R$67</c:f>
              <c:numCache>
                <c:formatCode>0.0</c:formatCode>
                <c:ptCount val="12"/>
                <c:pt idx="0">
                  <c:v>17.805500000000002</c:v>
                </c:pt>
                <c:pt idx="1">
                  <c:v>15.873000000000001</c:v>
                </c:pt>
                <c:pt idx="2">
                  <c:v>17.11</c:v>
                </c:pt>
                <c:pt idx="3">
                  <c:v>18.100000000000001</c:v>
                </c:pt>
                <c:pt idx="4">
                  <c:v>18.420000000000002</c:v>
                </c:pt>
                <c:pt idx="5">
                  <c:v>18.46</c:v>
                </c:pt>
                <c:pt idx="6">
                  <c:v>17.96</c:v>
                </c:pt>
                <c:pt idx="7">
                  <c:v>18.36</c:v>
                </c:pt>
                <c:pt idx="8">
                  <c:v>20.55</c:v>
                </c:pt>
                <c:pt idx="9">
                  <c:v>23.39</c:v>
                </c:pt>
                <c:pt idx="10">
                  <c:v>26.54</c:v>
                </c:pt>
                <c:pt idx="11">
                  <c:v>29.35</c:v>
                </c:pt>
              </c:numCache>
            </c:numRef>
          </c:val>
        </c:ser>
        <c:ser>
          <c:idx val="2"/>
          <c:order val="2"/>
          <c:tx>
            <c:strRef>
              <c:f>диаграмма!$S$55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73756294777539E-2"/>
                  <c:y val="-6.198852262111306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53923046853186E-2"/>
                  <c:y val="-3.41688234961936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0708640446221892E-2"/>
                  <c:y val="-4.631010841778144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082393064773188E-2"/>
                  <c:y val="-4.73886083263989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0885427935996648E-2"/>
                  <c:y val="-3.634953105983817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2564497721232745E-2"/>
                  <c:y val="-4.430344512020749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4816036383575E-2"/>
                  <c:y val="-4.6119980858746676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323284321474208E-2"/>
                  <c:y val="-3.612756624600007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1956106550510982E-2"/>
                  <c:y val="-4.39104597321910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4042553191489362E-2"/>
                  <c:y val="-4.74268395493690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диаграмма!$S$56:$S$67</c:f>
              <c:numCache>
                <c:formatCode>0.0</c:formatCode>
                <c:ptCount val="12"/>
                <c:pt idx="0">
                  <c:v>28.4</c:v>
                </c:pt>
              </c:numCache>
            </c:numRef>
          </c:val>
        </c:ser>
        <c:dLbls>
          <c:showVal val="1"/>
        </c:dLbls>
        <c:marker val="1"/>
        <c:axId val="96466048"/>
        <c:axId val="96467584"/>
      </c:lineChart>
      <c:catAx>
        <c:axId val="96466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467584"/>
        <c:crosses val="autoZero"/>
        <c:auto val="1"/>
        <c:lblAlgn val="ctr"/>
        <c:lblOffset val="100"/>
        <c:tickLblSkip val="1"/>
        <c:tickMarkSkip val="1"/>
      </c:catAx>
      <c:valAx>
        <c:axId val="96467584"/>
        <c:scaling>
          <c:orientation val="minMax"/>
          <c:min val="8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48E-2"/>
              <c:y val="0.39709429967663024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46604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83796"/>
          <c:y val="0.91028175345485163"/>
          <c:w val="0.28101813890443017"/>
          <c:h val="6.053276489610062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66" r="0.75000000000000266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цен на  золото</a:t>
            </a:r>
          </a:p>
        </c:rich>
      </c:tx>
      <c:layout>
        <c:manualLayout>
          <c:xMode val="edge"/>
          <c:yMode val="edge"/>
          <c:x val="0.40861835716624351"/>
          <c:y val="7.6302534143530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"/>
          <c:h val="0.63507109004739681"/>
        </c:manualLayout>
      </c:layout>
      <c:lineChart>
        <c:grouping val="standard"/>
        <c:ser>
          <c:idx val="0"/>
          <c:order val="0"/>
          <c:tx>
            <c:strRef>
              <c:f>диаграмма!$N$55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9567814140622144E-2"/>
                  <c:y val="-4.098146744648296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74364351306615E-2"/>
                  <c:y val="-3.51064250503841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895200256312463E-2"/>
                  <c:y val="-5.07731250609042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8716222375615066E-2"/>
                  <c:y val="-3.548165845108549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152632050590318E-2"/>
                  <c:y val="-3.197335332582950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1974115760963297E-2"/>
                  <c:y val="-3.105553457563739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027676391583488E-2"/>
                  <c:y val="-3.198761159528627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4.1979863120535747E-2"/>
                  <c:y val="-3.895422050109939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7671473462424124E-2"/>
                  <c:y val="-4.097291117298871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1265550027228051E-2"/>
                  <c:y val="-3.52509444464182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4775055245178649E-2"/>
                  <c:y val="-3.828442117434123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диаграмма!$N$56:$N$67</c:f>
              <c:numCache>
                <c:formatCode>0.0</c:formatCode>
                <c:ptCount val="12"/>
                <c:pt idx="0">
                  <c:v>858.69047619047615</c:v>
                </c:pt>
                <c:pt idx="1">
                  <c:v>943.16250000000002</c:v>
                </c:pt>
                <c:pt idx="2">
                  <c:v>924.27272727272725</c:v>
                </c:pt>
                <c:pt idx="3">
                  <c:v>890.2</c:v>
                </c:pt>
                <c:pt idx="4">
                  <c:v>928.64473684210532</c:v>
                </c:pt>
                <c:pt idx="5">
                  <c:v>945.67</c:v>
                </c:pt>
                <c:pt idx="6">
                  <c:v>934.22826086956525</c:v>
                </c:pt>
                <c:pt idx="7">
                  <c:v>949.37999999999988</c:v>
                </c:pt>
                <c:pt idx="8">
                  <c:v>996.5886363636364</c:v>
                </c:pt>
                <c:pt idx="9">
                  <c:v>1043.159090909091</c:v>
                </c:pt>
                <c:pt idx="10">
                  <c:v>1124.0595238095239</c:v>
                </c:pt>
                <c:pt idx="11">
                  <c:v>1131.8214285714287</c:v>
                </c:pt>
              </c:numCache>
            </c:numRef>
          </c:val>
        </c:ser>
        <c:ser>
          <c:idx val="1"/>
          <c:order val="1"/>
          <c:tx>
            <c:strRef>
              <c:f>диаграмма!$O$55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88695519867106E-2"/>
                  <c:y val="-3.659576684772961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169149780409683E-2"/>
                  <c:y val="-3.4796432436466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659647691216486E-2"/>
                  <c:y val="-3.181210402558538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9358854272616102E-2"/>
                  <c:y val="-3.707838542890252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271089082732382E-2"/>
                  <c:y val="-4.215102490992672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0521470441726513E-2"/>
                  <c:y val="-4.754387928997022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365606786480301E-2"/>
                  <c:y val="-3.65556763095050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0285095593167652E-2"/>
                  <c:y val="-4.943505012693093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523126724529206E-2"/>
                  <c:y val="-4.13045045995131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4.5826448068085925E-2"/>
                  <c:y val="-4.915194173665646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4.3340391248819554E-2"/>
                  <c:y val="-4.255078304785358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511162762474227E-2"/>
                  <c:y val="-3.901681199200829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диаграмма!$O$56:$O$67</c:f>
              <c:numCache>
                <c:formatCode>0.0</c:formatCode>
                <c:ptCount val="12"/>
                <c:pt idx="0">
                  <c:v>1117.9625000000001</c:v>
                </c:pt>
                <c:pt idx="1">
                  <c:v>1095.4124999999999</c:v>
                </c:pt>
                <c:pt idx="2">
                  <c:v>1113.3399999999999</c:v>
                </c:pt>
                <c:pt idx="3">
                  <c:v>1148.69</c:v>
                </c:pt>
                <c:pt idx="4">
                  <c:v>1205.43</c:v>
                </c:pt>
                <c:pt idx="5">
                  <c:v>1234.075</c:v>
                </c:pt>
                <c:pt idx="6">
                  <c:v>1192.97</c:v>
                </c:pt>
                <c:pt idx="7">
                  <c:v>1215.81</c:v>
                </c:pt>
                <c:pt idx="8">
                  <c:v>1270.98</c:v>
                </c:pt>
                <c:pt idx="9">
                  <c:v>1342</c:v>
                </c:pt>
                <c:pt idx="10">
                  <c:v>1369.89</c:v>
                </c:pt>
                <c:pt idx="11">
                  <c:v>1391.01</c:v>
                </c:pt>
              </c:numCache>
            </c:numRef>
          </c:val>
        </c:ser>
        <c:ser>
          <c:idx val="2"/>
          <c:order val="2"/>
          <c:tx>
            <c:strRef>
              <c:f>диаграмма!$P$55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5897960955727E-2"/>
                  <c:y val="-4.365523462141218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474179738473517E-2"/>
                  <c:y val="-3.041398728106034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407263734113482E-2"/>
                  <c:y val="-3.243007583403174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007609244811702E-2"/>
                  <c:y val="-3.087930231364718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747370059881041E-2"/>
                  <c:y val="-3.033946463870391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70431673304124E-2"/>
                  <c:y val="-3.3629151292942965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7369794591402744E-2"/>
                  <c:y val="-3.839493028181550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1389705510123144E-2"/>
                  <c:y val="-3.15087594377073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9728125182655456E-2"/>
                  <c:y val="-3.9659160223481066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852422741960972E-2"/>
                  <c:y val="-3.28910796306419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9634021092008238E-2"/>
                  <c:y val="-3.70591420454970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5450689289501588E-2"/>
                  <c:y val="-4.0593286494925912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диаграмма!$A$56:$A$67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диаграмма!$P$56:$P$67</c:f>
              <c:numCache>
                <c:formatCode>0.0</c:formatCode>
                <c:ptCount val="12"/>
                <c:pt idx="0">
                  <c:v>1356.4</c:v>
                </c:pt>
              </c:numCache>
            </c:numRef>
          </c:val>
        </c:ser>
        <c:dLbls>
          <c:showVal val="1"/>
        </c:dLbls>
        <c:marker val="1"/>
        <c:axId val="96642944"/>
        <c:axId val="96644480"/>
      </c:lineChart>
      <c:catAx>
        <c:axId val="96642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644480"/>
        <c:crosses val="autoZero"/>
        <c:auto val="1"/>
        <c:lblAlgn val="ctr"/>
        <c:lblOffset val="100"/>
        <c:tickLblSkip val="1"/>
        <c:tickMarkSkip val="1"/>
      </c:catAx>
      <c:valAx>
        <c:axId val="96644480"/>
        <c:scaling>
          <c:orientation val="minMax"/>
          <c:min val="760"/>
        </c:scaling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0501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6642944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66" r="0.75000000000000266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6900992"/>
        <c:axId val="96902528"/>
        <c:axId val="0"/>
      </c:bar3DChart>
      <c:catAx>
        <c:axId val="96900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902528"/>
        <c:crosses val="autoZero"/>
        <c:auto val="1"/>
        <c:lblAlgn val="ctr"/>
        <c:lblOffset val="100"/>
        <c:tickLblSkip val="1"/>
        <c:tickMarkSkip val="1"/>
      </c:catAx>
      <c:valAx>
        <c:axId val="9690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90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Распределение безработных
по возрасту  на  01.02.2002 г. </a:t>
            </a:r>
          </a:p>
        </c:rich>
      </c:tx>
      <c:layout/>
      <c:spPr>
        <a:noFill/>
        <a:ln w="25400">
          <a:noFill/>
        </a:ln>
      </c:spPr>
    </c:title>
    <c:view3D>
      <c:rotX val="20"/>
      <c:rotY val="40"/>
      <c:perspective val="0"/>
    </c:view3D>
    <c:plotArea>
      <c:layout/>
      <c:pie3DChart>
        <c:varyColors val="1"/>
        <c:ser>
          <c:idx val="0"/>
          <c:order val="0"/>
          <c:tx>
            <c:v>Распределение безработныз по возрасту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spPr>
              <a:pattFill prst="dashHorz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lgCheck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до 30 лет 
(56,1 %)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от 30
 до 40 лет (18,9%)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300" b="1" i="0" u="none" strike="noStrike" baseline="0">
                        <a:solidFill>
                          <a:srgbClr val="000000"/>
                        </a:solidFill>
                        <a:latin typeface="Times New Roman Cyr"/>
                        <a:ea typeface="Times New Roman Cyr"/>
                        <a:cs typeface="Times New Roman Cyr"/>
                      </a:defRPr>
                    </a:pPr>
                    <a:r>
                      <a:rPr lang="ru-RU"/>
                      <a:t>старше 
40 лет
( 25,0 %)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диаграмма!$A$17:$A$19</c:f>
              <c:strCache>
                <c:ptCount val="3"/>
                <c:pt idx="0">
                  <c:v> - до 30 лет </c:v>
                </c:pt>
                <c:pt idx="1">
                  <c:v> - от 30 лет до 40 лет </c:v>
                </c:pt>
                <c:pt idx="2">
                  <c:v> - старше 40 лет </c:v>
                </c:pt>
              </c:strCache>
            </c:strRef>
          </c:cat>
          <c:val>
            <c:numRef>
              <c:f>диаграмма!$C$17:$C$19</c:f>
              <c:numCache>
                <c:formatCode>#,##0.0</c:formatCode>
                <c:ptCount val="3"/>
                <c:pt idx="0">
                  <c:v>43</c:v>
                </c:pt>
                <c:pt idx="1">
                  <c:v>25.9</c:v>
                </c:pt>
                <c:pt idx="2">
                  <c:v>31.1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6843264"/>
        <c:axId val="96844800"/>
        <c:axId val="0"/>
      </c:bar3DChart>
      <c:catAx>
        <c:axId val="968432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844800"/>
        <c:crosses val="autoZero"/>
        <c:auto val="1"/>
        <c:lblAlgn val="ctr"/>
        <c:lblOffset val="100"/>
        <c:tickLblSkip val="1"/>
        <c:tickMarkSkip val="1"/>
      </c:catAx>
      <c:valAx>
        <c:axId val="96844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684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Val val="1"/>
        </c:dLbls>
        <c:shape val="cylinder"/>
        <c:axId val="95200768"/>
        <c:axId val="95202304"/>
        <c:axId val="0"/>
      </c:bar3DChart>
      <c:catAx>
        <c:axId val="952007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5202304"/>
        <c:crosses val="autoZero"/>
        <c:auto val="1"/>
        <c:lblAlgn val="ctr"/>
        <c:lblOffset val="100"/>
        <c:tickLblSkip val="1"/>
        <c:tickMarkSkip val="1"/>
      </c:catAx>
      <c:valAx>
        <c:axId val="9520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5200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66" r="0.75000000000000266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17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7035008"/>
        <c:axId val="97036544"/>
        <c:axId val="0"/>
      </c:bar3DChart>
      <c:catAx>
        <c:axId val="97035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7036544"/>
        <c:crosses val="autoZero"/>
        <c:auto val="1"/>
        <c:lblAlgn val="ctr"/>
        <c:lblOffset val="100"/>
        <c:tickLblSkip val="1"/>
        <c:tickMarkSkip val="1"/>
      </c:catAx>
      <c:valAx>
        <c:axId val="9703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7035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66" r="0.75000000000000266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01.02.2011г.</a:t>
            </a:r>
          </a:p>
        </c:rich>
      </c:tx>
      <c:layout>
        <c:manualLayout>
          <c:xMode val="edge"/>
          <c:yMode val="edge"/>
          <c:x val="0.19705094400599241"/>
          <c:y val="3.24324324324324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675603217158173"/>
          <c:y val="0.39459511533350428"/>
          <c:w val="0.4410187667560323"/>
          <c:h val="0.35135181502298374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4968562727729762E-2"/>
                  <c:y val="-0.1318948980160297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Высшее образование- 19,7%
(10г.- 16,4%)</a:t>
                    </a:r>
                  </a:p>
                </c:rich>
              </c:tx>
              <c:spPr/>
              <c:dLblPos val="bestFit"/>
            </c:dLbl>
            <c:dLbl>
              <c:idx val="1"/>
              <c:layout>
                <c:manualLayout>
                  <c:x val="6.5441331796762744E-2"/>
                  <c:y val="-3.174369602491260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образование- 17,1%
(10г.- 16,5%)</a:t>
                    </a:r>
                  </a:p>
                </c:rich>
              </c:tx>
              <c:spPr/>
              <c:dLblPos val="bestFit"/>
            </c:dLbl>
            <c:dLbl>
              <c:idx val="2"/>
              <c:layout>
                <c:manualLayout>
                  <c:x val="0.11773876278180669"/>
                  <c:y val="3.23612776596386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Среднее общее образование- 34%
(10г.- 35,5%)</a:t>
                    </a:r>
                  </a:p>
                </c:rich>
              </c:tx>
              <c:spPr/>
              <c:dLblPos val="bestFit"/>
            </c:dLbl>
            <c:dLbl>
              <c:idx val="3"/>
              <c:layout>
                <c:manualLayout>
                  <c:x val="-3.0749773104421032E-2"/>
                  <c:y val="0.1089385867818960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Начальное профессиональное образование- 17,1%
(10г.- 20,2%)</a:t>
                    </a:r>
                  </a:p>
                </c:rich>
              </c:tx>
              <c:spPr/>
              <c:dLblPos val="bestFit"/>
            </c:dLbl>
            <c:dLbl>
              <c:idx val="4"/>
              <c:layout>
                <c:manualLayout>
                  <c:x val="-4.2947679562286505E-2"/>
                  <c:y val="-0.10866398100718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Неполное среднее образование- 1</a:t>
                    </a:r>
                    <a:r>
                      <a:rPr lang="en-US"/>
                      <a:t>1</a:t>
                    </a:r>
                    <a:r>
                      <a:rPr lang="ru-RU"/>
                      <a:t>,4%
(10г.-10,5%)</a:t>
                    </a:r>
                  </a:p>
                </c:rich>
              </c:tx>
              <c:spPr/>
              <c:dLblPos val="bestFit"/>
            </c:dLbl>
            <c:showVal val="1"/>
            <c:showCatName val="1"/>
            <c:showPercent val="1"/>
            <c:showLeaderLines val="1"/>
          </c:dLbls>
          <c:cat>
            <c:strRef>
              <c:f>диаграмма!$A$21:$A$25</c:f>
              <c:strCache>
                <c:ptCount val="5"/>
                <c:pt idx="0">
                  <c:v>  - высшее образование</c:v>
                </c:pt>
                <c:pt idx="1">
                  <c:v> - среднее прфессиональное образование</c:v>
                </c:pt>
                <c:pt idx="2">
                  <c:v> - среднее общее образование</c:v>
                </c:pt>
                <c:pt idx="3">
                  <c:v> - начальное профессиональное образование</c:v>
                </c:pt>
                <c:pt idx="4">
                  <c:v> - неполное среднее образование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19.7</c:v>
                </c:pt>
                <c:pt idx="1">
                  <c:v>17.100000000000001</c:v>
                </c:pt>
                <c:pt idx="2">
                  <c:v>34</c:v>
                </c:pt>
                <c:pt idx="3">
                  <c:v>17.100000000000001</c:v>
                </c:pt>
                <c:pt idx="4">
                  <c:v>11.4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spPr>
        <a:noFill/>
        <a:ln w="25400">
          <a:noFill/>
        </a:ln>
      </c:spPr>
    </c:title>
    <c:view3D>
      <c:hPercent val="17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1124"/>
          <c:y val="9.3243871127756547E-2"/>
          <c:w val="0.76275027147817986"/>
          <c:h val="0.8417536095118181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5.3050473425202464E-2"/>
                  <c:y val="-0.15502239917820868"/>
                </c:manualLayout>
              </c:layout>
              <c:showVal val="1"/>
            </c:dLbl>
            <c:dLbl>
              <c:idx val="1"/>
              <c:layout>
                <c:manualLayout>
                  <c:x val="5.4080932162835889E-2"/>
                  <c:y val="-0.1759563962550666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01.02.2010г.</c:v>
                </c:pt>
                <c:pt idx="1">
                  <c:v>на 01.02.2011г.</c:v>
                </c:pt>
              </c:strCache>
            </c:strRef>
          </c:cat>
          <c:val>
            <c:numRef>
              <c:f>диаграмма!$B$13:$C$13</c:f>
              <c:numCache>
                <c:formatCode>#,##0.0</c:formatCode>
                <c:ptCount val="2"/>
                <c:pt idx="0">
                  <c:v>42.6</c:v>
                </c:pt>
                <c:pt idx="1">
                  <c:v>36.1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759732082138073E-2"/>
                  <c:y val="-0.15502257620096338"/>
                </c:manualLayout>
              </c:layout>
              <c:showVal val="1"/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диаграмма!$B$11:$C$11</c:f>
              <c:strCache>
                <c:ptCount val="2"/>
                <c:pt idx="0">
                  <c:v>на 01.02.2010г.</c:v>
                </c:pt>
                <c:pt idx="1">
                  <c:v>на 01.02.2011г.</c:v>
                </c:pt>
              </c:strCache>
            </c:strRef>
          </c:cat>
          <c:val>
            <c:numRef>
              <c:f>диаграмма!$B$14:$C$14</c:f>
              <c:numCache>
                <c:formatCode>#,##0.0</c:formatCode>
                <c:ptCount val="2"/>
                <c:pt idx="0">
                  <c:v>57.4</c:v>
                </c:pt>
                <c:pt idx="1">
                  <c:v>63.9</c:v>
                </c:pt>
              </c:numCache>
            </c:numRef>
          </c:val>
        </c:ser>
        <c:dLbls>
          <c:showVal val="1"/>
        </c:dLbls>
        <c:shape val="box"/>
        <c:axId val="92043136"/>
        <c:axId val="92044672"/>
        <c:axId val="0"/>
      </c:bar3DChart>
      <c:catAx>
        <c:axId val="92043136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2044672"/>
        <c:crosses val="autoZero"/>
        <c:lblAlgn val="ctr"/>
        <c:lblOffset val="100"/>
        <c:tickLblSkip val="1"/>
        <c:tickMarkSkip val="1"/>
      </c:catAx>
      <c:valAx>
        <c:axId val="92044672"/>
        <c:scaling>
          <c:orientation val="minMax"/>
        </c:scaling>
        <c:delete val="1"/>
        <c:axPos val="b"/>
        <c:numFmt formatCode="#,##0.0" sourceLinked="1"/>
        <c:tickLblPos val="none"/>
        <c:crossAx val="92043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7653"/>
          <c:y val="0.87534774516821767"/>
          <c:w val="0.83958372818277349"/>
          <c:h val="0.12457933667382368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spPr>
        <a:noFill/>
        <a:ln w="25400">
          <a:noFill/>
        </a:ln>
      </c:spPr>
    </c:title>
    <c:view3D>
      <c:hPercent val="19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19006"/>
          <c:h val="0.81145047956939065"/>
        </c:manualLayout>
      </c:layout>
      <c:bar3DChart>
        <c:barDir val="bar"/>
        <c:grouping val="stacked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2660611406976898E-2"/>
                  <c:y val="-0.1588385925259641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01.02.2010г.</c:v>
                </c:pt>
                <c:pt idx="1">
                  <c:v>на 01.02.2011г.</c:v>
                </c:pt>
              </c:strCache>
            </c:strRef>
          </c:cat>
          <c:val>
            <c:numRef>
              <c:f>диаграмма!$B$17:$C$17</c:f>
              <c:numCache>
                <c:formatCode>#,##0.0</c:formatCode>
                <c:ptCount val="2"/>
                <c:pt idx="0">
                  <c:v>44.7</c:v>
                </c:pt>
                <c:pt idx="1">
                  <c:v>43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1.9287962448677323E-2"/>
                  <c:y val="-0.15883859252596419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01.02.2010г.</c:v>
                </c:pt>
                <c:pt idx="1">
                  <c:v>на 01.02.2011г.</c:v>
                </c:pt>
              </c:strCache>
            </c:strRef>
          </c:cat>
          <c:val>
            <c:numRef>
              <c:f>диаграмма!$B$18:$C$18</c:f>
              <c:numCache>
                <c:formatCode>#,##0.0</c:formatCode>
                <c:ptCount val="2"/>
                <c:pt idx="0">
                  <c:v>24</c:v>
                </c:pt>
                <c:pt idx="1">
                  <c:v>25.9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4.0737739732741175E-2"/>
                  <c:y val="-0.14808370998738371"/>
                </c:manualLayout>
              </c:layout>
              <c:showVal val="1"/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Val val="1"/>
          </c:dLbls>
          <c:cat>
            <c:strRef>
              <c:f>диаграмма!$B$16:$C$16</c:f>
              <c:strCache>
                <c:ptCount val="2"/>
                <c:pt idx="0">
                  <c:v>на 01.02.2010г.</c:v>
                </c:pt>
                <c:pt idx="1">
                  <c:v>на 01.02.2011г.</c:v>
                </c:pt>
              </c:strCache>
            </c:strRef>
          </c:cat>
          <c:val>
            <c:numRef>
              <c:f>диаграмма!$B$19:$C$19</c:f>
              <c:numCache>
                <c:formatCode>#,##0.0</c:formatCode>
                <c:ptCount val="2"/>
                <c:pt idx="0">
                  <c:v>31.3</c:v>
                </c:pt>
                <c:pt idx="1">
                  <c:v>31.1</c:v>
                </c:pt>
              </c:numCache>
            </c:numRef>
          </c:val>
        </c:ser>
        <c:dLbls>
          <c:showVal val="1"/>
        </c:dLbls>
        <c:shape val="box"/>
        <c:axId val="92228224"/>
        <c:axId val="92254592"/>
        <c:axId val="0"/>
      </c:bar3DChart>
      <c:catAx>
        <c:axId val="92228224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2254592"/>
        <c:crosses val="autoZero"/>
        <c:auto val="1"/>
        <c:lblAlgn val="ctr"/>
        <c:lblOffset val="100"/>
        <c:tickLblSkip val="1"/>
        <c:tickMarkSkip val="1"/>
      </c:catAx>
      <c:valAx>
        <c:axId val="92254592"/>
        <c:scaling>
          <c:orientation val="minMax"/>
        </c:scaling>
        <c:delete val="1"/>
        <c:axPos val="b"/>
        <c:numFmt formatCode="#,##0.0" sourceLinked="1"/>
        <c:tickLblPos val="none"/>
        <c:crossAx val="9222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2276"/>
        </c:manualLayout>
      </c:layout>
      <c:spPr>
        <a:noFill/>
        <a:ln w="25400">
          <a:noFill/>
        </a:ln>
      </c:spPr>
      <c:txPr>
        <a:bodyPr/>
        <a:lstStyle/>
        <a:p>
          <a:pPr>
            <a:defRPr sz="7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4522347531437549"/>
          <c:y val="7.0874121835821549E-2"/>
          <c:w val="0.68000068109042577"/>
          <c:h val="0.8064443702293137"/>
        </c:manualLayout>
      </c:layout>
      <c:barChart>
        <c:barDir val="bar"/>
        <c:grouping val="stacked"/>
        <c:ser>
          <c:idx val="0"/>
          <c:order val="0"/>
          <c:tx>
            <c:v>2010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8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dLbl>
              <c:idx val="9"/>
              <c:spPr/>
              <c:txPr>
                <a:bodyPr/>
                <a:lstStyle/>
                <a:p>
                  <a:pPr>
                    <a:defRPr sz="2400" b="1"/>
                  </a:pPr>
                  <a:endParaRPr lang="ru-RU"/>
                </a:p>
              </c:txPr>
            </c:dLbl>
            <c:showVal val="1"/>
          </c:dLbls>
          <c:cat>
            <c:strRef>
              <c:f>диаграмма!$A$36:$A$49</c:f>
              <c:strCache>
                <c:ptCount val="14"/>
                <c:pt idx="0">
                  <c:v>Саратовская область</c:v>
                </c:pt>
                <c:pt idx="1">
                  <c:v>Белгородская область</c:v>
                </c:pt>
                <c:pt idx="2">
                  <c:v>Тамбовская область</c:v>
                </c:pt>
                <c:pt idx="3">
                  <c:v>Омская область</c:v>
                </c:pt>
                <c:pt idx="4">
                  <c:v>Оренбургская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Сахалинская область</c:v>
                </c:pt>
                <c:pt idx="8">
                  <c:v>г. Норильск</c:v>
                </c:pt>
                <c:pt idx="9">
                  <c:v>г. Дудинка</c:v>
                </c:pt>
                <c:pt idx="10">
                  <c:v>Камчатский край</c:v>
                </c:pt>
                <c:pt idx="11">
                  <c:v>Магаданская область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диаграмма!$C$36:$C$49</c:f>
              <c:numCache>
                <c:formatCode>0.0</c:formatCode>
                <c:ptCount val="14"/>
                <c:pt idx="0">
                  <c:v>1816.18</c:v>
                </c:pt>
                <c:pt idx="1">
                  <c:v>1863.33</c:v>
                </c:pt>
                <c:pt idx="2">
                  <c:v>1855.35</c:v>
                </c:pt>
                <c:pt idx="3">
                  <c:v>1866.34</c:v>
                </c:pt>
                <c:pt idx="4">
                  <c:v>1840.14</c:v>
                </c:pt>
                <c:pt idx="5">
                  <c:v>2192.7199999999998</c:v>
                </c:pt>
                <c:pt idx="6">
                  <c:v>2348.34</c:v>
                </c:pt>
                <c:pt idx="7">
                  <c:v>3464.37</c:v>
                </c:pt>
                <c:pt idx="8">
                  <c:v>3582.03</c:v>
                </c:pt>
                <c:pt idx="9">
                  <c:v>3883.78</c:v>
                </c:pt>
                <c:pt idx="10">
                  <c:v>3745.98</c:v>
                </c:pt>
                <c:pt idx="11">
                  <c:v>3938.53</c:v>
                </c:pt>
                <c:pt idx="12">
                  <c:v>3979.36</c:v>
                </c:pt>
                <c:pt idx="13">
                  <c:v>6270.56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dLbls>
            <c:dLbl>
              <c:idx val="0"/>
              <c:layout>
                <c:manualLayout>
                  <c:x val="5.3965503083310516E-2"/>
                  <c:y val="-9.2918340857228132E-1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2280,7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1"/>
              <c:layout>
                <c:manualLayout>
                  <c:x val="6.071119096872443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2380,8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2"/>
              <c:layout>
                <c:manualLayout>
                  <c:x val="6.0711190968724432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2399,7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3"/>
              <c:layout>
                <c:manualLayout>
                  <c:x val="6.475860369997263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2428,5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4"/>
              <c:layout>
                <c:manualLayout>
                  <c:x val="6.206032854580711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2453,9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5"/>
              <c:layout>
                <c:manualLayout>
                  <c:x val="6.610774127705539E-2"/>
                  <c:y val="1.267082921697677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2768,7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6"/>
              <c:layout>
                <c:manualLayout>
                  <c:x val="6.610774127705539E-2"/>
                  <c:y val="-1.267082921697677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2897,9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7"/>
              <c:layout>
                <c:manualLayout>
                  <c:x val="6.610774127705539E-2"/>
                  <c:y val="1.267082921697677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4012,6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8"/>
              <c:layout>
                <c:manualLayout>
                  <c:x val="8.094825462496517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2400" b="1"/>
                    </a:pPr>
                    <a:r>
                      <a:rPr lang="ru-RU" sz="2400" b="1"/>
                      <a:t>4105,6</a:t>
                    </a:r>
                    <a:endParaRPr lang="en-US" sz="2400" b="1"/>
                  </a:p>
                </c:rich>
              </c:tx>
              <c:spPr/>
              <c:dLblPos val="ctr"/>
            </c:dLbl>
            <c:dLbl>
              <c:idx val="9"/>
              <c:layout>
                <c:manualLayout>
                  <c:x val="7.28534291624692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2400" b="1"/>
                    </a:pPr>
                    <a:r>
                      <a:rPr lang="ru-RU" sz="2400" b="1"/>
                      <a:t>4188,2</a:t>
                    </a:r>
                    <a:endParaRPr lang="en-US" sz="2400" b="1"/>
                  </a:p>
                </c:rich>
              </c:tx>
              <c:spPr/>
              <c:dLblPos val="ctr"/>
            </c:dLbl>
            <c:dLbl>
              <c:idx val="10"/>
              <c:layout>
                <c:manualLayout>
                  <c:x val="6.206032854580711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4366,5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11"/>
              <c:layout>
                <c:manualLayout>
                  <c:x val="5.8012915814559064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4374,1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12"/>
              <c:layout>
                <c:manualLayout>
                  <c:x val="6.3409466122889863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4480,0</a:t>
                    </a:r>
                    <a:endParaRPr lang="en-US"/>
                  </a:p>
                </c:rich>
              </c:tx>
              <c:spPr/>
              <c:dLblPos val="ctr"/>
            </c:dLbl>
            <c:dLbl>
              <c:idx val="13"/>
              <c:layout>
                <c:manualLayout>
                  <c:x val="4.3172402466648517E-2"/>
                  <c:y val="1.267082921697677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6298,2</a:t>
                    </a:r>
                    <a:endParaRPr lang="en-US"/>
                  </a:p>
                </c:rich>
              </c:tx>
              <c:spPr/>
              <c:dLblPos val="ctr"/>
            </c:dLbl>
            <c:showVal val="1"/>
          </c:dLbls>
          <c:cat>
            <c:strRef>
              <c:f>диаграмма!$A$36:$A$49</c:f>
              <c:strCache>
                <c:ptCount val="14"/>
                <c:pt idx="0">
                  <c:v>Саратовская область</c:v>
                </c:pt>
                <c:pt idx="1">
                  <c:v>Белгородская область</c:v>
                </c:pt>
                <c:pt idx="2">
                  <c:v>Тамбовская область</c:v>
                </c:pt>
                <c:pt idx="3">
                  <c:v>Омская область</c:v>
                </c:pt>
                <c:pt idx="4">
                  <c:v>Оренбургская область</c:v>
                </c:pt>
                <c:pt idx="5">
                  <c:v>Российская Федеpация</c:v>
                </c:pt>
                <c:pt idx="6">
                  <c:v>Красноярский край</c:v>
                </c:pt>
                <c:pt idx="7">
                  <c:v>Сахалинская область</c:v>
                </c:pt>
                <c:pt idx="8">
                  <c:v>г. Норильск</c:v>
                </c:pt>
                <c:pt idx="9">
                  <c:v>г. Дудинка</c:v>
                </c:pt>
                <c:pt idx="10">
                  <c:v>Камчатский край</c:v>
                </c:pt>
                <c:pt idx="11">
                  <c:v>Магаданская область</c:v>
                </c:pt>
                <c:pt idx="12">
                  <c:v>Ненецкий авт.округ</c:v>
                </c:pt>
                <c:pt idx="13">
                  <c:v>Чукотский авт.округ</c:v>
                </c:pt>
              </c:strCache>
            </c:strRef>
          </c:cat>
          <c:val>
            <c:numRef>
              <c:f>диаграмма!$D$36:$D$49</c:f>
              <c:numCache>
                <c:formatCode>0.0</c:formatCode>
                <c:ptCount val="14"/>
                <c:pt idx="0">
                  <c:v>464.49999999999977</c:v>
                </c:pt>
                <c:pt idx="1">
                  <c:v>517.42000000000007</c:v>
                </c:pt>
                <c:pt idx="2">
                  <c:v>544.32000000000016</c:v>
                </c:pt>
                <c:pt idx="3">
                  <c:v>562.12999999999988</c:v>
                </c:pt>
                <c:pt idx="4">
                  <c:v>613.72999999999979</c:v>
                </c:pt>
                <c:pt idx="5">
                  <c:v>575.97000000000025</c:v>
                </c:pt>
                <c:pt idx="6">
                  <c:v>549.59999999999991</c:v>
                </c:pt>
                <c:pt idx="7">
                  <c:v>548.24000000000024</c:v>
                </c:pt>
                <c:pt idx="8">
                  <c:v>523.57999999999947</c:v>
                </c:pt>
                <c:pt idx="9">
                  <c:v>304.42999999999984</c:v>
                </c:pt>
                <c:pt idx="10">
                  <c:v>620.5300000000002</c:v>
                </c:pt>
                <c:pt idx="11">
                  <c:v>435.55999999999995</c:v>
                </c:pt>
                <c:pt idx="12">
                  <c:v>500.66000000000031</c:v>
                </c:pt>
                <c:pt idx="13">
                  <c:v>27.599999999999454</c:v>
                </c:pt>
              </c:numCache>
            </c:numRef>
          </c:val>
        </c:ser>
        <c:gapWidth val="123"/>
        <c:overlap val="100"/>
        <c:axId val="92664192"/>
        <c:axId val="92665728"/>
      </c:barChart>
      <c:catAx>
        <c:axId val="9266419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2665728"/>
        <c:crosses val="autoZero"/>
        <c:auto val="1"/>
        <c:lblAlgn val="ctr"/>
        <c:lblOffset val="100"/>
        <c:tickLblSkip val="1"/>
        <c:tickMarkSkip val="1"/>
      </c:catAx>
      <c:valAx>
        <c:axId val="92665728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руб.</a:t>
                </a:r>
              </a:p>
            </c:rich>
          </c:tx>
          <c:layout>
            <c:manualLayout>
              <c:xMode val="edge"/>
              <c:yMode val="edge"/>
              <c:x val="0.51930203365630867"/>
              <c:y val="0.916883830953851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266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1497"/>
          <c:y val="0.95390293541477933"/>
          <c:w val="0.61343078323500755"/>
          <c:h val="3.869706509338799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2503424"/>
        <c:axId val="91165824"/>
        <c:axId val="0"/>
      </c:bar3DChart>
      <c:catAx>
        <c:axId val="925034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165824"/>
        <c:crosses val="autoZero"/>
        <c:auto val="1"/>
        <c:lblAlgn val="ctr"/>
        <c:lblOffset val="100"/>
        <c:tickLblSkip val="1"/>
        <c:tickMarkSkip val="1"/>
      </c:catAx>
      <c:valAx>
        <c:axId val="9116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2503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Val val="1"/>
        </c:dLbls>
        <c:shape val="cylinder"/>
        <c:axId val="91188224"/>
        <c:axId val="91210496"/>
        <c:axId val="0"/>
      </c:bar3DChart>
      <c:catAx>
        <c:axId val="91188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210496"/>
        <c:crosses val="autoZero"/>
        <c:auto val="1"/>
        <c:lblAlgn val="ctr"/>
        <c:lblOffset val="100"/>
        <c:tickLblSkip val="1"/>
        <c:tickMarkSkip val="1"/>
      </c:catAx>
      <c:valAx>
        <c:axId val="91210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118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layout/>
      <c:spPr>
        <a:noFill/>
        <a:ln w="25400">
          <a:noFill/>
        </a:ln>
      </c:spPr>
    </c:title>
    <c:view3D>
      <c:hPercent val="5"/>
      <c:depthPercent val="100"/>
      <c:rAngAx val="1"/>
    </c:view3D>
    <c:floor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Val val="1"/>
          </c:dLbls>
          <c:cat>
            <c:multiLvlStrRef>
              <c:f>диаграмма!#REF!</c:f>
            </c:multiLvlStrRef>
          </c:cat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94936448"/>
        <c:axId val="94954624"/>
        <c:axId val="0"/>
      </c:bar3DChart>
      <c:catAx>
        <c:axId val="949364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954624"/>
        <c:crosses val="autoZero"/>
        <c:auto val="1"/>
        <c:lblAlgn val="ctr"/>
        <c:lblOffset val="100"/>
        <c:tickLblSkip val="1"/>
        <c:tickMarkSkip val="1"/>
      </c:catAx>
      <c:valAx>
        <c:axId val="9495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94936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0244" r="0.75000000000000244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0</xdr:rowOff>
    </xdr:to>
    <xdr:graphicFrame macro="">
      <xdr:nvGraphicFramePr>
        <xdr:cNvPr id="65165580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0</xdr:row>
      <xdr:rowOff>0</xdr:rowOff>
    </xdr:from>
    <xdr:to>
      <xdr:col>6</xdr:col>
      <xdr:colOff>0</xdr:colOff>
      <xdr:row>0</xdr:row>
      <xdr:rowOff>0</xdr:rowOff>
    </xdr:to>
    <xdr:graphicFrame macro="">
      <xdr:nvGraphicFramePr>
        <xdr:cNvPr id="65165581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476250</xdr:colOff>
      <xdr:row>27</xdr:row>
      <xdr:rowOff>38100</xdr:rowOff>
    </xdr:from>
    <xdr:to>
      <xdr:col>7</xdr:col>
      <xdr:colOff>704850</xdr:colOff>
      <xdr:row>49</xdr:row>
      <xdr:rowOff>0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638175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952500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54</xdr:row>
      <xdr:rowOff>266700</xdr:rowOff>
    </xdr:from>
    <xdr:to>
      <xdr:col>10</xdr:col>
      <xdr:colOff>428625</xdr:colOff>
      <xdr:row>103</xdr:row>
      <xdr:rowOff>152400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09" name="Chart 2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55652310" name="Chart 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269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19</xdr:row>
      <xdr:rowOff>76200</xdr:rowOff>
    </xdr:from>
    <xdr:to>
      <xdr:col>8</xdr:col>
      <xdr:colOff>514350</xdr:colOff>
      <xdr:row>39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39</xdr:row>
      <xdr:rowOff>190500</xdr:rowOff>
    </xdr:from>
    <xdr:to>
      <xdr:col>8</xdr:col>
      <xdr:colOff>533400</xdr:colOff>
      <xdr:row>60</xdr:row>
      <xdr:rowOff>9525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600075</xdr:colOff>
      <xdr:row>21</xdr:row>
      <xdr:rowOff>76200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61638969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61642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Microsoft_Office_Excel_97-20031.xls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/>
  <dimension ref="A1:Y83"/>
  <sheetViews>
    <sheetView zoomScale="70" zoomScaleNormal="70" workbookViewId="0">
      <selection activeCell="G27" sqref="G27"/>
    </sheetView>
  </sheetViews>
  <sheetFormatPr defaultRowHeight="12.75"/>
  <cols>
    <col min="1" max="1" width="57.7109375" style="2" customWidth="1"/>
    <col min="2" max="2" width="17.5703125" style="2" customWidth="1"/>
    <col min="3" max="3" width="16.5703125" style="2" customWidth="1"/>
    <col min="4" max="4" width="13.85546875" style="2" customWidth="1"/>
    <col min="5" max="5" width="16.42578125" style="2" customWidth="1"/>
    <col min="6" max="6" width="13.7109375" style="2" customWidth="1"/>
    <col min="7" max="13" width="13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7" width="15.7109375" style="2" bestFit="1" customWidth="1"/>
    <col min="28" max="16384" width="9.140625" style="2"/>
  </cols>
  <sheetData>
    <row r="1" spans="1:25" ht="27.75" customHeight="1">
      <c r="A1" s="48" t="s">
        <v>86</v>
      </c>
      <c r="B1" s="67" t="s">
        <v>422</v>
      </c>
      <c r="C1" s="67" t="s">
        <v>423</v>
      </c>
      <c r="D1" s="47"/>
      <c r="F1" s="46"/>
    </row>
    <row r="2" spans="1:25" ht="16.5">
      <c r="A2" s="5"/>
      <c r="B2" s="7"/>
      <c r="C2" s="15"/>
      <c r="D2" s="11"/>
      <c r="E2" s="3"/>
    </row>
    <row r="3" spans="1:25" ht="15.75">
      <c r="A3" s="636"/>
      <c r="B3" s="637" t="s">
        <v>306</v>
      </c>
      <c r="C3" s="637" t="s">
        <v>315</v>
      </c>
      <c r="D3" s="637" t="s">
        <v>317</v>
      </c>
      <c r="E3" s="637" t="s">
        <v>319</v>
      </c>
      <c r="F3" s="637" t="s">
        <v>320</v>
      </c>
      <c r="G3" s="637" t="s">
        <v>322</v>
      </c>
      <c r="H3" s="637" t="s">
        <v>323</v>
      </c>
      <c r="I3" s="637" t="s">
        <v>324</v>
      </c>
      <c r="J3" s="637" t="s">
        <v>327</v>
      </c>
      <c r="K3" s="637" t="s">
        <v>328</v>
      </c>
      <c r="L3" s="637" t="s">
        <v>347</v>
      </c>
      <c r="M3" s="637" t="s">
        <v>340</v>
      </c>
      <c r="N3" s="637" t="s">
        <v>356</v>
      </c>
      <c r="O3" s="637" t="s">
        <v>358</v>
      </c>
      <c r="P3" s="637" t="s">
        <v>362</v>
      </c>
      <c r="Q3" s="637" t="s">
        <v>366</v>
      </c>
      <c r="R3" s="637" t="s">
        <v>367</v>
      </c>
      <c r="S3" s="637" t="s">
        <v>369</v>
      </c>
      <c r="T3" s="637" t="s">
        <v>372</v>
      </c>
      <c r="U3" s="637" t="s">
        <v>373</v>
      </c>
      <c r="V3" s="637" t="s">
        <v>377</v>
      </c>
      <c r="W3" s="637" t="s">
        <v>383</v>
      </c>
      <c r="X3" s="637" t="s">
        <v>393</v>
      </c>
      <c r="Y3" s="637" t="s">
        <v>448</v>
      </c>
    </row>
    <row r="4" spans="1:25" ht="15.75">
      <c r="A4" s="636" t="s">
        <v>235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</row>
    <row r="5" spans="1:25" ht="15.75">
      <c r="A5" s="636" t="s">
        <v>208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</row>
    <row r="6" spans="1:25" ht="15.75">
      <c r="A6" s="636" t="s">
        <v>168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</row>
    <row r="7" spans="1:25" ht="15.75">
      <c r="A7" s="636" t="s">
        <v>209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</row>
    <row r="8" spans="1:25" ht="15.75">
      <c r="A8" s="636" t="s">
        <v>210</v>
      </c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</row>
    <row r="9" spans="1:25" ht="15.75">
      <c r="A9" s="636" t="s">
        <v>192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</row>
    <row r="10" spans="1:25" ht="16.5" thickBot="1">
      <c r="A10" s="39"/>
      <c r="B10" s="40"/>
      <c r="C10" s="41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25" ht="16.5">
      <c r="A11" s="375" t="s">
        <v>56</v>
      </c>
      <c r="B11" s="232" t="str">
        <f>B1</f>
        <v>на 01.02.2010г.</v>
      </c>
      <c r="C11" s="233" t="str">
        <f>C1</f>
        <v>на 01.02.2011г.</v>
      </c>
      <c r="D11" s="11"/>
      <c r="E11" s="3"/>
    </row>
    <row r="12" spans="1:25" ht="15.75" customHeight="1">
      <c r="A12" s="376"/>
      <c r="B12" s="377"/>
      <c r="C12" s="378"/>
    </row>
    <row r="13" spans="1:25" ht="16.5">
      <c r="A13" s="379" t="s">
        <v>181</v>
      </c>
      <c r="B13" s="380">
        <v>42.6</v>
      </c>
      <c r="C13" s="381">
        <v>36.1</v>
      </c>
      <c r="D13" s="11"/>
      <c r="E13" s="3"/>
    </row>
    <row r="14" spans="1:25" ht="17.25" thickBot="1">
      <c r="A14" s="382" t="s">
        <v>182</v>
      </c>
      <c r="B14" s="383">
        <v>57.4</v>
      </c>
      <c r="C14" s="384">
        <v>63.9</v>
      </c>
      <c r="E14" s="3"/>
    </row>
    <row r="15" spans="1:25" ht="17.25" thickBot="1">
      <c r="A15" s="385"/>
      <c r="B15" s="237"/>
      <c r="C15" s="238"/>
      <c r="E15" s="3"/>
    </row>
    <row r="16" spans="1:25" ht="16.5">
      <c r="A16" s="385" t="s">
        <v>57</v>
      </c>
      <c r="B16" s="237" t="str">
        <f>B1</f>
        <v>на 01.02.2010г.</v>
      </c>
      <c r="C16" s="238" t="str">
        <f>C1</f>
        <v>на 01.02.2011г.</v>
      </c>
      <c r="D16" s="11"/>
      <c r="E16" s="3"/>
    </row>
    <row r="17" spans="1:5" ht="16.5">
      <c r="A17" s="386" t="s">
        <v>183</v>
      </c>
      <c r="B17" s="387">
        <v>44.7</v>
      </c>
      <c r="C17" s="381">
        <v>43</v>
      </c>
      <c r="D17" s="11"/>
      <c r="E17" s="3"/>
    </row>
    <row r="18" spans="1:5" ht="16.5">
      <c r="A18" s="386" t="s">
        <v>184</v>
      </c>
      <c r="B18" s="387">
        <v>24</v>
      </c>
      <c r="C18" s="381">
        <v>25.9</v>
      </c>
      <c r="D18" s="11"/>
      <c r="E18" s="3"/>
    </row>
    <row r="19" spans="1:5" ht="17.25" thickBot="1">
      <c r="A19" s="388" t="s">
        <v>185</v>
      </c>
      <c r="B19" s="389">
        <v>31.3</v>
      </c>
      <c r="C19" s="384">
        <v>31.1</v>
      </c>
      <c r="D19" s="11"/>
      <c r="E19" s="3"/>
    </row>
    <row r="20" spans="1:5" ht="16.5">
      <c r="A20" s="390"/>
      <c r="B20" s="391"/>
      <c r="C20" s="392"/>
      <c r="D20" s="11"/>
      <c r="E20" s="3"/>
    </row>
    <row r="21" spans="1:5" ht="15.75">
      <c r="A21" s="398" t="s">
        <v>261</v>
      </c>
      <c r="B21" s="396">
        <v>16.399999999999999</v>
      </c>
      <c r="C21" s="399">
        <v>19.7</v>
      </c>
      <c r="D21" s="12"/>
    </row>
    <row r="22" spans="1:5" ht="16.5">
      <c r="A22" s="398" t="s">
        <v>325</v>
      </c>
      <c r="B22" s="396">
        <v>16.5</v>
      </c>
      <c r="C22" s="399">
        <v>17.100000000000001</v>
      </c>
      <c r="D22" s="1"/>
      <c r="E22" s="75"/>
    </row>
    <row r="23" spans="1:5" ht="16.5">
      <c r="A23" s="398" t="s">
        <v>262</v>
      </c>
      <c r="B23" s="396">
        <v>35.5</v>
      </c>
      <c r="C23" s="399">
        <v>34</v>
      </c>
      <c r="D23" s="1"/>
      <c r="E23" s="75"/>
    </row>
    <row r="24" spans="1:5" ht="16.5">
      <c r="A24" s="398" t="s">
        <v>263</v>
      </c>
      <c r="B24" s="396">
        <v>20.2</v>
      </c>
      <c r="C24" s="399">
        <v>17.100000000000001</v>
      </c>
      <c r="D24" s="1"/>
      <c r="E24" s="75"/>
    </row>
    <row r="25" spans="1:5" ht="17.25" thickBot="1">
      <c r="A25" s="400" t="s">
        <v>264</v>
      </c>
      <c r="B25" s="397">
        <v>10.5</v>
      </c>
      <c r="C25" s="401">
        <v>11.4</v>
      </c>
      <c r="D25" s="1"/>
      <c r="E25" s="15"/>
    </row>
    <row r="26" spans="1:5" ht="16.5">
      <c r="C26" s="5"/>
      <c r="D26" s="12"/>
    </row>
    <row r="27" spans="1:5" ht="16.5">
      <c r="C27" s="4"/>
      <c r="D27" s="1"/>
      <c r="E27" s="15"/>
    </row>
    <row r="28" spans="1:5">
      <c r="A28" s="4"/>
      <c r="B28" s="4"/>
    </row>
    <row r="29" spans="1:5" ht="15.75">
      <c r="D29" s="18"/>
    </row>
    <row r="30" spans="1:5" ht="15.75">
      <c r="D30" s="18"/>
    </row>
    <row r="31" spans="1:5" ht="15.75">
      <c r="D31" s="18"/>
    </row>
    <row r="32" spans="1:5" ht="16.5">
      <c r="A32" s="10"/>
      <c r="B32" s="14"/>
      <c r="C32" s="14"/>
    </row>
    <row r="33" spans="1:11" ht="13.5" thickBot="1"/>
    <row r="34" spans="1:11" ht="30.75" customHeight="1" thickBot="1">
      <c r="A34" s="223" t="s">
        <v>41</v>
      </c>
      <c r="B34" s="224" t="s">
        <v>425</v>
      </c>
      <c r="C34" s="225" t="s">
        <v>424</v>
      </c>
      <c r="D34" s="60" t="s">
        <v>348</v>
      </c>
      <c r="E34" s="226" t="s">
        <v>426</v>
      </c>
    </row>
    <row r="35" spans="1:11" ht="13.5" customHeight="1">
      <c r="A35" s="234"/>
      <c r="B35" s="235"/>
      <c r="C35" s="236"/>
      <c r="E35" s="59"/>
      <c r="G35" s="99"/>
    </row>
    <row r="36" spans="1:11" s="24" customFormat="1" ht="15.75">
      <c r="A36" s="404" t="s">
        <v>378</v>
      </c>
      <c r="B36" s="407">
        <v>2280.6799999999998</v>
      </c>
      <c r="C36" s="171">
        <v>1816.18</v>
      </c>
      <c r="D36" s="64">
        <f t="shared" ref="D36:D49" si="0">B36-C36</f>
        <v>464.49999999999977</v>
      </c>
      <c r="E36" s="413">
        <f>B36-C36</f>
        <v>464.49999999999977</v>
      </c>
      <c r="G36" s="100"/>
      <c r="I36" s="101"/>
      <c r="J36" s="102"/>
    </row>
    <row r="37" spans="1:11" s="24" customFormat="1" ht="15.75">
      <c r="A37" s="404" t="s">
        <v>364</v>
      </c>
      <c r="B37" s="407">
        <v>2380.75</v>
      </c>
      <c r="C37" s="171">
        <v>1863.33</v>
      </c>
      <c r="D37" s="64">
        <f t="shared" si="0"/>
        <v>517.42000000000007</v>
      </c>
      <c r="E37" s="413">
        <f t="shared" ref="E37:E49" si="1">B37-C37</f>
        <v>517.42000000000007</v>
      </c>
      <c r="G37" s="100"/>
      <c r="I37" s="101"/>
      <c r="J37" s="102"/>
    </row>
    <row r="38" spans="1:11" s="24" customFormat="1" ht="15.75">
      <c r="A38" s="404" t="s">
        <v>388</v>
      </c>
      <c r="B38" s="407">
        <v>2399.67</v>
      </c>
      <c r="C38" s="171">
        <v>1855.35</v>
      </c>
      <c r="D38" s="64">
        <f t="shared" si="0"/>
        <v>544.32000000000016</v>
      </c>
      <c r="E38" s="413">
        <f t="shared" si="1"/>
        <v>544.32000000000016</v>
      </c>
      <c r="G38" s="100"/>
      <c r="I38" s="101"/>
      <c r="J38" s="102"/>
    </row>
    <row r="39" spans="1:11" s="24" customFormat="1" ht="14.25" customHeight="1">
      <c r="A39" s="404" t="s">
        <v>398</v>
      </c>
      <c r="B39" s="407">
        <v>2428.4699999999998</v>
      </c>
      <c r="C39" s="171">
        <v>1866.34</v>
      </c>
      <c r="D39" s="64">
        <f t="shared" si="0"/>
        <v>562.12999999999988</v>
      </c>
      <c r="E39" s="413">
        <f t="shared" si="1"/>
        <v>562.12999999999988</v>
      </c>
      <c r="F39" s="119"/>
      <c r="G39" s="100"/>
      <c r="I39" s="101"/>
      <c r="J39" s="102"/>
    </row>
    <row r="40" spans="1:11" s="24" customFormat="1" ht="15.75">
      <c r="A40" s="404" t="s">
        <v>447</v>
      </c>
      <c r="B40" s="407">
        <v>2453.87</v>
      </c>
      <c r="C40" s="171">
        <v>1840.14</v>
      </c>
      <c r="D40" s="64">
        <f t="shared" si="0"/>
        <v>613.72999999999979</v>
      </c>
      <c r="E40" s="413">
        <f t="shared" si="1"/>
        <v>613.72999999999979</v>
      </c>
      <c r="F40" s="119"/>
      <c r="G40" s="100"/>
      <c r="I40" s="101"/>
      <c r="J40" s="102"/>
    </row>
    <row r="41" spans="1:11" s="24" customFormat="1" ht="15.75">
      <c r="A41" s="404" t="s">
        <v>368</v>
      </c>
      <c r="B41" s="407">
        <v>2768.69</v>
      </c>
      <c r="C41" s="410">
        <v>2192.7199999999998</v>
      </c>
      <c r="D41" s="64">
        <f t="shared" si="0"/>
        <v>575.97000000000025</v>
      </c>
      <c r="E41" s="413">
        <f t="shared" si="1"/>
        <v>575.97000000000025</v>
      </c>
      <c r="F41" s="120"/>
      <c r="G41" s="96"/>
      <c r="I41" s="103"/>
      <c r="J41" s="104"/>
    </row>
    <row r="42" spans="1:11" ht="15.75">
      <c r="A42" s="404" t="s">
        <v>87</v>
      </c>
      <c r="B42" s="407">
        <v>2897.94</v>
      </c>
      <c r="C42" s="410">
        <v>2348.34</v>
      </c>
      <c r="D42" s="64">
        <f t="shared" si="0"/>
        <v>549.59999999999991</v>
      </c>
      <c r="E42" s="413">
        <f t="shared" si="1"/>
        <v>549.59999999999991</v>
      </c>
      <c r="F42" s="121"/>
      <c r="G42" s="4"/>
      <c r="H42" s="4"/>
      <c r="I42" s="105"/>
      <c r="J42" s="105"/>
    </row>
    <row r="43" spans="1:11" ht="15.75">
      <c r="A43" s="404" t="s">
        <v>281</v>
      </c>
      <c r="B43" s="407">
        <v>4012.61</v>
      </c>
      <c r="C43" s="171">
        <v>3464.37</v>
      </c>
      <c r="D43" s="64">
        <f t="shared" si="0"/>
        <v>548.24000000000024</v>
      </c>
      <c r="E43" s="413">
        <f t="shared" si="1"/>
        <v>548.24000000000024</v>
      </c>
      <c r="F43" s="4"/>
      <c r="G43" s="106"/>
      <c r="H43" s="76"/>
      <c r="I43" s="107"/>
      <c r="J43" s="108"/>
      <c r="K43" s="64"/>
    </row>
    <row r="44" spans="1:11" s="116" customFormat="1" ht="15.75">
      <c r="A44" s="405" t="s">
        <v>389</v>
      </c>
      <c r="B44" s="408">
        <v>4105.6099999999997</v>
      </c>
      <c r="C44" s="411">
        <v>3582.03</v>
      </c>
      <c r="D44" s="64">
        <f t="shared" si="0"/>
        <v>523.57999999999947</v>
      </c>
      <c r="E44" s="413">
        <f t="shared" si="1"/>
        <v>523.57999999999947</v>
      </c>
      <c r="F44" s="122"/>
      <c r="G44" s="112"/>
      <c r="H44" s="113"/>
      <c r="I44" s="114"/>
      <c r="J44" s="115"/>
    </row>
    <row r="45" spans="1:11" ht="15.75">
      <c r="A45" s="405" t="s">
        <v>390</v>
      </c>
      <c r="B45" s="408">
        <v>4188.21</v>
      </c>
      <c r="C45" s="411">
        <v>3883.78</v>
      </c>
      <c r="D45" s="64">
        <f t="shared" si="0"/>
        <v>304.42999999999984</v>
      </c>
      <c r="E45" s="413">
        <f t="shared" si="1"/>
        <v>304.42999999999984</v>
      </c>
      <c r="F45" s="123"/>
      <c r="G45" s="106"/>
      <c r="I45" s="107"/>
      <c r="J45" s="108"/>
    </row>
    <row r="46" spans="1:11" ht="15.75">
      <c r="A46" s="404" t="s">
        <v>9</v>
      </c>
      <c r="B46" s="407">
        <v>4366.51</v>
      </c>
      <c r="C46" s="171">
        <v>3745.98</v>
      </c>
      <c r="D46" s="64">
        <f t="shared" si="0"/>
        <v>620.5300000000002</v>
      </c>
      <c r="E46" s="413">
        <f t="shared" si="1"/>
        <v>620.5300000000002</v>
      </c>
      <c r="F46" s="4"/>
      <c r="G46" s="106"/>
      <c r="I46" s="107"/>
      <c r="J46" s="108"/>
    </row>
    <row r="47" spans="1:11" s="116" customFormat="1" ht="15.75">
      <c r="A47" s="404" t="s">
        <v>1</v>
      </c>
      <c r="B47" s="407">
        <v>4374.09</v>
      </c>
      <c r="C47" s="410">
        <v>3938.53</v>
      </c>
      <c r="D47" s="64">
        <f t="shared" si="0"/>
        <v>435.55999999999995</v>
      </c>
      <c r="E47" s="413">
        <f t="shared" si="1"/>
        <v>435.55999999999995</v>
      </c>
      <c r="F47" s="124"/>
      <c r="G47" s="112"/>
      <c r="I47" s="114"/>
      <c r="J47" s="115"/>
    </row>
    <row r="48" spans="1:11" ht="15.75">
      <c r="A48" s="404" t="s">
        <v>365</v>
      </c>
      <c r="B48" s="407">
        <v>4480.0200000000004</v>
      </c>
      <c r="C48" s="171">
        <v>3979.36</v>
      </c>
      <c r="D48" s="64">
        <f t="shared" si="0"/>
        <v>500.66000000000031</v>
      </c>
      <c r="E48" s="413">
        <f t="shared" si="1"/>
        <v>500.66000000000031</v>
      </c>
      <c r="F48" s="125"/>
      <c r="G48" s="106"/>
      <c r="I48" s="107"/>
      <c r="J48" s="108"/>
    </row>
    <row r="49" spans="1:19" ht="16.5" thickBot="1">
      <c r="A49" s="406" t="s">
        <v>3</v>
      </c>
      <c r="B49" s="409">
        <v>6298.16</v>
      </c>
      <c r="C49" s="412">
        <v>6270.56</v>
      </c>
      <c r="D49" s="64">
        <f t="shared" si="0"/>
        <v>27.599999999999454</v>
      </c>
      <c r="E49" s="413">
        <f t="shared" si="1"/>
        <v>27.599999999999454</v>
      </c>
      <c r="F49" s="125"/>
      <c r="G49" s="106"/>
      <c r="I49" s="107"/>
      <c r="J49" s="108"/>
    </row>
    <row r="50" spans="1:19">
      <c r="F50" s="4"/>
    </row>
    <row r="51" spans="1:19" ht="29.25" customHeight="1">
      <c r="A51" s="34"/>
      <c r="C51" s="32"/>
      <c r="E51" s="4"/>
      <c r="G51" s="4"/>
    </row>
    <row r="52" spans="1:19">
      <c r="A52" s="4"/>
      <c r="B52" s="4"/>
      <c r="C52" s="33"/>
      <c r="D52" s="4"/>
      <c r="E52" s="4"/>
      <c r="F52" s="4"/>
      <c r="G52" s="4"/>
    </row>
    <row r="53" spans="1:19" ht="13.5" thickBot="1">
      <c r="A53" s="4"/>
      <c r="B53" s="4"/>
      <c r="C53" s="4"/>
      <c r="D53" s="4"/>
      <c r="E53" s="4"/>
      <c r="F53" s="4"/>
      <c r="G53" s="4"/>
    </row>
    <row r="54" spans="1:19" ht="16.5" customHeight="1" thickBot="1">
      <c r="A54" s="648"/>
      <c r="B54" s="650" t="s">
        <v>13</v>
      </c>
      <c r="C54" s="651"/>
      <c r="D54" s="652"/>
      <c r="E54" s="650" t="s">
        <v>14</v>
      </c>
      <c r="F54" s="651"/>
      <c r="G54" s="652"/>
      <c r="H54" s="645" t="s">
        <v>16</v>
      </c>
      <c r="I54" s="646"/>
      <c r="J54" s="647"/>
      <c r="K54" s="645" t="s">
        <v>15</v>
      </c>
      <c r="L54" s="646"/>
      <c r="M54" s="647"/>
      <c r="N54" s="645" t="s">
        <v>350</v>
      </c>
      <c r="O54" s="646"/>
      <c r="P54" s="647"/>
      <c r="Q54" s="645" t="s">
        <v>351</v>
      </c>
      <c r="R54" s="646"/>
      <c r="S54" s="647"/>
    </row>
    <row r="55" spans="1:19" ht="16.5" thickBot="1">
      <c r="A55" s="649"/>
      <c r="B55" s="602">
        <v>2009</v>
      </c>
      <c r="C55" s="603">
        <v>2010</v>
      </c>
      <c r="D55" s="417">
        <v>2011</v>
      </c>
      <c r="E55" s="602">
        <v>2009</v>
      </c>
      <c r="F55" s="603">
        <v>2010</v>
      </c>
      <c r="G55" s="417">
        <v>2011</v>
      </c>
      <c r="H55" s="602">
        <v>2009</v>
      </c>
      <c r="I55" s="603">
        <v>2010</v>
      </c>
      <c r="J55" s="417">
        <v>2011</v>
      </c>
      <c r="K55" s="602">
        <v>2009</v>
      </c>
      <c r="L55" s="603">
        <v>2010</v>
      </c>
      <c r="M55" s="417">
        <v>2011</v>
      </c>
      <c r="N55" s="602">
        <v>2009</v>
      </c>
      <c r="O55" s="603">
        <v>2010</v>
      </c>
      <c r="P55" s="417">
        <v>2011</v>
      </c>
      <c r="Q55" s="602">
        <v>2009</v>
      </c>
      <c r="R55" s="603">
        <v>2010</v>
      </c>
      <c r="S55" s="417">
        <v>2011</v>
      </c>
    </row>
    <row r="56" spans="1:19" ht="16.5">
      <c r="A56" s="631" t="s">
        <v>17</v>
      </c>
      <c r="B56" s="604">
        <v>3220.2738095238096</v>
      </c>
      <c r="C56" s="605">
        <v>7385.6125000000002</v>
      </c>
      <c r="D56" s="613">
        <v>9554.92</v>
      </c>
      <c r="E56" s="612">
        <v>11302.380952380952</v>
      </c>
      <c r="F56" s="613">
        <v>18434.625</v>
      </c>
      <c r="G56" s="630">
        <v>25642.38</v>
      </c>
      <c r="H56" s="604">
        <v>949.76190476190482</v>
      </c>
      <c r="I56" s="605">
        <v>1562.75</v>
      </c>
      <c r="J56" s="613">
        <v>1786.95</v>
      </c>
      <c r="K56" s="620">
        <v>188.35714285714286</v>
      </c>
      <c r="L56" s="621">
        <v>434.1</v>
      </c>
      <c r="M56" s="613">
        <v>793.35</v>
      </c>
      <c r="N56" s="620">
        <v>858.69047619047615</v>
      </c>
      <c r="O56" s="621">
        <v>1117.9625000000001</v>
      </c>
      <c r="P56" s="613">
        <v>1356.4</v>
      </c>
      <c r="Q56" s="620">
        <v>11.291428571428572</v>
      </c>
      <c r="R56" s="621">
        <v>17.805500000000002</v>
      </c>
      <c r="S56" s="613">
        <v>28.4</v>
      </c>
    </row>
    <row r="57" spans="1:19" ht="16.5">
      <c r="A57" s="632" t="s">
        <v>18</v>
      </c>
      <c r="B57" s="606">
        <v>3314.0374999999999</v>
      </c>
      <c r="C57" s="607">
        <v>6847.6875</v>
      </c>
      <c r="D57" s="615"/>
      <c r="E57" s="614">
        <v>10403.75</v>
      </c>
      <c r="F57" s="615">
        <v>18970.375</v>
      </c>
      <c r="G57" s="628"/>
      <c r="H57" s="606">
        <v>1035.7</v>
      </c>
      <c r="I57" s="607">
        <v>1520.35</v>
      </c>
      <c r="J57" s="615"/>
      <c r="K57" s="622">
        <v>205.7</v>
      </c>
      <c r="L57" s="623">
        <v>425.5</v>
      </c>
      <c r="M57" s="615"/>
      <c r="N57" s="622">
        <v>943.16250000000002</v>
      </c>
      <c r="O57" s="623">
        <v>1095.4124999999999</v>
      </c>
      <c r="P57" s="615"/>
      <c r="Q57" s="622">
        <v>13.4125</v>
      </c>
      <c r="R57" s="623">
        <v>15.873000000000001</v>
      </c>
      <c r="S57" s="615"/>
    </row>
    <row r="58" spans="1:19" ht="16.5">
      <c r="A58" s="632" t="s">
        <v>19</v>
      </c>
      <c r="B58" s="606">
        <v>3748.7727272727275</v>
      </c>
      <c r="C58" s="607">
        <v>7462.4</v>
      </c>
      <c r="D58" s="615"/>
      <c r="E58" s="614">
        <v>9692.954545454546</v>
      </c>
      <c r="F58" s="615">
        <v>22453.8</v>
      </c>
      <c r="G58" s="628"/>
      <c r="H58" s="606">
        <v>1081.1818181818182</v>
      </c>
      <c r="I58" s="607">
        <v>1599.43</v>
      </c>
      <c r="J58" s="615"/>
      <c r="K58" s="622">
        <v>202.36363636363637</v>
      </c>
      <c r="L58" s="623">
        <v>461.5</v>
      </c>
      <c r="M58" s="615"/>
      <c r="N58" s="622">
        <v>924.27272727272725</v>
      </c>
      <c r="O58" s="623">
        <v>1113.3399999999999</v>
      </c>
      <c r="P58" s="615"/>
      <c r="Q58" s="622">
        <v>13.116818181818182</v>
      </c>
      <c r="R58" s="623">
        <v>17.11</v>
      </c>
      <c r="S58" s="615"/>
    </row>
    <row r="59" spans="1:19" ht="16.5">
      <c r="A59" s="632" t="s">
        <v>20</v>
      </c>
      <c r="B59" s="606">
        <v>4405.8625000000002</v>
      </c>
      <c r="C59" s="607">
        <v>7744.4</v>
      </c>
      <c r="D59" s="615"/>
      <c r="E59" s="614">
        <v>11158</v>
      </c>
      <c r="F59" s="615">
        <v>26022.799999999999</v>
      </c>
      <c r="G59" s="628"/>
      <c r="H59" s="606">
        <v>1162.5</v>
      </c>
      <c r="I59" s="607">
        <v>1715.55</v>
      </c>
      <c r="J59" s="615"/>
      <c r="K59" s="622">
        <v>226.15</v>
      </c>
      <c r="L59" s="623">
        <v>533.25</v>
      </c>
      <c r="M59" s="615"/>
      <c r="N59" s="622">
        <v>890.2</v>
      </c>
      <c r="O59" s="623">
        <v>1148.69</v>
      </c>
      <c r="P59" s="615"/>
      <c r="Q59" s="622">
        <v>12.514750000000001</v>
      </c>
      <c r="R59" s="623">
        <v>18.100000000000001</v>
      </c>
      <c r="S59" s="615"/>
    </row>
    <row r="60" spans="1:19" ht="16.5">
      <c r="A60" s="632" t="s">
        <v>21</v>
      </c>
      <c r="B60" s="606">
        <v>4568.144736842105</v>
      </c>
      <c r="C60" s="607">
        <v>6837.2</v>
      </c>
      <c r="D60" s="615"/>
      <c r="E60" s="614">
        <v>12628.815789473685</v>
      </c>
      <c r="F60" s="615">
        <v>22001.71</v>
      </c>
      <c r="G60" s="628"/>
      <c r="H60" s="606">
        <v>1130.3684210526317</v>
      </c>
      <c r="I60" s="607">
        <v>1622.58</v>
      </c>
      <c r="J60" s="615"/>
      <c r="K60" s="622">
        <v>229.81578947368422</v>
      </c>
      <c r="L60" s="623">
        <v>488.58</v>
      </c>
      <c r="M60" s="615"/>
      <c r="N60" s="622">
        <v>928.64473684210532</v>
      </c>
      <c r="O60" s="623">
        <v>1205.43</v>
      </c>
      <c r="P60" s="615"/>
      <c r="Q60" s="622">
        <v>14.028947368421051</v>
      </c>
      <c r="R60" s="623">
        <v>18.420000000000002</v>
      </c>
      <c r="S60" s="615"/>
    </row>
    <row r="61" spans="1:19" ht="16.5">
      <c r="A61" s="632" t="s">
        <v>22</v>
      </c>
      <c r="B61" s="608">
        <v>5013.18</v>
      </c>
      <c r="C61" s="607">
        <v>6498.66</v>
      </c>
      <c r="D61" s="615"/>
      <c r="E61" s="616">
        <v>14955.91</v>
      </c>
      <c r="F61" s="615">
        <v>19383.2</v>
      </c>
      <c r="G61" s="628"/>
      <c r="H61" s="608">
        <v>1217.8599999999999</v>
      </c>
      <c r="I61" s="607">
        <v>1553.95</v>
      </c>
      <c r="J61" s="615"/>
      <c r="K61" s="624">
        <v>245.52</v>
      </c>
      <c r="L61" s="623">
        <v>463</v>
      </c>
      <c r="M61" s="615"/>
      <c r="N61" s="624">
        <v>945.67</v>
      </c>
      <c r="O61" s="623">
        <v>1234.075</v>
      </c>
      <c r="P61" s="615"/>
      <c r="Q61" s="624">
        <v>14.65</v>
      </c>
      <c r="R61" s="623">
        <v>18.46</v>
      </c>
      <c r="S61" s="615"/>
    </row>
    <row r="62" spans="1:19" ht="16.5">
      <c r="A62" s="632" t="s">
        <v>213</v>
      </c>
      <c r="B62" s="608">
        <v>5214.630434782609</v>
      </c>
      <c r="C62" s="607">
        <v>6734.63</v>
      </c>
      <c r="D62" s="615"/>
      <c r="E62" s="616">
        <v>15980.326086956522</v>
      </c>
      <c r="F62" s="615">
        <v>19512.84</v>
      </c>
      <c r="G62" s="628"/>
      <c r="H62" s="608">
        <v>1162.2608695652175</v>
      </c>
      <c r="I62" s="607">
        <v>1526.32</v>
      </c>
      <c r="J62" s="615"/>
      <c r="K62" s="624">
        <v>248.63043478260869</v>
      </c>
      <c r="L62" s="623">
        <v>455.61</v>
      </c>
      <c r="M62" s="615"/>
      <c r="N62" s="624">
        <v>934.22826086956525</v>
      </c>
      <c r="O62" s="623">
        <v>1192.97</v>
      </c>
      <c r="P62" s="615"/>
      <c r="Q62" s="624">
        <v>13.361739130434783</v>
      </c>
      <c r="R62" s="623">
        <v>17.96</v>
      </c>
      <c r="S62" s="615"/>
    </row>
    <row r="63" spans="1:19" ht="16.5">
      <c r="A63" s="388" t="s">
        <v>225</v>
      </c>
      <c r="B63" s="609">
        <v>6164.7250000000004</v>
      </c>
      <c r="C63" s="607">
        <v>7283.04</v>
      </c>
      <c r="D63" s="615"/>
      <c r="E63" s="617">
        <v>19634.875</v>
      </c>
      <c r="F63" s="615">
        <v>21408.93</v>
      </c>
      <c r="G63" s="628"/>
      <c r="H63" s="609">
        <v>1244.5999999999999</v>
      </c>
      <c r="I63" s="607">
        <v>1540.95</v>
      </c>
      <c r="J63" s="615"/>
      <c r="K63" s="625">
        <v>275.77499999999998</v>
      </c>
      <c r="L63" s="623">
        <v>489.12</v>
      </c>
      <c r="M63" s="615"/>
      <c r="N63" s="625">
        <v>949.37999999999988</v>
      </c>
      <c r="O63" s="623">
        <v>1215.81</v>
      </c>
      <c r="P63" s="615"/>
      <c r="Q63" s="625">
        <v>14.3475</v>
      </c>
      <c r="R63" s="623">
        <v>18.36</v>
      </c>
      <c r="S63" s="615"/>
    </row>
    <row r="64" spans="1:19" ht="16.5">
      <c r="A64" s="388" t="s">
        <v>232</v>
      </c>
      <c r="B64" s="609">
        <v>6195.761363636364</v>
      </c>
      <c r="C64" s="607">
        <v>7708.931818181818</v>
      </c>
      <c r="D64" s="615"/>
      <c r="E64" s="617">
        <v>17467.727272727272</v>
      </c>
      <c r="F64" s="615">
        <v>22640.56818181818</v>
      </c>
      <c r="G64" s="628"/>
      <c r="H64" s="609">
        <v>1288.7045454545455</v>
      </c>
      <c r="I64" s="607">
        <v>1591.61</v>
      </c>
      <c r="J64" s="615"/>
      <c r="K64" s="625">
        <v>293.31818181818181</v>
      </c>
      <c r="L64" s="623">
        <v>539.02</v>
      </c>
      <c r="M64" s="615"/>
      <c r="N64" s="625">
        <v>996.5886363636364</v>
      </c>
      <c r="O64" s="623">
        <v>1270.98</v>
      </c>
      <c r="P64" s="615"/>
      <c r="Q64" s="625">
        <v>16.389545454545456</v>
      </c>
      <c r="R64" s="623">
        <v>20.55</v>
      </c>
      <c r="S64" s="615"/>
    </row>
    <row r="65" spans="1:19" ht="16.5">
      <c r="A65" s="388" t="s">
        <v>242</v>
      </c>
      <c r="B65" s="609">
        <v>6287.375</v>
      </c>
      <c r="C65" s="607">
        <v>8291.85</v>
      </c>
      <c r="D65" s="615"/>
      <c r="E65" s="617">
        <v>18519.659090909092</v>
      </c>
      <c r="F65" s="615">
        <v>23802.02</v>
      </c>
      <c r="G65" s="628"/>
      <c r="H65" s="609">
        <v>1332.7727272727273</v>
      </c>
      <c r="I65" s="607">
        <v>1688.69</v>
      </c>
      <c r="J65" s="615"/>
      <c r="K65" s="625">
        <v>322.06818181818181</v>
      </c>
      <c r="L65" s="623">
        <v>591.71</v>
      </c>
      <c r="M65" s="615"/>
      <c r="N65" s="625">
        <v>1043.159090909091</v>
      </c>
      <c r="O65" s="623">
        <v>1342</v>
      </c>
      <c r="P65" s="615"/>
      <c r="Q65" s="625">
        <v>17.236136363636362</v>
      </c>
      <c r="R65" s="623">
        <v>23.39</v>
      </c>
      <c r="S65" s="615"/>
    </row>
    <row r="66" spans="1:19" ht="16.5">
      <c r="A66" s="388" t="s">
        <v>247</v>
      </c>
      <c r="B66" s="609">
        <v>6674.916666666667</v>
      </c>
      <c r="C66" s="607">
        <v>8469.14</v>
      </c>
      <c r="D66" s="615"/>
      <c r="E66" s="617">
        <v>16986.904761904763</v>
      </c>
      <c r="F66" s="615">
        <v>22905.46</v>
      </c>
      <c r="G66" s="628"/>
      <c r="H66" s="609">
        <v>1400.6190476190477</v>
      </c>
      <c r="I66" s="607">
        <v>1692.77</v>
      </c>
      <c r="J66" s="615"/>
      <c r="K66" s="625">
        <v>352.28571428571428</v>
      </c>
      <c r="L66" s="623">
        <v>682.91</v>
      </c>
      <c r="M66" s="615"/>
      <c r="N66" s="625">
        <v>1124.0595238095239</v>
      </c>
      <c r="O66" s="623">
        <v>1369.89</v>
      </c>
      <c r="P66" s="615"/>
      <c r="Q66" s="625">
        <v>17.809880952380951</v>
      </c>
      <c r="R66" s="623">
        <v>26.54</v>
      </c>
      <c r="S66" s="615"/>
    </row>
    <row r="67" spans="1:19" ht="17.25" thickBot="1">
      <c r="A67" s="633" t="s">
        <v>248</v>
      </c>
      <c r="B67" s="610">
        <v>6980.8214285714284</v>
      </c>
      <c r="C67" s="611">
        <v>9146.67</v>
      </c>
      <c r="D67" s="619"/>
      <c r="E67" s="618">
        <v>17060.714285714286</v>
      </c>
      <c r="F67" s="619">
        <v>24107.26</v>
      </c>
      <c r="G67" s="629"/>
      <c r="H67" s="610">
        <v>1444.0952380952381</v>
      </c>
      <c r="I67" s="611">
        <v>1709.48</v>
      </c>
      <c r="J67" s="619"/>
      <c r="K67" s="626">
        <v>373.95238095238096</v>
      </c>
      <c r="L67" s="627">
        <v>755.12</v>
      </c>
      <c r="M67" s="619"/>
      <c r="N67" s="626">
        <v>1131.8214285714287</v>
      </c>
      <c r="O67" s="627">
        <v>1391.01</v>
      </c>
      <c r="P67" s="619"/>
      <c r="Q67" s="626">
        <v>17.672857142857143</v>
      </c>
      <c r="R67" s="627">
        <v>29.35</v>
      </c>
      <c r="S67" s="619"/>
    </row>
    <row r="68" spans="1:19">
      <c r="A68" s="4"/>
      <c r="B68" s="4"/>
      <c r="C68" s="4"/>
      <c r="D68" s="4"/>
      <c r="E68" s="4"/>
      <c r="F68" s="4"/>
      <c r="G68" s="4"/>
    </row>
    <row r="69" spans="1:19">
      <c r="A69" s="4"/>
      <c r="B69" s="4"/>
      <c r="C69" s="4"/>
      <c r="D69" s="4"/>
      <c r="E69" s="4"/>
      <c r="F69" s="4"/>
      <c r="G69" s="4"/>
    </row>
    <row r="70" spans="1:19">
      <c r="A70" s="4"/>
      <c r="B70" s="4"/>
      <c r="C70" s="4"/>
      <c r="D70" s="4"/>
      <c r="E70" s="4"/>
      <c r="F70" s="4"/>
      <c r="G70" s="4"/>
    </row>
    <row r="71" spans="1:19">
      <c r="A71" s="4"/>
      <c r="B71" s="4"/>
      <c r="C71" s="4"/>
      <c r="D71" s="4"/>
      <c r="E71" s="4"/>
      <c r="F71" s="4"/>
      <c r="G71" s="4"/>
    </row>
    <row r="72" spans="1:19">
      <c r="A72" s="4"/>
      <c r="B72" s="4"/>
      <c r="C72" s="4"/>
      <c r="D72" s="4"/>
      <c r="E72" s="4"/>
      <c r="F72" s="4"/>
      <c r="G72" s="4"/>
    </row>
    <row r="73" spans="1:19">
      <c r="A73" s="4"/>
      <c r="B73" s="4"/>
      <c r="C73" s="4"/>
      <c r="D73" s="4"/>
      <c r="E73" s="4"/>
      <c r="F73" s="4"/>
      <c r="G73" s="4"/>
    </row>
    <row r="74" spans="1:19">
      <c r="A74" s="4"/>
      <c r="B74" s="4"/>
      <c r="C74" s="4"/>
      <c r="D74" s="4"/>
      <c r="E74" s="4"/>
      <c r="F74" s="4"/>
      <c r="G74" s="4"/>
    </row>
    <row r="75" spans="1:19">
      <c r="A75" s="4"/>
      <c r="B75" s="4"/>
      <c r="C75" s="4"/>
      <c r="D75" s="4"/>
      <c r="E75" s="4"/>
      <c r="F75" s="4"/>
      <c r="G75" s="4"/>
    </row>
    <row r="76" spans="1:19">
      <c r="A76" s="4"/>
      <c r="B76" s="4"/>
      <c r="C76" s="4"/>
      <c r="D76" s="4"/>
      <c r="E76" s="4"/>
      <c r="F76" s="4"/>
      <c r="G76" s="4"/>
    </row>
    <row r="77" spans="1:19">
      <c r="A77" s="4"/>
      <c r="B77" s="4"/>
      <c r="C77" s="4"/>
      <c r="D77" s="4"/>
      <c r="E77" s="4"/>
      <c r="F77" s="4"/>
      <c r="G77" s="4"/>
    </row>
    <row r="78" spans="1:19">
      <c r="A78" s="4"/>
      <c r="B78" s="4"/>
      <c r="C78" s="4"/>
      <c r="D78" s="4"/>
      <c r="E78" s="4"/>
      <c r="F78" s="4"/>
      <c r="G78" s="4"/>
    </row>
    <row r="79" spans="1:19">
      <c r="A79" s="4"/>
      <c r="B79" s="4"/>
      <c r="C79" s="4"/>
      <c r="D79" s="4"/>
      <c r="E79" s="4"/>
      <c r="F79" s="4"/>
      <c r="G79" s="4"/>
    </row>
    <row r="80" spans="1:19">
      <c r="A80" s="4"/>
      <c r="B80" s="4"/>
      <c r="C80" s="4"/>
      <c r="D80" s="4"/>
      <c r="E80" s="4"/>
      <c r="F80" s="4"/>
      <c r="G80" s="4"/>
    </row>
    <row r="81" spans="1:7">
      <c r="A81" s="4"/>
      <c r="B81" s="4"/>
      <c r="C81" s="4"/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  <row r="83" spans="1:7">
      <c r="A83" s="4"/>
      <c r="B83" s="4"/>
      <c r="C83" s="4"/>
      <c r="D83" s="4"/>
      <c r="E83" s="4"/>
      <c r="F83" s="4"/>
      <c r="G83" s="4"/>
    </row>
  </sheetData>
  <mergeCells count="7">
    <mergeCell ref="N54:P54"/>
    <mergeCell ref="K54:M54"/>
    <mergeCell ref="H54:J54"/>
    <mergeCell ref="Q54:S54"/>
    <mergeCell ref="A54:A55"/>
    <mergeCell ref="B54:D54"/>
    <mergeCell ref="E54:G5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8:M57"/>
  <sheetViews>
    <sheetView topLeftCell="A34" zoomScale="80" zoomScaleNormal="80" zoomScaleSheetLayoutView="85" workbookViewId="0">
      <selection activeCell="F41" sqref="F41:F43"/>
    </sheetView>
  </sheetViews>
  <sheetFormatPr defaultRowHeight="12.75"/>
  <cols>
    <col min="1" max="1" width="17.140625" style="17" customWidth="1"/>
    <col min="2" max="2" width="14.28515625" style="17" customWidth="1"/>
    <col min="3" max="12" width="7.7109375" style="17" customWidth="1"/>
    <col min="13" max="13" width="10.28515625" style="17" customWidth="1"/>
    <col min="14" max="16384" width="9.140625" style="17"/>
  </cols>
  <sheetData>
    <row r="38" spans="1:13" ht="15" thickBot="1">
      <c r="A38" s="816" t="s">
        <v>252</v>
      </c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</row>
    <row r="39" spans="1:13">
      <c r="A39" s="817" t="s">
        <v>244</v>
      </c>
      <c r="B39" s="818"/>
      <c r="C39" s="821">
        <v>2007</v>
      </c>
      <c r="D39" s="821">
        <v>2008</v>
      </c>
      <c r="E39" s="821">
        <v>2009</v>
      </c>
      <c r="F39" s="821">
        <v>2010</v>
      </c>
      <c r="G39" s="823">
        <v>2011</v>
      </c>
      <c r="H39" s="823"/>
      <c r="I39" s="823"/>
      <c r="J39" s="823"/>
      <c r="K39" s="823"/>
      <c r="L39" s="823"/>
      <c r="M39" s="824" t="s">
        <v>442</v>
      </c>
    </row>
    <row r="40" spans="1:13">
      <c r="A40" s="819"/>
      <c r="B40" s="820"/>
      <c r="C40" s="822"/>
      <c r="D40" s="822"/>
      <c r="E40" s="822"/>
      <c r="F40" s="822"/>
      <c r="G40" s="548" t="s">
        <v>10</v>
      </c>
      <c r="H40" s="548" t="s">
        <v>11</v>
      </c>
      <c r="I40" s="548" t="s">
        <v>19</v>
      </c>
      <c r="J40" s="548" t="s">
        <v>12</v>
      </c>
      <c r="K40" s="548" t="s">
        <v>21</v>
      </c>
      <c r="L40" s="548" t="s">
        <v>22</v>
      </c>
      <c r="M40" s="825"/>
    </row>
    <row r="41" spans="1:13" ht="12.75" customHeight="1">
      <c r="A41" s="804" t="s">
        <v>310</v>
      </c>
      <c r="B41" s="805"/>
      <c r="C41" s="810">
        <v>109.16</v>
      </c>
      <c r="D41" s="810">
        <v>111.82</v>
      </c>
      <c r="E41" s="810">
        <v>107.7</v>
      </c>
      <c r="F41" s="811">
        <v>107.9</v>
      </c>
      <c r="G41" s="422">
        <v>101.9</v>
      </c>
      <c r="H41" s="549"/>
      <c r="I41" s="549"/>
      <c r="J41" s="549"/>
      <c r="K41" s="549"/>
      <c r="L41" s="549"/>
      <c r="M41" s="814">
        <v>101.9</v>
      </c>
    </row>
    <row r="42" spans="1:13" ht="12.75" customHeight="1">
      <c r="A42" s="806"/>
      <c r="B42" s="807"/>
      <c r="C42" s="793"/>
      <c r="D42" s="793"/>
      <c r="E42" s="793"/>
      <c r="F42" s="812"/>
      <c r="G42" s="550" t="s">
        <v>213</v>
      </c>
      <c r="H42" s="550" t="s">
        <v>226</v>
      </c>
      <c r="I42" s="550" t="s">
        <v>227</v>
      </c>
      <c r="J42" s="550" t="s">
        <v>228</v>
      </c>
      <c r="K42" s="550" t="s">
        <v>229</v>
      </c>
      <c r="L42" s="550" t="s">
        <v>230</v>
      </c>
      <c r="M42" s="814"/>
    </row>
    <row r="43" spans="1:13" ht="12.75" customHeight="1" thickBot="1">
      <c r="A43" s="808"/>
      <c r="B43" s="809"/>
      <c r="C43" s="794"/>
      <c r="D43" s="794"/>
      <c r="E43" s="794"/>
      <c r="F43" s="813"/>
      <c r="G43" s="551"/>
      <c r="H43" s="551"/>
      <c r="I43" s="551"/>
      <c r="J43" s="551"/>
      <c r="K43" s="551"/>
      <c r="L43" s="551"/>
      <c r="M43" s="815"/>
    </row>
    <row r="44" spans="1:13" ht="12.75" customHeight="1">
      <c r="A44" s="786" t="s">
        <v>245</v>
      </c>
      <c r="B44" s="787"/>
      <c r="C44" s="792">
        <v>108.52</v>
      </c>
      <c r="D44" s="792">
        <v>110.55</v>
      </c>
      <c r="E44" s="792">
        <v>107.4</v>
      </c>
      <c r="F44" s="795">
        <v>107.5</v>
      </c>
      <c r="G44" s="550" t="s">
        <v>10</v>
      </c>
      <c r="H44" s="550" t="s">
        <v>11</v>
      </c>
      <c r="I44" s="550" t="s">
        <v>19</v>
      </c>
      <c r="J44" s="550" t="s">
        <v>12</v>
      </c>
      <c r="K44" s="550" t="s">
        <v>21</v>
      </c>
      <c r="L44" s="550" t="s">
        <v>22</v>
      </c>
      <c r="M44" s="795">
        <v>101.5</v>
      </c>
    </row>
    <row r="45" spans="1:13" ht="12.75" customHeight="1">
      <c r="A45" s="788"/>
      <c r="B45" s="789"/>
      <c r="C45" s="793"/>
      <c r="D45" s="793"/>
      <c r="E45" s="793"/>
      <c r="F45" s="796"/>
      <c r="G45" s="422">
        <v>101.5</v>
      </c>
      <c r="H45" s="422"/>
      <c r="I45" s="422"/>
      <c r="J45" s="422"/>
      <c r="K45" s="422"/>
      <c r="L45" s="422"/>
      <c r="M45" s="796"/>
    </row>
    <row r="46" spans="1:13" ht="12.75" customHeight="1">
      <c r="A46" s="788"/>
      <c r="B46" s="789"/>
      <c r="C46" s="793"/>
      <c r="D46" s="793"/>
      <c r="E46" s="793"/>
      <c r="F46" s="796"/>
      <c r="G46" s="550" t="s">
        <v>213</v>
      </c>
      <c r="H46" s="550" t="s">
        <v>226</v>
      </c>
      <c r="I46" s="550" t="s">
        <v>227</v>
      </c>
      <c r="J46" s="550" t="s">
        <v>228</v>
      </c>
      <c r="K46" s="550" t="s">
        <v>229</v>
      </c>
      <c r="L46" s="550" t="s">
        <v>230</v>
      </c>
      <c r="M46" s="796"/>
    </row>
    <row r="47" spans="1:13" ht="12.75" customHeight="1" thickBot="1">
      <c r="A47" s="790"/>
      <c r="B47" s="791"/>
      <c r="C47" s="794"/>
      <c r="D47" s="794"/>
      <c r="E47" s="794"/>
      <c r="F47" s="797"/>
      <c r="G47" s="423"/>
      <c r="H47" s="423"/>
      <c r="I47" s="423"/>
      <c r="J47" s="423"/>
      <c r="K47" s="423"/>
      <c r="L47" s="423"/>
      <c r="M47" s="797"/>
    </row>
    <row r="48" spans="1:13" ht="12.75" customHeight="1">
      <c r="A48" s="786" t="s">
        <v>243</v>
      </c>
      <c r="B48" s="787"/>
      <c r="C48" s="792">
        <v>111.06</v>
      </c>
      <c r="D48" s="792">
        <v>115.57</v>
      </c>
      <c r="E48" s="792">
        <v>108.6</v>
      </c>
      <c r="F48" s="795">
        <v>109.1</v>
      </c>
      <c r="G48" s="552" t="s">
        <v>10</v>
      </c>
      <c r="H48" s="552" t="s">
        <v>11</v>
      </c>
      <c r="I48" s="552" t="s">
        <v>19</v>
      </c>
      <c r="J48" s="552" t="s">
        <v>12</v>
      </c>
      <c r="K48" s="552" t="s">
        <v>21</v>
      </c>
      <c r="L48" s="552" t="s">
        <v>22</v>
      </c>
      <c r="M48" s="795">
        <v>103.2</v>
      </c>
    </row>
    <row r="49" spans="1:13" ht="12.75" customHeight="1">
      <c r="A49" s="788"/>
      <c r="B49" s="789"/>
      <c r="C49" s="793"/>
      <c r="D49" s="793"/>
      <c r="E49" s="793"/>
      <c r="F49" s="796"/>
      <c r="G49" s="422">
        <v>103.2</v>
      </c>
      <c r="H49" s="422"/>
      <c r="I49" s="422"/>
      <c r="J49" s="422"/>
      <c r="K49" s="422"/>
      <c r="L49" s="422"/>
      <c r="M49" s="796"/>
    </row>
    <row r="50" spans="1:13" ht="12.75" customHeight="1">
      <c r="A50" s="788"/>
      <c r="B50" s="789"/>
      <c r="C50" s="793"/>
      <c r="D50" s="793"/>
      <c r="E50" s="793"/>
      <c r="F50" s="796"/>
      <c r="G50" s="550" t="s">
        <v>213</v>
      </c>
      <c r="H50" s="550" t="s">
        <v>226</v>
      </c>
      <c r="I50" s="550" t="s">
        <v>227</v>
      </c>
      <c r="J50" s="550" t="s">
        <v>228</v>
      </c>
      <c r="K50" s="550" t="s">
        <v>229</v>
      </c>
      <c r="L50" s="550" t="s">
        <v>230</v>
      </c>
      <c r="M50" s="796"/>
    </row>
    <row r="51" spans="1:13" ht="12.75" customHeight="1" thickBot="1">
      <c r="A51" s="790"/>
      <c r="B51" s="791"/>
      <c r="C51" s="794"/>
      <c r="D51" s="794"/>
      <c r="E51" s="794"/>
      <c r="F51" s="797"/>
      <c r="G51" s="423"/>
      <c r="H51" s="423"/>
      <c r="I51" s="423"/>
      <c r="J51" s="423"/>
      <c r="K51" s="423"/>
      <c r="L51" s="553"/>
      <c r="M51" s="798"/>
    </row>
    <row r="52" spans="1:13" ht="3.75" customHeight="1"/>
    <row r="53" spans="1:13" ht="15" thickBot="1">
      <c r="A53" s="799" t="s">
        <v>441</v>
      </c>
      <c r="B53" s="799"/>
      <c r="C53" s="799"/>
      <c r="D53" s="799"/>
      <c r="E53" s="799"/>
      <c r="F53" s="799"/>
      <c r="G53" s="799"/>
      <c r="H53" s="799"/>
      <c r="I53" s="799"/>
      <c r="J53" s="799"/>
      <c r="K53" s="799"/>
      <c r="L53" s="799"/>
      <c r="M53" s="799"/>
    </row>
    <row r="54" spans="1:13" ht="13.5" thickBot="1">
      <c r="A54" s="800" t="s">
        <v>244</v>
      </c>
      <c r="B54" s="801"/>
      <c r="C54" s="802" t="s">
        <v>318</v>
      </c>
      <c r="D54" s="802"/>
      <c r="E54" s="802"/>
      <c r="F54" s="802"/>
      <c r="G54" s="802" t="s">
        <v>346</v>
      </c>
      <c r="H54" s="802"/>
      <c r="I54" s="802"/>
      <c r="J54" s="802"/>
      <c r="K54" s="802" t="s">
        <v>443</v>
      </c>
      <c r="L54" s="802"/>
      <c r="M54" s="803"/>
    </row>
    <row r="55" spans="1:13">
      <c r="A55" s="782" t="s">
        <v>246</v>
      </c>
      <c r="B55" s="783"/>
      <c r="C55" s="770">
        <v>112.4</v>
      </c>
      <c r="D55" s="771"/>
      <c r="E55" s="771"/>
      <c r="F55" s="772"/>
      <c r="G55" s="770">
        <v>107</v>
      </c>
      <c r="H55" s="771"/>
      <c r="I55" s="771"/>
      <c r="J55" s="772"/>
      <c r="K55" s="784">
        <v>108.4</v>
      </c>
      <c r="L55" s="784"/>
      <c r="M55" s="785"/>
    </row>
    <row r="56" spans="1:13">
      <c r="A56" s="768" t="s">
        <v>245</v>
      </c>
      <c r="B56" s="769"/>
      <c r="C56" s="770">
        <v>110.2</v>
      </c>
      <c r="D56" s="771"/>
      <c r="E56" s="771"/>
      <c r="F56" s="772"/>
      <c r="G56" s="770">
        <v>107.4</v>
      </c>
      <c r="H56" s="771"/>
      <c r="I56" s="771"/>
      <c r="J56" s="772"/>
      <c r="K56" s="773">
        <v>108.3</v>
      </c>
      <c r="L56" s="773"/>
      <c r="M56" s="774"/>
    </row>
    <row r="57" spans="1:13" ht="13.5" thickBot="1">
      <c r="A57" s="775" t="s">
        <v>243</v>
      </c>
      <c r="B57" s="776"/>
      <c r="C57" s="777">
        <v>118.4</v>
      </c>
      <c r="D57" s="778"/>
      <c r="E57" s="778"/>
      <c r="F57" s="779"/>
      <c r="G57" s="777">
        <v>105.6</v>
      </c>
      <c r="H57" s="778"/>
      <c r="I57" s="778"/>
      <c r="J57" s="779"/>
      <c r="K57" s="780">
        <v>108.5</v>
      </c>
      <c r="L57" s="780"/>
      <c r="M57" s="781"/>
    </row>
  </sheetData>
  <mergeCells count="43">
    <mergeCell ref="A38:M38"/>
    <mergeCell ref="A39:B40"/>
    <mergeCell ref="C39:C40"/>
    <mergeCell ref="D39:D40"/>
    <mergeCell ref="F39:F40"/>
    <mergeCell ref="G39:L39"/>
    <mergeCell ref="M39:M40"/>
    <mergeCell ref="E39:E40"/>
    <mergeCell ref="A41:B43"/>
    <mergeCell ref="C41:C43"/>
    <mergeCell ref="D41:D43"/>
    <mergeCell ref="F41:F43"/>
    <mergeCell ref="M41:M43"/>
    <mergeCell ref="E41:E43"/>
    <mergeCell ref="A44:B47"/>
    <mergeCell ref="C44:C47"/>
    <mergeCell ref="D44:D47"/>
    <mergeCell ref="F44:F47"/>
    <mergeCell ref="M44:M47"/>
    <mergeCell ref="E44:E47"/>
    <mergeCell ref="A55:B55"/>
    <mergeCell ref="C55:F55"/>
    <mergeCell ref="G55:J55"/>
    <mergeCell ref="K55:M55"/>
    <mergeCell ref="A48:B51"/>
    <mergeCell ref="C48:C51"/>
    <mergeCell ref="D48:D51"/>
    <mergeCell ref="F48:F51"/>
    <mergeCell ref="M48:M51"/>
    <mergeCell ref="E48:E51"/>
    <mergeCell ref="A53:M53"/>
    <mergeCell ref="A54:B54"/>
    <mergeCell ref="C54:F54"/>
    <mergeCell ref="G54:J54"/>
    <mergeCell ref="K54:M54"/>
    <mergeCell ref="A56:B56"/>
    <mergeCell ref="C56:F56"/>
    <mergeCell ref="G56:J56"/>
    <mergeCell ref="K56:M56"/>
    <mergeCell ref="A57:B57"/>
    <mergeCell ref="C57:F57"/>
    <mergeCell ref="G57:J57"/>
    <mergeCell ref="K57:M57"/>
  </mergeCells>
  <pageMargins left="0.86614173228346458" right="0.47244094488188981" top="2.57" bottom="0.39370078740157483" header="0.51181102362204722" footer="0.27559055118110237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3"/>
  <sheetViews>
    <sheetView zoomScale="75" workbookViewId="0">
      <selection activeCell="AB18" sqref="AB18"/>
    </sheetView>
  </sheetViews>
  <sheetFormatPr defaultColWidth="4.5703125" defaultRowHeight="15.75"/>
  <cols>
    <col min="1" max="1" width="3.7109375" style="23" customWidth="1"/>
    <col min="2" max="2" width="3.85546875" style="28" customWidth="1"/>
    <col min="3" max="3" width="5.42578125" style="28" customWidth="1"/>
    <col min="4" max="4" width="4.28515625" style="28" customWidth="1"/>
    <col min="5" max="8" width="4.7109375" style="23" customWidth="1"/>
    <col min="9" max="9" width="4.85546875" style="23" customWidth="1"/>
    <col min="10" max="11" width="4.28515625" style="23" customWidth="1"/>
    <col min="12" max="12" width="5.42578125" style="23" customWidth="1"/>
    <col min="13" max="13" width="5.5703125" style="23" customWidth="1"/>
    <col min="14" max="14" width="5.28515625" style="23" customWidth="1"/>
    <col min="15" max="15" width="6" style="23" customWidth="1"/>
    <col min="16" max="16" width="4.85546875" style="23" customWidth="1"/>
    <col min="17" max="17" width="5.140625" style="23" customWidth="1"/>
    <col min="18" max="18" width="4.42578125" style="23" customWidth="1"/>
    <col min="19" max="19" width="5.7109375" style="23" customWidth="1"/>
    <col min="20" max="20" width="5" style="23" customWidth="1"/>
    <col min="21" max="21" width="3.5703125" style="23" customWidth="1"/>
    <col min="22" max="228" width="4.28515625" style="23" customWidth="1"/>
    <col min="229" max="16384" width="4.5703125" style="23"/>
  </cols>
  <sheetData>
    <row r="1" spans="1:47" ht="15" customHeight="1">
      <c r="A1" s="879" t="s">
        <v>471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</row>
    <row r="2" spans="1:47" ht="12.75" customHeight="1" thickBot="1">
      <c r="A2" s="160"/>
      <c r="B2" s="160"/>
      <c r="C2" s="160"/>
      <c r="D2" s="160"/>
      <c r="E2" s="160"/>
      <c r="S2" s="880" t="s">
        <v>222</v>
      </c>
      <c r="T2" s="880"/>
      <c r="U2" s="880"/>
    </row>
    <row r="3" spans="1:47" ht="27.75" customHeight="1" thickBot="1">
      <c r="A3" s="881" t="s">
        <v>23</v>
      </c>
      <c r="B3" s="882"/>
      <c r="C3" s="882"/>
      <c r="D3" s="882"/>
      <c r="E3" s="883"/>
      <c r="F3" s="884" t="s">
        <v>177</v>
      </c>
      <c r="G3" s="885"/>
      <c r="H3" s="884" t="s">
        <v>69</v>
      </c>
      <c r="I3" s="885"/>
      <c r="J3" s="884" t="s">
        <v>70</v>
      </c>
      <c r="K3" s="885"/>
      <c r="L3" s="888" t="s">
        <v>25</v>
      </c>
      <c r="M3" s="889"/>
      <c r="N3" s="888" t="s">
        <v>87</v>
      </c>
      <c r="O3" s="889"/>
      <c r="P3" s="884" t="s">
        <v>24</v>
      </c>
      <c r="Q3" s="885"/>
      <c r="R3" s="884" t="s">
        <v>26</v>
      </c>
      <c r="S3" s="885"/>
      <c r="T3" s="884" t="s">
        <v>27</v>
      </c>
      <c r="U3" s="885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7" ht="31.5" customHeight="1">
      <c r="A4" s="727" t="s">
        <v>218</v>
      </c>
      <c r="B4" s="849"/>
      <c r="C4" s="849"/>
      <c r="D4" s="849"/>
      <c r="E4" s="850"/>
      <c r="F4" s="851" t="s">
        <v>28</v>
      </c>
      <c r="G4" s="852"/>
      <c r="H4" s="844">
        <v>22</v>
      </c>
      <c r="I4" s="845"/>
      <c r="J4" s="844">
        <v>17</v>
      </c>
      <c r="K4" s="845"/>
      <c r="L4" s="844">
        <v>13</v>
      </c>
      <c r="M4" s="845"/>
      <c r="N4" s="890">
        <v>12.82</v>
      </c>
      <c r="O4" s="891"/>
      <c r="P4" s="844">
        <v>25</v>
      </c>
      <c r="Q4" s="845"/>
      <c r="R4" s="844">
        <v>12</v>
      </c>
      <c r="S4" s="845"/>
      <c r="T4" s="844">
        <v>16.5</v>
      </c>
      <c r="U4" s="845"/>
    </row>
    <row r="5" spans="1:47" ht="32.25" customHeight="1">
      <c r="A5" s="728" t="s">
        <v>29</v>
      </c>
      <c r="B5" s="859"/>
      <c r="C5" s="859"/>
      <c r="D5" s="859"/>
      <c r="E5" s="860"/>
      <c r="F5" s="853" t="s">
        <v>30</v>
      </c>
      <c r="G5" s="854"/>
      <c r="H5" s="855">
        <v>440.63</v>
      </c>
      <c r="I5" s="856"/>
      <c r="J5" s="857">
        <v>327.35000000000002</v>
      </c>
      <c r="K5" s="858"/>
      <c r="L5" s="857">
        <v>178.41</v>
      </c>
      <c r="M5" s="858"/>
      <c r="N5" s="857">
        <v>249.96</v>
      </c>
      <c r="O5" s="858"/>
      <c r="P5" s="857">
        <v>356.1</v>
      </c>
      <c r="Q5" s="858"/>
      <c r="R5" s="857">
        <v>206.3</v>
      </c>
      <c r="S5" s="858"/>
      <c r="T5" s="857">
        <v>383.6</v>
      </c>
      <c r="U5" s="858"/>
    </row>
    <row r="6" spans="1:47" ht="30.75" customHeight="1">
      <c r="A6" s="892" t="s">
        <v>31</v>
      </c>
      <c r="B6" s="893"/>
      <c r="C6" s="893"/>
      <c r="D6" s="893"/>
      <c r="E6" s="894"/>
      <c r="F6" s="853" t="s">
        <v>223</v>
      </c>
      <c r="G6" s="854"/>
      <c r="H6" s="855">
        <v>29.37</v>
      </c>
      <c r="I6" s="856"/>
      <c r="J6" s="857">
        <v>31.1</v>
      </c>
      <c r="K6" s="858"/>
      <c r="L6" s="855">
        <v>22.64</v>
      </c>
      <c r="M6" s="856"/>
      <c r="N6" s="855">
        <v>24.91</v>
      </c>
      <c r="O6" s="856"/>
      <c r="P6" s="886">
        <v>21.2</v>
      </c>
      <c r="Q6" s="887"/>
      <c r="R6" s="857">
        <v>43.4</v>
      </c>
      <c r="S6" s="858"/>
      <c r="T6" s="857">
        <v>34.6</v>
      </c>
      <c r="U6" s="858"/>
    </row>
    <row r="7" spans="1:47" ht="30.75" customHeight="1">
      <c r="A7" s="728" t="s">
        <v>32</v>
      </c>
      <c r="B7" s="859"/>
      <c r="C7" s="859"/>
      <c r="D7" s="859"/>
      <c r="E7" s="860"/>
      <c r="F7" s="853" t="s">
        <v>30</v>
      </c>
      <c r="G7" s="854"/>
      <c r="H7" s="855">
        <v>215.66</v>
      </c>
      <c r="I7" s="856"/>
      <c r="J7" s="857">
        <v>256.98</v>
      </c>
      <c r="K7" s="858"/>
      <c r="L7" s="857">
        <v>316.13</v>
      </c>
      <c r="M7" s="858"/>
      <c r="N7" s="855">
        <v>276.61</v>
      </c>
      <c r="O7" s="856"/>
      <c r="P7" s="857">
        <v>500.4</v>
      </c>
      <c r="Q7" s="858"/>
      <c r="R7" s="857">
        <v>460.7</v>
      </c>
      <c r="S7" s="858"/>
      <c r="T7" s="857">
        <v>504.5</v>
      </c>
      <c r="U7" s="858"/>
    </row>
    <row r="8" spans="1:47" ht="30.75" customHeight="1" thickBot="1">
      <c r="A8" s="729" t="s">
        <v>217</v>
      </c>
      <c r="B8" s="911"/>
      <c r="C8" s="911"/>
      <c r="D8" s="911"/>
      <c r="E8" s="912"/>
      <c r="F8" s="913" t="s">
        <v>33</v>
      </c>
      <c r="G8" s="914"/>
      <c r="H8" s="895">
        <v>116</v>
      </c>
      <c r="I8" s="896"/>
      <c r="J8" s="895">
        <v>106</v>
      </c>
      <c r="K8" s="896"/>
      <c r="L8" s="895">
        <v>106</v>
      </c>
      <c r="M8" s="896"/>
      <c r="N8" s="915">
        <v>106.77</v>
      </c>
      <c r="O8" s="916"/>
      <c r="P8" s="909">
        <v>311.60000000000002</v>
      </c>
      <c r="Q8" s="910"/>
      <c r="R8" s="895">
        <v>150.9</v>
      </c>
      <c r="S8" s="896"/>
      <c r="T8" s="895">
        <v>156.5</v>
      </c>
      <c r="U8" s="896"/>
    </row>
    <row r="9" spans="1:47" ht="15.75" customHeight="1">
      <c r="A9" s="160"/>
      <c r="B9" s="160"/>
      <c r="C9" s="160"/>
      <c r="D9" s="160"/>
      <c r="E9" s="160"/>
    </row>
    <row r="10" spans="1:47" ht="15" customHeight="1" thickBot="1">
      <c r="A10" s="879" t="s">
        <v>6</v>
      </c>
      <c r="B10" s="897"/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7"/>
      <c r="O10" s="897"/>
      <c r="P10" s="897"/>
      <c r="Q10" s="897"/>
      <c r="R10" s="897"/>
      <c r="S10" s="897"/>
    </row>
    <row r="11" spans="1:47" ht="15" customHeight="1" thickBot="1">
      <c r="A11" s="898"/>
      <c r="B11" s="899"/>
      <c r="C11" s="900"/>
      <c r="D11" s="901" t="s">
        <v>478</v>
      </c>
      <c r="E11" s="902"/>
      <c r="F11" s="902"/>
      <c r="G11" s="903"/>
      <c r="H11" s="904" t="s">
        <v>479</v>
      </c>
      <c r="I11" s="902"/>
      <c r="J11" s="902"/>
      <c r="K11" s="905"/>
      <c r="L11" s="906" t="s">
        <v>480</v>
      </c>
      <c r="M11" s="907"/>
      <c r="N11" s="907"/>
      <c r="O11" s="908"/>
      <c r="P11" s="901" t="s">
        <v>481</v>
      </c>
      <c r="Q11" s="902"/>
      <c r="R11" s="902"/>
      <c r="S11" s="903"/>
    </row>
    <row r="12" spans="1:47" ht="15" customHeight="1">
      <c r="A12" s="861" t="s">
        <v>35</v>
      </c>
      <c r="B12" s="862"/>
      <c r="C12" s="863"/>
      <c r="D12" s="864">
        <v>21</v>
      </c>
      <c r="E12" s="865"/>
      <c r="F12" s="865"/>
      <c r="G12" s="866"/>
      <c r="H12" s="867" t="s">
        <v>384</v>
      </c>
      <c r="I12" s="868"/>
      <c r="J12" s="868"/>
      <c r="K12" s="869"/>
      <c r="L12" s="870" t="s">
        <v>379</v>
      </c>
      <c r="M12" s="871"/>
      <c r="N12" s="871"/>
      <c r="O12" s="872"/>
      <c r="P12" s="864" t="s">
        <v>482</v>
      </c>
      <c r="Q12" s="865"/>
      <c r="R12" s="865"/>
      <c r="S12" s="866"/>
    </row>
    <row r="13" spans="1:47" ht="15" customHeight="1">
      <c r="A13" s="873" t="s">
        <v>219</v>
      </c>
      <c r="B13" s="874"/>
      <c r="C13" s="875"/>
      <c r="D13" s="876">
        <v>23</v>
      </c>
      <c r="E13" s="877"/>
      <c r="F13" s="877"/>
      <c r="G13" s="878"/>
      <c r="H13" s="876" t="s">
        <v>385</v>
      </c>
      <c r="I13" s="877"/>
      <c r="J13" s="877"/>
      <c r="K13" s="878"/>
      <c r="L13" s="919" t="s">
        <v>386</v>
      </c>
      <c r="M13" s="920"/>
      <c r="N13" s="920"/>
      <c r="O13" s="921"/>
      <c r="P13" s="876" t="s">
        <v>483</v>
      </c>
      <c r="Q13" s="877"/>
      <c r="R13" s="877"/>
      <c r="S13" s="878"/>
    </row>
    <row r="14" spans="1:47" ht="15" customHeight="1">
      <c r="A14" s="873" t="s">
        <v>220</v>
      </c>
      <c r="B14" s="874"/>
      <c r="C14" s="875"/>
      <c r="D14" s="876">
        <v>25</v>
      </c>
      <c r="E14" s="877"/>
      <c r="F14" s="877"/>
      <c r="G14" s="878"/>
      <c r="H14" s="876" t="s">
        <v>387</v>
      </c>
      <c r="I14" s="877"/>
      <c r="J14" s="877"/>
      <c r="K14" s="878"/>
      <c r="L14" s="919" t="s">
        <v>374</v>
      </c>
      <c r="M14" s="920"/>
      <c r="N14" s="920"/>
      <c r="O14" s="921"/>
      <c r="P14" s="876" t="s">
        <v>484</v>
      </c>
      <c r="Q14" s="877"/>
      <c r="R14" s="877"/>
      <c r="S14" s="878"/>
    </row>
    <row r="15" spans="1:47" ht="15" customHeight="1" thickBot="1">
      <c r="A15" s="922" t="s">
        <v>36</v>
      </c>
      <c r="B15" s="923"/>
      <c r="C15" s="924"/>
      <c r="D15" s="925">
        <v>22</v>
      </c>
      <c r="E15" s="926"/>
      <c r="F15" s="926"/>
      <c r="G15" s="927"/>
      <c r="H15" s="925">
        <v>30</v>
      </c>
      <c r="I15" s="926"/>
      <c r="J15" s="926"/>
      <c r="K15" s="927"/>
      <c r="L15" s="928" t="s">
        <v>485</v>
      </c>
      <c r="M15" s="929"/>
      <c r="N15" s="929"/>
      <c r="O15" s="930"/>
      <c r="P15" s="925" t="s">
        <v>380</v>
      </c>
      <c r="Q15" s="926"/>
      <c r="R15" s="926"/>
      <c r="S15" s="927"/>
    </row>
    <row r="16" spans="1:47" ht="9.75" customHeight="1">
      <c r="A16" s="43"/>
      <c r="B16" s="43"/>
      <c r="C16" s="43"/>
      <c r="D16" s="43"/>
      <c r="E16" s="43"/>
    </row>
    <row r="17" spans="1:34" ht="16.5" customHeight="1" thickBot="1">
      <c r="A17" s="879" t="s">
        <v>333</v>
      </c>
      <c r="B17" s="879"/>
      <c r="C17" s="879"/>
      <c r="D17" s="879"/>
      <c r="E17" s="879"/>
      <c r="F17" s="879"/>
      <c r="G17" s="879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</row>
    <row r="18" spans="1:34" ht="15" customHeight="1">
      <c r="A18" s="847" t="s">
        <v>216</v>
      </c>
      <c r="B18" s="838"/>
      <c r="C18" s="838"/>
      <c r="D18" s="838" t="s">
        <v>38</v>
      </c>
      <c r="E18" s="838"/>
      <c r="F18" s="838"/>
      <c r="G18" s="838"/>
      <c r="H18" s="842" t="s">
        <v>293</v>
      </c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3"/>
    </row>
    <row r="19" spans="1:34">
      <c r="A19" s="848"/>
      <c r="B19" s="839"/>
      <c r="C19" s="839"/>
      <c r="D19" s="839"/>
      <c r="E19" s="839"/>
      <c r="F19" s="839"/>
      <c r="G19" s="839"/>
      <c r="H19" s="840" t="s">
        <v>37</v>
      </c>
      <c r="I19" s="840"/>
      <c r="J19" s="840"/>
      <c r="K19" s="840"/>
      <c r="L19" s="839" t="s">
        <v>214</v>
      </c>
      <c r="M19" s="839"/>
      <c r="N19" s="839"/>
      <c r="O19" s="839"/>
      <c r="P19" s="840" t="s">
        <v>215</v>
      </c>
      <c r="Q19" s="840"/>
      <c r="R19" s="840"/>
      <c r="S19" s="841"/>
    </row>
    <row r="20" spans="1:34" ht="15.75" customHeight="1">
      <c r="A20" s="826" t="s">
        <v>394</v>
      </c>
      <c r="B20" s="827"/>
      <c r="C20" s="827"/>
      <c r="D20" s="828">
        <v>30.47</v>
      </c>
      <c r="E20" s="828"/>
      <c r="F20" s="828"/>
      <c r="G20" s="828"/>
      <c r="H20" s="829" t="s">
        <v>401</v>
      </c>
      <c r="I20" s="829"/>
      <c r="J20" s="829"/>
      <c r="K20" s="829"/>
      <c r="L20" s="830" t="s">
        <v>404</v>
      </c>
      <c r="M20" s="830"/>
      <c r="N20" s="830"/>
      <c r="O20" s="830"/>
      <c r="P20" s="829" t="s">
        <v>186</v>
      </c>
      <c r="Q20" s="829"/>
      <c r="R20" s="829"/>
      <c r="S20" s="831"/>
    </row>
    <row r="21" spans="1:34" ht="15.75" customHeight="1" thickBot="1">
      <c r="A21" s="834" t="s">
        <v>363</v>
      </c>
      <c r="B21" s="835"/>
      <c r="C21" s="835"/>
      <c r="D21" s="836">
        <v>29.66</v>
      </c>
      <c r="E21" s="836"/>
      <c r="F21" s="836"/>
      <c r="G21" s="836"/>
      <c r="H21" s="832" t="s">
        <v>472</v>
      </c>
      <c r="I21" s="832"/>
      <c r="J21" s="832"/>
      <c r="K21" s="832"/>
      <c r="L21" s="837" t="s">
        <v>473</v>
      </c>
      <c r="M21" s="837"/>
      <c r="N21" s="837"/>
      <c r="O21" s="837"/>
      <c r="P21" s="832" t="s">
        <v>474</v>
      </c>
      <c r="Q21" s="832"/>
      <c r="R21" s="832"/>
      <c r="S21" s="833"/>
    </row>
    <row r="22" spans="1:34" ht="15.75" customHeight="1" thickBot="1">
      <c r="A22" s="846" t="s">
        <v>332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  <c r="L22" s="846"/>
      <c r="M22" s="846"/>
      <c r="N22" s="846"/>
      <c r="O22" s="846"/>
      <c r="P22" s="846"/>
      <c r="Q22" s="846"/>
      <c r="R22" s="846"/>
      <c r="S22" s="846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6.5" customHeight="1">
      <c r="A23" s="847" t="s">
        <v>216</v>
      </c>
      <c r="B23" s="838"/>
      <c r="C23" s="838"/>
      <c r="D23" s="838" t="s">
        <v>38</v>
      </c>
      <c r="E23" s="838"/>
      <c r="F23" s="838"/>
      <c r="G23" s="838"/>
      <c r="H23" s="842" t="s">
        <v>293</v>
      </c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3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>
      <c r="A24" s="848"/>
      <c r="B24" s="839"/>
      <c r="C24" s="839"/>
      <c r="D24" s="839"/>
      <c r="E24" s="839"/>
      <c r="F24" s="839"/>
      <c r="G24" s="839"/>
      <c r="H24" s="840" t="s">
        <v>37</v>
      </c>
      <c r="I24" s="840"/>
      <c r="J24" s="840"/>
      <c r="K24" s="840"/>
      <c r="L24" s="839" t="s">
        <v>214</v>
      </c>
      <c r="M24" s="839"/>
      <c r="N24" s="839"/>
      <c r="O24" s="839"/>
      <c r="P24" s="840" t="s">
        <v>215</v>
      </c>
      <c r="Q24" s="840"/>
      <c r="R24" s="840"/>
      <c r="S24" s="841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>
      <c r="A25" s="826" t="s">
        <v>394</v>
      </c>
      <c r="B25" s="827"/>
      <c r="C25" s="827"/>
      <c r="D25" s="830">
        <v>40.33</v>
      </c>
      <c r="E25" s="830"/>
      <c r="F25" s="830"/>
      <c r="G25" s="830"/>
      <c r="H25" s="829" t="s">
        <v>402</v>
      </c>
      <c r="I25" s="829"/>
      <c r="J25" s="829"/>
      <c r="K25" s="829"/>
      <c r="L25" s="830" t="s">
        <v>403</v>
      </c>
      <c r="M25" s="830"/>
      <c r="N25" s="830"/>
      <c r="O25" s="830"/>
      <c r="P25" s="829" t="s">
        <v>186</v>
      </c>
      <c r="Q25" s="829"/>
      <c r="R25" s="829"/>
      <c r="S25" s="831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16.5" customHeight="1" thickBot="1">
      <c r="A26" s="834" t="s">
        <v>363</v>
      </c>
      <c r="B26" s="835"/>
      <c r="C26" s="835"/>
      <c r="D26" s="837">
        <v>40.64</v>
      </c>
      <c r="E26" s="837"/>
      <c r="F26" s="837"/>
      <c r="G26" s="837"/>
      <c r="H26" s="832" t="s">
        <v>475</v>
      </c>
      <c r="I26" s="832"/>
      <c r="J26" s="832"/>
      <c r="K26" s="832"/>
      <c r="L26" s="837" t="s">
        <v>476</v>
      </c>
      <c r="M26" s="837"/>
      <c r="N26" s="837"/>
      <c r="O26" s="837"/>
      <c r="P26" s="832" t="s">
        <v>477</v>
      </c>
      <c r="Q26" s="832"/>
      <c r="R26" s="832"/>
      <c r="S26" s="833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23.25" customHeight="1">
      <c r="A27" s="918" t="s">
        <v>331</v>
      </c>
      <c r="B27" s="918"/>
      <c r="C27" s="918"/>
      <c r="D27" s="918"/>
      <c r="E27" s="918"/>
      <c r="F27" s="918"/>
      <c r="G27" s="918"/>
      <c r="H27" s="918"/>
      <c r="I27" s="918"/>
      <c r="J27" s="918"/>
      <c r="K27" s="918"/>
      <c r="L27" s="918"/>
      <c r="M27" s="918"/>
      <c r="N27" s="918"/>
      <c r="O27" s="918"/>
      <c r="P27" s="918"/>
      <c r="Q27" s="918"/>
      <c r="R27" s="918"/>
      <c r="S27" s="918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299.2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8.75">
      <c r="A29" s="222"/>
      <c r="B29" s="129"/>
      <c r="C29" s="130"/>
      <c r="D29" s="130"/>
      <c r="E29" s="130"/>
      <c r="F29" s="131"/>
      <c r="G29" s="132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8.75">
      <c r="A30" s="222"/>
      <c r="B30" s="129"/>
      <c r="C30" s="130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917"/>
      <c r="P30" s="917"/>
      <c r="Q30" s="917"/>
      <c r="R30" s="917"/>
      <c r="S30" s="917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0.5" customHeight="1">
      <c r="A31" s="129"/>
      <c r="B31" s="129"/>
      <c r="C31" s="130"/>
      <c r="D31" s="130"/>
      <c r="E31" s="130"/>
      <c r="F31" s="131"/>
      <c r="G31" s="132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34" ht="15.75" customHeight="1">
      <c r="A32" s="129"/>
      <c r="B32" s="129"/>
      <c r="C32" s="130"/>
      <c r="D32" s="130"/>
      <c r="E32" s="130"/>
      <c r="F32" s="131"/>
      <c r="G32" s="132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8.75">
      <c r="A33" s="37"/>
      <c r="B33" s="38"/>
      <c r="C33" s="38"/>
      <c r="D33" s="38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Q33" s="37"/>
      <c r="R33" s="37"/>
      <c r="S33" s="37"/>
    </row>
  </sheetData>
  <mergeCells count="118">
    <mergeCell ref="O30:S30"/>
    <mergeCell ref="A27:S27"/>
    <mergeCell ref="L13:O13"/>
    <mergeCell ref="P13:S13"/>
    <mergeCell ref="A17:S17"/>
    <mergeCell ref="A18:C19"/>
    <mergeCell ref="D18:G19"/>
    <mergeCell ref="H18:S18"/>
    <mergeCell ref="A14:C14"/>
    <mergeCell ref="D14:G14"/>
    <mergeCell ref="H14:K14"/>
    <mergeCell ref="L14:O14"/>
    <mergeCell ref="P14:S14"/>
    <mergeCell ref="A15:C15"/>
    <mergeCell ref="P19:S19"/>
    <mergeCell ref="D15:G15"/>
    <mergeCell ref="H15:K15"/>
    <mergeCell ref="L15:O15"/>
    <mergeCell ref="P15:S15"/>
    <mergeCell ref="L19:O19"/>
    <mergeCell ref="A26:C26"/>
    <mergeCell ref="D26:G26"/>
    <mergeCell ref="H26:K26"/>
    <mergeCell ref="L26:O26"/>
    <mergeCell ref="T8:U8"/>
    <mergeCell ref="A10:S10"/>
    <mergeCell ref="A11:C11"/>
    <mergeCell ref="D11:G11"/>
    <mergeCell ref="H11:K11"/>
    <mergeCell ref="L11:O11"/>
    <mergeCell ref="P8:Q8"/>
    <mergeCell ref="R8:S8"/>
    <mergeCell ref="P11:S11"/>
    <mergeCell ref="A8:E8"/>
    <mergeCell ref="F8:G8"/>
    <mergeCell ref="H8:I8"/>
    <mergeCell ref="J8:K8"/>
    <mergeCell ref="L8:M8"/>
    <mergeCell ref="N8:O8"/>
    <mergeCell ref="T6:U6"/>
    <mergeCell ref="A7:E7"/>
    <mergeCell ref="F7:G7"/>
    <mergeCell ref="H7:I7"/>
    <mergeCell ref="J7:K7"/>
    <mergeCell ref="L7:M7"/>
    <mergeCell ref="N7:O7"/>
    <mergeCell ref="P7:Q7"/>
    <mergeCell ref="R7:S7"/>
    <mergeCell ref="T7:U7"/>
    <mergeCell ref="A1:U1"/>
    <mergeCell ref="S2:U2"/>
    <mergeCell ref="A3:E3"/>
    <mergeCell ref="F3:G3"/>
    <mergeCell ref="H3:I3"/>
    <mergeCell ref="J3:K3"/>
    <mergeCell ref="R4:S4"/>
    <mergeCell ref="T4:U4"/>
    <mergeCell ref="P6:Q6"/>
    <mergeCell ref="L3:M3"/>
    <mergeCell ref="N3:O3"/>
    <mergeCell ref="P3:Q3"/>
    <mergeCell ref="R3:S3"/>
    <mergeCell ref="T3:U3"/>
    <mergeCell ref="P5:Q5"/>
    <mergeCell ref="R5:S5"/>
    <mergeCell ref="L5:M5"/>
    <mergeCell ref="N5:O5"/>
    <mergeCell ref="L4:M4"/>
    <mergeCell ref="N4:O4"/>
    <mergeCell ref="T5:U5"/>
    <mergeCell ref="A6:E6"/>
    <mergeCell ref="F6:G6"/>
    <mergeCell ref="H6:I6"/>
    <mergeCell ref="P4:Q4"/>
    <mergeCell ref="H19:K19"/>
    <mergeCell ref="A22:S22"/>
    <mergeCell ref="A23:C24"/>
    <mergeCell ref="A4:E4"/>
    <mergeCell ref="F4:G4"/>
    <mergeCell ref="H4:I4"/>
    <mergeCell ref="J4:K4"/>
    <mergeCell ref="F5:G5"/>
    <mergeCell ref="H5:I5"/>
    <mergeCell ref="J5:K5"/>
    <mergeCell ref="J6:K6"/>
    <mergeCell ref="L6:M6"/>
    <mergeCell ref="N6:O6"/>
    <mergeCell ref="A5:E5"/>
    <mergeCell ref="R6:S6"/>
    <mergeCell ref="A12:C12"/>
    <mergeCell ref="D12:G12"/>
    <mergeCell ref="H12:K12"/>
    <mergeCell ref="L12:O12"/>
    <mergeCell ref="P12:S12"/>
    <mergeCell ref="A13:C13"/>
    <mergeCell ref="D13:G13"/>
    <mergeCell ref="H13:K13"/>
    <mergeCell ref="A20:C20"/>
    <mergeCell ref="D20:G20"/>
    <mergeCell ref="H20:K20"/>
    <mergeCell ref="L20:O20"/>
    <mergeCell ref="P20:S20"/>
    <mergeCell ref="P26:S26"/>
    <mergeCell ref="A21:C21"/>
    <mergeCell ref="D21:G21"/>
    <mergeCell ref="H21:K21"/>
    <mergeCell ref="L21:O21"/>
    <mergeCell ref="D23:G24"/>
    <mergeCell ref="H24:K24"/>
    <mergeCell ref="L24:O24"/>
    <mergeCell ref="P24:S24"/>
    <mergeCell ref="H23:S23"/>
    <mergeCell ref="A25:C25"/>
    <mergeCell ref="D25:G25"/>
    <mergeCell ref="H25:K25"/>
    <mergeCell ref="L25:O25"/>
    <mergeCell ref="P25:S25"/>
    <mergeCell ref="P21:S21"/>
  </mergeCells>
  <printOptions horizontalCentered="1"/>
  <pageMargins left="0.31496062992125984" right="0.59055118110236227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I35"/>
  <sheetViews>
    <sheetView tabSelected="1" zoomScale="70" zoomScaleNormal="70" workbookViewId="0">
      <selection activeCell="D21" sqref="D21:D22"/>
    </sheetView>
  </sheetViews>
  <sheetFormatPr defaultRowHeight="12.75"/>
  <cols>
    <col min="1" max="1" width="42.140625" style="2" bestFit="1" customWidth="1"/>
    <col min="2" max="2" width="7.7109375" style="2" bestFit="1" customWidth="1"/>
    <col min="3" max="3" width="14.85546875" style="49" bestFit="1" customWidth="1"/>
    <col min="4" max="4" width="14.85546875" style="49" customWidth="1"/>
    <col min="5" max="5" width="14.85546875" style="2" bestFit="1" customWidth="1"/>
    <col min="6" max="7" width="17.85546875" style="2" customWidth="1"/>
    <col min="8" max="16384" width="9.140625" style="2"/>
  </cols>
  <sheetData>
    <row r="1" spans="1:9" ht="22.5">
      <c r="A1" s="665" t="s">
        <v>282</v>
      </c>
      <c r="B1" s="665"/>
      <c r="C1" s="665"/>
      <c r="D1" s="665"/>
      <c r="E1" s="665"/>
      <c r="F1" s="665"/>
      <c r="G1" s="665"/>
    </row>
    <row r="2" spans="1:9" ht="32.25" customHeight="1" thickBot="1">
      <c r="A2" s="190"/>
      <c r="B2" s="190"/>
      <c r="C2" s="190"/>
      <c r="D2" s="673" t="s">
        <v>221</v>
      </c>
      <c r="E2" s="674"/>
      <c r="F2" s="674"/>
      <c r="G2" s="258"/>
    </row>
    <row r="3" spans="1:9" ht="39" thickBot="1">
      <c r="A3" s="666" t="s">
        <v>111</v>
      </c>
      <c r="B3" s="668" t="s">
        <v>58</v>
      </c>
      <c r="C3" s="671" t="s">
        <v>106</v>
      </c>
      <c r="D3" s="672"/>
      <c r="E3" s="672"/>
      <c r="F3" s="191" t="s">
        <v>258</v>
      </c>
      <c r="G3" s="198"/>
    </row>
    <row r="4" spans="1:9" ht="39" thickBot="1">
      <c r="A4" s="667"/>
      <c r="B4" s="669"/>
      <c r="C4" s="207" t="s">
        <v>338</v>
      </c>
      <c r="D4" s="208" t="s">
        <v>397</v>
      </c>
      <c r="E4" s="209" t="s">
        <v>407</v>
      </c>
      <c r="F4" s="256" t="s">
        <v>397</v>
      </c>
    </row>
    <row r="5" spans="1:9" ht="20.25" thickBot="1">
      <c r="A5" s="221" t="s">
        <v>408</v>
      </c>
      <c r="B5" s="203" t="s">
        <v>42</v>
      </c>
      <c r="C5" s="210">
        <v>177479</v>
      </c>
      <c r="D5" s="210">
        <v>176024</v>
      </c>
      <c r="E5" s="188">
        <f>D5-C5</f>
        <v>-1455</v>
      </c>
      <c r="F5" s="663">
        <v>34352</v>
      </c>
      <c r="I5" s="74"/>
    </row>
    <row r="6" spans="1:9" ht="19.5" hidden="1" customHeight="1">
      <c r="A6" s="97" t="s">
        <v>260</v>
      </c>
      <c r="B6" s="211" t="s">
        <v>42</v>
      </c>
      <c r="C6" s="156"/>
      <c r="D6" s="156"/>
      <c r="E6" s="189">
        <f>D6-C6</f>
        <v>0</v>
      </c>
      <c r="F6" s="670"/>
    </row>
    <row r="7" spans="1:9" ht="17.25" hidden="1" thickBot="1">
      <c r="A7" s="19" t="s">
        <v>224</v>
      </c>
      <c r="B7" s="212" t="s">
        <v>42</v>
      </c>
      <c r="C7" s="157">
        <v>1083</v>
      </c>
      <c r="D7" s="157">
        <v>1083</v>
      </c>
      <c r="E7" s="158">
        <f>D7-C7</f>
        <v>0</v>
      </c>
      <c r="F7" s="664"/>
    </row>
    <row r="8" spans="1:9" ht="19.5" customHeight="1">
      <c r="A8" s="213" t="s">
        <v>112</v>
      </c>
      <c r="B8" s="203"/>
      <c r="C8" s="188"/>
      <c r="D8" s="188"/>
      <c r="E8" s="217"/>
      <c r="F8" s="257"/>
      <c r="H8" s="74"/>
    </row>
    <row r="9" spans="1:9" ht="20.25" customHeight="1" thickBot="1">
      <c r="A9" s="214" t="s">
        <v>108</v>
      </c>
      <c r="B9" s="211" t="s">
        <v>42</v>
      </c>
      <c r="C9" s="189">
        <v>3591</v>
      </c>
      <c r="D9" s="189">
        <v>4348</v>
      </c>
      <c r="E9" s="218">
        <f>D9-C9</f>
        <v>757</v>
      </c>
      <c r="F9" s="205">
        <v>768</v>
      </c>
      <c r="H9" s="74"/>
    </row>
    <row r="10" spans="1:9" ht="18.75" customHeight="1">
      <c r="A10" s="204" t="s">
        <v>113</v>
      </c>
      <c r="B10" s="203"/>
      <c r="C10" s="98"/>
      <c r="D10" s="98"/>
      <c r="E10" s="219"/>
      <c r="F10" s="8"/>
    </row>
    <row r="11" spans="1:9" ht="20.25" customHeight="1" thickBot="1">
      <c r="A11" s="214" t="s">
        <v>108</v>
      </c>
      <c r="B11" s="211" t="s">
        <v>42</v>
      </c>
      <c r="C11" s="189">
        <v>6752</v>
      </c>
      <c r="D11" s="189">
        <v>6996</v>
      </c>
      <c r="E11" s="220">
        <f>D11-C11</f>
        <v>244</v>
      </c>
      <c r="F11" s="206">
        <v>1350</v>
      </c>
    </row>
    <row r="12" spans="1:9" ht="18.75" customHeight="1">
      <c r="A12" s="215" t="s">
        <v>105</v>
      </c>
      <c r="B12" s="203"/>
      <c r="C12" s="98"/>
      <c r="D12" s="98"/>
      <c r="E12" s="217"/>
      <c r="F12" s="257"/>
    </row>
    <row r="13" spans="1:9" ht="19.5" customHeight="1" thickBot="1">
      <c r="A13" s="216" t="s">
        <v>108</v>
      </c>
      <c r="B13" s="192" t="s">
        <v>42</v>
      </c>
      <c r="C13" s="158">
        <f>C9-C11</f>
        <v>-3161</v>
      </c>
      <c r="D13" s="158">
        <f>D9-D11</f>
        <v>-2648</v>
      </c>
      <c r="E13" s="159">
        <f>D13-C13</f>
        <v>513</v>
      </c>
      <c r="F13" s="158">
        <f>F9-F11</f>
        <v>-582</v>
      </c>
    </row>
    <row r="14" spans="1:9" ht="12" customHeight="1">
      <c r="A14" s="2" t="s">
        <v>421</v>
      </c>
      <c r="B14" s="193"/>
      <c r="C14" s="7"/>
      <c r="D14" s="7"/>
      <c r="E14" s="7"/>
      <c r="F14" s="7"/>
      <c r="G14" s="7"/>
    </row>
    <row r="15" spans="1:9" ht="35.25" customHeight="1">
      <c r="A15" s="662" t="s">
        <v>355</v>
      </c>
      <c r="B15" s="662"/>
      <c r="C15" s="662"/>
      <c r="D15" s="662"/>
      <c r="E15" s="662"/>
      <c r="F15" s="662"/>
      <c r="G15" s="662"/>
    </row>
    <row r="16" spans="1:9" ht="25.5" customHeight="1" thickBot="1">
      <c r="A16" s="195"/>
      <c r="B16" s="194"/>
      <c r="C16" s="194"/>
      <c r="D16" s="194"/>
      <c r="E16" s="194"/>
      <c r="F16" s="194"/>
      <c r="G16" s="194"/>
    </row>
    <row r="17" spans="1:7" ht="39" thickBot="1">
      <c r="A17" s="655" t="s">
        <v>111</v>
      </c>
      <c r="B17" s="657"/>
      <c r="C17" s="659" t="s">
        <v>106</v>
      </c>
      <c r="D17" s="660"/>
      <c r="E17" s="660"/>
      <c r="F17" s="661"/>
      <c r="G17" s="315" t="s">
        <v>258</v>
      </c>
    </row>
    <row r="18" spans="1:7" ht="39" thickBot="1">
      <c r="A18" s="656"/>
      <c r="B18" s="658"/>
      <c r="C18" s="316" t="s">
        <v>439</v>
      </c>
      <c r="D18" s="314" t="s">
        <v>338</v>
      </c>
      <c r="E18" s="317" t="s">
        <v>440</v>
      </c>
      <c r="F18" s="315" t="s">
        <v>444</v>
      </c>
      <c r="G18" s="314" t="s">
        <v>440</v>
      </c>
    </row>
    <row r="19" spans="1:7" ht="19.5" customHeight="1" thickBot="1">
      <c r="A19" s="320" t="s">
        <v>50</v>
      </c>
      <c r="B19" s="192" t="s">
        <v>42</v>
      </c>
      <c r="C19" s="318">
        <v>166</v>
      </c>
      <c r="D19" s="312">
        <v>2472</v>
      </c>
      <c r="E19" s="312" t="s">
        <v>445</v>
      </c>
      <c r="F19" s="158">
        <v>32</v>
      </c>
      <c r="G19" s="206">
        <v>37</v>
      </c>
    </row>
    <row r="20" spans="1:7" ht="20.25" customHeight="1" thickBot="1">
      <c r="A20" s="321" t="s">
        <v>51</v>
      </c>
      <c r="B20" s="322" t="s">
        <v>42</v>
      </c>
      <c r="C20" s="319">
        <v>121</v>
      </c>
      <c r="D20" s="312">
        <v>1278</v>
      </c>
      <c r="E20" s="312" t="s">
        <v>446</v>
      </c>
      <c r="F20" s="158">
        <v>0</v>
      </c>
      <c r="G20" s="336">
        <v>27</v>
      </c>
    </row>
    <row r="21" spans="1:7" ht="18.75" customHeight="1">
      <c r="A21" s="204" t="s">
        <v>302</v>
      </c>
      <c r="B21" s="657" t="s">
        <v>42</v>
      </c>
      <c r="C21" s="653">
        <f>C19-C20</f>
        <v>45</v>
      </c>
      <c r="D21" s="653">
        <f>D19-D20</f>
        <v>1194</v>
      </c>
      <c r="E21" s="653">
        <v>77</v>
      </c>
      <c r="F21" s="663">
        <f>E21-C21</f>
        <v>32</v>
      </c>
      <c r="G21" s="653">
        <f>G19-G20</f>
        <v>10</v>
      </c>
    </row>
    <row r="22" spans="1:7" ht="17.25" thickBot="1">
      <c r="A22" s="323" t="s">
        <v>108</v>
      </c>
      <c r="B22" s="658"/>
      <c r="C22" s="654"/>
      <c r="D22" s="654"/>
      <c r="E22" s="654"/>
      <c r="F22" s="664"/>
      <c r="G22" s="654"/>
    </row>
    <row r="23" spans="1:7" ht="19.5" customHeight="1" thickBot="1">
      <c r="A23" s="324" t="s">
        <v>109</v>
      </c>
      <c r="B23" s="192"/>
      <c r="C23" s="312">
        <v>138</v>
      </c>
      <c r="D23" s="312">
        <v>1982</v>
      </c>
      <c r="E23" s="312">
        <v>110</v>
      </c>
      <c r="F23" s="312">
        <f>E23-C23</f>
        <v>-28</v>
      </c>
      <c r="G23" s="336">
        <v>16</v>
      </c>
    </row>
    <row r="24" spans="1:7" ht="20.25" customHeight="1" thickBot="1">
      <c r="A24" s="325" t="s">
        <v>110</v>
      </c>
      <c r="B24" s="322"/>
      <c r="C24" s="312">
        <v>106</v>
      </c>
      <c r="D24" s="312">
        <v>1314</v>
      </c>
      <c r="E24" s="312">
        <v>87</v>
      </c>
      <c r="F24" s="312">
        <f>E24-C24</f>
        <v>-19</v>
      </c>
      <c r="G24" s="336">
        <v>15</v>
      </c>
    </row>
    <row r="25" spans="1:7" ht="15.75" customHeight="1">
      <c r="A25" s="2" t="s">
        <v>420</v>
      </c>
    </row>
    <row r="35" ht="12" customHeight="1"/>
  </sheetData>
  <mergeCells count="16">
    <mergeCell ref="A1:G1"/>
    <mergeCell ref="A3:A4"/>
    <mergeCell ref="B3:B4"/>
    <mergeCell ref="F5:F7"/>
    <mergeCell ref="C3:E3"/>
    <mergeCell ref="D2:F2"/>
    <mergeCell ref="G21:G22"/>
    <mergeCell ref="A17:A18"/>
    <mergeCell ref="B17:B18"/>
    <mergeCell ref="C17:F17"/>
    <mergeCell ref="A15:G15"/>
    <mergeCell ref="B21:B22"/>
    <mergeCell ref="C21:C22"/>
    <mergeCell ref="D21:D22"/>
    <mergeCell ref="E21:E22"/>
    <mergeCell ref="F21:F22"/>
  </mergeCells>
  <phoneticPr fontId="0" type="noConversion"/>
  <printOptions horizontalCentered="1"/>
  <pageMargins left="0.57999999999999996" right="0.15748031496062992" top="0.35433070866141736" bottom="0.43307086614173229" header="0.23622047244094491" footer="0.15748031496062992"/>
  <pageSetup paperSize="9" scale="72" orientation="portrait" r:id="rId1"/>
  <headerFooter alignWithMargins="0">
    <oddFooter>&amp;C1</oddFooter>
  </headerFooter>
  <legacyDrawing r:id="rId2"/>
  <oleObjects>
    <oleObject progId="Excel.Chart.8" shapeId="24372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/>
  <dimension ref="A1:K65"/>
  <sheetViews>
    <sheetView zoomScale="70" zoomScaleNormal="70" workbookViewId="0">
      <selection activeCell="L13" sqref="L13"/>
    </sheetView>
  </sheetViews>
  <sheetFormatPr defaultRowHeight="12.75"/>
  <cols>
    <col min="1" max="1" width="79.28515625" style="2" customWidth="1"/>
    <col min="2" max="2" width="9.28515625" style="2" customWidth="1"/>
    <col min="3" max="5" width="10.85546875" style="2" customWidth="1"/>
    <col min="6" max="6" width="12.28515625" style="2" customWidth="1"/>
    <col min="7" max="7" width="13.85546875" style="2" customWidth="1"/>
    <col min="8" max="8" width="12" style="2" hidden="1" customWidth="1"/>
    <col min="9" max="16384" width="9.140625" style="2"/>
  </cols>
  <sheetData>
    <row r="1" spans="1:11" ht="22.5">
      <c r="A1" s="698" t="s">
        <v>279</v>
      </c>
      <c r="B1" s="698"/>
      <c r="C1" s="698"/>
      <c r="D1" s="698"/>
      <c r="E1" s="698"/>
      <c r="F1" s="698"/>
      <c r="G1" s="698"/>
      <c r="H1" s="698"/>
    </row>
    <row r="2" spans="1:11" ht="23.25" thickBot="1">
      <c r="A2" s="109"/>
      <c r="B2" s="109"/>
      <c r="C2" s="699"/>
      <c r="D2" s="699"/>
      <c r="E2" s="699"/>
      <c r="F2" s="699"/>
      <c r="G2" s="699"/>
      <c r="H2" s="109"/>
    </row>
    <row r="3" spans="1:11" ht="17.25" customHeight="1" thickBot="1">
      <c r="A3" s="688" t="s">
        <v>111</v>
      </c>
      <c r="B3" s="700" t="s">
        <v>58</v>
      </c>
      <c r="C3" s="676" t="s">
        <v>427</v>
      </c>
      <c r="D3" s="676" t="s">
        <v>399</v>
      </c>
      <c r="E3" s="676" t="s">
        <v>428</v>
      </c>
      <c r="F3" s="680" t="s">
        <v>432</v>
      </c>
      <c r="G3" s="681"/>
      <c r="H3" s="148" t="s">
        <v>75</v>
      </c>
    </row>
    <row r="4" spans="1:11" ht="13.5" customHeight="1" thickBot="1">
      <c r="A4" s="689"/>
      <c r="B4" s="701"/>
      <c r="C4" s="677"/>
      <c r="D4" s="677"/>
      <c r="E4" s="677"/>
      <c r="F4" s="682"/>
      <c r="G4" s="683"/>
      <c r="H4" s="148"/>
    </row>
    <row r="5" spans="1:11" ht="15.75" customHeight="1" thickBot="1">
      <c r="A5" s="690"/>
      <c r="B5" s="702"/>
      <c r="C5" s="678"/>
      <c r="D5" s="678"/>
      <c r="E5" s="678"/>
      <c r="F5" s="242" t="s">
        <v>194</v>
      </c>
      <c r="G5" s="243" t="s">
        <v>43</v>
      </c>
      <c r="H5" s="149" t="s">
        <v>187</v>
      </c>
    </row>
    <row r="6" spans="1:11" ht="37.5" customHeight="1">
      <c r="A6" s="327" t="s">
        <v>298</v>
      </c>
      <c r="B6" s="328" t="s">
        <v>42</v>
      </c>
      <c r="C6" s="250">
        <f>82365+7429</f>
        <v>89794</v>
      </c>
      <c r="D6" s="250">
        <f>83395+7429</f>
        <v>90824</v>
      </c>
      <c r="E6" s="250">
        <f>83895+7429</f>
        <v>91324</v>
      </c>
      <c r="F6" s="329">
        <f>E6-C6</f>
        <v>1530</v>
      </c>
      <c r="G6" s="330">
        <f>E6/C6*100</f>
        <v>101.70390003786444</v>
      </c>
      <c r="H6" s="150"/>
      <c r="I6" s="50"/>
      <c r="J6" s="50"/>
    </row>
    <row r="7" spans="1:11" ht="16.5">
      <c r="A7" s="270" t="s">
        <v>45</v>
      </c>
      <c r="B7" s="271"/>
      <c r="C7" s="251"/>
      <c r="D7" s="251"/>
      <c r="E7" s="251"/>
      <c r="F7" s="272"/>
      <c r="G7" s="273"/>
      <c r="H7" s="151"/>
    </row>
    <row r="8" spans="1:11" ht="16.5">
      <c r="A8" s="331" t="s">
        <v>265</v>
      </c>
      <c r="B8" s="271"/>
      <c r="C8" s="251">
        <v>5</v>
      </c>
      <c r="D8" s="251">
        <v>5</v>
      </c>
      <c r="E8" s="251">
        <v>4</v>
      </c>
      <c r="F8" s="272">
        <f t="shared" ref="F8:F22" si="0">E8-C8</f>
        <v>-1</v>
      </c>
      <c r="G8" s="273">
        <f t="shared" ref="G8:G22" si="1">E8/C8*100</f>
        <v>80</v>
      </c>
      <c r="H8" s="151"/>
    </row>
    <row r="9" spans="1:11" ht="16.5">
      <c r="A9" s="331" t="s">
        <v>266</v>
      </c>
      <c r="B9" s="262" t="s">
        <v>42</v>
      </c>
      <c r="C9" s="251">
        <v>9749</v>
      </c>
      <c r="D9" s="251">
        <v>9817</v>
      </c>
      <c r="E9" s="251">
        <v>9849</v>
      </c>
      <c r="F9" s="272">
        <f t="shared" si="0"/>
        <v>100</v>
      </c>
      <c r="G9" s="273">
        <f t="shared" si="1"/>
        <v>101.02574623038261</v>
      </c>
      <c r="H9" s="151"/>
      <c r="I9" s="12"/>
      <c r="J9" s="50"/>
      <c r="K9" s="12"/>
    </row>
    <row r="10" spans="1:11" ht="16.5">
      <c r="A10" s="332" t="s">
        <v>267</v>
      </c>
      <c r="B10" s="262" t="s">
        <v>42</v>
      </c>
      <c r="C10" s="251">
        <v>23237</v>
      </c>
      <c r="D10" s="251">
        <v>23843</v>
      </c>
      <c r="E10" s="251">
        <v>24499</v>
      </c>
      <c r="F10" s="272">
        <f t="shared" si="0"/>
        <v>1262</v>
      </c>
      <c r="G10" s="273">
        <f t="shared" si="1"/>
        <v>105.43099367388218</v>
      </c>
      <c r="H10" s="151"/>
      <c r="I10" s="12"/>
      <c r="J10" s="50"/>
      <c r="K10" s="12"/>
    </row>
    <row r="11" spans="1:11" ht="16.5">
      <c r="A11" s="333" t="s">
        <v>268</v>
      </c>
      <c r="B11" s="262" t="s">
        <v>42</v>
      </c>
      <c r="C11" s="251">
        <v>3677</v>
      </c>
      <c r="D11" s="251">
        <v>3658</v>
      </c>
      <c r="E11" s="251">
        <v>3652</v>
      </c>
      <c r="F11" s="272">
        <f t="shared" si="0"/>
        <v>-25</v>
      </c>
      <c r="G11" s="273">
        <f t="shared" si="1"/>
        <v>99.320097905901548</v>
      </c>
      <c r="H11" s="151"/>
      <c r="I11" s="12"/>
      <c r="J11" s="50"/>
      <c r="K11" s="12"/>
    </row>
    <row r="12" spans="1:11" ht="16.5">
      <c r="A12" s="332" t="s">
        <v>269</v>
      </c>
      <c r="B12" s="262" t="s">
        <v>42</v>
      </c>
      <c r="C12" s="251">
        <v>5008</v>
      </c>
      <c r="D12" s="251">
        <v>5471</v>
      </c>
      <c r="E12" s="251">
        <v>5557</v>
      </c>
      <c r="F12" s="272">
        <f t="shared" si="0"/>
        <v>549</v>
      </c>
      <c r="G12" s="273">
        <f t="shared" si="1"/>
        <v>110.96246006389777</v>
      </c>
      <c r="H12" s="151"/>
      <c r="I12" s="12"/>
      <c r="J12" s="50"/>
      <c r="K12" s="12"/>
    </row>
    <row r="13" spans="1:11" ht="33">
      <c r="A13" s="332" t="s">
        <v>301</v>
      </c>
      <c r="B13" s="334" t="s">
        <v>42</v>
      </c>
      <c r="C13" s="251">
        <v>735</v>
      </c>
      <c r="D13" s="251">
        <v>844</v>
      </c>
      <c r="E13" s="251">
        <v>859</v>
      </c>
      <c r="F13" s="272">
        <f t="shared" si="0"/>
        <v>124</v>
      </c>
      <c r="G13" s="273">
        <f t="shared" si="1"/>
        <v>116.87074829931974</v>
      </c>
      <c r="H13" s="151"/>
      <c r="I13" s="12"/>
      <c r="J13" s="50"/>
      <c r="K13" s="12"/>
    </row>
    <row r="14" spans="1:11" s="51" customFormat="1" ht="16.5">
      <c r="A14" s="332" t="s">
        <v>299</v>
      </c>
      <c r="B14" s="334" t="s">
        <v>42</v>
      </c>
      <c r="C14" s="251">
        <v>1293</v>
      </c>
      <c r="D14" s="251">
        <v>1221</v>
      </c>
      <c r="E14" s="251">
        <v>1229</v>
      </c>
      <c r="F14" s="272">
        <f t="shared" si="0"/>
        <v>-64</v>
      </c>
      <c r="G14" s="273">
        <f t="shared" si="1"/>
        <v>95.050270688321731</v>
      </c>
      <c r="H14" s="152"/>
      <c r="I14" s="62"/>
      <c r="J14" s="63"/>
      <c r="K14" s="62"/>
    </row>
    <row r="15" spans="1:11" ht="16.5">
      <c r="A15" s="335" t="s">
        <v>270</v>
      </c>
      <c r="B15" s="262" t="s">
        <v>42</v>
      </c>
      <c r="C15" s="251">
        <v>11034</v>
      </c>
      <c r="D15" s="251">
        <v>11068</v>
      </c>
      <c r="E15" s="251">
        <v>11106</v>
      </c>
      <c r="F15" s="272">
        <f t="shared" si="0"/>
        <v>72</v>
      </c>
      <c r="G15" s="273">
        <f t="shared" si="1"/>
        <v>100.65252854812398</v>
      </c>
      <c r="H15" s="151"/>
      <c r="I15" s="12"/>
      <c r="J15" s="50"/>
      <c r="K15" s="12"/>
    </row>
    <row r="16" spans="1:11" ht="16.5">
      <c r="A16" s="335" t="s">
        <v>271</v>
      </c>
      <c r="B16" s="262" t="s">
        <v>42</v>
      </c>
      <c r="C16" s="251">
        <v>800</v>
      </c>
      <c r="D16" s="251">
        <v>792</v>
      </c>
      <c r="E16" s="251">
        <v>749</v>
      </c>
      <c r="F16" s="272">
        <f t="shared" si="0"/>
        <v>-51</v>
      </c>
      <c r="G16" s="273">
        <f t="shared" si="1"/>
        <v>93.625</v>
      </c>
      <c r="H16" s="151"/>
      <c r="I16" s="12"/>
      <c r="J16" s="50"/>
      <c r="K16" s="12"/>
    </row>
    <row r="17" spans="1:11" ht="16.5" customHeight="1">
      <c r="A17" s="332" t="s">
        <v>272</v>
      </c>
      <c r="B17" s="262" t="s">
        <v>42</v>
      </c>
      <c r="C17" s="251">
        <v>5161</v>
      </c>
      <c r="D17" s="251">
        <v>5126</v>
      </c>
      <c r="E17" s="251">
        <v>4908</v>
      </c>
      <c r="F17" s="272">
        <f t="shared" si="0"/>
        <v>-253</v>
      </c>
      <c r="G17" s="273">
        <f t="shared" si="1"/>
        <v>95.097849254020545</v>
      </c>
      <c r="H17" s="151"/>
      <c r="I17" s="12"/>
      <c r="J17" s="50"/>
      <c r="K17" s="12"/>
    </row>
    <row r="18" spans="1:11" ht="33">
      <c r="A18" s="332" t="s">
        <v>300</v>
      </c>
      <c r="B18" s="262" t="s">
        <v>42</v>
      </c>
      <c r="C18" s="251">
        <v>5336</v>
      </c>
      <c r="D18" s="251">
        <v>5312</v>
      </c>
      <c r="E18" s="251">
        <v>5195</v>
      </c>
      <c r="F18" s="272">
        <f t="shared" si="0"/>
        <v>-141</v>
      </c>
      <c r="G18" s="273">
        <f t="shared" si="1"/>
        <v>97.357571214392806</v>
      </c>
      <c r="H18" s="151"/>
      <c r="I18" s="12"/>
      <c r="J18" s="50"/>
      <c r="K18" s="12"/>
    </row>
    <row r="19" spans="1:11" ht="16.5">
      <c r="A19" s="332" t="s">
        <v>273</v>
      </c>
      <c r="B19" s="262" t="s">
        <v>42</v>
      </c>
      <c r="C19" s="251">
        <v>7308</v>
      </c>
      <c r="D19" s="251">
        <v>7248</v>
      </c>
      <c r="E19" s="251">
        <v>7421</v>
      </c>
      <c r="F19" s="272">
        <f t="shared" si="0"/>
        <v>113</v>
      </c>
      <c r="G19" s="273">
        <f t="shared" si="1"/>
        <v>101.54625068418173</v>
      </c>
      <c r="H19" s="151"/>
      <c r="I19" s="12"/>
      <c r="J19" s="50"/>
      <c r="K19" s="12"/>
    </row>
    <row r="20" spans="1:11" ht="16.5">
      <c r="A20" s="332" t="s">
        <v>274</v>
      </c>
      <c r="B20" s="262" t="s">
        <v>42</v>
      </c>
      <c r="C20" s="251">
        <v>6467</v>
      </c>
      <c r="D20" s="251">
        <v>6419</v>
      </c>
      <c r="E20" s="251">
        <v>6383</v>
      </c>
      <c r="F20" s="272">
        <f t="shared" si="0"/>
        <v>-84</v>
      </c>
      <c r="G20" s="273">
        <f t="shared" si="1"/>
        <v>98.701097881552499</v>
      </c>
      <c r="H20" s="151"/>
      <c r="I20" s="12"/>
      <c r="J20" s="50"/>
      <c r="K20" s="12"/>
    </row>
    <row r="21" spans="1:11" ht="33">
      <c r="A21" s="332" t="s">
        <v>275</v>
      </c>
      <c r="B21" s="262" t="s">
        <v>42</v>
      </c>
      <c r="C21" s="251">
        <v>2538</v>
      </c>
      <c r="D21" s="251">
        <v>2554</v>
      </c>
      <c r="E21" s="251">
        <v>2467</v>
      </c>
      <c r="F21" s="272">
        <f t="shared" si="0"/>
        <v>-71</v>
      </c>
      <c r="G21" s="273">
        <f t="shared" si="1"/>
        <v>97.202521670606785</v>
      </c>
      <c r="H21" s="151"/>
      <c r="I21" s="12"/>
      <c r="J21" s="50"/>
      <c r="K21" s="12"/>
    </row>
    <row r="22" spans="1:11" s="16" customFormat="1" ht="16.5">
      <c r="A22" s="335" t="s">
        <v>276</v>
      </c>
      <c r="B22" s="262" t="s">
        <v>42</v>
      </c>
      <c r="C22" s="251">
        <v>17</v>
      </c>
      <c r="D22" s="251">
        <v>17</v>
      </c>
      <c r="E22" s="251">
        <v>17</v>
      </c>
      <c r="F22" s="272">
        <f t="shared" si="0"/>
        <v>0</v>
      </c>
      <c r="G22" s="273">
        <f t="shared" si="1"/>
        <v>100</v>
      </c>
      <c r="H22" s="153"/>
      <c r="I22" s="12"/>
      <c r="J22" s="50"/>
      <c r="K22" s="12"/>
    </row>
    <row r="23" spans="1:11" s="16" customFormat="1" ht="42.75" thickBot="1">
      <c r="A23" s="254" t="s">
        <v>277</v>
      </c>
      <c r="B23" s="249" t="s">
        <v>42</v>
      </c>
      <c r="C23" s="326" t="s">
        <v>357</v>
      </c>
      <c r="D23" s="326" t="s">
        <v>357</v>
      </c>
      <c r="E23" s="326" t="s">
        <v>357</v>
      </c>
      <c r="F23" s="252">
        <v>0</v>
      </c>
      <c r="G23" s="253">
        <v>100</v>
      </c>
      <c r="H23" s="153"/>
      <c r="I23" s="12"/>
      <c r="J23" s="50"/>
      <c r="K23" s="12"/>
    </row>
    <row r="24" spans="1:11" s="16" customFormat="1" ht="17.25" thickBot="1">
      <c r="A24" s="679"/>
      <c r="B24" s="679"/>
      <c r="C24" s="679"/>
      <c r="D24" s="679"/>
      <c r="E24" s="679"/>
      <c r="F24" s="679"/>
      <c r="G24" s="197"/>
      <c r="H24" s="153"/>
      <c r="I24" s="12"/>
      <c r="J24" s="50"/>
      <c r="K24" s="12"/>
    </row>
    <row r="25" spans="1:11" s="16" customFormat="1" ht="33.75" customHeight="1" thickBot="1">
      <c r="A25" s="655" t="s">
        <v>111</v>
      </c>
      <c r="B25" s="696"/>
      <c r="C25" s="691" t="s">
        <v>429</v>
      </c>
      <c r="D25" s="691" t="s">
        <v>400</v>
      </c>
      <c r="E25" s="691" t="s">
        <v>430</v>
      </c>
      <c r="F25" s="694" t="s">
        <v>431</v>
      </c>
      <c r="G25" s="695"/>
      <c r="H25" s="240"/>
      <c r="I25" s="12"/>
      <c r="J25" s="239"/>
      <c r="K25" s="12"/>
    </row>
    <row r="26" spans="1:11" s="16" customFormat="1" ht="17.25" thickBot="1">
      <c r="A26" s="656"/>
      <c r="B26" s="697"/>
      <c r="C26" s="692"/>
      <c r="D26" s="692"/>
      <c r="E26" s="692"/>
      <c r="F26" s="242" t="s">
        <v>194</v>
      </c>
      <c r="G26" s="244" t="s">
        <v>43</v>
      </c>
      <c r="H26" s="240"/>
      <c r="I26" s="12"/>
      <c r="J26" s="239"/>
      <c r="K26" s="12"/>
    </row>
    <row r="27" spans="1:11" ht="33">
      <c r="A27" s="338" t="s">
        <v>309</v>
      </c>
      <c r="B27" s="339" t="s">
        <v>42</v>
      </c>
      <c r="C27" s="337">
        <v>38271</v>
      </c>
      <c r="D27" s="184">
        <v>38700</v>
      </c>
      <c r="E27" s="184">
        <v>38750</v>
      </c>
      <c r="F27" s="264">
        <f>E27-C27</f>
        <v>479</v>
      </c>
      <c r="G27" s="118">
        <f>E27/C27*100</f>
        <v>101.25160042852291</v>
      </c>
      <c r="H27" s="241"/>
      <c r="J27" s="4"/>
    </row>
    <row r="28" spans="1:11" ht="16.5">
      <c r="A28" s="340" t="s">
        <v>329</v>
      </c>
      <c r="B28" s="262" t="s">
        <v>42</v>
      </c>
      <c r="C28" s="263">
        <v>20682</v>
      </c>
      <c r="D28" s="247">
        <v>21178</v>
      </c>
      <c r="E28" s="247">
        <v>21289</v>
      </c>
      <c r="F28" s="264">
        <f t="shared" ref="F28:F37" si="2">E28-C28</f>
        <v>607</v>
      </c>
      <c r="G28" s="118">
        <f t="shared" ref="G28:G37" si="3">E28/C28*100</f>
        <v>102.9349192534571</v>
      </c>
      <c r="H28" s="241"/>
      <c r="J28" s="4"/>
    </row>
    <row r="29" spans="1:11" ht="16.5">
      <c r="A29" s="340" t="s">
        <v>330</v>
      </c>
      <c r="B29" s="262" t="s">
        <v>42</v>
      </c>
      <c r="C29" s="263">
        <v>17589</v>
      </c>
      <c r="D29" s="247">
        <v>17522</v>
      </c>
      <c r="E29" s="247">
        <v>17461</v>
      </c>
      <c r="F29" s="264">
        <f t="shared" si="2"/>
        <v>-128</v>
      </c>
      <c r="G29" s="118">
        <f t="shared" si="3"/>
        <v>99.272272443004155</v>
      </c>
      <c r="H29" s="241"/>
      <c r="J29" s="4"/>
    </row>
    <row r="30" spans="1:11" ht="16.5">
      <c r="A30" s="261" t="s">
        <v>294</v>
      </c>
      <c r="B30" s="262"/>
      <c r="C30" s="263"/>
      <c r="D30" s="247"/>
      <c r="E30" s="247"/>
      <c r="F30" s="264"/>
      <c r="G30" s="118"/>
      <c r="H30" s="241"/>
      <c r="J30" s="4"/>
    </row>
    <row r="31" spans="1:11" ht="16.5">
      <c r="A31" s="261" t="s">
        <v>296</v>
      </c>
      <c r="B31" s="262" t="s">
        <v>42</v>
      </c>
      <c r="C31" s="263">
        <v>33346</v>
      </c>
      <c r="D31" s="247">
        <v>33825</v>
      </c>
      <c r="E31" s="247">
        <v>33934</v>
      </c>
      <c r="F31" s="264">
        <f t="shared" si="2"/>
        <v>588</v>
      </c>
      <c r="G31" s="118">
        <f t="shared" si="3"/>
        <v>101.76332993462485</v>
      </c>
      <c r="H31" s="241"/>
      <c r="J31" s="4"/>
    </row>
    <row r="32" spans="1:11" ht="16.5">
      <c r="A32" s="340" t="s">
        <v>329</v>
      </c>
      <c r="B32" s="262" t="s">
        <v>42</v>
      </c>
      <c r="C32" s="263">
        <v>20411</v>
      </c>
      <c r="D32" s="247">
        <v>20875</v>
      </c>
      <c r="E32" s="247">
        <v>20999</v>
      </c>
      <c r="F32" s="264">
        <f t="shared" si="2"/>
        <v>588</v>
      </c>
      <c r="G32" s="118">
        <f t="shared" si="3"/>
        <v>102.88079956885994</v>
      </c>
      <c r="H32" s="241"/>
      <c r="J32" s="4"/>
    </row>
    <row r="33" spans="1:10" ht="16.5">
      <c r="A33" s="340" t="s">
        <v>330</v>
      </c>
      <c r="B33" s="262" t="s">
        <v>42</v>
      </c>
      <c r="C33" s="263">
        <v>12935</v>
      </c>
      <c r="D33" s="247">
        <v>12950</v>
      </c>
      <c r="E33" s="247">
        <v>12935</v>
      </c>
      <c r="F33" s="264">
        <f t="shared" si="2"/>
        <v>0</v>
      </c>
      <c r="G33" s="118">
        <f t="shared" si="3"/>
        <v>100</v>
      </c>
      <c r="H33" s="241"/>
      <c r="J33" s="4"/>
    </row>
    <row r="34" spans="1:10" ht="16.5">
      <c r="A34" s="341" t="s">
        <v>295</v>
      </c>
      <c r="B34" s="262" t="s">
        <v>42</v>
      </c>
      <c r="C34" s="263">
        <v>1834</v>
      </c>
      <c r="D34" s="247">
        <v>1841</v>
      </c>
      <c r="E34" s="247">
        <v>1778</v>
      </c>
      <c r="F34" s="264">
        <f t="shared" si="2"/>
        <v>-56</v>
      </c>
      <c r="G34" s="118">
        <f t="shared" si="3"/>
        <v>96.946564885496173</v>
      </c>
      <c r="H34" s="241"/>
      <c r="J34" s="4"/>
    </row>
    <row r="35" spans="1:10" ht="16.5">
      <c r="A35" s="340" t="s">
        <v>329</v>
      </c>
      <c r="B35" s="262" t="s">
        <v>42</v>
      </c>
      <c r="C35" s="263">
        <v>268</v>
      </c>
      <c r="D35" s="247">
        <v>298</v>
      </c>
      <c r="E35" s="247">
        <v>286</v>
      </c>
      <c r="F35" s="264">
        <f t="shared" si="2"/>
        <v>18</v>
      </c>
      <c r="G35" s="118">
        <f t="shared" si="3"/>
        <v>106.71641791044777</v>
      </c>
      <c r="H35" s="241"/>
      <c r="J35" s="4"/>
    </row>
    <row r="36" spans="1:10" ht="16.5">
      <c r="A36" s="340" t="s">
        <v>330</v>
      </c>
      <c r="B36" s="262" t="s">
        <v>42</v>
      </c>
      <c r="C36" s="263">
        <v>1566</v>
      </c>
      <c r="D36" s="247">
        <v>1543</v>
      </c>
      <c r="E36" s="247">
        <v>1492</v>
      </c>
      <c r="F36" s="264">
        <f t="shared" si="2"/>
        <v>-74</v>
      </c>
      <c r="G36" s="118">
        <f t="shared" si="3"/>
        <v>95.274584929757339</v>
      </c>
      <c r="H36" s="241"/>
      <c r="J36" s="4"/>
    </row>
    <row r="37" spans="1:10" ht="33.75" customHeight="1" thickBot="1">
      <c r="A37" s="342" t="s">
        <v>297</v>
      </c>
      <c r="B37" s="249" t="s">
        <v>42</v>
      </c>
      <c r="C37" s="248">
        <v>3091</v>
      </c>
      <c r="D37" s="248">
        <f>D27-D31-D34</f>
        <v>3034</v>
      </c>
      <c r="E37" s="248">
        <f>E27-E31-E34</f>
        <v>3038</v>
      </c>
      <c r="F37" s="313">
        <f t="shared" si="2"/>
        <v>-53</v>
      </c>
      <c r="G37" s="343">
        <f t="shared" si="3"/>
        <v>98.28534454868975</v>
      </c>
      <c r="H37" s="7"/>
      <c r="J37" s="4"/>
    </row>
    <row r="39" spans="1:10" ht="23.25" customHeight="1">
      <c r="A39" s="693" t="s">
        <v>336</v>
      </c>
      <c r="B39" s="693"/>
      <c r="C39" s="693"/>
      <c r="D39" s="693"/>
      <c r="E39" s="693"/>
      <c r="F39" s="693"/>
      <c r="G39" s="693"/>
      <c r="H39" s="693"/>
    </row>
    <row r="40" spans="1:10" ht="19.5" thickBot="1">
      <c r="A40" s="196"/>
      <c r="B40" s="196"/>
      <c r="C40" s="196"/>
      <c r="D40" s="196"/>
      <c r="E40" s="196"/>
      <c r="F40" s="196"/>
      <c r="G40" s="196"/>
      <c r="H40" s="196"/>
    </row>
    <row r="41" spans="1:10" ht="27.75" customHeight="1" thickBot="1">
      <c r="A41" s="684" t="s">
        <v>111</v>
      </c>
      <c r="B41" s="684" t="s">
        <v>177</v>
      </c>
      <c r="C41" s="686" t="s">
        <v>427</v>
      </c>
      <c r="D41" s="686" t="s">
        <v>394</v>
      </c>
      <c r="E41" s="686" t="s">
        <v>428</v>
      </c>
      <c r="F41" s="704" t="s">
        <v>433</v>
      </c>
      <c r="G41" s="705"/>
      <c r="H41" s="196"/>
      <c r="J41" s="675"/>
    </row>
    <row r="42" spans="1:10" ht="17.25" thickBot="1">
      <c r="A42" s="685"/>
      <c r="B42" s="685"/>
      <c r="C42" s="687"/>
      <c r="D42" s="687"/>
      <c r="E42" s="687"/>
      <c r="F42" s="242" t="s">
        <v>194</v>
      </c>
      <c r="G42" s="244" t="s">
        <v>43</v>
      </c>
      <c r="H42" s="245"/>
      <c r="J42" s="675"/>
    </row>
    <row r="43" spans="1:10" s="51" customFormat="1" ht="33">
      <c r="A43" s="353" t="s">
        <v>190</v>
      </c>
      <c r="B43" s="328" t="s">
        <v>42</v>
      </c>
      <c r="C43" s="349">
        <v>15239</v>
      </c>
      <c r="D43" s="344">
        <v>15063</v>
      </c>
      <c r="E43" s="344">
        <v>15099</v>
      </c>
      <c r="F43" s="576">
        <f>E43-C43</f>
        <v>-140</v>
      </c>
      <c r="G43" s="638">
        <f>E43/C43*100</f>
        <v>99.081304547542487</v>
      </c>
      <c r="H43" s="246"/>
      <c r="I43" s="7"/>
      <c r="J43" s="7"/>
    </row>
    <row r="44" spans="1:10" s="10" customFormat="1" ht="16.5">
      <c r="A44" s="265" t="s">
        <v>178</v>
      </c>
      <c r="B44" s="266"/>
      <c r="C44" s="267"/>
      <c r="D44" s="268"/>
      <c r="E44" s="268"/>
      <c r="F44" s="269"/>
      <c r="G44" s="117"/>
      <c r="H44" s="52"/>
      <c r="I44" s="52"/>
      <c r="J44" s="52"/>
    </row>
    <row r="45" spans="1:10" ht="16.5">
      <c r="A45" s="354" t="s">
        <v>84</v>
      </c>
      <c r="B45" s="266" t="s">
        <v>42</v>
      </c>
      <c r="C45" s="267">
        <v>503</v>
      </c>
      <c r="D45" s="345">
        <f>18+28+1+8+430</f>
        <v>485</v>
      </c>
      <c r="E45" s="345">
        <f>16+28+9+437</f>
        <v>490</v>
      </c>
      <c r="F45" s="269">
        <f t="shared" ref="F45:F50" si="4">E45-C45</f>
        <v>-13</v>
      </c>
      <c r="G45" s="117">
        <f t="shared" ref="G45:G50" si="5">E45/C45*100</f>
        <v>97.415506958250504</v>
      </c>
      <c r="H45" s="53"/>
      <c r="I45" s="53"/>
      <c r="J45" s="53"/>
    </row>
    <row r="46" spans="1:10" ht="18.75">
      <c r="A46" s="355" t="s">
        <v>88</v>
      </c>
      <c r="B46" s="266" t="s">
        <v>42</v>
      </c>
      <c r="C46" s="267">
        <v>512</v>
      </c>
      <c r="D46" s="345">
        <f>25+24+440</f>
        <v>489</v>
      </c>
      <c r="E46" s="345">
        <f>25+25+438</f>
        <v>488</v>
      </c>
      <c r="F46" s="269">
        <f t="shared" si="4"/>
        <v>-24</v>
      </c>
      <c r="G46" s="117">
        <f t="shared" si="5"/>
        <v>95.3125</v>
      </c>
      <c r="H46" s="53"/>
      <c r="I46" s="53"/>
      <c r="J46" s="53"/>
    </row>
    <row r="47" spans="1:10" ht="16.5">
      <c r="A47" s="356" t="s">
        <v>2</v>
      </c>
      <c r="B47" s="357" t="s">
        <v>42</v>
      </c>
      <c r="C47" s="350">
        <v>6892</v>
      </c>
      <c r="D47" s="346">
        <f>57+200+54+10+316+271+5880+40+13+11</f>
        <v>6852</v>
      </c>
      <c r="E47" s="346">
        <f>56+203+54+10+316+271+5912+40+14+11</f>
        <v>6887</v>
      </c>
      <c r="F47" s="269">
        <f t="shared" si="4"/>
        <v>-5</v>
      </c>
      <c r="G47" s="117">
        <f t="shared" si="5"/>
        <v>99.927452118398136</v>
      </c>
      <c r="H47" s="53"/>
      <c r="I47" s="53"/>
      <c r="J47" s="53"/>
    </row>
    <row r="48" spans="1:10" ht="31.5">
      <c r="A48" s="358" t="s">
        <v>303</v>
      </c>
      <c r="B48" s="357" t="s">
        <v>42</v>
      </c>
      <c r="C48" s="350">
        <v>5359</v>
      </c>
      <c r="D48" s="346">
        <f>D49+D50</f>
        <v>5300</v>
      </c>
      <c r="E48" s="346">
        <f>E49+E50</f>
        <v>5305</v>
      </c>
      <c r="F48" s="269">
        <f t="shared" si="4"/>
        <v>-54</v>
      </c>
      <c r="G48" s="117">
        <f t="shared" si="5"/>
        <v>98.992349318902782</v>
      </c>
      <c r="H48" s="53"/>
      <c r="I48" s="53"/>
      <c r="J48" s="53"/>
    </row>
    <row r="49" spans="1:10" ht="16.5">
      <c r="A49" s="359" t="s">
        <v>233</v>
      </c>
      <c r="B49" s="266" t="s">
        <v>42</v>
      </c>
      <c r="C49" s="267">
        <v>1307</v>
      </c>
      <c r="D49" s="345">
        <f>43+7+785+193+252</f>
        <v>1280</v>
      </c>
      <c r="E49" s="345">
        <f>43+7+73+192+253</f>
        <v>568</v>
      </c>
      <c r="F49" s="269">
        <f t="shared" si="4"/>
        <v>-739</v>
      </c>
      <c r="G49" s="117">
        <f t="shared" si="5"/>
        <v>43.458301453710789</v>
      </c>
      <c r="H49" s="53"/>
      <c r="I49" s="53"/>
      <c r="J49" s="53"/>
    </row>
    <row r="50" spans="1:10" ht="16.5">
      <c r="A50" s="359" t="s">
        <v>234</v>
      </c>
      <c r="B50" s="266" t="s">
        <v>42</v>
      </c>
      <c r="C50" s="267">
        <v>4052</v>
      </c>
      <c r="D50" s="345">
        <f>32+4+3229+755</f>
        <v>4020</v>
      </c>
      <c r="E50" s="345">
        <f>32+4+4021+680</f>
        <v>4737</v>
      </c>
      <c r="F50" s="269">
        <f t="shared" si="4"/>
        <v>685</v>
      </c>
      <c r="G50" s="117">
        <f t="shared" si="5"/>
        <v>116.90523198420533</v>
      </c>
      <c r="H50" s="53"/>
      <c r="I50" s="54"/>
      <c r="J50" s="53"/>
    </row>
    <row r="51" spans="1:10" ht="36">
      <c r="A51" s="360" t="s">
        <v>334</v>
      </c>
      <c r="B51" s="361" t="s">
        <v>42</v>
      </c>
      <c r="C51" s="351">
        <v>2362</v>
      </c>
      <c r="D51" s="347">
        <v>2190</v>
      </c>
      <c r="E51" s="639" t="s">
        <v>492</v>
      </c>
      <c r="F51" s="269"/>
      <c r="G51" s="117"/>
      <c r="H51" s="54"/>
      <c r="I51" s="54"/>
      <c r="J51" s="54"/>
    </row>
    <row r="52" spans="1:10" ht="36.75" thickBot="1">
      <c r="A52" s="362" t="s">
        <v>335</v>
      </c>
      <c r="B52" s="363" t="s">
        <v>42</v>
      </c>
      <c r="C52" s="352">
        <v>4063</v>
      </c>
      <c r="D52" s="348">
        <v>4000</v>
      </c>
      <c r="E52" s="640" t="s">
        <v>492</v>
      </c>
      <c r="F52" s="577"/>
      <c r="G52" s="343"/>
      <c r="H52" s="54"/>
      <c r="J52" s="54"/>
    </row>
    <row r="53" spans="1:10">
      <c r="H53" s="126"/>
    </row>
    <row r="54" spans="1:10" ht="34.5" customHeight="1">
      <c r="A54" s="703" t="s">
        <v>337</v>
      </c>
      <c r="B54" s="703"/>
      <c r="C54" s="703"/>
      <c r="D54" s="703"/>
      <c r="E54" s="703"/>
      <c r="F54" s="703"/>
      <c r="G54" s="703"/>
      <c r="H54" s="154"/>
      <c r="I54" s="55"/>
    </row>
    <row r="55" spans="1:10" ht="16.5">
      <c r="A55" s="703" t="s">
        <v>493</v>
      </c>
      <c r="B55" s="703"/>
      <c r="C55" s="703"/>
      <c r="D55" s="703"/>
      <c r="E55" s="703"/>
      <c r="F55" s="703"/>
      <c r="G55" s="703"/>
    </row>
    <row r="56" spans="1:10" ht="16.5">
      <c r="A56" s="703"/>
      <c r="B56" s="703"/>
      <c r="C56" s="703"/>
      <c r="D56" s="703"/>
      <c r="E56" s="703"/>
      <c r="F56" s="703"/>
      <c r="G56" s="703"/>
    </row>
    <row r="65" spans="1:8">
      <c r="A65" s="16"/>
      <c r="B65" s="16"/>
      <c r="C65" s="16"/>
      <c r="D65" s="16"/>
      <c r="E65" s="16"/>
      <c r="F65" s="16"/>
      <c r="G65" s="16"/>
      <c r="H65" s="16"/>
    </row>
  </sheetData>
  <mergeCells count="26">
    <mergeCell ref="A56:G56"/>
    <mergeCell ref="A55:G55"/>
    <mergeCell ref="A54:G54"/>
    <mergeCell ref="F41:G41"/>
    <mergeCell ref="E41:E42"/>
    <mergeCell ref="A41:A42"/>
    <mergeCell ref="A1:H1"/>
    <mergeCell ref="C2:G2"/>
    <mergeCell ref="D3:D5"/>
    <mergeCell ref="B3:B5"/>
    <mergeCell ref="E3:E5"/>
    <mergeCell ref="J41:J42"/>
    <mergeCell ref="C3:C5"/>
    <mergeCell ref="A24:F24"/>
    <mergeCell ref="F3:G4"/>
    <mergeCell ref="B41:B42"/>
    <mergeCell ref="D41:D42"/>
    <mergeCell ref="A3:A5"/>
    <mergeCell ref="E25:E26"/>
    <mergeCell ref="A39:H39"/>
    <mergeCell ref="C41:C42"/>
    <mergeCell ref="F25:G25"/>
    <mergeCell ref="D25:D26"/>
    <mergeCell ref="A25:A26"/>
    <mergeCell ref="B25:B26"/>
    <mergeCell ref="C25:C26"/>
  </mergeCells>
  <phoneticPr fontId="0" type="noConversion"/>
  <printOptions horizontalCentered="1"/>
  <pageMargins left="0.15748031496062992" right="0.44" top="0.23622047244094491" bottom="0.27559055118110237" header="0.15748031496062992" footer="0.15748031496062992"/>
  <pageSetup paperSize="9" scale="66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7"/>
  <sheetViews>
    <sheetView zoomScale="70" zoomScaleNormal="70" workbookViewId="0">
      <selection activeCell="L14" sqref="L14"/>
    </sheetView>
  </sheetViews>
  <sheetFormatPr defaultRowHeight="12.75"/>
  <cols>
    <col min="1" max="1" width="47.85546875" style="2" customWidth="1"/>
    <col min="2" max="2" width="8" style="2" customWidth="1"/>
    <col min="3" max="4" width="12.5703125" style="2" customWidth="1"/>
    <col min="5" max="5" width="11.85546875" style="2" customWidth="1"/>
    <col min="6" max="6" width="11.570312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>
      <c r="A1" s="706" t="s">
        <v>60</v>
      </c>
      <c r="B1" s="706"/>
      <c r="C1" s="706"/>
      <c r="D1" s="706"/>
      <c r="E1" s="706"/>
      <c r="F1" s="706"/>
      <c r="G1" s="706"/>
      <c r="H1" s="706"/>
    </row>
    <row r="2" spans="1:13" ht="19.5" thickBot="1">
      <c r="A2" s="202"/>
      <c r="B2" s="202"/>
      <c r="C2" s="202"/>
      <c r="D2" s="202"/>
      <c r="E2" s="202"/>
      <c r="F2" s="202"/>
      <c r="H2" s="14"/>
    </row>
    <row r="3" spans="1:13" ht="51.75" thickBot="1">
      <c r="A3" s="666" t="s">
        <v>111</v>
      </c>
      <c r="B3" s="668" t="s">
        <v>58</v>
      </c>
      <c r="C3" s="708" t="s">
        <v>107</v>
      </c>
      <c r="D3" s="709"/>
      <c r="E3" s="709"/>
      <c r="F3" s="710"/>
      <c r="G3" s="191" t="s">
        <v>258</v>
      </c>
      <c r="H3" s="199" t="s">
        <v>87</v>
      </c>
      <c r="M3" s="56"/>
    </row>
    <row r="4" spans="1:13" ht="54.75" customHeight="1" thickBot="1">
      <c r="A4" s="667"/>
      <c r="B4" s="707"/>
      <c r="C4" s="183" t="s">
        <v>434</v>
      </c>
      <c r="D4" s="183" t="s">
        <v>396</v>
      </c>
      <c r="E4" s="183" t="s">
        <v>435</v>
      </c>
      <c r="F4" s="200" t="s">
        <v>436</v>
      </c>
      <c r="G4" s="201" t="s">
        <v>435</v>
      </c>
      <c r="H4" s="183" t="s">
        <v>435</v>
      </c>
      <c r="M4" s="57"/>
    </row>
    <row r="5" spans="1:13" ht="36.75" customHeight="1">
      <c r="A5" s="365" t="s">
        <v>305</v>
      </c>
      <c r="B5" s="366" t="s">
        <v>42</v>
      </c>
      <c r="C5" s="184">
        <v>2868</v>
      </c>
      <c r="D5" s="184">
        <v>2200</v>
      </c>
      <c r="E5" s="184">
        <v>2357</v>
      </c>
      <c r="F5" s="188">
        <f>E5-C5</f>
        <v>-511</v>
      </c>
      <c r="G5" s="189">
        <v>694</v>
      </c>
      <c r="H5" s="188">
        <v>40200</v>
      </c>
      <c r="M5" s="57"/>
    </row>
    <row r="6" spans="1:13" ht="20.25" customHeight="1" thickBot="1">
      <c r="A6" s="367" t="s">
        <v>46</v>
      </c>
      <c r="B6" s="368" t="s">
        <v>42</v>
      </c>
      <c r="C6" s="185">
        <v>2413</v>
      </c>
      <c r="D6" s="185">
        <v>2011</v>
      </c>
      <c r="E6" s="185">
        <v>1906</v>
      </c>
      <c r="F6" s="189">
        <f>E6-C6</f>
        <v>-507</v>
      </c>
      <c r="G6" s="189">
        <v>644</v>
      </c>
      <c r="H6" s="158">
        <v>35300</v>
      </c>
      <c r="M6" s="57"/>
    </row>
    <row r="7" spans="1:13" ht="35.25" customHeight="1" thickBot="1">
      <c r="A7" s="369" t="s">
        <v>59</v>
      </c>
      <c r="B7" s="370" t="s">
        <v>43</v>
      </c>
      <c r="C7" s="186">
        <v>1.7</v>
      </c>
      <c r="D7" s="186">
        <v>1.4</v>
      </c>
      <c r="E7" s="186">
        <v>1.3</v>
      </c>
      <c r="F7" s="364">
        <f>E7-C7</f>
        <v>-0.39999999999999991</v>
      </c>
      <c r="G7" s="373">
        <v>3</v>
      </c>
      <c r="H7" s="402">
        <v>2.8</v>
      </c>
      <c r="M7" s="57"/>
    </row>
    <row r="8" spans="1:13" ht="54.75" customHeight="1" thickBot="1">
      <c r="A8" s="371" t="s">
        <v>71</v>
      </c>
      <c r="B8" s="370" t="s">
        <v>49</v>
      </c>
      <c r="C8" s="187">
        <v>1031</v>
      </c>
      <c r="D8" s="187">
        <v>1299</v>
      </c>
      <c r="E8" s="187">
        <v>1425</v>
      </c>
      <c r="F8" s="189">
        <f>E8-C8</f>
        <v>394</v>
      </c>
      <c r="G8" s="374">
        <v>217</v>
      </c>
      <c r="H8" s="312">
        <v>15700</v>
      </c>
      <c r="M8" s="57"/>
    </row>
    <row r="9" spans="1:13" ht="43.5" customHeight="1" thickBot="1">
      <c r="A9" s="372" t="s">
        <v>67</v>
      </c>
      <c r="B9" s="370" t="s">
        <v>42</v>
      </c>
      <c r="C9" s="186">
        <v>2.8</v>
      </c>
      <c r="D9" s="186">
        <v>1.7</v>
      </c>
      <c r="E9" s="186">
        <v>1.6</v>
      </c>
      <c r="F9" s="364">
        <f>E9-C9</f>
        <v>-1.1999999999999997</v>
      </c>
      <c r="G9" s="373">
        <v>3.6</v>
      </c>
      <c r="H9" s="403">
        <v>2.6</v>
      </c>
    </row>
    <row r="10" spans="1:13" ht="33" hidden="1">
      <c r="A10" s="79" t="s">
        <v>311</v>
      </c>
      <c r="B10" s="80"/>
      <c r="C10" s="81"/>
      <c r="D10" s="81"/>
      <c r="E10" s="82"/>
      <c r="F10" s="83"/>
      <c r="G10" s="84"/>
      <c r="H10" s="85"/>
    </row>
    <row r="11" spans="1:13" ht="21" hidden="1" customHeight="1">
      <c r="A11" s="86" t="s">
        <v>312</v>
      </c>
      <c r="B11" s="87" t="s">
        <v>43</v>
      </c>
      <c r="C11" s="88">
        <v>21.5</v>
      </c>
      <c r="D11" s="88">
        <v>23.8</v>
      </c>
      <c r="E11" s="77">
        <v>29.4</v>
      </c>
      <c r="F11" s="88">
        <f>E11-C11</f>
        <v>7.8999999999999986</v>
      </c>
      <c r="G11" s="89"/>
      <c r="H11" s="90"/>
    </row>
    <row r="12" spans="1:13" ht="21" hidden="1" customHeight="1">
      <c r="A12" s="86" t="s">
        <v>313</v>
      </c>
      <c r="B12" s="87" t="s">
        <v>43</v>
      </c>
      <c r="C12" s="88">
        <v>69.2</v>
      </c>
      <c r="D12" s="88">
        <v>68.8</v>
      </c>
      <c r="E12" s="77">
        <v>64.7</v>
      </c>
      <c r="F12" s="88">
        <f>E12-C12</f>
        <v>-4.5</v>
      </c>
      <c r="G12" s="89"/>
      <c r="H12" s="90"/>
    </row>
    <row r="13" spans="1:13" ht="21" hidden="1" customHeight="1" thickBot="1">
      <c r="A13" s="91" t="s">
        <v>314</v>
      </c>
      <c r="B13" s="92" t="s">
        <v>43</v>
      </c>
      <c r="C13" s="78">
        <v>9.3000000000000007</v>
      </c>
      <c r="D13" s="78">
        <v>7.4</v>
      </c>
      <c r="E13" s="93">
        <v>5.9</v>
      </c>
      <c r="F13" s="78">
        <f>E13-C13</f>
        <v>-3.4000000000000004</v>
      </c>
      <c r="G13" s="94"/>
      <c r="H13" s="95"/>
    </row>
    <row r="14" spans="1:13" s="4" customFormat="1" ht="40.5" customHeight="1">
      <c r="A14" s="110"/>
      <c r="B14" s="61"/>
      <c r="C14" s="61"/>
      <c r="D14" s="61"/>
      <c r="E14" s="61"/>
      <c r="F14" s="61"/>
      <c r="G14" s="61"/>
      <c r="H14" s="61"/>
      <c r="I14" s="61"/>
    </row>
    <row r="15" spans="1:13" s="4" customFormat="1" ht="19.5" customHeight="1">
      <c r="A15" s="6"/>
      <c r="B15" s="393"/>
      <c r="C15" s="394"/>
      <c r="D15" s="394"/>
      <c r="E15" s="395"/>
    </row>
    <row r="16" spans="1:13" s="4" customFormat="1" ht="19.5" customHeight="1">
      <c r="A16" s="6"/>
      <c r="B16" s="393"/>
      <c r="C16" s="394"/>
      <c r="D16" s="394"/>
      <c r="E16" s="395"/>
    </row>
    <row r="17" spans="1:18" s="4" customFormat="1" ht="21.75" customHeight="1">
      <c r="A17" s="6"/>
      <c r="B17" s="393"/>
      <c r="C17" s="394"/>
      <c r="D17" s="394"/>
      <c r="E17" s="395"/>
    </row>
    <row r="18" spans="1:18" s="4" customFormat="1" ht="19.5" customHeight="1">
      <c r="A18" s="6"/>
      <c r="B18" s="393"/>
      <c r="C18" s="394"/>
      <c r="D18" s="394"/>
      <c r="E18" s="395"/>
    </row>
    <row r="19" spans="1:18" s="4" customFormat="1" ht="19.5" customHeight="1">
      <c r="A19" s="6"/>
      <c r="B19" s="393"/>
      <c r="C19" s="394"/>
      <c r="D19" s="394"/>
      <c r="E19" s="395"/>
    </row>
    <row r="20" spans="1:18" s="4" customFormat="1" ht="19.5" customHeight="1">
      <c r="A20" s="6"/>
      <c r="B20" s="393"/>
      <c r="C20" s="394"/>
      <c r="D20" s="394"/>
      <c r="E20" s="395"/>
    </row>
    <row r="21" spans="1:18" s="4" customFormat="1" ht="19.5" customHeight="1">
      <c r="A21" s="6"/>
      <c r="B21" s="393"/>
      <c r="C21" s="394"/>
      <c r="D21" s="394"/>
      <c r="E21" s="395"/>
      <c r="P21" s="35"/>
      <c r="Q21" s="155"/>
      <c r="R21" s="155"/>
    </row>
    <row r="22" spans="1:18" s="4" customFormat="1" ht="19.5" customHeight="1">
      <c r="A22" s="6"/>
      <c r="B22" s="393"/>
      <c r="C22" s="394"/>
      <c r="D22" s="394"/>
      <c r="E22" s="395"/>
      <c r="P22" s="35"/>
      <c r="Q22" s="155"/>
      <c r="R22" s="155"/>
    </row>
    <row r="23" spans="1:18" ht="15.75">
      <c r="P23" s="35"/>
      <c r="Q23" s="155"/>
      <c r="R23" s="155"/>
    </row>
    <row r="24" spans="1:18" ht="15.75">
      <c r="P24" s="35"/>
      <c r="Q24" s="155"/>
      <c r="R24" s="155"/>
    </row>
    <row r="25" spans="1:18" ht="15.75">
      <c r="P25" s="35"/>
      <c r="Q25" s="155"/>
      <c r="R25" s="155"/>
    </row>
    <row r="27" spans="1:18" ht="25.5" customHeight="1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2" right="0.41" top="0.61" bottom="0.51" header="0.15748031496062992" footer="0.27559055118110237"/>
  <pageSetup paperSize="9" scale="66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N79"/>
  <sheetViews>
    <sheetView topLeftCell="A62" zoomScale="70" zoomScaleNormal="70" zoomScalePageLayoutView="80" workbookViewId="0">
      <selection activeCell="N63" sqref="N63"/>
    </sheetView>
  </sheetViews>
  <sheetFormatPr defaultRowHeight="15.7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22" customWidth="1"/>
    <col min="9" max="9" width="14.5703125" style="22" bestFit="1" customWidth="1"/>
    <col min="10" max="10" width="13.7109375" style="22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15">
      <c r="B1" s="6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4.5" customHeight="1" thickBot="1">
      <c r="A2" s="716" t="s">
        <v>206</v>
      </c>
      <c r="B2" s="716"/>
      <c r="C2" s="716"/>
      <c r="D2" s="716"/>
      <c r="E2" s="716"/>
      <c r="F2" s="716"/>
      <c r="G2" s="716"/>
      <c r="H2" s="716"/>
      <c r="I2" s="716"/>
      <c r="J2" s="716"/>
      <c r="K2" s="27"/>
      <c r="L2" s="31"/>
      <c r="M2" s="31"/>
    </row>
    <row r="3" spans="1:13" ht="22.5" customHeight="1" thickBot="1">
      <c r="A3" s="727"/>
      <c r="B3" s="719" t="s">
        <v>231</v>
      </c>
      <c r="C3" s="720"/>
      <c r="D3" s="721"/>
      <c r="E3" s="719" t="s">
        <v>87</v>
      </c>
      <c r="F3" s="720"/>
      <c r="G3" s="721"/>
      <c r="H3" s="730" t="s">
        <v>39</v>
      </c>
      <c r="I3" s="720"/>
      <c r="J3" s="721"/>
      <c r="K3" s="29"/>
      <c r="L3" s="31"/>
      <c r="M3" s="31"/>
    </row>
    <row r="4" spans="1:13" ht="14.25">
      <c r="A4" s="728"/>
      <c r="B4" s="731" t="s">
        <v>34</v>
      </c>
      <c r="C4" s="732" t="s">
        <v>40</v>
      </c>
      <c r="D4" s="717" t="s">
        <v>438</v>
      </c>
      <c r="E4" s="722" t="s">
        <v>34</v>
      </c>
      <c r="F4" s="724" t="s">
        <v>40</v>
      </c>
      <c r="G4" s="726" t="s">
        <v>438</v>
      </c>
      <c r="H4" s="733" t="s">
        <v>34</v>
      </c>
      <c r="I4" s="732" t="s">
        <v>40</v>
      </c>
      <c r="J4" s="717" t="s">
        <v>438</v>
      </c>
      <c r="K4" s="30"/>
      <c r="L4" s="30"/>
      <c r="M4" s="30"/>
    </row>
    <row r="5" spans="1:13" ht="57.75" customHeight="1" thickBot="1">
      <c r="A5" s="729"/>
      <c r="B5" s="723"/>
      <c r="C5" s="725"/>
      <c r="D5" s="718"/>
      <c r="E5" s="723"/>
      <c r="F5" s="725"/>
      <c r="G5" s="718"/>
      <c r="H5" s="734"/>
      <c r="I5" s="725"/>
      <c r="J5" s="718"/>
      <c r="K5" s="30"/>
      <c r="L5" s="30"/>
      <c r="M5" s="30"/>
    </row>
    <row r="6" spans="1:13" ht="18" hidden="1" customHeight="1">
      <c r="A6" s="259" t="s">
        <v>17</v>
      </c>
      <c r="B6" s="274">
        <v>2679.4</v>
      </c>
      <c r="C6" s="275">
        <v>101.1</v>
      </c>
      <c r="D6" s="276">
        <v>101.1</v>
      </c>
      <c r="E6" s="274">
        <v>1662.34</v>
      </c>
      <c r="F6" s="277">
        <f>E6/1645.8*100</f>
        <v>101.00498237938996</v>
      </c>
      <c r="G6" s="278">
        <f t="shared" ref="G6:G11" si="0">E6/1645.8*100</f>
        <v>101.00498237938996</v>
      </c>
      <c r="H6" s="274">
        <v>1506.8</v>
      </c>
      <c r="I6" s="275">
        <v>102.2</v>
      </c>
      <c r="J6" s="276">
        <v>102.2</v>
      </c>
      <c r="K6" s="30"/>
      <c r="L6" s="30"/>
      <c r="M6" s="30"/>
    </row>
    <row r="7" spans="1:13" ht="18" hidden="1" customHeight="1">
      <c r="A7" s="260" t="s">
        <v>18</v>
      </c>
      <c r="B7" s="279">
        <v>2703.1</v>
      </c>
      <c r="C7" s="255">
        <v>100.9</v>
      </c>
      <c r="D7" s="280">
        <v>102</v>
      </c>
      <c r="E7" s="279">
        <v>1671.55</v>
      </c>
      <c r="F7" s="161">
        <f t="shared" ref="F7:F12" si="1">E7/E6*100</f>
        <v>100.55403828338368</v>
      </c>
      <c r="G7" s="281">
        <f t="shared" si="0"/>
        <v>101.56458864989671</v>
      </c>
      <c r="H7" s="279">
        <v>1524.3</v>
      </c>
      <c r="I7" s="255">
        <v>101.2</v>
      </c>
      <c r="J7" s="280">
        <v>103.4</v>
      </c>
      <c r="K7" s="30"/>
      <c r="L7" s="30"/>
      <c r="M7" s="30"/>
    </row>
    <row r="8" spans="1:13" ht="18" hidden="1" customHeight="1">
      <c r="A8" s="260" t="s">
        <v>19</v>
      </c>
      <c r="B8" s="279">
        <v>2800.3</v>
      </c>
      <c r="C8" s="255">
        <v>103.6</v>
      </c>
      <c r="D8" s="280">
        <v>105.6</v>
      </c>
      <c r="E8" s="279">
        <v>1684.83</v>
      </c>
      <c r="F8" s="161">
        <f t="shared" si="1"/>
        <v>100.79447219646435</v>
      </c>
      <c r="G8" s="281">
        <f t="shared" si="0"/>
        <v>102.37149106817354</v>
      </c>
      <c r="H8" s="279">
        <v>1542.5</v>
      </c>
      <c r="I8" s="255">
        <v>101.2</v>
      </c>
      <c r="J8" s="280">
        <v>104.7</v>
      </c>
      <c r="K8" s="30"/>
      <c r="L8" s="30"/>
      <c r="M8" s="30"/>
    </row>
    <row r="9" spans="1:13" ht="18" hidden="1" customHeight="1">
      <c r="A9" s="260" t="s">
        <v>20</v>
      </c>
      <c r="B9" s="279">
        <v>2903.6</v>
      </c>
      <c r="C9" s="255">
        <v>103.7</v>
      </c>
      <c r="D9" s="280">
        <v>109.5</v>
      </c>
      <c r="E9" s="279">
        <v>1703.7</v>
      </c>
      <c r="F9" s="161">
        <f t="shared" si="1"/>
        <v>101.11999430209578</v>
      </c>
      <c r="G9" s="281">
        <f t="shared" si="0"/>
        <v>103.51804593510757</v>
      </c>
      <c r="H9" s="279">
        <v>1555.4</v>
      </c>
      <c r="I9" s="255">
        <v>100.8</v>
      </c>
      <c r="J9" s="280">
        <v>105.5</v>
      </c>
      <c r="K9" s="30"/>
      <c r="L9" s="29"/>
      <c r="M9" s="29"/>
    </row>
    <row r="10" spans="1:13" ht="18" hidden="1" customHeight="1">
      <c r="A10" s="260" t="s">
        <v>21</v>
      </c>
      <c r="B10" s="279">
        <v>2944.1</v>
      </c>
      <c r="C10" s="255">
        <v>101.4</v>
      </c>
      <c r="D10" s="280">
        <v>111.1</v>
      </c>
      <c r="E10" s="279">
        <v>1752.4</v>
      </c>
      <c r="F10" s="161">
        <f t="shared" si="1"/>
        <v>102.85848447496626</v>
      </c>
      <c r="G10" s="281">
        <f t="shared" si="0"/>
        <v>106.47709320695104</v>
      </c>
      <c r="H10" s="279">
        <v>1589.8</v>
      </c>
      <c r="I10" s="255">
        <v>102.2</v>
      </c>
      <c r="J10" s="280">
        <v>107.9</v>
      </c>
      <c r="K10" s="21"/>
      <c r="L10" s="21"/>
      <c r="M10" s="21"/>
    </row>
    <row r="11" spans="1:13" ht="18" hidden="1" customHeight="1">
      <c r="A11" s="260" t="s">
        <v>22</v>
      </c>
      <c r="B11" s="279">
        <v>2989.1</v>
      </c>
      <c r="C11" s="255">
        <v>101.5</v>
      </c>
      <c r="D11" s="280">
        <v>112.8</v>
      </c>
      <c r="E11" s="279">
        <v>1769.4</v>
      </c>
      <c r="F11" s="161">
        <f t="shared" si="1"/>
        <v>100.97009815110705</v>
      </c>
      <c r="G11" s="281">
        <f t="shared" si="0"/>
        <v>107.5100255195042</v>
      </c>
      <c r="H11" s="279">
        <v>1666.3</v>
      </c>
      <c r="I11" s="255">
        <v>102.2</v>
      </c>
      <c r="J11" s="280">
        <v>113.1</v>
      </c>
      <c r="K11" s="21"/>
      <c r="L11" s="21"/>
      <c r="M11" s="21"/>
    </row>
    <row r="12" spans="1:13" ht="18" hidden="1" customHeight="1">
      <c r="A12" s="260" t="s">
        <v>213</v>
      </c>
      <c r="B12" s="279">
        <v>2970.1</v>
      </c>
      <c r="C12" s="255">
        <v>99.4</v>
      </c>
      <c r="D12" s="280">
        <v>112</v>
      </c>
      <c r="E12" s="279">
        <v>1775.6</v>
      </c>
      <c r="F12" s="161">
        <f t="shared" si="1"/>
        <v>100.35040126596586</v>
      </c>
      <c r="G12" s="281">
        <f>E12/1645.8*100</f>
        <v>107.88674200996475</v>
      </c>
      <c r="H12" s="279">
        <v>1726.5</v>
      </c>
      <c r="I12" s="161">
        <f t="shared" ref="I12:I18" si="2">H12/H11*100</f>
        <v>103.61279481485927</v>
      </c>
      <c r="J12" s="281">
        <f>H12/1473.8*100</f>
        <v>117.14615280227983</v>
      </c>
      <c r="K12" s="21"/>
      <c r="L12" s="21"/>
      <c r="M12" s="21"/>
    </row>
    <row r="13" spans="1:13" ht="18" hidden="1" customHeight="1">
      <c r="A13" s="260" t="s">
        <v>225</v>
      </c>
      <c r="B13" s="279">
        <v>2889.4</v>
      </c>
      <c r="C13" s="161">
        <f t="shared" ref="C13:C18" si="3">B13/B12*100</f>
        <v>97.282919767011222</v>
      </c>
      <c r="D13" s="282">
        <f>B13/2650.25*100</f>
        <v>109.0236770116027</v>
      </c>
      <c r="E13" s="279">
        <v>1783.1</v>
      </c>
      <c r="F13" s="161">
        <f t="shared" ref="F13:F18" si="4">E13/E12*100</f>
        <v>100.42239243072764</v>
      </c>
      <c r="G13" s="281">
        <f>E13/1645.8*100</f>
        <v>108.3424474419735</v>
      </c>
      <c r="H13" s="279">
        <v>1656.9</v>
      </c>
      <c r="I13" s="161">
        <f t="shared" si="2"/>
        <v>95.968722849695922</v>
      </c>
      <c r="J13" s="281">
        <f>H13/1473.8*100</f>
        <v>112.42366671190123</v>
      </c>
      <c r="K13" s="21"/>
      <c r="L13" s="21"/>
      <c r="M13" s="21"/>
    </row>
    <row r="14" spans="1:13" ht="18" hidden="1" customHeight="1">
      <c r="A14" s="283" t="s">
        <v>232</v>
      </c>
      <c r="B14" s="284">
        <v>2726.8</v>
      </c>
      <c r="C14" s="285">
        <f t="shared" si="3"/>
        <v>94.372534090122514</v>
      </c>
      <c r="D14" s="286">
        <f>B14/2650.25*100</f>
        <v>102.88840675407982</v>
      </c>
      <c r="E14" s="284">
        <v>1718.9</v>
      </c>
      <c r="F14" s="285">
        <f t="shared" si="4"/>
        <v>96.399528910324733</v>
      </c>
      <c r="G14" s="287">
        <f>E14/1645.8*100</f>
        <v>104.44160894397862</v>
      </c>
      <c r="H14" s="284">
        <v>1640.4</v>
      </c>
      <c r="I14" s="285">
        <f t="shared" si="2"/>
        <v>99.004164403403948</v>
      </c>
      <c r="J14" s="287">
        <f>H14/1473.8*100</f>
        <v>111.30411181978559</v>
      </c>
      <c r="K14" s="21"/>
      <c r="L14" s="21"/>
      <c r="M14" s="21"/>
    </row>
    <row r="15" spans="1:13" ht="18" hidden="1" customHeight="1">
      <c r="A15" s="283" t="s">
        <v>242</v>
      </c>
      <c r="B15" s="284">
        <v>2842.3</v>
      </c>
      <c r="C15" s="285">
        <f t="shared" si="3"/>
        <v>104.23573419392696</v>
      </c>
      <c r="D15" s="286">
        <f>B15/2650.25*100</f>
        <v>107.24648618054901</v>
      </c>
      <c r="E15" s="284">
        <v>1788.9</v>
      </c>
      <c r="F15" s="285">
        <f t="shared" si="4"/>
        <v>104.07237186572809</v>
      </c>
      <c r="G15" s="287">
        <f>E15/1645.8*100</f>
        <v>108.69485964272695</v>
      </c>
      <c r="H15" s="284">
        <v>1706.3</v>
      </c>
      <c r="I15" s="285">
        <f t="shared" si="2"/>
        <v>104.01731285052425</v>
      </c>
      <c r="J15" s="287">
        <f>H15/1473.8*100</f>
        <v>115.77554620708372</v>
      </c>
      <c r="K15" s="21"/>
      <c r="L15" s="21"/>
      <c r="M15" s="21"/>
    </row>
    <row r="16" spans="1:13" ht="18" hidden="1" customHeight="1" thickBot="1">
      <c r="A16" s="283" t="s">
        <v>247</v>
      </c>
      <c r="B16" s="284">
        <v>2955.4</v>
      </c>
      <c r="C16" s="285">
        <f t="shared" si="3"/>
        <v>103.97917179748795</v>
      </c>
      <c r="D16" s="286">
        <f>B16/2650.25*100</f>
        <v>111.51400811244223</v>
      </c>
      <c r="E16" s="284">
        <v>1847.5</v>
      </c>
      <c r="F16" s="285">
        <f t="shared" si="4"/>
        <v>103.27575605120465</v>
      </c>
      <c r="G16" s="287">
        <f>E16/1645.8*100</f>
        <v>112.25543808482198</v>
      </c>
      <c r="H16" s="284">
        <v>1754.5</v>
      </c>
      <c r="I16" s="285">
        <f t="shared" si="2"/>
        <v>102.82482564613491</v>
      </c>
      <c r="J16" s="287">
        <f>H16/1473.8*100</f>
        <v>119.04600352829422</v>
      </c>
      <c r="K16" s="21"/>
      <c r="L16" s="21"/>
      <c r="M16" s="21"/>
    </row>
    <row r="17" spans="1:13" ht="18" hidden="1" customHeight="1">
      <c r="A17" s="288" t="s">
        <v>251</v>
      </c>
      <c r="B17" s="274">
        <v>3026.4</v>
      </c>
      <c r="C17" s="277">
        <f t="shared" si="3"/>
        <v>102.40238208025987</v>
      </c>
      <c r="D17" s="289">
        <f>B17/B17*100</f>
        <v>100</v>
      </c>
      <c r="E17" s="290">
        <v>1922.04</v>
      </c>
      <c r="F17" s="277">
        <f t="shared" si="4"/>
        <v>104.03464140730716</v>
      </c>
      <c r="G17" s="278">
        <f>E17/E17*100</f>
        <v>100</v>
      </c>
      <c r="H17" s="290">
        <v>1802</v>
      </c>
      <c r="I17" s="277">
        <f t="shared" si="2"/>
        <v>102.70732402393845</v>
      </c>
      <c r="J17" s="278">
        <f>H17/H17*100</f>
        <v>100</v>
      </c>
      <c r="K17" s="21"/>
      <c r="L17" s="21"/>
      <c r="M17" s="21"/>
    </row>
    <row r="18" spans="1:13" ht="18" hidden="1" customHeight="1">
      <c r="A18" s="291" t="s">
        <v>17</v>
      </c>
      <c r="B18" s="292">
        <v>3049.23</v>
      </c>
      <c r="C18" s="285">
        <f t="shared" si="3"/>
        <v>100.75436161776368</v>
      </c>
      <c r="D18" s="286">
        <f>B18/B17*100</f>
        <v>100.75436161776368</v>
      </c>
      <c r="E18" s="292">
        <v>2038.6</v>
      </c>
      <c r="F18" s="285">
        <f t="shared" si="4"/>
        <v>106.06438991904434</v>
      </c>
      <c r="G18" s="287">
        <f>E18/1922*100</f>
        <v>106.06659729448491</v>
      </c>
      <c r="H18" s="292">
        <v>1880</v>
      </c>
      <c r="I18" s="285">
        <f t="shared" si="2"/>
        <v>104.32852386237515</v>
      </c>
      <c r="J18" s="287">
        <f>H18/1802*100</f>
        <v>104.32852386237515</v>
      </c>
      <c r="K18" s="21"/>
      <c r="L18" s="21"/>
      <c r="M18" s="21"/>
    </row>
    <row r="19" spans="1:13" ht="18" hidden="1" customHeight="1">
      <c r="A19" s="291" t="s">
        <v>18</v>
      </c>
      <c r="B19" s="292">
        <v>3222.24</v>
      </c>
      <c r="C19" s="285">
        <f t="shared" ref="C19:C24" si="5">B19/B18*100</f>
        <v>105.67389144144586</v>
      </c>
      <c r="D19" s="286">
        <f>B19/B17*100</f>
        <v>106.4710547184774</v>
      </c>
      <c r="E19" s="292">
        <v>2109.6</v>
      </c>
      <c r="F19" s="285">
        <f t="shared" ref="F19:F24" si="6">E19/E18*100</f>
        <v>103.48278230157952</v>
      </c>
      <c r="G19" s="287">
        <f>E19/E17*100</f>
        <v>109.75838171942311</v>
      </c>
      <c r="H19" s="292">
        <v>1941</v>
      </c>
      <c r="I19" s="285">
        <f t="shared" ref="I19:I24" si="7">H19/H18*100</f>
        <v>103.24468085106382</v>
      </c>
      <c r="J19" s="287">
        <f>H19/H17*100</f>
        <v>107.71365149833518</v>
      </c>
      <c r="K19" s="21"/>
      <c r="L19" s="21"/>
      <c r="M19" s="21"/>
    </row>
    <row r="20" spans="1:13" ht="18" hidden="1" customHeight="1">
      <c r="A20" s="291" t="s">
        <v>19</v>
      </c>
      <c r="B20" s="292">
        <v>3317.51</v>
      </c>
      <c r="C20" s="285">
        <f t="shared" si="5"/>
        <v>102.95663885992354</v>
      </c>
      <c r="D20" s="286">
        <f>B20/B17*100</f>
        <v>109.61901929685436</v>
      </c>
      <c r="E20" s="292">
        <v>2179.4</v>
      </c>
      <c r="F20" s="285">
        <f t="shared" si="6"/>
        <v>103.3086841107319</v>
      </c>
      <c r="G20" s="287">
        <f>E20/E17*100</f>
        <v>113.38993985557013</v>
      </c>
      <c r="H20" s="292">
        <v>1993.5</v>
      </c>
      <c r="I20" s="285">
        <f t="shared" si="7"/>
        <v>102.7047913446677</v>
      </c>
      <c r="J20" s="287">
        <f>H20/H17*100</f>
        <v>110.62708102108768</v>
      </c>
      <c r="K20" s="21"/>
      <c r="L20" s="21"/>
      <c r="M20" s="21"/>
    </row>
    <row r="21" spans="1:13" ht="16.5" hidden="1" customHeight="1">
      <c r="A21" s="293" t="s">
        <v>20</v>
      </c>
      <c r="B21" s="292">
        <v>3437.04</v>
      </c>
      <c r="C21" s="285">
        <f t="shared" si="5"/>
        <v>103.60300345741234</v>
      </c>
      <c r="D21" s="286">
        <f>B21/B17*100</f>
        <v>113.56859635210151</v>
      </c>
      <c r="E21" s="292">
        <v>2274.83</v>
      </c>
      <c r="F21" s="285">
        <f t="shared" si="6"/>
        <v>104.37872809030007</v>
      </c>
      <c r="G21" s="287">
        <f>E21/E17*100</f>
        <v>118.35497700360034</v>
      </c>
      <c r="H21" s="284">
        <v>2070.3000000000002</v>
      </c>
      <c r="I21" s="285">
        <f t="shared" si="7"/>
        <v>103.85252069224981</v>
      </c>
      <c r="J21" s="287">
        <f>H21/H17*100</f>
        <v>114.88901220865706</v>
      </c>
      <c r="K21" s="21"/>
      <c r="L21" s="21"/>
      <c r="M21" s="21"/>
    </row>
    <row r="22" spans="1:13" ht="16.5" hidden="1" customHeight="1">
      <c r="A22" s="294" t="s">
        <v>21</v>
      </c>
      <c r="B22" s="162">
        <v>3674.67</v>
      </c>
      <c r="C22" s="161">
        <f t="shared" si="5"/>
        <v>106.91379791913972</v>
      </c>
      <c r="D22" s="282">
        <f>B22/B17*100</f>
        <v>121.42049960348929</v>
      </c>
      <c r="E22" s="162">
        <v>2357.1</v>
      </c>
      <c r="F22" s="161">
        <f t="shared" si="6"/>
        <v>103.61653398275914</v>
      </c>
      <c r="G22" s="281">
        <f>E22/E17*100</f>
        <v>122.63532496722232</v>
      </c>
      <c r="H22" s="279">
        <v>2155.1999999999998</v>
      </c>
      <c r="I22" s="161">
        <f t="shared" si="7"/>
        <v>104.10085494855817</v>
      </c>
      <c r="J22" s="281">
        <f>H22/H17*100</f>
        <v>119.60044395116536</v>
      </c>
      <c r="K22" s="21"/>
      <c r="L22" s="21"/>
      <c r="M22" s="21"/>
    </row>
    <row r="23" spans="1:13" ht="16.5" hidden="1" customHeight="1">
      <c r="A23" s="293" t="s">
        <v>22</v>
      </c>
      <c r="B23" s="292">
        <v>3705.87</v>
      </c>
      <c r="C23" s="285">
        <f t="shared" si="5"/>
        <v>100.84905583358506</v>
      </c>
      <c r="D23" s="286">
        <f>B23/B17*100</f>
        <v>122.45142743854083</v>
      </c>
      <c r="E23" s="292">
        <v>2355.83</v>
      </c>
      <c r="F23" s="285">
        <f t="shared" si="6"/>
        <v>99.946120232489079</v>
      </c>
      <c r="G23" s="287">
        <f>E23/E17*100</f>
        <v>122.56924933924371</v>
      </c>
      <c r="H23" s="284">
        <v>2173.9</v>
      </c>
      <c r="I23" s="285">
        <f t="shared" si="7"/>
        <v>100.86766889383819</v>
      </c>
      <c r="J23" s="287">
        <f>H23/H17*100</f>
        <v>120.63817980022198</v>
      </c>
      <c r="K23" s="21"/>
      <c r="L23" s="21"/>
      <c r="M23" s="21"/>
    </row>
    <row r="24" spans="1:13" ht="16.5" hidden="1" customHeight="1">
      <c r="A24" s="293" t="s">
        <v>213</v>
      </c>
      <c r="B24" s="292">
        <v>3734.85</v>
      </c>
      <c r="C24" s="285">
        <f t="shared" si="5"/>
        <v>100.78200260667536</v>
      </c>
      <c r="D24" s="286">
        <f>B24/B17*100</f>
        <v>123.40900079302139</v>
      </c>
      <c r="E24" s="292">
        <v>2382.3000000000002</v>
      </c>
      <c r="F24" s="285">
        <f t="shared" si="6"/>
        <v>101.12359550561798</v>
      </c>
      <c r="G24" s="287">
        <f>E24/E17*100</f>
        <v>123.94643191608917</v>
      </c>
      <c r="H24" s="284">
        <v>2147.4</v>
      </c>
      <c r="I24" s="285">
        <f t="shared" si="7"/>
        <v>98.780992685956122</v>
      </c>
      <c r="J24" s="287">
        <f>H24/H17*100</f>
        <v>119.16759156492786</v>
      </c>
      <c r="K24" s="21"/>
      <c r="L24" s="21"/>
      <c r="M24" s="21"/>
    </row>
    <row r="25" spans="1:13" ht="16.5" hidden="1" customHeight="1">
      <c r="A25" s="293" t="s">
        <v>225</v>
      </c>
      <c r="B25" s="162">
        <v>3311.01</v>
      </c>
      <c r="C25" s="161">
        <f t="shared" ref="C25:C32" si="8">B25/B24*100</f>
        <v>88.651753082453126</v>
      </c>
      <c r="D25" s="282">
        <f>B25/B17*100</f>
        <v>109.40424266455196</v>
      </c>
      <c r="E25" s="162">
        <v>2262.54</v>
      </c>
      <c r="F25" s="161">
        <f t="shared" ref="F25:F35" si="9">E25/E24*100</f>
        <v>94.972925324266456</v>
      </c>
      <c r="G25" s="281">
        <f>E25/E17*100</f>
        <v>117.71555222576013</v>
      </c>
      <c r="H25" s="279">
        <v>2068.1</v>
      </c>
      <c r="I25" s="161">
        <f t="shared" ref="I25:I32" si="10">H25/H24*100</f>
        <v>96.307162149576214</v>
      </c>
      <c r="J25" s="281">
        <f>H25/H17*100</f>
        <v>114.76692563817979</v>
      </c>
      <c r="K25" s="21"/>
      <c r="L25" s="21"/>
      <c r="M25" s="21"/>
    </row>
    <row r="26" spans="1:13" ht="16.5" hidden="1" customHeight="1">
      <c r="A26" s="293" t="s">
        <v>232</v>
      </c>
      <c r="B26" s="292">
        <v>3270.26</v>
      </c>
      <c r="C26" s="285">
        <f t="shared" si="8"/>
        <v>98.769257718943777</v>
      </c>
      <c r="D26" s="286">
        <f>B26/B17*100</f>
        <v>108.05775839280993</v>
      </c>
      <c r="E26" s="292">
        <v>2196.8000000000002</v>
      </c>
      <c r="F26" s="285">
        <f t="shared" si="9"/>
        <v>97.094416010324693</v>
      </c>
      <c r="G26" s="287">
        <f>E26/E17*100</f>
        <v>114.29522798693057</v>
      </c>
      <c r="H26" s="284">
        <v>2037.8</v>
      </c>
      <c r="I26" s="285">
        <f t="shared" si="10"/>
        <v>98.534887094434509</v>
      </c>
      <c r="J26" s="287">
        <f>H26/H17*100</f>
        <v>113.08546059933407</v>
      </c>
      <c r="K26" s="21"/>
      <c r="L26" s="21"/>
      <c r="M26" s="21"/>
    </row>
    <row r="27" spans="1:13" ht="16.5" hidden="1" customHeight="1">
      <c r="A27" s="293" t="s">
        <v>242</v>
      </c>
      <c r="B27" s="292">
        <v>3404.45</v>
      </c>
      <c r="C27" s="285">
        <f t="shared" si="8"/>
        <v>104.10334346504557</v>
      </c>
      <c r="D27" s="286">
        <f>B27/B17*100</f>
        <v>112.49173936029607</v>
      </c>
      <c r="E27" s="292">
        <v>2201.81</v>
      </c>
      <c r="F27" s="285">
        <f t="shared" si="9"/>
        <v>100.22805899490166</v>
      </c>
      <c r="G27" s="287">
        <f>E27/E17*100</f>
        <v>114.55588853509812</v>
      </c>
      <c r="H27" s="284">
        <v>2066.8000000000002</v>
      </c>
      <c r="I27" s="285">
        <f t="shared" si="10"/>
        <v>101.42310334674652</v>
      </c>
      <c r="J27" s="287">
        <f>H27/H17*100</f>
        <v>114.69478357380689</v>
      </c>
      <c r="K27" s="21"/>
      <c r="L27" s="21"/>
      <c r="M27" s="21"/>
    </row>
    <row r="28" spans="1:13" ht="16.5" hidden="1" customHeight="1" thickBot="1">
      <c r="A28" s="293" t="s">
        <v>247</v>
      </c>
      <c r="B28" s="292">
        <v>3476.63</v>
      </c>
      <c r="C28" s="285">
        <f>B28/B27*100</f>
        <v>102.12016625299241</v>
      </c>
      <c r="D28" s="286">
        <f>B28/B17*100</f>
        <v>114.87675125561722</v>
      </c>
      <c r="E28" s="292">
        <v>2225.09</v>
      </c>
      <c r="F28" s="285">
        <f>E28/E27*100</f>
        <v>101.05731193881398</v>
      </c>
      <c r="G28" s="287">
        <f>E28/E17*100</f>
        <v>115.76710162119417</v>
      </c>
      <c r="H28" s="284">
        <v>2093.5</v>
      </c>
      <c r="I28" s="285">
        <f>H28/H27*100</f>
        <v>101.2918521385717</v>
      </c>
      <c r="J28" s="287">
        <f>H28/H17*100</f>
        <v>116.1764705882353</v>
      </c>
      <c r="K28" s="21"/>
      <c r="L28" s="21"/>
      <c r="M28" s="21"/>
    </row>
    <row r="29" spans="1:13" ht="16.5" hidden="1" customHeight="1">
      <c r="A29" s="163" t="s">
        <v>304</v>
      </c>
      <c r="B29" s="290">
        <v>3437.58</v>
      </c>
      <c r="C29" s="277">
        <f>B29/B28*100</f>
        <v>98.876785852966805</v>
      </c>
      <c r="D29" s="278">
        <v>120.1</v>
      </c>
      <c r="E29" s="295">
        <v>2241.8000000000002</v>
      </c>
      <c r="F29" s="277">
        <f>E29/E28*100</f>
        <v>100.75098085920121</v>
      </c>
      <c r="G29" s="296">
        <f>E29/E17*100</f>
        <v>116.63649039562134</v>
      </c>
      <c r="H29" s="297">
        <v>2116.4</v>
      </c>
      <c r="I29" s="277">
        <f>H29/H28*100</f>
        <v>101.09386195366612</v>
      </c>
      <c r="J29" s="278">
        <f>H29/H17*100</f>
        <v>117.44728079911211</v>
      </c>
      <c r="K29" s="21"/>
      <c r="L29" s="21"/>
      <c r="M29" s="21"/>
    </row>
    <row r="30" spans="1:13" ht="16.5" hidden="1" customHeight="1">
      <c r="A30" s="164" t="s">
        <v>17</v>
      </c>
      <c r="B30" s="162">
        <v>3458.68</v>
      </c>
      <c r="C30" s="161">
        <f>B30/B29*100</f>
        <v>100.61380389692749</v>
      </c>
      <c r="D30" s="281">
        <f t="shared" ref="D30:D35" si="11">B30/B$29*100</f>
        <v>100.61380389692749</v>
      </c>
      <c r="E30" s="165">
        <v>2295.15</v>
      </c>
      <c r="F30" s="161">
        <f>E30/E29*100</f>
        <v>102.37978410206084</v>
      </c>
      <c r="G30" s="298">
        <f t="shared" ref="G30:G35" si="12">E30/E$29*100</f>
        <v>102.37978410206084</v>
      </c>
      <c r="H30" s="279">
        <v>2159.42</v>
      </c>
      <c r="I30" s="161">
        <f>H30/H29*100</f>
        <v>102.03269703269704</v>
      </c>
      <c r="J30" s="281">
        <f t="shared" ref="J30:J35" si="13">H30/H$29*100</f>
        <v>102.03269703269704</v>
      </c>
      <c r="K30" s="21"/>
      <c r="L30" s="21"/>
      <c r="M30" s="21"/>
    </row>
    <row r="31" spans="1:13" ht="16.5" hidden="1" customHeight="1">
      <c r="A31" s="164" t="s">
        <v>18</v>
      </c>
      <c r="B31" s="162">
        <v>3610.8</v>
      </c>
      <c r="C31" s="161">
        <f t="shared" si="8"/>
        <v>104.39820972162792</v>
      </c>
      <c r="D31" s="281">
        <f t="shared" si="11"/>
        <v>105.0390100012218</v>
      </c>
      <c r="E31" s="165">
        <v>2360.09</v>
      </c>
      <c r="F31" s="161">
        <f t="shared" si="9"/>
        <v>102.82944469860358</v>
      </c>
      <c r="G31" s="298">
        <f t="shared" si="12"/>
        <v>105.27656347577839</v>
      </c>
      <c r="H31" s="279">
        <v>2190.87</v>
      </c>
      <c r="I31" s="161">
        <f t="shared" si="10"/>
        <v>101.45640959146436</v>
      </c>
      <c r="J31" s="281">
        <f t="shared" si="13"/>
        <v>103.51871101871102</v>
      </c>
      <c r="K31" s="21"/>
      <c r="L31" s="21"/>
      <c r="M31" s="21"/>
    </row>
    <row r="32" spans="1:13" ht="16.5" hidden="1" customHeight="1">
      <c r="A32" s="164" t="s">
        <v>19</v>
      </c>
      <c r="B32" s="162">
        <v>3757.48</v>
      </c>
      <c r="C32" s="161">
        <f t="shared" si="8"/>
        <v>104.06225767143016</v>
      </c>
      <c r="D32" s="281">
        <f t="shared" si="11"/>
        <v>109.30596524299072</v>
      </c>
      <c r="E32" s="165">
        <v>2423.02</v>
      </c>
      <c r="F32" s="161">
        <f t="shared" si="9"/>
        <v>102.66642373807777</v>
      </c>
      <c r="G32" s="298">
        <f t="shared" si="12"/>
        <v>108.08368275492906</v>
      </c>
      <c r="H32" s="279">
        <v>2204.0500000000002</v>
      </c>
      <c r="I32" s="161">
        <f t="shared" si="10"/>
        <v>100.60158749720432</v>
      </c>
      <c r="J32" s="281">
        <f t="shared" si="13"/>
        <v>104.14146664146664</v>
      </c>
      <c r="K32" s="21"/>
      <c r="L32" s="21"/>
      <c r="M32" s="21"/>
    </row>
    <row r="33" spans="1:13" ht="16.5" hidden="1" customHeight="1">
      <c r="A33" s="164" t="s">
        <v>20</v>
      </c>
      <c r="B33" s="162">
        <v>3814.09</v>
      </c>
      <c r="C33" s="161">
        <f t="shared" ref="C33:C38" si="14">B33/B32*100</f>
        <v>101.50659484548154</v>
      </c>
      <c r="D33" s="281">
        <f t="shared" si="11"/>
        <v>110.95276328114548</v>
      </c>
      <c r="E33" s="165">
        <v>2406.36</v>
      </c>
      <c r="F33" s="161">
        <f t="shared" si="9"/>
        <v>99.312428291966228</v>
      </c>
      <c r="G33" s="298">
        <f t="shared" si="12"/>
        <v>107.34052993130521</v>
      </c>
      <c r="H33" s="279">
        <v>2212.92</v>
      </c>
      <c r="I33" s="161">
        <f t="shared" ref="I33:I38" si="15">H33/H32*100</f>
        <v>100.40244096095823</v>
      </c>
      <c r="J33" s="281">
        <f t="shared" si="13"/>
        <v>104.56057456057455</v>
      </c>
      <c r="K33" s="21"/>
      <c r="L33" s="21"/>
      <c r="M33" s="21"/>
    </row>
    <row r="34" spans="1:13" ht="16.5" hidden="1" customHeight="1">
      <c r="A34" s="299" t="s">
        <v>21</v>
      </c>
      <c r="B34" s="292">
        <v>3947.2</v>
      </c>
      <c r="C34" s="285">
        <f t="shared" si="14"/>
        <v>103.48995435346306</v>
      </c>
      <c r="D34" s="287">
        <f t="shared" si="11"/>
        <v>114.82496407356338</v>
      </c>
      <c r="E34" s="300">
        <v>2406.1</v>
      </c>
      <c r="F34" s="301">
        <f t="shared" si="9"/>
        <v>99.989195299123978</v>
      </c>
      <c r="G34" s="302">
        <f t="shared" si="12"/>
        <v>107.32893210812739</v>
      </c>
      <c r="H34" s="303">
        <v>2240.4</v>
      </c>
      <c r="I34" s="285">
        <f t="shared" si="15"/>
        <v>101.2417981671276</v>
      </c>
      <c r="J34" s="287">
        <f t="shared" si="13"/>
        <v>105.85900585900585</v>
      </c>
      <c r="K34" s="21"/>
      <c r="L34" s="21"/>
      <c r="M34" s="21"/>
    </row>
    <row r="35" spans="1:13" ht="16.5" hidden="1" customHeight="1">
      <c r="A35" s="164" t="s">
        <v>22</v>
      </c>
      <c r="B35" s="162">
        <v>3926.3</v>
      </c>
      <c r="C35" s="161">
        <f t="shared" si="14"/>
        <v>99.470510741791657</v>
      </c>
      <c r="D35" s="281">
        <f t="shared" si="11"/>
        <v>114.21697822305228</v>
      </c>
      <c r="E35" s="165">
        <v>2410.9299999999998</v>
      </c>
      <c r="F35" s="304">
        <f t="shared" si="9"/>
        <v>100.20073978637629</v>
      </c>
      <c r="G35" s="298">
        <f t="shared" si="12"/>
        <v>107.54438397716119</v>
      </c>
      <c r="H35" s="279">
        <v>2270.63</v>
      </c>
      <c r="I35" s="161">
        <f t="shared" si="15"/>
        <v>101.34931262274594</v>
      </c>
      <c r="J35" s="281">
        <f t="shared" si="13"/>
        <v>107.28737478737477</v>
      </c>
      <c r="K35" s="21"/>
      <c r="L35" s="21"/>
      <c r="M35" s="21"/>
    </row>
    <row r="36" spans="1:13" ht="16.5" hidden="1" customHeight="1">
      <c r="A36" s="164" t="s">
        <v>213</v>
      </c>
      <c r="B36" s="162">
        <v>3709.52</v>
      </c>
      <c r="C36" s="161">
        <f t="shared" si="14"/>
        <v>94.478771362351324</v>
      </c>
      <c r="D36" s="281">
        <f>B36/B$29*100</f>
        <v>107.91079771234415</v>
      </c>
      <c r="E36" s="165">
        <v>2423.37</v>
      </c>
      <c r="F36" s="161">
        <f t="shared" ref="F36:F41" si="16">E36/E35*100</f>
        <v>100.51598345866533</v>
      </c>
      <c r="G36" s="298">
        <f>E36/E$29*100</f>
        <v>108.09929520920687</v>
      </c>
      <c r="H36" s="305">
        <v>2305.1999999999998</v>
      </c>
      <c r="I36" s="161">
        <f t="shared" si="15"/>
        <v>101.52248494911103</v>
      </c>
      <c r="J36" s="281">
        <f>H36/H$29*100</f>
        <v>108.92080892080891</v>
      </c>
      <c r="K36" s="21"/>
      <c r="L36" s="21"/>
      <c r="M36" s="21"/>
    </row>
    <row r="37" spans="1:13" ht="16.5" hidden="1" customHeight="1">
      <c r="A37" s="164" t="s">
        <v>225</v>
      </c>
      <c r="B37" s="162">
        <v>3718.28</v>
      </c>
      <c r="C37" s="161">
        <f t="shared" si="14"/>
        <v>100.23614915137269</v>
      </c>
      <c r="D37" s="281">
        <f>B37/B$29*100</f>
        <v>108.16562814538135</v>
      </c>
      <c r="E37" s="165">
        <v>2428.86</v>
      </c>
      <c r="F37" s="161">
        <f t="shared" si="16"/>
        <v>100.22654402753193</v>
      </c>
      <c r="G37" s="298">
        <f>E37/E$29*100</f>
        <v>108.34418770630742</v>
      </c>
      <c r="H37" s="305">
        <v>2225.67</v>
      </c>
      <c r="I37" s="161">
        <f t="shared" si="15"/>
        <v>96.549973971889642</v>
      </c>
      <c r="J37" s="281">
        <f>H37/H$29*100</f>
        <v>105.16301266301267</v>
      </c>
      <c r="K37" s="21"/>
      <c r="L37" s="21"/>
      <c r="M37" s="21"/>
    </row>
    <row r="38" spans="1:13" ht="16.5" hidden="1" customHeight="1">
      <c r="A38" s="306" t="s">
        <v>232</v>
      </c>
      <c r="B38" s="162">
        <v>3475.35</v>
      </c>
      <c r="C38" s="161">
        <f t="shared" si="14"/>
        <v>93.466602837871278</v>
      </c>
      <c r="D38" s="281">
        <f>B38/B$29*100</f>
        <v>101.09873806573229</v>
      </c>
      <c r="E38" s="165">
        <v>2313.62</v>
      </c>
      <c r="F38" s="161">
        <f t="shared" si="16"/>
        <v>95.25538730103834</v>
      </c>
      <c r="G38" s="281">
        <f>E38/E$29*100</f>
        <v>103.20367561780711</v>
      </c>
      <c r="H38" s="162">
        <v>2139.96</v>
      </c>
      <c r="I38" s="161">
        <f t="shared" si="15"/>
        <v>96.149024788041345</v>
      </c>
      <c r="J38" s="281">
        <f>H38/H$29*100</f>
        <v>101.11321111321112</v>
      </c>
      <c r="K38" s="21"/>
      <c r="L38" s="21"/>
      <c r="M38" s="21"/>
    </row>
    <row r="39" spans="1:13" ht="16.5" hidden="1" customHeight="1">
      <c r="A39" s="306" t="s">
        <v>242</v>
      </c>
      <c r="B39" s="162">
        <v>3484.3</v>
      </c>
      <c r="C39" s="161">
        <f t="shared" ref="C39:C44" si="17">B39/B38*100</f>
        <v>100.25752801876071</v>
      </c>
      <c r="D39" s="281">
        <f>B39/B$29*100</f>
        <v>101.35909564286504</v>
      </c>
      <c r="E39" s="165">
        <v>2259.6999999999998</v>
      </c>
      <c r="F39" s="161">
        <f t="shared" si="16"/>
        <v>97.669453064893972</v>
      </c>
      <c r="G39" s="281">
        <f>E39/E$29*100</f>
        <v>100.79846551877954</v>
      </c>
      <c r="H39" s="162">
        <v>2101.3000000000002</v>
      </c>
      <c r="I39" s="161">
        <f t="shared" ref="I39:I44" si="18">H39/H38*100</f>
        <v>98.193424176152831</v>
      </c>
      <c r="J39" s="281">
        <f>H39/H$29*100</f>
        <v>99.286524286524298</v>
      </c>
      <c r="K39" s="21"/>
      <c r="L39" s="21"/>
      <c r="M39" s="21"/>
    </row>
    <row r="40" spans="1:13" ht="16.5" hidden="1" customHeight="1" thickBot="1">
      <c r="A40" s="307" t="s">
        <v>247</v>
      </c>
      <c r="B40" s="308">
        <v>3509.28</v>
      </c>
      <c r="C40" s="309">
        <f t="shared" si="17"/>
        <v>100.71693022988835</v>
      </c>
      <c r="D40" s="310">
        <f>B40/B$29*100</f>
        <v>102.0857696402702</v>
      </c>
      <c r="E40" s="311">
        <v>2268.39</v>
      </c>
      <c r="F40" s="309">
        <f t="shared" si="16"/>
        <v>100.38456432269771</v>
      </c>
      <c r="G40" s="310">
        <f>E40/E$29*100</f>
        <v>101.1861004549915</v>
      </c>
      <c r="H40" s="308">
        <v>2107.6999999999998</v>
      </c>
      <c r="I40" s="309">
        <f t="shared" si="18"/>
        <v>100.30457335934895</v>
      </c>
      <c r="J40" s="310">
        <f>H40/H$29*100</f>
        <v>99.58892458892457</v>
      </c>
      <c r="K40" s="21"/>
      <c r="L40" s="21"/>
      <c r="M40" s="21"/>
    </row>
    <row r="41" spans="1:13" ht="3" hidden="1" customHeight="1">
      <c r="A41" s="163" t="s">
        <v>339</v>
      </c>
      <c r="B41" s="166">
        <v>3484.4</v>
      </c>
      <c r="C41" s="167">
        <f t="shared" si="17"/>
        <v>99.291022659918838</v>
      </c>
      <c r="D41" s="168">
        <f t="shared" ref="D41:D46" si="19">B41/B$41*100</f>
        <v>100</v>
      </c>
      <c r="E41" s="169">
        <v>2298.23</v>
      </c>
      <c r="F41" s="167">
        <f t="shared" si="16"/>
        <v>101.31547044379494</v>
      </c>
      <c r="G41" s="170">
        <f t="shared" ref="G41:G46" si="20">E41/E$41*100</f>
        <v>100</v>
      </c>
      <c r="H41" s="166">
        <v>2131</v>
      </c>
      <c r="I41" s="167">
        <f t="shared" si="18"/>
        <v>101.10547041799119</v>
      </c>
      <c r="J41" s="168">
        <f t="shared" ref="J41:J46" si="21">H41/H$41*100</f>
        <v>100</v>
      </c>
      <c r="K41" s="21"/>
      <c r="L41" s="21"/>
      <c r="M41" s="21"/>
    </row>
    <row r="42" spans="1:13" ht="16.5" hidden="1" customHeight="1">
      <c r="A42" s="164" t="s">
        <v>17</v>
      </c>
      <c r="B42" s="162">
        <v>3582.03</v>
      </c>
      <c r="C42" s="161">
        <f t="shared" si="17"/>
        <v>102.80191711628974</v>
      </c>
      <c r="D42" s="171">
        <f t="shared" si="19"/>
        <v>102.80191711628974</v>
      </c>
      <c r="E42" s="165">
        <v>2348.34</v>
      </c>
      <c r="F42" s="161">
        <f t="shared" ref="F42:F47" si="22">E42/E41*100</f>
        <v>102.18037359185112</v>
      </c>
      <c r="G42" s="172">
        <f t="shared" si="20"/>
        <v>102.18037359185112</v>
      </c>
      <c r="H42" s="174">
        <v>2192.7199999999998</v>
      </c>
      <c r="I42" s="161">
        <f t="shared" si="18"/>
        <v>102.89629282027218</v>
      </c>
      <c r="J42" s="171">
        <f t="shared" si="21"/>
        <v>102.89629282027218</v>
      </c>
      <c r="K42" s="21"/>
      <c r="L42" s="21"/>
      <c r="M42" s="21"/>
    </row>
    <row r="43" spans="1:13" ht="16.5" hidden="1" customHeight="1">
      <c r="A43" s="164" t="s">
        <v>18</v>
      </c>
      <c r="B43" s="162">
        <v>3667.61</v>
      </c>
      <c r="C43" s="161">
        <f t="shared" si="17"/>
        <v>102.38914805291972</v>
      </c>
      <c r="D43" s="171">
        <f t="shared" si="19"/>
        <v>105.25800711743771</v>
      </c>
      <c r="E43" s="165">
        <v>2397.3200000000002</v>
      </c>
      <c r="F43" s="161">
        <f t="shared" si="22"/>
        <v>102.08572864236014</v>
      </c>
      <c r="G43" s="172">
        <f t="shared" si="20"/>
        <v>104.31157891072695</v>
      </c>
      <c r="H43" s="174">
        <v>2239.67</v>
      </c>
      <c r="I43" s="161">
        <f t="shared" si="18"/>
        <v>102.14117625597432</v>
      </c>
      <c r="J43" s="171">
        <f t="shared" si="21"/>
        <v>105.09948381041765</v>
      </c>
      <c r="K43" s="21"/>
      <c r="L43" s="21"/>
      <c r="M43" s="21"/>
    </row>
    <row r="44" spans="1:13" ht="16.5" hidden="1" customHeight="1">
      <c r="A44" s="164" t="s">
        <v>19</v>
      </c>
      <c r="B44" s="162">
        <v>3761.96</v>
      </c>
      <c r="C44" s="161">
        <f t="shared" si="17"/>
        <v>102.57251997895087</v>
      </c>
      <c r="D44" s="171">
        <f t="shared" si="19"/>
        <v>107.96579037997932</v>
      </c>
      <c r="E44" s="165">
        <v>2457.02</v>
      </c>
      <c r="F44" s="161">
        <f t="shared" si="22"/>
        <v>102.49028081357514</v>
      </c>
      <c r="G44" s="172">
        <f t="shared" si="20"/>
        <v>106.9092301466781</v>
      </c>
      <c r="H44" s="174">
        <v>2272.67</v>
      </c>
      <c r="I44" s="161">
        <f t="shared" si="18"/>
        <v>101.47343135372621</v>
      </c>
      <c r="J44" s="171">
        <f t="shared" si="21"/>
        <v>106.64805255748475</v>
      </c>
      <c r="K44" s="21"/>
      <c r="L44" s="21"/>
      <c r="M44" s="21"/>
    </row>
    <row r="45" spans="1:13" ht="16.5" hidden="1" customHeight="1">
      <c r="A45" s="164" t="s">
        <v>20</v>
      </c>
      <c r="B45" s="162">
        <v>3809.35</v>
      </c>
      <c r="C45" s="161">
        <f t="shared" ref="C45:C50" si="23">B45/B44*100</f>
        <v>101.2597156801242</v>
      </c>
      <c r="D45" s="171">
        <f t="shared" si="19"/>
        <v>109.32585237056594</v>
      </c>
      <c r="E45" s="165">
        <v>2470.25</v>
      </c>
      <c r="F45" s="161">
        <f t="shared" si="22"/>
        <v>100.53845715541591</v>
      </c>
      <c r="G45" s="172">
        <f t="shared" si="20"/>
        <v>107.48489054620293</v>
      </c>
      <c r="H45" s="174">
        <v>2282.61</v>
      </c>
      <c r="I45" s="161">
        <f t="shared" ref="I45:I50" si="24">H45/H44*100</f>
        <v>100.43737102174974</v>
      </c>
      <c r="J45" s="171">
        <f t="shared" si="21"/>
        <v>107.11450023463162</v>
      </c>
      <c r="K45" s="21"/>
      <c r="L45" s="21"/>
      <c r="M45" s="21"/>
    </row>
    <row r="46" spans="1:13" ht="16.5" hidden="1" customHeight="1">
      <c r="A46" s="173" t="s">
        <v>21</v>
      </c>
      <c r="B46" s="174">
        <v>3854.5</v>
      </c>
      <c r="C46" s="175">
        <f t="shared" si="23"/>
        <v>101.18524157664694</v>
      </c>
      <c r="D46" s="171">
        <f t="shared" si="19"/>
        <v>110.62162782688554</v>
      </c>
      <c r="E46" s="176">
        <v>2532.1999999999998</v>
      </c>
      <c r="F46" s="175">
        <f t="shared" si="22"/>
        <v>102.50784333569476</v>
      </c>
      <c r="G46" s="172">
        <f t="shared" si="20"/>
        <v>110.18044321064471</v>
      </c>
      <c r="H46" s="174">
        <v>2316.8000000000002</v>
      </c>
      <c r="I46" s="175">
        <f t="shared" si="24"/>
        <v>101.49784676313519</v>
      </c>
      <c r="J46" s="171">
        <f t="shared" si="21"/>
        <v>108.71891130924449</v>
      </c>
      <c r="K46" s="21"/>
      <c r="L46" s="21"/>
      <c r="M46" s="21"/>
    </row>
    <row r="47" spans="1:13" ht="16.5" hidden="1" customHeight="1">
      <c r="A47" s="173" t="s">
        <v>22</v>
      </c>
      <c r="B47" s="174">
        <v>3808.84</v>
      </c>
      <c r="C47" s="175">
        <f t="shared" si="23"/>
        <v>98.815410559086786</v>
      </c>
      <c r="D47" s="171">
        <f t="shared" ref="D47:D52" si="25">B47/B$41*100</f>
        <v>109.31121570428195</v>
      </c>
      <c r="E47" s="176">
        <v>2548.98</v>
      </c>
      <c r="F47" s="175">
        <f t="shared" si="22"/>
        <v>100.66266487639209</v>
      </c>
      <c r="G47" s="172">
        <f t="shared" ref="G47:G52" si="26">E47/E$41*100</f>
        <v>110.91057030845477</v>
      </c>
      <c r="H47" s="174">
        <v>2344.36</v>
      </c>
      <c r="I47" s="175">
        <f t="shared" si="24"/>
        <v>101.18957182320443</v>
      </c>
      <c r="J47" s="171">
        <f t="shared" ref="J47:J52" si="27">H47/H$41*100</f>
        <v>110.01220084467387</v>
      </c>
      <c r="K47" s="21"/>
      <c r="L47" s="21"/>
      <c r="M47" s="21"/>
    </row>
    <row r="48" spans="1:13" ht="16.5" hidden="1" customHeight="1">
      <c r="A48" s="177" t="s">
        <v>213</v>
      </c>
      <c r="B48" s="178">
        <v>3758.33</v>
      </c>
      <c r="C48" s="179">
        <f t="shared" si="23"/>
        <v>98.673874460465655</v>
      </c>
      <c r="D48" s="180">
        <f t="shared" si="25"/>
        <v>107.86161175525197</v>
      </c>
      <c r="E48" s="181">
        <v>2617.46</v>
      </c>
      <c r="F48" s="179">
        <f t="shared" ref="F48:F54" si="28">E48/E47*100</f>
        <v>102.68656482200724</v>
      </c>
      <c r="G48" s="182">
        <f t="shared" si="26"/>
        <v>113.89025467424932</v>
      </c>
      <c r="H48" s="178">
        <v>2354.6</v>
      </c>
      <c r="I48" s="179">
        <f t="shared" si="24"/>
        <v>100.4367929840127</v>
      </c>
      <c r="J48" s="180">
        <f t="shared" si="27"/>
        <v>110.49272641952135</v>
      </c>
      <c r="K48" s="21"/>
      <c r="L48" s="21"/>
      <c r="M48" s="21"/>
    </row>
    <row r="49" spans="1:14" ht="16.5" hidden="1" customHeight="1">
      <c r="A49" s="177" t="s">
        <v>225</v>
      </c>
      <c r="B49" s="178">
        <v>3877.71</v>
      </c>
      <c r="C49" s="179">
        <f t="shared" si="23"/>
        <v>103.17641079947744</v>
      </c>
      <c r="D49" s="180">
        <f t="shared" si="25"/>
        <v>111.28773963953623</v>
      </c>
      <c r="E49" s="181">
        <v>2590.12</v>
      </c>
      <c r="F49" s="179">
        <f t="shared" si="28"/>
        <v>98.955475919402772</v>
      </c>
      <c r="G49" s="182">
        <f t="shared" si="26"/>
        <v>112.70064353872327</v>
      </c>
      <c r="H49" s="178">
        <v>2371.96</v>
      </c>
      <c r="I49" s="179">
        <f t="shared" si="24"/>
        <v>100.7372802174467</v>
      </c>
      <c r="J49" s="180">
        <f t="shared" si="27"/>
        <v>111.30736743312998</v>
      </c>
      <c r="K49" s="21"/>
      <c r="L49" s="21"/>
      <c r="M49" s="21"/>
    </row>
    <row r="50" spans="1:14" ht="16.5" hidden="1" customHeight="1">
      <c r="A50" s="177" t="s">
        <v>232</v>
      </c>
      <c r="B50" s="178">
        <v>3758.21</v>
      </c>
      <c r="C50" s="179">
        <f t="shared" si="23"/>
        <v>96.918284245082802</v>
      </c>
      <c r="D50" s="180">
        <f t="shared" si="25"/>
        <v>107.85816783377338</v>
      </c>
      <c r="E50" s="181">
        <v>2496.67</v>
      </c>
      <c r="F50" s="179">
        <f t="shared" si="28"/>
        <v>96.392059055178919</v>
      </c>
      <c r="G50" s="182">
        <f t="shared" si="26"/>
        <v>108.63447087541283</v>
      </c>
      <c r="H50" s="178">
        <v>2442.54</v>
      </c>
      <c r="I50" s="179">
        <f t="shared" si="24"/>
        <v>102.97559823943068</v>
      </c>
      <c r="J50" s="180">
        <f t="shared" si="27"/>
        <v>114.61942749882684</v>
      </c>
      <c r="K50" s="21"/>
      <c r="L50" s="21"/>
      <c r="M50" s="21"/>
    </row>
    <row r="51" spans="1:14" ht="16.5" hidden="1" customHeight="1">
      <c r="A51" s="177" t="s">
        <v>242</v>
      </c>
      <c r="B51" s="178">
        <v>3894.63</v>
      </c>
      <c r="C51" s="179">
        <f>B51/B50*100</f>
        <v>103.62991956277057</v>
      </c>
      <c r="D51" s="180">
        <f t="shared" si="25"/>
        <v>111.77333256801745</v>
      </c>
      <c r="E51" s="181">
        <v>2539.16</v>
      </c>
      <c r="F51" s="179">
        <f t="shared" si="28"/>
        <v>101.70186688669307</v>
      </c>
      <c r="G51" s="182">
        <f t="shared" si="26"/>
        <v>110.48328496277568</v>
      </c>
      <c r="H51" s="178">
        <v>2464.96</v>
      </c>
      <c r="I51" s="179">
        <f>H51/H50*100</f>
        <v>100.91789694334588</v>
      </c>
      <c r="J51" s="180">
        <f t="shared" si="27"/>
        <v>115.67151572031911</v>
      </c>
      <c r="K51" s="21"/>
      <c r="L51" s="21"/>
      <c r="M51" s="21"/>
    </row>
    <row r="52" spans="1:14" ht="16.5" hidden="1" customHeight="1">
      <c r="A52" s="177" t="s">
        <v>247</v>
      </c>
      <c r="B52" s="178">
        <v>3912.55</v>
      </c>
      <c r="C52" s="179">
        <f>B52/B51*100</f>
        <v>100.46012073033896</v>
      </c>
      <c r="D52" s="180">
        <f t="shared" si="25"/>
        <v>112.2876248421536</v>
      </c>
      <c r="E52" s="181">
        <v>2618.0300000000002</v>
      </c>
      <c r="F52" s="179">
        <f t="shared" si="28"/>
        <v>103.10614533940358</v>
      </c>
      <c r="G52" s="182">
        <f t="shared" si="26"/>
        <v>113.91505636946695</v>
      </c>
      <c r="H52" s="178">
        <v>2519.35</v>
      </c>
      <c r="I52" s="179">
        <f>H52/H51*100</f>
        <v>102.20652667791769</v>
      </c>
      <c r="J52" s="180">
        <f t="shared" si="27"/>
        <v>118.22383857343969</v>
      </c>
      <c r="K52" s="21"/>
      <c r="L52" s="21"/>
      <c r="M52" s="21"/>
    </row>
    <row r="53" spans="1:14" ht="16.5" customHeight="1">
      <c r="A53" s="177" t="s">
        <v>394</v>
      </c>
      <c r="B53" s="178">
        <v>3952.34</v>
      </c>
      <c r="C53" s="179">
        <f>B53/B52*100</f>
        <v>101.01698380851363</v>
      </c>
      <c r="D53" s="180">
        <f>B53/B$53*100</f>
        <v>100</v>
      </c>
      <c r="E53" s="181">
        <v>2701.4</v>
      </c>
      <c r="F53" s="179">
        <f t="shared" si="28"/>
        <v>103.18445548752307</v>
      </c>
      <c r="G53" s="182">
        <f>E53/E$53*100</f>
        <v>100</v>
      </c>
      <c r="H53" s="178">
        <v>2625.65</v>
      </c>
      <c r="I53" s="179">
        <f>H53/H52*100</f>
        <v>104.21934229067023</v>
      </c>
      <c r="J53" s="180">
        <f>H53/H$53*100</f>
        <v>100</v>
      </c>
      <c r="K53" s="21"/>
      <c r="L53" s="21"/>
      <c r="M53" s="21"/>
    </row>
    <row r="54" spans="1:14" ht="16.5" customHeight="1" thickBot="1">
      <c r="A54" s="177" t="s">
        <v>17</v>
      </c>
      <c r="B54" s="178">
        <v>4105.6099999999997</v>
      </c>
      <c r="C54" s="179">
        <f>B54/B53*100</f>
        <v>103.87795584387982</v>
      </c>
      <c r="D54" s="180">
        <f>B54/B$53*100</f>
        <v>103.87795584387982</v>
      </c>
      <c r="E54" s="181">
        <v>2897.94</v>
      </c>
      <c r="F54" s="179">
        <f t="shared" si="28"/>
        <v>107.27548678463019</v>
      </c>
      <c r="G54" s="182">
        <f>E54/E$53*100</f>
        <v>107.27548678463019</v>
      </c>
      <c r="H54" s="178">
        <v>2768.69</v>
      </c>
      <c r="I54" s="179">
        <f>H54/H53*100</f>
        <v>105.44779387961076</v>
      </c>
      <c r="J54" s="180">
        <f>H54/H$53*100</f>
        <v>105.44779387961076</v>
      </c>
      <c r="K54" s="21"/>
      <c r="L54" s="21"/>
      <c r="M54" s="21"/>
    </row>
    <row r="55" spans="1:14" ht="22.5" customHeight="1">
      <c r="A55" s="714" t="s">
        <v>250</v>
      </c>
      <c r="B55" s="714"/>
      <c r="C55" s="714"/>
      <c r="D55" s="714"/>
      <c r="E55" s="714"/>
      <c r="F55" s="714"/>
      <c r="G55" s="714"/>
      <c r="H55" s="714"/>
      <c r="I55" s="714"/>
      <c r="J55" s="714"/>
      <c r="K55" s="21"/>
      <c r="L55" s="21"/>
      <c r="M55" s="21"/>
    </row>
    <row r="56" spans="1:14" ht="12.75">
      <c r="A56" s="23"/>
      <c r="B56" s="227"/>
      <c r="C56" s="23"/>
      <c r="D56" s="23"/>
      <c r="E56" s="23"/>
      <c r="F56" s="23"/>
      <c r="G56" s="23"/>
      <c r="H56" s="23"/>
      <c r="I56" s="23"/>
      <c r="J56" s="23"/>
      <c r="K56" s="21"/>
      <c r="L56" s="21"/>
      <c r="M56" s="21"/>
    </row>
    <row r="57" spans="1:14" ht="24" customHeight="1">
      <c r="A57" s="715" t="s">
        <v>437</v>
      </c>
      <c r="B57" s="715"/>
      <c r="C57" s="715"/>
      <c r="D57" s="715"/>
      <c r="E57" s="715"/>
      <c r="F57" s="715"/>
      <c r="G57" s="715"/>
      <c r="H57" s="715"/>
      <c r="I57" s="715"/>
      <c r="J57" s="715"/>
      <c r="K57" s="228"/>
    </row>
    <row r="58" spans="1:14">
      <c r="A58" s="23"/>
      <c r="B58" s="23"/>
      <c r="C58" s="23"/>
      <c r="D58" s="23"/>
      <c r="E58" s="23"/>
      <c r="F58" s="23"/>
      <c r="G58" s="23"/>
      <c r="H58" s="28"/>
      <c r="I58" s="28"/>
      <c r="J58" s="28"/>
    </row>
    <row r="60" spans="1:14">
      <c r="N60" s="66"/>
    </row>
    <row r="61" spans="1:14">
      <c r="N61" s="66"/>
    </row>
    <row r="62" spans="1:14">
      <c r="N62" s="66"/>
    </row>
    <row r="63" spans="1:14">
      <c r="N63" s="66"/>
    </row>
    <row r="64" spans="1:14">
      <c r="N64" s="66"/>
    </row>
    <row r="65" spans="13:14">
      <c r="N65" s="66"/>
    </row>
    <row r="66" spans="13:14">
      <c r="M66" s="66"/>
      <c r="N66" s="66"/>
    </row>
    <row r="67" spans="13:14">
      <c r="M67" s="66"/>
      <c r="N67" s="66"/>
    </row>
    <row r="68" spans="13:14">
      <c r="M68" s="66"/>
      <c r="N68" s="66"/>
    </row>
    <row r="69" spans="13:14">
      <c r="M69" s="66"/>
      <c r="N69" s="66"/>
    </row>
    <row r="70" spans="13:14">
      <c r="M70" s="66"/>
      <c r="N70" s="66"/>
    </row>
    <row r="71" spans="13:14">
      <c r="M71" s="66"/>
      <c r="N71" s="66"/>
    </row>
    <row r="72" spans="13:14">
      <c r="M72" s="66"/>
      <c r="N72" s="66"/>
    </row>
    <row r="73" spans="13:14">
      <c r="M73" s="66"/>
      <c r="N73" s="66"/>
    </row>
    <row r="74" spans="13:14">
      <c r="M74" s="66"/>
    </row>
    <row r="75" spans="13:14">
      <c r="M75" s="66"/>
    </row>
    <row r="76" spans="13:14">
      <c r="M76" s="66"/>
    </row>
    <row r="77" spans="13:14">
      <c r="M77" s="66"/>
    </row>
    <row r="78" spans="13:14">
      <c r="M78" s="66"/>
    </row>
    <row r="79" spans="13:14">
      <c r="M79" s="66"/>
    </row>
  </sheetData>
  <mergeCells count="16">
    <mergeCell ref="A55:J55"/>
    <mergeCell ref="A57:J57"/>
    <mergeCell ref="A2:J2"/>
    <mergeCell ref="D4:D5"/>
    <mergeCell ref="J4:J5"/>
    <mergeCell ref="E3:G3"/>
    <mergeCell ref="E4:E5"/>
    <mergeCell ref="F4:F5"/>
    <mergeCell ref="G4:G5"/>
    <mergeCell ref="A3:A5"/>
    <mergeCell ref="B3:D3"/>
    <mergeCell ref="H3:J3"/>
    <mergeCell ref="B4:B5"/>
    <mergeCell ref="C4:C5"/>
    <mergeCell ref="H4:H5"/>
    <mergeCell ref="I4:I5"/>
  </mergeCells>
  <phoneticPr fontId="0" type="noConversion"/>
  <printOptions horizontalCentered="1"/>
  <pageMargins left="0.95" right="0.24" top="0.31496062992125984" bottom="0.27" header="0.15748031496062992" footer="0.15748031496062992"/>
  <pageSetup paperSize="9" scale="63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1"/>
  <sheetViews>
    <sheetView topLeftCell="A6" zoomScale="70" zoomScaleNormal="70" workbookViewId="0">
      <selection activeCell="G9" sqref="G9"/>
    </sheetView>
  </sheetViews>
  <sheetFormatPr defaultRowHeight="16.5"/>
  <cols>
    <col min="1" max="1" width="5.7109375" style="10" customWidth="1"/>
    <col min="2" max="2" width="99.28515625" style="17" customWidth="1"/>
    <col min="3" max="3" width="10.140625" style="17" bestFit="1" customWidth="1"/>
    <col min="4" max="4" width="18.85546875" style="424" customWidth="1"/>
    <col min="5" max="5" width="19" style="518" customWidth="1"/>
    <col min="6" max="6" width="20.5703125" style="17" customWidth="1"/>
    <col min="7" max="16384" width="9.140625" style="17"/>
  </cols>
  <sheetData>
    <row r="1" spans="1:6" ht="22.5">
      <c r="B1" s="743" t="s">
        <v>74</v>
      </c>
      <c r="C1" s="743"/>
      <c r="D1" s="743"/>
      <c r="E1" s="743"/>
    </row>
    <row r="2" spans="1:6" ht="20.25" customHeight="1" thickBot="1">
      <c r="D2" s="17"/>
      <c r="E2" s="748" t="s">
        <v>221</v>
      </c>
      <c r="F2" s="748"/>
    </row>
    <row r="3" spans="1:6" ht="57.75" customHeight="1" thickBot="1">
      <c r="A3" s="738"/>
      <c r="B3" s="666" t="s">
        <v>111</v>
      </c>
      <c r="C3" s="741" t="s">
        <v>106</v>
      </c>
      <c r="D3" s="742"/>
      <c r="E3" s="742"/>
      <c r="F3" s="525" t="s">
        <v>278</v>
      </c>
    </row>
    <row r="4" spans="1:6" ht="15.75" customHeight="1" thickBot="1">
      <c r="A4" s="739"/>
      <c r="B4" s="740"/>
      <c r="C4" s="425" t="s">
        <v>58</v>
      </c>
      <c r="D4" s="527" t="s">
        <v>391</v>
      </c>
      <c r="E4" s="528" t="s">
        <v>392</v>
      </c>
      <c r="F4" s="414" t="s">
        <v>409</v>
      </c>
    </row>
    <row r="5" spans="1:6" s="424" customFormat="1" ht="19.5" customHeight="1" thickBot="1">
      <c r="A5" s="744" t="s">
        <v>80</v>
      </c>
      <c r="B5" s="426" t="s">
        <v>449</v>
      </c>
      <c r="C5" s="427" t="s">
        <v>47</v>
      </c>
      <c r="D5" s="428">
        <v>38</v>
      </c>
      <c r="E5" s="428">
        <v>39</v>
      </c>
      <c r="F5" s="530">
        <v>20</v>
      </c>
    </row>
    <row r="6" spans="1:6" s="424" customFormat="1" ht="18" customHeight="1" thickBot="1">
      <c r="A6" s="744"/>
      <c r="B6" s="429" t="s">
        <v>173</v>
      </c>
      <c r="C6" s="430"/>
      <c r="D6" s="431"/>
      <c r="E6" s="431"/>
      <c r="F6" s="531"/>
    </row>
    <row r="7" spans="1:6" s="424" customFormat="1" ht="18" customHeight="1" thickBot="1">
      <c r="A7" s="744"/>
      <c r="B7" s="432" t="s">
        <v>341</v>
      </c>
      <c r="C7" s="430" t="s">
        <v>42</v>
      </c>
      <c r="D7" s="433">
        <v>8039</v>
      </c>
      <c r="E7" s="519">
        <v>8343</v>
      </c>
      <c r="F7" s="532">
        <v>2049</v>
      </c>
    </row>
    <row r="8" spans="1:6" s="424" customFormat="1" ht="17.25" thickBot="1">
      <c r="A8" s="744"/>
      <c r="B8" s="432" t="s">
        <v>78</v>
      </c>
      <c r="C8" s="430" t="s">
        <v>42</v>
      </c>
      <c r="D8" s="433">
        <v>8061</v>
      </c>
      <c r="E8" s="519">
        <v>7862</v>
      </c>
      <c r="F8" s="532"/>
    </row>
    <row r="9" spans="1:6" s="424" customFormat="1" ht="17.25" thickBot="1">
      <c r="A9" s="744"/>
      <c r="B9" s="432" t="s">
        <v>79</v>
      </c>
      <c r="C9" s="430" t="s">
        <v>42</v>
      </c>
      <c r="D9" s="433">
        <v>6156</v>
      </c>
      <c r="E9" s="519">
        <v>5995</v>
      </c>
      <c r="F9" s="532"/>
    </row>
    <row r="10" spans="1:6" s="424" customFormat="1" ht="17.25" thickBot="1">
      <c r="A10" s="744"/>
      <c r="B10" s="432" t="s">
        <v>450</v>
      </c>
      <c r="C10" s="434" t="s">
        <v>42</v>
      </c>
      <c r="D10" s="435" t="s">
        <v>413</v>
      </c>
      <c r="E10" s="520" t="s">
        <v>414</v>
      </c>
      <c r="F10" s="536"/>
    </row>
    <row r="11" spans="1:6" s="424" customFormat="1" ht="17.25" thickBot="1">
      <c r="A11" s="745"/>
      <c r="B11" s="436" t="s">
        <v>197</v>
      </c>
      <c r="C11" s="437" t="s">
        <v>91</v>
      </c>
      <c r="D11" s="438" t="s">
        <v>451</v>
      </c>
      <c r="E11" s="439" t="s">
        <v>415</v>
      </c>
      <c r="F11" s="537" t="s">
        <v>410</v>
      </c>
    </row>
    <row r="12" spans="1:6" s="424" customFormat="1" ht="20.25" thickBot="1">
      <c r="A12" s="745"/>
      <c r="B12" s="440" t="s">
        <v>321</v>
      </c>
      <c r="C12" s="437" t="s">
        <v>47</v>
      </c>
      <c r="D12" s="438">
        <v>32</v>
      </c>
      <c r="E12" s="439">
        <v>30</v>
      </c>
      <c r="F12" s="532"/>
    </row>
    <row r="13" spans="1:6" s="424" customFormat="1" ht="17.25" thickBot="1">
      <c r="A13" s="745"/>
      <c r="B13" s="440" t="s">
        <v>7</v>
      </c>
      <c r="C13" s="437" t="s">
        <v>47</v>
      </c>
      <c r="D13" s="438">
        <v>2</v>
      </c>
      <c r="E13" s="439">
        <v>2</v>
      </c>
      <c r="F13" s="532"/>
    </row>
    <row r="14" spans="1:6" s="424" customFormat="1" ht="17.25" thickBot="1">
      <c r="A14" s="745"/>
      <c r="B14" s="440" t="s">
        <v>8</v>
      </c>
      <c r="C14" s="437" t="s">
        <v>47</v>
      </c>
      <c r="D14" s="438">
        <v>6</v>
      </c>
      <c r="E14" s="439">
        <v>6</v>
      </c>
      <c r="F14" s="532"/>
    </row>
    <row r="15" spans="1:6" s="424" customFormat="1" ht="17.25" thickBot="1">
      <c r="A15" s="745"/>
      <c r="B15" s="440" t="s">
        <v>196</v>
      </c>
      <c r="C15" s="437" t="s">
        <v>47</v>
      </c>
      <c r="D15" s="438">
        <v>1</v>
      </c>
      <c r="E15" s="439">
        <v>1</v>
      </c>
      <c r="F15" s="532"/>
    </row>
    <row r="16" spans="1:6" s="424" customFormat="1" ht="17.25" hidden="1" thickBot="1">
      <c r="A16" s="745"/>
      <c r="B16" s="440" t="s">
        <v>285</v>
      </c>
      <c r="C16" s="437" t="s">
        <v>47</v>
      </c>
      <c r="D16" s="438">
        <v>1</v>
      </c>
      <c r="E16" s="439">
        <v>1</v>
      </c>
      <c r="F16" s="532"/>
    </row>
    <row r="17" spans="1:6" s="424" customFormat="1" ht="17.25" thickBot="1">
      <c r="A17" s="745"/>
      <c r="B17" s="440" t="s">
        <v>205</v>
      </c>
      <c r="C17" s="437" t="s">
        <v>47</v>
      </c>
      <c r="D17" s="441">
        <v>3</v>
      </c>
      <c r="E17" s="442">
        <v>3</v>
      </c>
      <c r="F17" s="532"/>
    </row>
    <row r="18" spans="1:6" s="424" customFormat="1" ht="17.25" thickBot="1">
      <c r="A18" s="745"/>
      <c r="B18" s="443" t="s">
        <v>174</v>
      </c>
      <c r="C18" s="437"/>
      <c r="D18" s="441"/>
      <c r="E18" s="442"/>
      <c r="F18" s="532"/>
    </row>
    <row r="19" spans="1:6" s="424" customFormat="1" ht="33.75" thickBot="1">
      <c r="A19" s="745"/>
      <c r="B19" s="444" t="s">
        <v>452</v>
      </c>
      <c r="C19" s="437" t="s">
        <v>47</v>
      </c>
      <c r="D19" s="445">
        <v>1</v>
      </c>
      <c r="E19" s="446">
        <v>1</v>
      </c>
      <c r="F19" s="532"/>
    </row>
    <row r="20" spans="1:6" s="424" customFormat="1" ht="17.25" thickBot="1">
      <c r="A20" s="745"/>
      <c r="B20" s="440" t="s">
        <v>259</v>
      </c>
      <c r="C20" s="437" t="s">
        <v>47</v>
      </c>
      <c r="D20" s="447" t="s">
        <v>179</v>
      </c>
      <c r="E20" s="448" t="s">
        <v>179</v>
      </c>
      <c r="F20" s="532"/>
    </row>
    <row r="21" spans="1:6" s="424" customFormat="1" ht="17.25" thickBot="1">
      <c r="A21" s="745"/>
      <c r="B21" s="443" t="s">
        <v>198</v>
      </c>
      <c r="C21" s="437"/>
      <c r="D21" s="447"/>
      <c r="E21" s="448"/>
      <c r="F21" s="532"/>
    </row>
    <row r="22" spans="1:6" s="424" customFormat="1" ht="37.5" customHeight="1" thickBot="1">
      <c r="A22" s="745"/>
      <c r="B22" s="449" t="s">
        <v>200</v>
      </c>
      <c r="C22" s="437" t="s">
        <v>47</v>
      </c>
      <c r="D22" s="447" t="s">
        <v>191</v>
      </c>
      <c r="E22" s="448" t="s">
        <v>191</v>
      </c>
      <c r="F22" s="532"/>
    </row>
    <row r="23" spans="1:6" s="424" customFormat="1" ht="17.25" thickBot="1">
      <c r="A23" s="745"/>
      <c r="B23" s="443" t="s">
        <v>195</v>
      </c>
      <c r="C23" s="437"/>
      <c r="D23" s="441"/>
      <c r="E23" s="442"/>
      <c r="F23" s="532"/>
    </row>
    <row r="24" spans="1:6" s="424" customFormat="1" ht="17.25" thickBot="1">
      <c r="A24" s="745"/>
      <c r="B24" s="450" t="s">
        <v>199</v>
      </c>
      <c r="C24" s="451" t="s">
        <v>47</v>
      </c>
      <c r="D24" s="452">
        <v>1</v>
      </c>
      <c r="E24" s="453">
        <v>1</v>
      </c>
      <c r="F24" s="536"/>
    </row>
    <row r="25" spans="1:6" s="424" customFormat="1" ht="17.25" thickBot="1">
      <c r="A25" s="744"/>
      <c r="B25" s="454" t="s">
        <v>90</v>
      </c>
      <c r="C25" s="455"/>
      <c r="D25" s="456"/>
      <c r="E25" s="521"/>
      <c r="F25" s="537"/>
    </row>
    <row r="26" spans="1:6" s="424" customFormat="1" ht="17.25" thickBot="1">
      <c r="A26" s="744"/>
      <c r="B26" s="457" t="s">
        <v>453</v>
      </c>
      <c r="C26" s="458" t="s">
        <v>47</v>
      </c>
      <c r="D26" s="459">
        <v>2</v>
      </c>
      <c r="E26" s="433">
        <v>2</v>
      </c>
      <c r="F26" s="538"/>
    </row>
    <row r="27" spans="1:6" s="424" customFormat="1" ht="20.25" thickBot="1">
      <c r="A27" s="744"/>
      <c r="B27" s="462" t="s">
        <v>454</v>
      </c>
      <c r="C27" s="463" t="s">
        <v>47</v>
      </c>
      <c r="D27" s="463">
        <v>6</v>
      </c>
      <c r="E27" s="464">
        <v>5</v>
      </c>
      <c r="F27" s="336"/>
    </row>
    <row r="28" spans="1:6" s="424" customFormat="1" ht="17.25" hidden="1" customHeight="1">
      <c r="A28" s="744"/>
      <c r="B28" s="465" t="s">
        <v>99</v>
      </c>
      <c r="C28" s="430" t="s">
        <v>91</v>
      </c>
      <c r="D28" s="466" t="s">
        <v>104</v>
      </c>
      <c r="E28" s="467" t="s">
        <v>104</v>
      </c>
      <c r="F28" s="539"/>
    </row>
    <row r="29" spans="1:6" s="424" customFormat="1" ht="17.25" hidden="1" customHeight="1">
      <c r="A29" s="744"/>
      <c r="B29" s="465" t="s">
        <v>100</v>
      </c>
      <c r="C29" s="430" t="s">
        <v>91</v>
      </c>
      <c r="D29" s="466" t="s">
        <v>102</v>
      </c>
      <c r="E29" s="467" t="s">
        <v>102</v>
      </c>
      <c r="F29" s="531"/>
    </row>
    <row r="30" spans="1:6" s="424" customFormat="1" ht="17.25" hidden="1" customHeight="1">
      <c r="A30" s="744"/>
      <c r="B30" s="465" t="s">
        <v>101</v>
      </c>
      <c r="C30" s="430" t="s">
        <v>91</v>
      </c>
      <c r="D30" s="466" t="s">
        <v>166</v>
      </c>
      <c r="E30" s="467" t="s">
        <v>166</v>
      </c>
      <c r="F30" s="531"/>
    </row>
    <row r="31" spans="1:6" s="424" customFormat="1" ht="17.25" hidden="1" customHeight="1">
      <c r="A31" s="744"/>
      <c r="B31" s="465" t="s">
        <v>92</v>
      </c>
      <c r="C31" s="430" t="s">
        <v>91</v>
      </c>
      <c r="D31" s="466" t="s">
        <v>167</v>
      </c>
      <c r="E31" s="467" t="s">
        <v>167</v>
      </c>
      <c r="F31" s="531"/>
    </row>
    <row r="32" spans="1:6" s="424" customFormat="1" ht="17.25" hidden="1" customHeight="1">
      <c r="A32" s="744"/>
      <c r="B32" s="465" t="s">
        <v>93</v>
      </c>
      <c r="C32" s="430" t="s">
        <v>91</v>
      </c>
      <c r="D32" s="466" t="s">
        <v>171</v>
      </c>
      <c r="E32" s="467" t="s">
        <v>171</v>
      </c>
      <c r="F32" s="531"/>
    </row>
    <row r="33" spans="1:6" s="424" customFormat="1" ht="13.5" hidden="1" customHeight="1">
      <c r="A33" s="744"/>
      <c r="B33" s="465" t="s">
        <v>94</v>
      </c>
      <c r="C33" s="430" t="s">
        <v>91</v>
      </c>
      <c r="D33" s="466" t="s">
        <v>98</v>
      </c>
      <c r="E33" s="467" t="s">
        <v>98</v>
      </c>
      <c r="F33" s="531"/>
    </row>
    <row r="34" spans="1:6" s="424" customFormat="1" ht="17.25" hidden="1" customHeight="1" thickBot="1">
      <c r="A34" s="744"/>
      <c r="B34" s="468" t="s">
        <v>95</v>
      </c>
      <c r="C34" s="434" t="s">
        <v>91</v>
      </c>
      <c r="D34" s="469" t="s">
        <v>103</v>
      </c>
      <c r="E34" s="470" t="s">
        <v>103</v>
      </c>
      <c r="F34" s="531"/>
    </row>
    <row r="35" spans="1:6" s="424" customFormat="1" ht="17.25" thickBot="1">
      <c r="A35" s="744"/>
      <c r="B35" s="462" t="s">
        <v>175</v>
      </c>
      <c r="C35" s="437"/>
      <c r="D35" s="471"/>
      <c r="E35" s="472"/>
      <c r="F35" s="531"/>
    </row>
    <row r="36" spans="1:6" s="424" customFormat="1" ht="17.25" thickBot="1">
      <c r="A36" s="744"/>
      <c r="B36" s="457" t="s">
        <v>96</v>
      </c>
      <c r="C36" s="437" t="s">
        <v>47</v>
      </c>
      <c r="D36" s="430">
        <v>1</v>
      </c>
      <c r="E36" s="431">
        <v>1</v>
      </c>
      <c r="F36" s="533"/>
    </row>
    <row r="37" spans="1:6" s="424" customFormat="1" ht="20.25" thickBot="1">
      <c r="A37" s="746"/>
      <c r="B37" s="468" t="s">
        <v>455</v>
      </c>
      <c r="C37" s="437" t="s">
        <v>47</v>
      </c>
      <c r="D37" s="434">
        <v>9</v>
      </c>
      <c r="E37" s="473">
        <v>6</v>
      </c>
      <c r="F37" s="540"/>
    </row>
    <row r="38" spans="1:6" s="424" customFormat="1" ht="17.25" thickBot="1">
      <c r="A38" s="747" t="s">
        <v>81</v>
      </c>
      <c r="B38" s="436" t="s">
        <v>53</v>
      </c>
      <c r="C38" s="427" t="s">
        <v>48</v>
      </c>
      <c r="D38" s="427" t="s">
        <v>255</v>
      </c>
      <c r="E38" s="428" t="s">
        <v>255</v>
      </c>
      <c r="F38" s="541" t="s">
        <v>361</v>
      </c>
    </row>
    <row r="39" spans="1:6" s="424" customFormat="1" ht="17.25" thickBot="1">
      <c r="A39" s="744"/>
      <c r="B39" s="474" t="s">
        <v>456</v>
      </c>
      <c r="C39" s="430" t="s">
        <v>48</v>
      </c>
      <c r="D39" s="430" t="s">
        <v>254</v>
      </c>
      <c r="E39" s="431" t="s">
        <v>254</v>
      </c>
      <c r="F39" s="533"/>
    </row>
    <row r="40" spans="1:6" s="424" customFormat="1" ht="17.25" thickBot="1">
      <c r="A40" s="744"/>
      <c r="B40" s="475" t="s">
        <v>457</v>
      </c>
      <c r="C40" s="434" t="s">
        <v>48</v>
      </c>
      <c r="D40" s="476" t="s">
        <v>97</v>
      </c>
      <c r="E40" s="477" t="s">
        <v>97</v>
      </c>
      <c r="F40" s="542"/>
    </row>
    <row r="41" spans="1:6" s="424" customFormat="1" ht="17.25" thickBot="1">
      <c r="A41" s="744"/>
      <c r="B41" s="436" t="s">
        <v>76</v>
      </c>
      <c r="C41" s="478" t="s">
        <v>48</v>
      </c>
      <c r="D41" s="427" t="s">
        <v>416</v>
      </c>
      <c r="E41" s="428" t="s">
        <v>417</v>
      </c>
      <c r="F41" s="541" t="s">
        <v>376</v>
      </c>
    </row>
    <row r="42" spans="1:6" s="424" customFormat="1" ht="17.25" thickBot="1">
      <c r="A42" s="744"/>
      <c r="B42" s="474" t="s">
        <v>203</v>
      </c>
      <c r="C42" s="458" t="s">
        <v>48</v>
      </c>
      <c r="D42" s="430" t="s">
        <v>418</v>
      </c>
      <c r="E42" s="431" t="s">
        <v>359</v>
      </c>
      <c r="F42" s="533"/>
    </row>
    <row r="43" spans="1:6" s="424" customFormat="1" ht="17.25" thickBot="1">
      <c r="A43" s="744"/>
      <c r="B43" s="474" t="s">
        <v>204</v>
      </c>
      <c r="C43" s="458" t="s">
        <v>48</v>
      </c>
      <c r="D43" s="430" t="s">
        <v>316</v>
      </c>
      <c r="E43" s="431" t="s">
        <v>316</v>
      </c>
      <c r="F43" s="534"/>
    </row>
    <row r="44" spans="1:6" s="424" customFormat="1" ht="17.25" thickBot="1">
      <c r="A44" s="744"/>
      <c r="B44" s="479" t="s">
        <v>193</v>
      </c>
      <c r="C44" s="480" t="s">
        <v>48</v>
      </c>
      <c r="D44" s="447" t="s">
        <v>280</v>
      </c>
      <c r="E44" s="448" t="s">
        <v>419</v>
      </c>
      <c r="F44" s="542"/>
    </row>
    <row r="45" spans="1:6" s="424" customFormat="1" ht="17.25" thickBot="1">
      <c r="A45" s="744"/>
      <c r="B45" s="436" t="s">
        <v>54</v>
      </c>
      <c r="C45" s="427" t="s">
        <v>47</v>
      </c>
      <c r="D45" s="427">
        <v>3</v>
      </c>
      <c r="E45" s="428">
        <v>3</v>
      </c>
      <c r="F45" s="530">
        <v>19</v>
      </c>
    </row>
    <row r="46" spans="1:6" s="424" customFormat="1" ht="11.25" customHeight="1" thickBot="1">
      <c r="A46" s="744"/>
      <c r="B46" s="481" t="s">
        <v>45</v>
      </c>
      <c r="C46" s="430"/>
      <c r="D46" s="430"/>
      <c r="E46" s="431"/>
      <c r="F46" s="533"/>
    </row>
    <row r="47" spans="1:6" s="424" customFormat="1" ht="16.5" customHeight="1" thickBot="1">
      <c r="A47" s="744"/>
      <c r="B47" s="474" t="s">
        <v>458</v>
      </c>
      <c r="C47" s="430" t="s">
        <v>47</v>
      </c>
      <c r="D47" s="430">
        <v>1</v>
      </c>
      <c r="E47" s="431">
        <v>1</v>
      </c>
      <c r="F47" s="749" t="s">
        <v>411</v>
      </c>
    </row>
    <row r="48" spans="1:6" s="424" customFormat="1" ht="16.5" customHeight="1" thickBot="1">
      <c r="A48" s="744"/>
      <c r="B48" s="474" t="s">
        <v>459</v>
      </c>
      <c r="C48" s="430" t="s">
        <v>47</v>
      </c>
      <c r="D48" s="430">
        <v>1</v>
      </c>
      <c r="E48" s="431">
        <v>1</v>
      </c>
      <c r="F48" s="750"/>
    </row>
    <row r="49" spans="1:6" s="424" customFormat="1" ht="17.25" thickBot="1">
      <c r="A49" s="744"/>
      <c r="B49" s="475" t="s">
        <v>460</v>
      </c>
      <c r="C49" s="434" t="s">
        <v>47</v>
      </c>
      <c r="D49" s="434">
        <v>1</v>
      </c>
      <c r="E49" s="473">
        <v>1</v>
      </c>
      <c r="F49" s="751"/>
    </row>
    <row r="50" spans="1:6" s="424" customFormat="1" ht="17.25" thickBot="1">
      <c r="A50" s="744"/>
      <c r="B50" s="482" t="s">
        <v>201</v>
      </c>
      <c r="C50" s="483" t="s">
        <v>176</v>
      </c>
      <c r="D50" s="484">
        <v>1</v>
      </c>
      <c r="E50" s="522">
        <v>1</v>
      </c>
      <c r="F50" s="524"/>
    </row>
    <row r="51" spans="1:6" s="424" customFormat="1" ht="17.25" thickBot="1">
      <c r="A51" s="744"/>
      <c r="B51" s="485" t="s">
        <v>180</v>
      </c>
      <c r="C51" s="463" t="s">
        <v>47</v>
      </c>
      <c r="D51" s="486">
        <v>1</v>
      </c>
      <c r="E51" s="464">
        <v>1</v>
      </c>
      <c r="F51" s="510">
        <v>2</v>
      </c>
    </row>
    <row r="52" spans="1:6" s="424" customFormat="1" ht="17.25" thickBot="1">
      <c r="A52" s="744"/>
      <c r="B52" s="485" t="s">
        <v>55</v>
      </c>
      <c r="C52" s="463" t="s">
        <v>47</v>
      </c>
      <c r="D52" s="486">
        <v>1</v>
      </c>
      <c r="E52" s="464">
        <v>1</v>
      </c>
      <c r="F52" s="524"/>
    </row>
    <row r="53" spans="1:6" s="424" customFormat="1" ht="17.25" thickBot="1">
      <c r="A53" s="744"/>
      <c r="B53" s="436" t="s">
        <v>202</v>
      </c>
      <c r="C53" s="427" t="s">
        <v>47</v>
      </c>
      <c r="D53" s="487">
        <v>1</v>
      </c>
      <c r="E53" s="428">
        <v>1</v>
      </c>
      <c r="F53" s="510"/>
    </row>
    <row r="54" spans="1:6" s="492" customFormat="1" ht="50.25" thickBot="1">
      <c r="A54" s="746"/>
      <c r="B54" s="489" t="s">
        <v>292</v>
      </c>
      <c r="C54" s="488" t="s">
        <v>47</v>
      </c>
      <c r="D54" s="490">
        <v>1</v>
      </c>
      <c r="E54" s="491">
        <v>1</v>
      </c>
      <c r="F54" s="510"/>
    </row>
    <row r="55" spans="1:6" s="424" customFormat="1" ht="19.5" customHeight="1" thickBot="1">
      <c r="A55" s="747" t="s">
        <v>82</v>
      </c>
      <c r="B55" s="493" t="s">
        <v>284</v>
      </c>
      <c r="C55" s="478" t="s">
        <v>47</v>
      </c>
      <c r="D55" s="490">
        <v>16</v>
      </c>
      <c r="E55" s="491">
        <v>16</v>
      </c>
      <c r="F55" s="543">
        <v>61</v>
      </c>
    </row>
    <row r="56" spans="1:6" s="424" customFormat="1" ht="17.25" thickBot="1">
      <c r="A56" s="744"/>
      <c r="B56" s="494" t="s">
        <v>236</v>
      </c>
      <c r="C56" s="458" t="s">
        <v>91</v>
      </c>
      <c r="D56" s="495" t="s">
        <v>326</v>
      </c>
      <c r="E56" s="446" t="s">
        <v>375</v>
      </c>
      <c r="F56" s="535" t="s">
        <v>412</v>
      </c>
    </row>
    <row r="57" spans="1:6" s="424" customFormat="1" ht="18.75" customHeight="1" thickBot="1">
      <c r="A57" s="744"/>
      <c r="B57" s="496" t="s">
        <v>237</v>
      </c>
      <c r="C57" s="480" t="s">
        <v>172</v>
      </c>
      <c r="D57" s="497" t="s">
        <v>249</v>
      </c>
      <c r="E57" s="498" t="s">
        <v>249</v>
      </c>
      <c r="F57" s="535">
        <v>1</v>
      </c>
    </row>
    <row r="58" spans="1:6" s="424" customFormat="1" ht="17.25" thickBot="1">
      <c r="A58" s="744"/>
      <c r="B58" s="499" t="s">
        <v>238</v>
      </c>
      <c r="C58" s="480" t="s">
        <v>47</v>
      </c>
      <c r="D58" s="497">
        <v>1</v>
      </c>
      <c r="E58" s="498">
        <v>1</v>
      </c>
      <c r="F58" s="535"/>
    </row>
    <row r="59" spans="1:6" s="424" customFormat="1" ht="18" customHeight="1" thickBot="1">
      <c r="A59" s="744"/>
      <c r="B59" s="499" t="s">
        <v>461</v>
      </c>
      <c r="C59" s="480" t="s">
        <v>47</v>
      </c>
      <c r="D59" s="497">
        <v>1</v>
      </c>
      <c r="E59" s="498">
        <v>1</v>
      </c>
      <c r="F59" s="535">
        <v>26</v>
      </c>
    </row>
    <row r="60" spans="1:6" s="424" customFormat="1" ht="17.25" thickBot="1">
      <c r="A60" s="744"/>
      <c r="B60" s="500" t="s">
        <v>239</v>
      </c>
      <c r="C60" s="480" t="s">
        <v>47</v>
      </c>
      <c r="D60" s="497">
        <v>1</v>
      </c>
      <c r="E60" s="498">
        <v>1</v>
      </c>
      <c r="F60" s="533"/>
    </row>
    <row r="61" spans="1:6" s="424" customFormat="1" ht="17.25" thickBot="1">
      <c r="A61" s="744"/>
      <c r="B61" s="500" t="s">
        <v>257</v>
      </c>
      <c r="C61" s="480" t="s">
        <v>47</v>
      </c>
      <c r="D61" s="497">
        <v>9</v>
      </c>
      <c r="E61" s="498">
        <v>9</v>
      </c>
      <c r="F61" s="535"/>
    </row>
    <row r="62" spans="1:6" s="424" customFormat="1" ht="33.75" thickBot="1">
      <c r="A62" s="744"/>
      <c r="B62" s="449" t="s">
        <v>342</v>
      </c>
      <c r="C62" s="480" t="s">
        <v>47</v>
      </c>
      <c r="D62" s="497">
        <v>1</v>
      </c>
      <c r="E62" s="498">
        <v>1</v>
      </c>
      <c r="F62" s="535"/>
    </row>
    <row r="63" spans="1:6" s="424" customFormat="1" ht="17.25" thickBot="1">
      <c r="A63" s="744"/>
      <c r="B63" s="501" t="s">
        <v>343</v>
      </c>
      <c r="C63" s="480" t="s">
        <v>47</v>
      </c>
      <c r="D63" s="497">
        <v>1</v>
      </c>
      <c r="E63" s="498">
        <v>1</v>
      </c>
      <c r="F63" s="535"/>
    </row>
    <row r="64" spans="1:6" s="424" customFormat="1" ht="17.25" thickBot="1">
      <c r="A64" s="744"/>
      <c r="B64" s="501" t="s">
        <v>240</v>
      </c>
      <c r="C64" s="480" t="s">
        <v>47</v>
      </c>
      <c r="D64" s="497">
        <v>1</v>
      </c>
      <c r="E64" s="498">
        <v>1</v>
      </c>
      <c r="F64" s="535"/>
    </row>
    <row r="65" spans="1:6" s="424" customFormat="1" ht="17.25" thickBot="1">
      <c r="A65" s="744"/>
      <c r="B65" s="501" t="s">
        <v>241</v>
      </c>
      <c r="C65" s="480" t="s">
        <v>47</v>
      </c>
      <c r="D65" s="497">
        <v>1</v>
      </c>
      <c r="E65" s="498">
        <v>1</v>
      </c>
      <c r="F65" s="535"/>
    </row>
    <row r="66" spans="1:6" s="424" customFormat="1" ht="17.25" thickBot="1">
      <c r="A66" s="744"/>
      <c r="B66" s="449" t="s">
        <v>0</v>
      </c>
      <c r="C66" s="480"/>
      <c r="D66" s="497" t="s">
        <v>4</v>
      </c>
      <c r="E66" s="498" t="s">
        <v>4</v>
      </c>
      <c r="F66" s="535">
        <v>1</v>
      </c>
    </row>
    <row r="67" spans="1:6" s="424" customFormat="1" ht="17.25" thickBot="1">
      <c r="A67" s="744"/>
      <c r="B67" s="502" t="s">
        <v>344</v>
      </c>
      <c r="C67" s="480" t="s">
        <v>47</v>
      </c>
      <c r="D67" s="497">
        <v>1</v>
      </c>
      <c r="E67" s="498">
        <v>1</v>
      </c>
      <c r="F67" s="535"/>
    </row>
    <row r="68" spans="1:6" s="424" customFormat="1" ht="33.75" thickBot="1">
      <c r="A68" s="744"/>
      <c r="B68" s="503" t="s">
        <v>462</v>
      </c>
      <c r="C68" s="480" t="s">
        <v>47</v>
      </c>
      <c r="D68" s="504" t="s">
        <v>5</v>
      </c>
      <c r="E68" s="505" t="s">
        <v>5</v>
      </c>
      <c r="F68" s="544"/>
    </row>
    <row r="69" spans="1:6" s="424" customFormat="1" ht="17.25" thickBot="1">
      <c r="A69" s="747" t="s">
        <v>83</v>
      </c>
      <c r="B69" s="506" t="s">
        <v>382</v>
      </c>
      <c r="C69" s="427" t="s">
        <v>47</v>
      </c>
      <c r="D69" s="427" t="s">
        <v>381</v>
      </c>
      <c r="E69" s="428" t="s">
        <v>381</v>
      </c>
      <c r="F69" s="530">
        <v>45</v>
      </c>
    </row>
    <row r="70" spans="1:6" s="424" customFormat="1" ht="17.25" thickBot="1">
      <c r="A70" s="744"/>
      <c r="B70" s="443" t="s">
        <v>463</v>
      </c>
      <c r="C70" s="430"/>
      <c r="D70" s="430">
        <v>18</v>
      </c>
      <c r="E70" s="431">
        <v>18</v>
      </c>
      <c r="F70" s="531"/>
    </row>
    <row r="71" spans="1:6" s="424" customFormat="1" ht="17.25" thickBot="1">
      <c r="A71" s="744"/>
      <c r="B71" s="481" t="s">
        <v>169</v>
      </c>
      <c r="C71" s="430" t="s">
        <v>176</v>
      </c>
      <c r="D71" s="430">
        <v>3</v>
      </c>
      <c r="E71" s="431">
        <v>3</v>
      </c>
      <c r="F71" s="531">
        <v>1</v>
      </c>
    </row>
    <row r="72" spans="1:6" s="424" customFormat="1" ht="17.25" thickBot="1">
      <c r="A72" s="744"/>
      <c r="B72" s="507" t="s">
        <v>170</v>
      </c>
      <c r="C72" s="430" t="s">
        <v>176</v>
      </c>
      <c r="D72" s="430">
        <v>4</v>
      </c>
      <c r="E72" s="431">
        <v>4</v>
      </c>
      <c r="F72" s="533"/>
    </row>
    <row r="73" spans="1:6" s="424" customFormat="1" ht="17.25" thickBot="1">
      <c r="A73" s="744"/>
      <c r="B73" s="481" t="s">
        <v>464</v>
      </c>
      <c r="C73" s="430" t="s">
        <v>176</v>
      </c>
      <c r="D73" s="430">
        <v>2</v>
      </c>
      <c r="E73" s="431">
        <v>2</v>
      </c>
      <c r="F73" s="531"/>
    </row>
    <row r="74" spans="1:6" s="424" customFormat="1" ht="17.25" thickBot="1">
      <c r="A74" s="744"/>
      <c r="B74" s="481" t="s">
        <v>465</v>
      </c>
      <c r="C74" s="430" t="s">
        <v>176</v>
      </c>
      <c r="D74" s="430">
        <v>1</v>
      </c>
      <c r="E74" s="431">
        <v>1</v>
      </c>
      <c r="F74" s="531"/>
    </row>
    <row r="75" spans="1:6" s="424" customFormat="1" ht="17.25" thickBot="1">
      <c r="A75" s="744"/>
      <c r="B75" s="508" t="s">
        <v>256</v>
      </c>
      <c r="C75" s="430" t="s">
        <v>176</v>
      </c>
      <c r="D75" s="430">
        <v>8</v>
      </c>
      <c r="E75" s="431">
        <v>8</v>
      </c>
      <c r="F75" s="540"/>
    </row>
    <row r="76" spans="1:6" s="424" customFormat="1" ht="13.5" customHeight="1" thickBot="1">
      <c r="A76" s="744"/>
      <c r="B76" s="506" t="s">
        <v>89</v>
      </c>
      <c r="C76" s="427" t="s">
        <v>176</v>
      </c>
      <c r="D76" s="427">
        <v>9</v>
      </c>
      <c r="E76" s="428">
        <v>9</v>
      </c>
      <c r="F76" s="530">
        <v>2</v>
      </c>
    </row>
    <row r="77" spans="1:6" s="424" customFormat="1" ht="17.25" thickBot="1">
      <c r="A77" s="746"/>
      <c r="B77" s="509" t="s">
        <v>77</v>
      </c>
      <c r="C77" s="434" t="s">
        <v>42</v>
      </c>
      <c r="D77" s="461">
        <v>6513</v>
      </c>
      <c r="E77" s="433">
        <v>6632</v>
      </c>
      <c r="F77" s="545">
        <v>6284</v>
      </c>
    </row>
    <row r="78" spans="1:6" ht="28.5" customHeight="1" thickBot="1">
      <c r="A78" s="752" t="s">
        <v>61</v>
      </c>
      <c r="B78" s="321" t="s">
        <v>405</v>
      </c>
      <c r="C78" s="510" t="s">
        <v>47</v>
      </c>
      <c r="D78" s="463">
        <v>2</v>
      </c>
      <c r="E78" s="464">
        <v>2</v>
      </c>
      <c r="F78" s="510">
        <v>1</v>
      </c>
    </row>
    <row r="79" spans="1:6" ht="29.25" customHeight="1" thickBot="1">
      <c r="A79" s="753"/>
      <c r="B79" s="511" t="s">
        <v>406</v>
      </c>
      <c r="C79" s="510" t="s">
        <v>47</v>
      </c>
      <c r="D79" s="463">
        <v>1</v>
      </c>
      <c r="E79" s="464">
        <v>1</v>
      </c>
      <c r="F79" s="523"/>
    </row>
    <row r="80" spans="1:6" s="424" customFormat="1">
      <c r="A80" s="512"/>
      <c r="B80" s="513"/>
      <c r="C80" s="458"/>
      <c r="D80" s="460"/>
      <c r="E80" s="460"/>
      <c r="F80" s="529"/>
    </row>
    <row r="81" spans="1:5" s="424" customFormat="1">
      <c r="A81" s="514"/>
      <c r="B81" s="515" t="s">
        <v>466</v>
      </c>
      <c r="C81" s="516"/>
      <c r="D81" s="517"/>
    </row>
    <row r="82" spans="1:5" s="424" customFormat="1">
      <c r="A82" s="514"/>
      <c r="B82" s="515" t="s">
        <v>467</v>
      </c>
      <c r="C82" s="516"/>
      <c r="D82" s="517"/>
    </row>
    <row r="83" spans="1:5" s="424" customFormat="1" ht="37.5" customHeight="1">
      <c r="A83" s="514"/>
      <c r="B83" s="754" t="s">
        <v>468</v>
      </c>
      <c r="C83" s="754"/>
      <c r="D83" s="754"/>
    </row>
    <row r="84" spans="1:5" s="424" customFormat="1" ht="67.5" customHeight="1">
      <c r="A84" s="514"/>
      <c r="B84" s="754" t="s">
        <v>469</v>
      </c>
      <c r="C84" s="754"/>
      <c r="D84" s="754"/>
    </row>
    <row r="85" spans="1:5" s="424" customFormat="1" ht="68.25" customHeight="1">
      <c r="A85" s="514"/>
      <c r="B85" s="736" t="s">
        <v>470</v>
      </c>
      <c r="C85" s="737"/>
      <c r="D85" s="737"/>
    </row>
    <row r="86" spans="1:5" s="424" customFormat="1">
      <c r="A86" s="514"/>
      <c r="E86" s="518"/>
    </row>
    <row r="87" spans="1:5" s="424" customFormat="1">
      <c r="A87" s="514"/>
      <c r="E87" s="518"/>
    </row>
    <row r="88" spans="1:5" s="424" customFormat="1">
      <c r="A88" s="514"/>
      <c r="E88" s="518"/>
    </row>
    <row r="89" spans="1:5" s="424" customFormat="1">
      <c r="A89" s="514"/>
      <c r="E89" s="518"/>
    </row>
    <row r="90" spans="1:5" s="424" customFormat="1">
      <c r="A90" s="514"/>
      <c r="E90" s="518"/>
    </row>
    <row r="91" spans="1:5" s="424" customFormat="1">
      <c r="A91" s="514"/>
      <c r="E91" s="518"/>
    </row>
    <row r="92" spans="1:5" s="424" customFormat="1">
      <c r="A92" s="514"/>
      <c r="E92" s="518"/>
    </row>
    <row r="93" spans="1:5" s="424" customFormat="1">
      <c r="A93" s="514"/>
      <c r="E93" s="518"/>
    </row>
    <row r="94" spans="1:5" s="424" customFormat="1">
      <c r="A94" s="514"/>
      <c r="E94" s="518"/>
    </row>
    <row r="95" spans="1:5" s="424" customFormat="1">
      <c r="A95" s="514"/>
      <c r="E95" s="518"/>
    </row>
    <row r="96" spans="1:5" s="424" customFormat="1">
      <c r="A96" s="514"/>
      <c r="E96" s="518"/>
    </row>
    <row r="97" spans="1:5" s="424" customFormat="1">
      <c r="A97" s="514"/>
      <c r="E97" s="518"/>
    </row>
    <row r="98" spans="1:5" s="424" customFormat="1">
      <c r="A98" s="514"/>
      <c r="E98" s="518"/>
    </row>
    <row r="99" spans="1:5" s="424" customFormat="1">
      <c r="A99" s="514"/>
      <c r="E99" s="518"/>
    </row>
    <row r="100" spans="1:5" s="424" customFormat="1">
      <c r="A100" s="514"/>
      <c r="E100" s="518"/>
    </row>
    <row r="101" spans="1:5" s="424" customFormat="1">
      <c r="A101" s="514"/>
      <c r="E101" s="518"/>
    </row>
    <row r="102" spans="1:5" s="424" customFormat="1">
      <c r="A102" s="514"/>
      <c r="E102" s="518"/>
    </row>
    <row r="103" spans="1:5" s="424" customFormat="1">
      <c r="A103" s="514"/>
      <c r="E103" s="518"/>
    </row>
    <row r="104" spans="1:5" s="424" customFormat="1">
      <c r="A104" s="514"/>
      <c r="E104" s="518"/>
    </row>
    <row r="105" spans="1:5" s="424" customFormat="1">
      <c r="A105" s="514"/>
      <c r="E105" s="518"/>
    </row>
    <row r="106" spans="1:5" s="424" customFormat="1">
      <c r="A106" s="514"/>
      <c r="E106" s="518"/>
    </row>
    <row r="107" spans="1:5" s="424" customFormat="1">
      <c r="A107" s="514"/>
      <c r="E107" s="518"/>
    </row>
    <row r="108" spans="1:5" s="424" customFormat="1">
      <c r="A108" s="514"/>
      <c r="E108" s="518"/>
    </row>
    <row r="109" spans="1:5" s="424" customFormat="1">
      <c r="A109" s="514"/>
      <c r="E109" s="518"/>
    </row>
    <row r="110" spans="1:5" s="424" customFormat="1">
      <c r="A110" s="514"/>
      <c r="E110" s="518"/>
    </row>
    <row r="111" spans="1:5" s="424" customFormat="1">
      <c r="A111" s="514"/>
      <c r="E111" s="518"/>
    </row>
  </sheetData>
  <mergeCells count="14">
    <mergeCell ref="B85:D85"/>
    <mergeCell ref="A3:A4"/>
    <mergeCell ref="B3:B4"/>
    <mergeCell ref="C3:E3"/>
    <mergeCell ref="B1:E1"/>
    <mergeCell ref="A5:A37"/>
    <mergeCell ref="A38:A54"/>
    <mergeCell ref="A55:A68"/>
    <mergeCell ref="A69:A77"/>
    <mergeCell ref="E2:F2"/>
    <mergeCell ref="F47:F49"/>
    <mergeCell ref="A78:A79"/>
    <mergeCell ref="B83:D83"/>
    <mergeCell ref="B84:D84"/>
  </mergeCells>
  <printOptions horizontalCentered="1"/>
  <pageMargins left="0.23622047244094491" right="0.15748031496062992" top="0.31496062992125984" bottom="0.43307086614173229" header="0.19685039370078741" footer="0.23622047244094491"/>
  <pageSetup paperSize="9" scale="48" orientation="portrait" r:id="rId1"/>
  <headerFooter alignWithMargins="0">
    <oddFooter xml:space="preserve">&amp;C12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 enableFormatConditionsCalculation="0"/>
  <dimension ref="A1:H19"/>
  <sheetViews>
    <sheetView zoomScale="70" zoomScaleNormal="70" workbookViewId="0">
      <selection activeCell="M17" sqref="M17"/>
    </sheetView>
  </sheetViews>
  <sheetFormatPr defaultRowHeight="15.75"/>
  <cols>
    <col min="1" max="1" width="14.42578125" style="4" customWidth="1"/>
    <col min="2" max="2" width="15.28515625" style="4" customWidth="1"/>
    <col min="3" max="3" width="14.7109375" style="4" customWidth="1"/>
    <col min="4" max="4" width="14.7109375" style="22" customWidth="1"/>
    <col min="5" max="8" width="14.7109375" style="4" customWidth="1"/>
    <col min="9" max="16384" width="9.140625" style="4"/>
  </cols>
  <sheetData>
    <row r="1" spans="1:8" ht="18" customHeight="1">
      <c r="A1" s="760" t="s">
        <v>354</v>
      </c>
      <c r="B1" s="760"/>
      <c r="C1" s="760"/>
      <c r="D1" s="760"/>
      <c r="E1" s="760"/>
      <c r="F1" s="760"/>
      <c r="G1" s="760"/>
      <c r="H1" s="760"/>
    </row>
    <row r="2" spans="1:8" ht="9.75" customHeight="1" thickBot="1">
      <c r="A2" s="133"/>
      <c r="B2" s="133"/>
      <c r="C2" s="133"/>
      <c r="D2" s="133"/>
      <c r="E2" s="133"/>
      <c r="F2" s="133"/>
      <c r="G2" s="133"/>
      <c r="H2" s="23"/>
    </row>
    <row r="3" spans="1:8" ht="35.25" customHeight="1" thickBot="1">
      <c r="A3" s="23"/>
      <c r="B3" s="761">
        <v>2010</v>
      </c>
      <c r="C3" s="127" t="s">
        <v>13</v>
      </c>
      <c r="D3" s="134" t="s">
        <v>353</v>
      </c>
      <c r="E3" s="547" t="s">
        <v>16</v>
      </c>
      <c r="F3" s="547" t="s">
        <v>15</v>
      </c>
      <c r="G3" s="547" t="s">
        <v>350</v>
      </c>
      <c r="H3" s="547" t="s">
        <v>351</v>
      </c>
    </row>
    <row r="4" spans="1:8" ht="18" customHeight="1" thickBot="1">
      <c r="A4" s="23"/>
      <c r="B4" s="762"/>
      <c r="C4" s="758" t="s">
        <v>352</v>
      </c>
      <c r="D4" s="759"/>
      <c r="E4" s="755" t="s">
        <v>349</v>
      </c>
      <c r="F4" s="756"/>
      <c r="G4" s="756"/>
      <c r="H4" s="757"/>
    </row>
    <row r="5" spans="1:8" s="65" customFormat="1" ht="15" customHeight="1">
      <c r="A5" s="135"/>
      <c r="B5" s="136" t="s">
        <v>17</v>
      </c>
      <c r="C5" s="137">
        <v>7385.6125000000002</v>
      </c>
      <c r="D5" s="144">
        <v>18434.625</v>
      </c>
      <c r="E5" s="137">
        <v>1562.75</v>
      </c>
      <c r="F5" s="144">
        <v>434.1</v>
      </c>
      <c r="G5" s="137">
        <v>1117.9625000000001</v>
      </c>
      <c r="H5" s="145">
        <v>17.805500000000002</v>
      </c>
    </row>
    <row r="6" spans="1:8" s="65" customFormat="1" ht="15" customHeight="1">
      <c r="A6" s="135"/>
      <c r="B6" s="138" t="s">
        <v>18</v>
      </c>
      <c r="C6" s="139">
        <v>6847.6875</v>
      </c>
      <c r="D6" s="140">
        <v>18970.375</v>
      </c>
      <c r="E6" s="139">
        <v>1520.35</v>
      </c>
      <c r="F6" s="140">
        <v>425.5</v>
      </c>
      <c r="G6" s="139">
        <v>1095.4124999999999</v>
      </c>
      <c r="H6" s="146">
        <v>15.873000000000001</v>
      </c>
    </row>
    <row r="7" spans="1:8" s="65" customFormat="1" ht="15" customHeight="1">
      <c r="A7" s="135"/>
      <c r="B7" s="138" t="s">
        <v>19</v>
      </c>
      <c r="C7" s="139">
        <v>7462.4</v>
      </c>
      <c r="D7" s="140">
        <v>22453.8</v>
      </c>
      <c r="E7" s="139">
        <v>1599.43</v>
      </c>
      <c r="F7" s="140">
        <v>461.5</v>
      </c>
      <c r="G7" s="139">
        <v>1113.3399999999999</v>
      </c>
      <c r="H7" s="146">
        <v>17.11</v>
      </c>
    </row>
    <row r="8" spans="1:8" s="65" customFormat="1" ht="15" customHeight="1">
      <c r="A8" s="135"/>
      <c r="B8" s="138" t="s">
        <v>20</v>
      </c>
      <c r="C8" s="139">
        <v>7744.4</v>
      </c>
      <c r="D8" s="140">
        <v>26022.75</v>
      </c>
      <c r="E8" s="139">
        <v>1715.55</v>
      </c>
      <c r="F8" s="140">
        <v>533.25</v>
      </c>
      <c r="G8" s="139">
        <v>1148.69</v>
      </c>
      <c r="H8" s="146">
        <v>18.100000000000001</v>
      </c>
    </row>
    <row r="9" spans="1:8" s="65" customFormat="1" ht="15" customHeight="1">
      <c r="B9" s="138" t="s">
        <v>21</v>
      </c>
      <c r="C9" s="139">
        <v>6837.2</v>
      </c>
      <c r="D9" s="140">
        <v>22001.71</v>
      </c>
      <c r="E9" s="139">
        <v>1622.58</v>
      </c>
      <c r="F9" s="140">
        <v>488.58</v>
      </c>
      <c r="G9" s="139">
        <v>1205.43</v>
      </c>
      <c r="H9" s="146">
        <v>18.420000000000002</v>
      </c>
    </row>
    <row r="10" spans="1:8" s="65" customFormat="1" ht="15" customHeight="1">
      <c r="B10" s="138" t="s">
        <v>22</v>
      </c>
      <c r="C10" s="139">
        <v>6498.66</v>
      </c>
      <c r="D10" s="140">
        <v>19383.2</v>
      </c>
      <c r="E10" s="139">
        <v>1553.95</v>
      </c>
      <c r="F10" s="140">
        <v>463</v>
      </c>
      <c r="G10" s="139">
        <v>1234.075</v>
      </c>
      <c r="H10" s="146">
        <v>18.46</v>
      </c>
    </row>
    <row r="11" spans="1:8" s="65" customFormat="1" ht="15" customHeight="1">
      <c r="B11" s="141" t="s">
        <v>213</v>
      </c>
      <c r="C11" s="142">
        <v>6734.63</v>
      </c>
      <c r="D11" s="143">
        <v>19512.84</v>
      </c>
      <c r="E11" s="142">
        <v>1526.32</v>
      </c>
      <c r="F11" s="143">
        <v>455.61</v>
      </c>
      <c r="G11" s="142">
        <v>1192.97</v>
      </c>
      <c r="H11" s="147">
        <v>17.96</v>
      </c>
    </row>
    <row r="12" spans="1:8" s="65" customFormat="1" ht="15" customHeight="1">
      <c r="B12" s="141" t="s">
        <v>225</v>
      </c>
      <c r="C12" s="142">
        <v>7283.04</v>
      </c>
      <c r="D12" s="143">
        <v>21408.93</v>
      </c>
      <c r="E12" s="142">
        <v>1540.95</v>
      </c>
      <c r="F12" s="143">
        <v>489.12</v>
      </c>
      <c r="G12" s="142">
        <v>1215.81</v>
      </c>
      <c r="H12" s="147">
        <v>18.36</v>
      </c>
    </row>
    <row r="13" spans="1:8" s="65" customFormat="1" ht="15" customHeight="1">
      <c r="B13" s="141" t="s">
        <v>232</v>
      </c>
      <c r="C13" s="142">
        <v>7708.931818181818</v>
      </c>
      <c r="D13" s="143">
        <v>22640.56818181818</v>
      </c>
      <c r="E13" s="142">
        <v>1591.61</v>
      </c>
      <c r="F13" s="143">
        <v>539.02</v>
      </c>
      <c r="G13" s="142">
        <v>1270.98</v>
      </c>
      <c r="H13" s="147">
        <v>20.55</v>
      </c>
    </row>
    <row r="14" spans="1:8" s="65" customFormat="1" ht="15" customHeight="1">
      <c r="B14" s="138" t="s">
        <v>242</v>
      </c>
      <c r="C14" s="139">
        <v>8291.85</v>
      </c>
      <c r="D14" s="140">
        <v>23802.02</v>
      </c>
      <c r="E14" s="139">
        <v>1688.69</v>
      </c>
      <c r="F14" s="140">
        <v>591.71</v>
      </c>
      <c r="G14" s="139">
        <v>1342</v>
      </c>
      <c r="H14" s="146">
        <v>23.39</v>
      </c>
    </row>
    <row r="15" spans="1:8" s="65" customFormat="1" ht="15" customHeight="1">
      <c r="B15" s="138" t="s">
        <v>247</v>
      </c>
      <c r="C15" s="139">
        <v>8469.14</v>
      </c>
      <c r="D15" s="140">
        <v>22905.46</v>
      </c>
      <c r="E15" s="139">
        <v>1692.77</v>
      </c>
      <c r="F15" s="140">
        <v>682.91</v>
      </c>
      <c r="G15" s="139">
        <v>1369.89</v>
      </c>
      <c r="H15" s="146">
        <v>26.54</v>
      </c>
    </row>
    <row r="16" spans="1:8" s="65" customFormat="1" ht="15" customHeight="1" thickBot="1">
      <c r="B16" s="138" t="s">
        <v>248</v>
      </c>
      <c r="C16" s="139">
        <v>9146.67</v>
      </c>
      <c r="D16" s="140">
        <v>24107.26</v>
      </c>
      <c r="E16" s="139">
        <v>1709.48</v>
      </c>
      <c r="F16" s="140">
        <v>755.12</v>
      </c>
      <c r="G16" s="139">
        <v>1391.01</v>
      </c>
      <c r="H16" s="146">
        <v>29.35</v>
      </c>
    </row>
    <row r="17" spans="2:8" s="65" customFormat="1" ht="33" customHeight="1" thickBot="1">
      <c r="B17" s="229" t="s">
        <v>395</v>
      </c>
      <c r="C17" s="230">
        <f t="shared" ref="C17:H17" si="0">AVERAGE(C5:C16)</f>
        <v>7534.1851515151502</v>
      </c>
      <c r="D17" s="230">
        <f t="shared" si="0"/>
        <v>21803.628181818181</v>
      </c>
      <c r="E17" s="230">
        <f t="shared" si="0"/>
        <v>1610.3691666666666</v>
      </c>
      <c r="F17" s="230">
        <f t="shared" si="0"/>
        <v>526.61833333333334</v>
      </c>
      <c r="G17" s="230">
        <f t="shared" si="0"/>
        <v>1224.7974999999999</v>
      </c>
      <c r="H17" s="231">
        <f t="shared" si="0"/>
        <v>20.159875</v>
      </c>
    </row>
    <row r="18" spans="2:8" ht="18.75" customHeight="1" thickBot="1">
      <c r="B18" s="547">
        <v>2011</v>
      </c>
      <c r="C18" s="127" t="s">
        <v>13</v>
      </c>
      <c r="D18" s="127" t="s">
        <v>14</v>
      </c>
      <c r="E18" s="547" t="s">
        <v>16</v>
      </c>
      <c r="F18" s="547" t="s">
        <v>15</v>
      </c>
      <c r="G18" s="547" t="s">
        <v>350</v>
      </c>
      <c r="H18" s="547" t="s">
        <v>351</v>
      </c>
    </row>
    <row r="19" spans="2:8" s="65" customFormat="1" ht="15" customHeight="1" thickBot="1">
      <c r="B19" s="546" t="s">
        <v>17</v>
      </c>
      <c r="C19" s="231">
        <v>9554.92</v>
      </c>
      <c r="D19" s="634">
        <v>25642.38</v>
      </c>
      <c r="E19" s="231">
        <v>1786.95</v>
      </c>
      <c r="F19" s="634">
        <v>793.35</v>
      </c>
      <c r="G19" s="231">
        <v>1356.4</v>
      </c>
      <c r="H19" s="635">
        <v>28.4</v>
      </c>
    </row>
  </sheetData>
  <mergeCells count="4">
    <mergeCell ref="E4:H4"/>
    <mergeCell ref="C4:D4"/>
    <mergeCell ref="A1:H1"/>
    <mergeCell ref="B3:B4"/>
  </mergeCells>
  <phoneticPr fontId="0" type="noConversion"/>
  <printOptions horizontalCentered="1"/>
  <pageMargins left="0.86614173228346458" right="0.70866141732283472" top="0.47244094488188981" bottom="0.59055118110236227" header="0.15748031496062992" footer="0.15748031496062992"/>
  <pageSetup paperSize="9" scale="62" fitToHeight="2" orientation="portrait" r:id="rId1"/>
  <headerFooter alignWithMargins="0">
    <oddFooter xml:space="preserve">&amp;C14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2:J19"/>
  <sheetViews>
    <sheetView zoomScale="70" zoomScaleNormal="70" workbookViewId="0">
      <selection activeCell="S67" sqref="S67"/>
    </sheetView>
  </sheetViews>
  <sheetFormatPr defaultRowHeight="15.75"/>
  <cols>
    <col min="1" max="4" width="9.140625" style="4"/>
    <col min="5" max="7" width="9.140625" style="22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>
      <c r="B2" s="68"/>
      <c r="C2" s="21"/>
      <c r="D2" s="21"/>
      <c r="E2" s="21"/>
      <c r="F2" s="21"/>
      <c r="G2" s="21"/>
      <c r="H2" s="21"/>
      <c r="I2" s="21"/>
      <c r="J2" s="21"/>
    </row>
    <row r="3" spans="2:10" ht="15">
      <c r="B3" s="27"/>
      <c r="C3" s="27"/>
      <c r="D3" s="27"/>
      <c r="E3" s="27"/>
      <c r="F3" s="27"/>
      <c r="G3" s="27"/>
      <c r="H3" s="27"/>
      <c r="I3" s="31"/>
      <c r="J3" s="31"/>
    </row>
    <row r="4" spans="2:10" ht="14.25" customHeight="1">
      <c r="B4" s="69"/>
      <c r="C4" s="29"/>
      <c r="D4" s="29"/>
      <c r="E4" s="29"/>
      <c r="F4" s="29"/>
      <c r="G4" s="29"/>
      <c r="H4" s="29"/>
      <c r="I4" s="31"/>
      <c r="J4" s="31"/>
    </row>
    <row r="5" spans="2:10" ht="14.25">
      <c r="B5" s="69"/>
      <c r="C5" s="30"/>
      <c r="D5" s="30"/>
      <c r="E5" s="30"/>
      <c r="F5" s="30"/>
      <c r="G5" s="30"/>
      <c r="H5" s="30"/>
      <c r="I5" s="30"/>
      <c r="J5" s="30"/>
    </row>
    <row r="6" spans="2:10" ht="14.25">
      <c r="B6" s="69"/>
      <c r="C6" s="30"/>
      <c r="D6" s="30"/>
      <c r="E6" s="30"/>
      <c r="F6" s="30"/>
      <c r="G6" s="30"/>
      <c r="H6" s="30"/>
      <c r="I6" s="30"/>
      <c r="J6" s="30"/>
    </row>
    <row r="7" spans="2:10" ht="14.25">
      <c r="B7" s="69"/>
      <c r="C7" s="30"/>
      <c r="D7" s="30"/>
      <c r="E7" s="30"/>
      <c r="F7" s="30"/>
      <c r="G7" s="30"/>
      <c r="H7" s="30"/>
      <c r="I7" s="30"/>
      <c r="J7" s="30"/>
    </row>
    <row r="8" spans="2:10" ht="14.25">
      <c r="B8" s="69"/>
      <c r="C8" s="30"/>
      <c r="D8" s="30"/>
      <c r="E8" s="30"/>
      <c r="F8" s="30"/>
      <c r="G8" s="30"/>
      <c r="H8" s="30"/>
      <c r="I8" s="30"/>
      <c r="J8" s="30"/>
    </row>
    <row r="9" spans="2:10" ht="14.25">
      <c r="B9" s="69"/>
      <c r="C9" s="30"/>
      <c r="D9" s="30"/>
      <c r="E9" s="30"/>
      <c r="F9" s="30"/>
      <c r="G9" s="30"/>
      <c r="H9" s="30"/>
      <c r="I9" s="30"/>
      <c r="J9" s="30"/>
    </row>
    <row r="10" spans="2:10" ht="14.25">
      <c r="B10" s="69"/>
      <c r="C10" s="29"/>
      <c r="D10" s="29"/>
      <c r="E10" s="29"/>
      <c r="F10" s="29"/>
      <c r="G10" s="29"/>
      <c r="H10" s="30"/>
      <c r="I10" s="29"/>
      <c r="J10" s="29"/>
    </row>
    <row r="11" spans="2:10" ht="12.75">
      <c r="B11" s="70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71"/>
      <c r="C12" s="21"/>
      <c r="D12" s="21"/>
      <c r="E12" s="21"/>
      <c r="F12" s="21"/>
      <c r="G12" s="21"/>
      <c r="H12" s="21"/>
      <c r="I12" s="21"/>
      <c r="J12" s="21"/>
    </row>
    <row r="13" spans="2:10" ht="12.75">
      <c r="B13" s="72"/>
      <c r="C13" s="21"/>
      <c r="D13" s="21"/>
      <c r="E13" s="21"/>
      <c r="F13" s="21"/>
      <c r="G13" s="21"/>
      <c r="H13" s="21"/>
      <c r="I13" s="21"/>
      <c r="J13" s="21"/>
    </row>
    <row r="14" spans="2:10" ht="12.75">
      <c r="B14" s="21"/>
      <c r="C14" s="21"/>
      <c r="D14" s="21"/>
      <c r="E14" s="21"/>
      <c r="F14" s="21"/>
      <c r="G14" s="21"/>
      <c r="H14" s="21"/>
      <c r="I14" s="21"/>
      <c r="J14" s="21"/>
    </row>
    <row r="15" spans="2:10" ht="12.75">
      <c r="B15" s="72"/>
      <c r="C15" s="21"/>
      <c r="D15" s="21"/>
      <c r="E15" s="21"/>
      <c r="F15" s="21"/>
      <c r="G15" s="21"/>
      <c r="H15" s="21"/>
      <c r="I15" s="21"/>
      <c r="J15" s="21"/>
    </row>
    <row r="16" spans="2:10" ht="12.75">
      <c r="B16" s="72"/>
      <c r="C16" s="21"/>
      <c r="D16" s="21"/>
      <c r="E16" s="21"/>
      <c r="F16" s="21"/>
      <c r="G16" s="21"/>
      <c r="H16" s="21"/>
      <c r="I16" s="21"/>
      <c r="J16" s="21"/>
    </row>
    <row r="17" spans="2:10" ht="12.75">
      <c r="B17" s="23"/>
      <c r="C17" s="21"/>
      <c r="D17" s="21"/>
      <c r="E17" s="21"/>
      <c r="F17" s="21"/>
      <c r="G17" s="21"/>
      <c r="H17" s="21"/>
      <c r="I17" s="21"/>
      <c r="J17" s="21"/>
    </row>
    <row r="18" spans="2:10" ht="12.75">
      <c r="B18" s="23"/>
      <c r="C18" s="21"/>
      <c r="D18" s="21"/>
      <c r="E18" s="21"/>
      <c r="F18" s="21"/>
      <c r="G18" s="21"/>
      <c r="H18" s="21"/>
      <c r="I18" s="21"/>
      <c r="J18" s="21"/>
    </row>
    <row r="19" spans="2:10" ht="12.75">
      <c r="B19" s="73"/>
      <c r="C19" s="17"/>
      <c r="D19" s="17"/>
      <c r="E19" s="17"/>
      <c r="F19" s="17"/>
      <c r="G19" s="17"/>
      <c r="H19" s="17"/>
      <c r="I19" s="17"/>
      <c r="J19" s="17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 xml:space="preserve">&amp;C15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 enableFormatConditionsCalculation="0">
    <pageSetUpPr fitToPage="1"/>
  </sheetPr>
  <dimension ref="A1:F95"/>
  <sheetViews>
    <sheetView zoomScale="70" zoomScaleNormal="70" workbookViewId="0">
      <pane ySplit="4" topLeftCell="A5" activePane="bottomLeft" state="frozen"/>
      <selection activeCell="J21" sqref="J21"/>
      <selection pane="bottomLeft" activeCell="I10" sqref="I10"/>
    </sheetView>
  </sheetViews>
  <sheetFormatPr defaultRowHeight="15.7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9" customWidth="1"/>
    <col min="5" max="5" width="15" style="9" customWidth="1"/>
    <col min="6" max="6" width="21" style="9" customWidth="1"/>
    <col min="7" max="7" width="12.5703125" style="2" customWidth="1"/>
    <col min="8" max="16384" width="9.140625" style="2"/>
  </cols>
  <sheetData>
    <row r="1" spans="1:6" ht="22.5">
      <c r="A1" s="711" t="s">
        <v>211</v>
      </c>
      <c r="B1" s="711"/>
      <c r="C1" s="711"/>
      <c r="D1" s="711"/>
      <c r="E1" s="711"/>
      <c r="F1" s="711"/>
    </row>
    <row r="2" spans="1:6" ht="23.25" thickBot="1">
      <c r="A2" s="418"/>
      <c r="B2" s="418"/>
      <c r="C2" s="418"/>
      <c r="D2" s="418"/>
      <c r="E2" s="418"/>
      <c r="F2" s="418"/>
    </row>
    <row r="3" spans="1:6" ht="19.5" thickBot="1">
      <c r="A3" s="666" t="s">
        <v>111</v>
      </c>
      <c r="B3" s="712" t="s">
        <v>58</v>
      </c>
      <c r="C3" s="671" t="s">
        <v>69</v>
      </c>
      <c r="D3" s="764"/>
      <c r="E3" s="765"/>
      <c r="F3" s="554" t="s">
        <v>70</v>
      </c>
    </row>
    <row r="4" spans="1:6" ht="28.5" customHeight="1" thickBot="1">
      <c r="A4" s="713"/>
      <c r="B4" s="763"/>
      <c r="C4" s="555" t="s">
        <v>434</v>
      </c>
      <c r="D4" s="556" t="s">
        <v>435</v>
      </c>
      <c r="E4" s="415" t="s">
        <v>85</v>
      </c>
      <c r="F4" s="526" t="s">
        <v>435</v>
      </c>
    </row>
    <row r="5" spans="1:6" ht="23.25" customHeight="1">
      <c r="A5" s="557" t="s">
        <v>52</v>
      </c>
      <c r="B5" s="558"/>
      <c r="C5" s="419"/>
      <c r="D5" s="1"/>
      <c r="E5" s="419"/>
      <c r="F5" s="419"/>
    </row>
    <row r="6" spans="1:6" ht="21.75" customHeight="1">
      <c r="A6" s="20" t="s">
        <v>115</v>
      </c>
      <c r="B6" s="13" t="s">
        <v>63</v>
      </c>
      <c r="C6" s="421">
        <v>31.4</v>
      </c>
      <c r="D6" s="575">
        <v>29.8</v>
      </c>
      <c r="E6" s="421">
        <f t="shared" ref="E6:E34" si="0">D6/C6*100</f>
        <v>94.904458598726109</v>
      </c>
      <c r="F6" s="421">
        <v>28.2</v>
      </c>
    </row>
    <row r="7" spans="1:6" ht="21.75" customHeight="1">
      <c r="A7" s="20" t="s">
        <v>116</v>
      </c>
      <c r="B7" s="13" t="s">
        <v>63</v>
      </c>
      <c r="C7" s="421">
        <v>56</v>
      </c>
      <c r="D7" s="575">
        <v>59</v>
      </c>
      <c r="E7" s="421">
        <f t="shared" si="0"/>
        <v>105.35714285714286</v>
      </c>
      <c r="F7" s="421">
        <v>52.9</v>
      </c>
    </row>
    <row r="8" spans="1:6" ht="21.75" customHeight="1">
      <c r="A8" s="20" t="s">
        <v>117</v>
      </c>
      <c r="B8" s="13" t="s">
        <v>63</v>
      </c>
      <c r="C8" s="421">
        <v>52</v>
      </c>
      <c r="D8" s="575">
        <v>55.1</v>
      </c>
      <c r="E8" s="421">
        <f t="shared" si="0"/>
        <v>105.96153846153847</v>
      </c>
      <c r="F8" s="421">
        <v>57.6</v>
      </c>
    </row>
    <row r="9" spans="1:6" ht="21.75" customHeight="1">
      <c r="A9" s="20" t="s">
        <v>118</v>
      </c>
      <c r="B9" s="13" t="s">
        <v>63</v>
      </c>
      <c r="C9" s="421">
        <v>83.7</v>
      </c>
      <c r="D9" s="575">
        <v>79.599999999999994</v>
      </c>
      <c r="E9" s="421">
        <f t="shared" si="0"/>
        <v>95.10155316606928</v>
      </c>
      <c r="F9" s="421">
        <v>69.7</v>
      </c>
    </row>
    <row r="10" spans="1:6" ht="21.75" customHeight="1">
      <c r="A10" s="20" t="s">
        <v>119</v>
      </c>
      <c r="B10" s="13" t="s">
        <v>63</v>
      </c>
      <c r="C10" s="421">
        <v>76.8</v>
      </c>
      <c r="D10" s="575">
        <v>68.8</v>
      </c>
      <c r="E10" s="421">
        <f t="shared" si="0"/>
        <v>89.583333333333343</v>
      </c>
      <c r="F10" s="421">
        <v>61</v>
      </c>
    </row>
    <row r="11" spans="1:6" ht="21.75" customHeight="1">
      <c r="A11" s="20" t="s">
        <v>120</v>
      </c>
      <c r="B11" s="13" t="s">
        <v>63</v>
      </c>
      <c r="C11" s="421">
        <v>53.5</v>
      </c>
      <c r="D11" s="575">
        <v>107.2</v>
      </c>
      <c r="E11" s="421">
        <f t="shared" si="0"/>
        <v>200.37383177570095</v>
      </c>
      <c r="F11" s="421">
        <v>103</v>
      </c>
    </row>
    <row r="12" spans="1:6" ht="21.75" customHeight="1">
      <c r="A12" s="20" t="s">
        <v>121</v>
      </c>
      <c r="B12" s="13" t="s">
        <v>63</v>
      </c>
      <c r="C12" s="421">
        <v>27.3</v>
      </c>
      <c r="D12" s="575">
        <v>44.9</v>
      </c>
      <c r="E12" s="421">
        <f t="shared" si="0"/>
        <v>164.46886446886447</v>
      </c>
      <c r="F12" s="421">
        <v>40.700000000000003</v>
      </c>
    </row>
    <row r="13" spans="1:6" ht="21.75" customHeight="1">
      <c r="A13" s="20" t="s">
        <v>122</v>
      </c>
      <c r="B13" s="13" t="s">
        <v>63</v>
      </c>
      <c r="C13" s="421">
        <v>28.5</v>
      </c>
      <c r="D13" s="575">
        <v>57.7</v>
      </c>
      <c r="E13" s="421">
        <f t="shared" si="0"/>
        <v>202.45614035087721</v>
      </c>
      <c r="F13" s="421">
        <v>48.7</v>
      </c>
    </row>
    <row r="14" spans="1:6" ht="21.75" customHeight="1">
      <c r="A14" s="20" t="s">
        <v>123</v>
      </c>
      <c r="B14" s="13" t="s">
        <v>63</v>
      </c>
      <c r="C14" s="421">
        <v>34.1</v>
      </c>
      <c r="D14" s="575">
        <v>50.1</v>
      </c>
      <c r="E14" s="421">
        <f t="shared" si="0"/>
        <v>146.92082111436952</v>
      </c>
      <c r="F14" s="421">
        <v>45.8</v>
      </c>
    </row>
    <row r="15" spans="1:6" ht="21.75" customHeight="1">
      <c r="A15" s="20" t="s">
        <v>124</v>
      </c>
      <c r="B15" s="13" t="s">
        <v>63</v>
      </c>
      <c r="C15" s="421">
        <v>301.5</v>
      </c>
      <c r="D15" s="575">
        <v>247.7</v>
      </c>
      <c r="E15" s="421">
        <f t="shared" si="0"/>
        <v>82.155887230514097</v>
      </c>
      <c r="F15" s="421">
        <v>266.39999999999998</v>
      </c>
    </row>
    <row r="16" spans="1:6" ht="21.75" customHeight="1">
      <c r="A16" s="20" t="s">
        <v>125</v>
      </c>
      <c r="B16" s="13" t="s">
        <v>63</v>
      </c>
      <c r="C16" s="421">
        <v>272.39999999999998</v>
      </c>
      <c r="D16" s="1">
        <v>248.6</v>
      </c>
      <c r="E16" s="421">
        <f t="shared" si="0"/>
        <v>91.262848751835548</v>
      </c>
      <c r="F16" s="421">
        <v>256.8</v>
      </c>
    </row>
    <row r="17" spans="1:6" ht="21.75" customHeight="1">
      <c r="A17" s="20" t="s">
        <v>126</v>
      </c>
      <c r="B17" s="13" t="s">
        <v>63</v>
      </c>
      <c r="C17" s="421">
        <v>99.3</v>
      </c>
      <c r="D17" s="575">
        <v>104.8</v>
      </c>
      <c r="E17" s="421">
        <f t="shared" si="0"/>
        <v>105.53877139979859</v>
      </c>
      <c r="F17" s="421">
        <v>114.8</v>
      </c>
    </row>
    <row r="18" spans="1:6" ht="21.75" customHeight="1">
      <c r="A18" s="20" t="s">
        <v>127</v>
      </c>
      <c r="B18" s="13" t="s">
        <v>63</v>
      </c>
      <c r="C18" s="421">
        <v>128.69999999999999</v>
      </c>
      <c r="D18" s="575">
        <v>129.30000000000001</v>
      </c>
      <c r="E18" s="421">
        <f t="shared" si="0"/>
        <v>100.46620046620049</v>
      </c>
      <c r="F18" s="421">
        <v>120</v>
      </c>
    </row>
    <row r="19" spans="1:6" ht="21.75" customHeight="1">
      <c r="A19" s="20" t="s">
        <v>128</v>
      </c>
      <c r="B19" s="13" t="s">
        <v>63</v>
      </c>
      <c r="C19" s="421">
        <v>144.19999999999999</v>
      </c>
      <c r="D19" s="575">
        <v>89.2</v>
      </c>
      <c r="E19" s="421">
        <f t="shared" si="0"/>
        <v>61.858529819694873</v>
      </c>
      <c r="F19" s="421">
        <v>90</v>
      </c>
    </row>
    <row r="20" spans="1:6" ht="21.75" customHeight="1">
      <c r="A20" s="20" t="s">
        <v>129</v>
      </c>
      <c r="B20" s="13" t="s">
        <v>63</v>
      </c>
      <c r="C20" s="421">
        <v>103.3</v>
      </c>
      <c r="D20" s="575">
        <v>84.8</v>
      </c>
      <c r="E20" s="421">
        <f t="shared" si="0"/>
        <v>82.090997095837366</v>
      </c>
      <c r="F20" s="421">
        <v>92</v>
      </c>
    </row>
    <row r="21" spans="1:6" ht="21.75" customHeight="1">
      <c r="A21" s="20" t="s">
        <v>130</v>
      </c>
      <c r="B21" s="13" t="s">
        <v>63</v>
      </c>
      <c r="C21" s="421">
        <v>238.6</v>
      </c>
      <c r="D21" s="575">
        <v>289</v>
      </c>
      <c r="E21" s="421">
        <f t="shared" si="0"/>
        <v>121.12321877619448</v>
      </c>
      <c r="F21" s="421">
        <v>293.39999999999998</v>
      </c>
    </row>
    <row r="22" spans="1:6" ht="21.75" customHeight="1">
      <c r="A22" s="20" t="s">
        <v>131</v>
      </c>
      <c r="B22" s="13" t="s">
        <v>63</v>
      </c>
      <c r="C22" s="421">
        <v>218.1</v>
      </c>
      <c r="D22" s="575">
        <v>231.9</v>
      </c>
      <c r="E22" s="421">
        <f t="shared" si="0"/>
        <v>106.32737276478682</v>
      </c>
      <c r="F22" s="421">
        <v>216.6</v>
      </c>
    </row>
    <row r="23" spans="1:6" ht="21.75" customHeight="1">
      <c r="A23" s="20" t="s">
        <v>132</v>
      </c>
      <c r="B23" s="13" t="s">
        <v>63</v>
      </c>
      <c r="C23" s="421">
        <v>192.1</v>
      </c>
      <c r="D23" s="575">
        <v>200.9</v>
      </c>
      <c r="E23" s="421">
        <f t="shared" si="0"/>
        <v>104.58094742321708</v>
      </c>
      <c r="F23" s="421">
        <v>208.1</v>
      </c>
    </row>
    <row r="24" spans="1:6" ht="21.75" customHeight="1">
      <c r="A24" s="20" t="s">
        <v>133</v>
      </c>
      <c r="B24" s="13" t="s">
        <v>63</v>
      </c>
      <c r="C24" s="421">
        <v>229</v>
      </c>
      <c r="D24" s="575">
        <v>248.3</v>
      </c>
      <c r="E24" s="421">
        <f t="shared" si="0"/>
        <v>108.42794759825327</v>
      </c>
      <c r="F24" s="421">
        <v>254.6</v>
      </c>
    </row>
    <row r="25" spans="1:6" ht="21.75" customHeight="1">
      <c r="A25" s="20" t="s">
        <v>134</v>
      </c>
      <c r="B25" s="13" t="s">
        <v>63</v>
      </c>
      <c r="C25" s="421">
        <v>128</v>
      </c>
      <c r="D25" s="575">
        <v>132.80000000000001</v>
      </c>
      <c r="E25" s="421">
        <f t="shared" si="0"/>
        <v>103.75000000000001</v>
      </c>
      <c r="F25" s="421">
        <v>139</v>
      </c>
    </row>
    <row r="26" spans="1:6" ht="21.75" customHeight="1">
      <c r="A26" s="20" t="s">
        <v>135</v>
      </c>
      <c r="B26" s="13" t="s">
        <v>66</v>
      </c>
      <c r="C26" s="421">
        <v>60.4</v>
      </c>
      <c r="D26" s="575">
        <v>55.9</v>
      </c>
      <c r="E26" s="421">
        <f t="shared" si="0"/>
        <v>92.549668874172184</v>
      </c>
      <c r="F26" s="421">
        <v>56.5</v>
      </c>
    </row>
    <row r="27" spans="1:6" ht="21.75" customHeight="1">
      <c r="A27" s="20" t="s">
        <v>253</v>
      </c>
      <c r="B27" s="13" t="s">
        <v>64</v>
      </c>
      <c r="C27" s="421">
        <v>36.200000000000003</v>
      </c>
      <c r="D27" s="575">
        <v>43.5</v>
      </c>
      <c r="E27" s="421">
        <f t="shared" si="0"/>
        <v>120.16574585635358</v>
      </c>
      <c r="F27" s="421">
        <v>45.8</v>
      </c>
    </row>
    <row r="28" spans="1:6" ht="21.75" customHeight="1">
      <c r="A28" s="20" t="s">
        <v>136</v>
      </c>
      <c r="B28" s="13" t="s">
        <v>64</v>
      </c>
      <c r="C28" s="421">
        <v>71.599999999999994</v>
      </c>
      <c r="D28" s="575">
        <v>89</v>
      </c>
      <c r="E28" s="421">
        <f t="shared" si="0"/>
        <v>124.30167597765364</v>
      </c>
      <c r="F28" s="421">
        <v>90.5</v>
      </c>
    </row>
    <row r="29" spans="1:6" ht="21.75" customHeight="1">
      <c r="A29" s="20" t="s">
        <v>137</v>
      </c>
      <c r="B29" s="13" t="s">
        <v>65</v>
      </c>
      <c r="C29" s="421">
        <v>212.1</v>
      </c>
      <c r="D29" s="575">
        <v>238.8</v>
      </c>
      <c r="E29" s="421">
        <f t="shared" si="0"/>
        <v>112.58840169731259</v>
      </c>
      <c r="F29" s="421">
        <v>296.7</v>
      </c>
    </row>
    <row r="30" spans="1:6" ht="21.75" customHeight="1">
      <c r="A30" s="20" t="s">
        <v>138</v>
      </c>
      <c r="B30" s="13" t="s">
        <v>65</v>
      </c>
      <c r="C30" s="421">
        <v>257.2</v>
      </c>
      <c r="D30" s="575">
        <v>312.39999999999998</v>
      </c>
      <c r="E30" s="421">
        <f t="shared" si="0"/>
        <v>121.46189735614308</v>
      </c>
      <c r="F30" s="421">
        <v>311.60000000000002</v>
      </c>
    </row>
    <row r="31" spans="1:6" ht="21.75" customHeight="1">
      <c r="A31" s="20" t="s">
        <v>139</v>
      </c>
      <c r="B31" s="13" t="s">
        <v>65</v>
      </c>
      <c r="C31" s="421">
        <v>270</v>
      </c>
      <c r="D31" s="575">
        <v>309.8</v>
      </c>
      <c r="E31" s="421">
        <f t="shared" si="0"/>
        <v>114.74074074074075</v>
      </c>
      <c r="F31" s="421">
        <v>297.8</v>
      </c>
    </row>
    <row r="32" spans="1:6" ht="21.75" customHeight="1">
      <c r="A32" s="20" t="s">
        <v>140</v>
      </c>
      <c r="B32" s="13" t="s">
        <v>64</v>
      </c>
      <c r="C32" s="421">
        <v>77.099999999999994</v>
      </c>
      <c r="D32" s="575">
        <v>86.8</v>
      </c>
      <c r="E32" s="421">
        <f t="shared" si="0"/>
        <v>112.5810635538262</v>
      </c>
      <c r="F32" s="421">
        <v>82.3</v>
      </c>
    </row>
    <row r="33" spans="1:6" ht="21.75" customHeight="1">
      <c r="A33" s="20" t="s">
        <v>141</v>
      </c>
      <c r="B33" s="13" t="s">
        <v>64</v>
      </c>
      <c r="C33" s="421">
        <v>87.3</v>
      </c>
      <c r="D33" s="575">
        <v>98.8</v>
      </c>
      <c r="E33" s="421">
        <f t="shared" si="0"/>
        <v>113.1729667812142</v>
      </c>
      <c r="F33" s="421">
        <v>83.7</v>
      </c>
    </row>
    <row r="34" spans="1:6" ht="21.75" customHeight="1" thickBot="1">
      <c r="A34" s="19" t="s">
        <v>142</v>
      </c>
      <c r="B34" s="13" t="s">
        <v>64</v>
      </c>
      <c r="C34" s="421">
        <v>302.3</v>
      </c>
      <c r="D34" s="575">
        <v>315.7</v>
      </c>
      <c r="E34" s="420">
        <f t="shared" si="0"/>
        <v>104.43268276546476</v>
      </c>
      <c r="F34" s="420">
        <v>358.4</v>
      </c>
    </row>
    <row r="35" spans="1:6" ht="27" customHeight="1" thickBot="1">
      <c r="A35" s="559" t="s">
        <v>62</v>
      </c>
      <c r="B35" s="560"/>
      <c r="C35" s="364"/>
      <c r="D35" s="561"/>
      <c r="E35" s="364"/>
      <c r="F35" s="364"/>
    </row>
    <row r="36" spans="1:6" s="25" customFormat="1" ht="21.75" customHeight="1">
      <c r="A36" s="586" t="s">
        <v>143</v>
      </c>
      <c r="B36" s="585" t="s">
        <v>44</v>
      </c>
      <c r="C36" s="402">
        <v>480</v>
      </c>
      <c r="D36" s="578">
        <v>500</v>
      </c>
      <c r="E36" s="402">
        <f t="shared" ref="E36:E56" si="1">D36/C36*100</f>
        <v>104.16666666666667</v>
      </c>
      <c r="F36" s="402">
        <v>300</v>
      </c>
    </row>
    <row r="37" spans="1:6" s="25" customFormat="1" ht="21.75" customHeight="1">
      <c r="A37" s="586" t="s">
        <v>144</v>
      </c>
      <c r="B37" s="585" t="s">
        <v>44</v>
      </c>
      <c r="C37" s="402">
        <v>577.79999999999995</v>
      </c>
      <c r="D37" s="578">
        <v>622.29999999999995</v>
      </c>
      <c r="E37" s="402">
        <f t="shared" si="1"/>
        <v>107.70162686050537</v>
      </c>
      <c r="F37" s="402">
        <v>400</v>
      </c>
    </row>
    <row r="38" spans="1:6" s="25" customFormat="1" ht="21.75" customHeight="1">
      <c r="A38" s="586" t="s">
        <v>145</v>
      </c>
      <c r="B38" s="585" t="s">
        <v>44</v>
      </c>
      <c r="C38" s="402">
        <v>416.7</v>
      </c>
      <c r="D38" s="578">
        <v>444.4</v>
      </c>
      <c r="E38" s="402">
        <f t="shared" si="1"/>
        <v>106.64746820254381</v>
      </c>
      <c r="F38" s="402">
        <v>375</v>
      </c>
    </row>
    <row r="39" spans="1:6" s="25" customFormat="1" ht="16.5">
      <c r="A39" s="586" t="s">
        <v>146</v>
      </c>
      <c r="B39" s="585" t="s">
        <v>44</v>
      </c>
      <c r="C39" s="402">
        <v>1600</v>
      </c>
      <c r="D39" s="578">
        <v>2150</v>
      </c>
      <c r="E39" s="402">
        <f t="shared" si="1"/>
        <v>134.375</v>
      </c>
      <c r="F39" s="402">
        <v>1200</v>
      </c>
    </row>
    <row r="40" spans="1:6" s="25" customFormat="1" ht="16.5">
      <c r="A40" s="586" t="s">
        <v>147</v>
      </c>
      <c r="B40" s="585" t="s">
        <v>44</v>
      </c>
      <c r="C40" s="402">
        <v>1350</v>
      </c>
      <c r="D40" s="578">
        <v>2000</v>
      </c>
      <c r="E40" s="402">
        <f t="shared" si="1"/>
        <v>148.14814814814815</v>
      </c>
      <c r="F40" s="402">
        <v>1500</v>
      </c>
    </row>
    <row r="41" spans="1:6" s="25" customFormat="1" ht="33">
      <c r="A41" s="586" t="s">
        <v>148</v>
      </c>
      <c r="B41" s="585" t="s">
        <v>44</v>
      </c>
      <c r="C41" s="402">
        <v>295</v>
      </c>
      <c r="D41" s="578">
        <v>323.3</v>
      </c>
      <c r="E41" s="402">
        <f t="shared" si="1"/>
        <v>109.59322033898304</v>
      </c>
      <c r="F41" s="402">
        <v>240</v>
      </c>
    </row>
    <row r="42" spans="1:6" s="25" customFormat="1" ht="33">
      <c r="A42" s="586" t="s">
        <v>149</v>
      </c>
      <c r="B42" s="585" t="s">
        <v>44</v>
      </c>
      <c r="C42" s="402">
        <v>281.2</v>
      </c>
      <c r="D42" s="578">
        <v>310</v>
      </c>
      <c r="E42" s="402">
        <f t="shared" si="1"/>
        <v>110.24182076813656</v>
      </c>
      <c r="F42" s="402">
        <v>255</v>
      </c>
    </row>
    <row r="43" spans="1:6" s="25" customFormat="1" ht="16.5">
      <c r="A43" s="586" t="s">
        <v>150</v>
      </c>
      <c r="B43" s="585" t="s">
        <v>44</v>
      </c>
      <c r="C43" s="402">
        <v>800</v>
      </c>
      <c r="D43" s="578">
        <v>800</v>
      </c>
      <c r="E43" s="402">
        <f t="shared" si="1"/>
        <v>100</v>
      </c>
      <c r="F43" s="402" t="s">
        <v>68</v>
      </c>
    </row>
    <row r="44" spans="1:6" s="25" customFormat="1" ht="33">
      <c r="A44" s="586" t="s">
        <v>151</v>
      </c>
      <c r="B44" s="585" t="s">
        <v>44</v>
      </c>
      <c r="C44" s="402">
        <v>1583.4</v>
      </c>
      <c r="D44" s="578">
        <v>3266.7</v>
      </c>
      <c r="E44" s="402">
        <f t="shared" si="1"/>
        <v>206.30920803334595</v>
      </c>
      <c r="F44" s="402">
        <v>1800</v>
      </c>
    </row>
    <row r="45" spans="1:6" s="25" customFormat="1" ht="34.5" customHeight="1">
      <c r="A45" s="586" t="s">
        <v>152</v>
      </c>
      <c r="B45" s="585" t="s">
        <v>44</v>
      </c>
      <c r="C45" s="402">
        <v>900</v>
      </c>
      <c r="D45" s="578">
        <v>900</v>
      </c>
      <c r="E45" s="402">
        <f t="shared" si="1"/>
        <v>100</v>
      </c>
      <c r="F45" s="402" t="s">
        <v>68</v>
      </c>
    </row>
    <row r="46" spans="1:6" s="25" customFormat="1" ht="33" customHeight="1">
      <c r="A46" s="586" t="s">
        <v>207</v>
      </c>
      <c r="B46" s="585" t="s">
        <v>44</v>
      </c>
      <c r="C46" s="402">
        <v>1872</v>
      </c>
      <c r="D46" s="578">
        <v>1872</v>
      </c>
      <c r="E46" s="402">
        <f t="shared" si="1"/>
        <v>100</v>
      </c>
      <c r="F46" s="402">
        <v>3000</v>
      </c>
    </row>
    <row r="47" spans="1:6" s="25" customFormat="1" ht="18" customHeight="1">
      <c r="A47" s="584" t="s">
        <v>153</v>
      </c>
      <c r="B47" s="585" t="s">
        <v>44</v>
      </c>
      <c r="C47" s="402">
        <v>100</v>
      </c>
      <c r="D47" s="578">
        <v>100</v>
      </c>
      <c r="E47" s="402">
        <f t="shared" si="1"/>
        <v>100</v>
      </c>
      <c r="F47" s="402">
        <v>76</v>
      </c>
    </row>
    <row r="48" spans="1:6" s="25" customFormat="1" ht="17.25" thickBot="1">
      <c r="A48" s="587" t="s">
        <v>371</v>
      </c>
      <c r="B48" s="588" t="s">
        <v>44</v>
      </c>
      <c r="C48" s="562">
        <v>266.7</v>
      </c>
      <c r="D48" s="579">
        <v>266.7</v>
      </c>
      <c r="E48" s="562">
        <f t="shared" si="1"/>
        <v>100</v>
      </c>
      <c r="F48" s="562">
        <v>200</v>
      </c>
    </row>
    <row r="49" spans="1:6" ht="27" customHeight="1" thickBot="1">
      <c r="A49" s="589" t="s">
        <v>114</v>
      </c>
      <c r="B49" s="560" t="s">
        <v>44</v>
      </c>
      <c r="C49" s="644">
        <v>271</v>
      </c>
      <c r="D49" s="580">
        <v>296</v>
      </c>
      <c r="E49" s="581">
        <f t="shared" si="1"/>
        <v>109.22509225092251</v>
      </c>
      <c r="F49" s="642">
        <v>296</v>
      </c>
    </row>
    <row r="50" spans="1:6" ht="53.25" customHeight="1" thickBot="1">
      <c r="A50" s="590" t="s">
        <v>154</v>
      </c>
      <c r="B50" s="560" t="s">
        <v>44</v>
      </c>
      <c r="C50" s="364">
        <v>5.8</v>
      </c>
      <c r="D50" s="561">
        <v>5.8</v>
      </c>
      <c r="E50" s="582">
        <f t="shared" si="1"/>
        <v>100</v>
      </c>
      <c r="F50" s="364">
        <v>5.8</v>
      </c>
    </row>
    <row r="51" spans="1:6" ht="56.25" customHeight="1" thickBot="1">
      <c r="A51" s="592" t="s">
        <v>155</v>
      </c>
      <c r="B51" s="560" t="s">
        <v>44</v>
      </c>
      <c r="C51" s="364">
        <v>7.6</v>
      </c>
      <c r="D51" s="561">
        <v>7.6</v>
      </c>
      <c r="E51" s="582">
        <f t="shared" si="1"/>
        <v>100</v>
      </c>
      <c r="F51" s="364">
        <v>7.6</v>
      </c>
    </row>
    <row r="52" spans="1:6" ht="24.75" customHeight="1" thickBot="1">
      <c r="A52" s="592" t="s">
        <v>156</v>
      </c>
      <c r="B52" s="560" t="s">
        <v>44</v>
      </c>
      <c r="C52" s="364">
        <v>48.75</v>
      </c>
      <c r="D52" s="561">
        <v>75.8</v>
      </c>
      <c r="E52" s="582">
        <f t="shared" si="1"/>
        <v>155.48717948717947</v>
      </c>
      <c r="F52" s="364">
        <v>75.8</v>
      </c>
    </row>
    <row r="53" spans="1:6" ht="36.75" customHeight="1" thickBot="1">
      <c r="A53" s="591" t="s">
        <v>157</v>
      </c>
      <c r="B53" s="560" t="s">
        <v>44</v>
      </c>
      <c r="C53" s="364">
        <v>1433.3</v>
      </c>
      <c r="D53" s="567">
        <v>1650</v>
      </c>
      <c r="E53" s="582">
        <f t="shared" si="1"/>
        <v>115.11895625479663</v>
      </c>
      <c r="F53" s="364" t="s">
        <v>68</v>
      </c>
    </row>
    <row r="54" spans="1:6" ht="35.25" customHeight="1" thickBot="1">
      <c r="A54" s="592" t="s">
        <v>158</v>
      </c>
      <c r="B54" s="560" t="s">
        <v>44</v>
      </c>
      <c r="C54" s="364">
        <v>1050</v>
      </c>
      <c r="D54" s="561">
        <v>1165</v>
      </c>
      <c r="E54" s="582">
        <f t="shared" si="1"/>
        <v>110.95238095238096</v>
      </c>
      <c r="F54" s="583" t="s">
        <v>68</v>
      </c>
    </row>
    <row r="55" spans="1:6" ht="50.25" customHeight="1" thickBot="1">
      <c r="A55" s="592" t="s">
        <v>283</v>
      </c>
      <c r="B55" s="560" t="s">
        <v>44</v>
      </c>
      <c r="C55" s="563">
        <v>109.1</v>
      </c>
      <c r="D55" s="563">
        <v>109.1</v>
      </c>
      <c r="E55" s="582">
        <f t="shared" si="1"/>
        <v>100</v>
      </c>
      <c r="F55" s="564">
        <v>62.5</v>
      </c>
    </row>
    <row r="56" spans="1:6" ht="23.25" customHeight="1" thickBot="1">
      <c r="A56" s="766" t="s">
        <v>307</v>
      </c>
      <c r="B56" s="594" t="s">
        <v>188</v>
      </c>
      <c r="C56" s="564">
        <v>7500</v>
      </c>
      <c r="D56" s="593">
        <v>4000</v>
      </c>
      <c r="E56" s="582">
        <f t="shared" si="1"/>
        <v>53.333333333333336</v>
      </c>
      <c r="F56" s="642" t="s">
        <v>186</v>
      </c>
    </row>
    <row r="57" spans="1:6" ht="21.75" customHeight="1" thickBot="1">
      <c r="A57" s="767"/>
      <c r="B57" s="594" t="s">
        <v>189</v>
      </c>
      <c r="C57" s="564">
        <v>26000</v>
      </c>
      <c r="D57" s="593">
        <v>26000</v>
      </c>
      <c r="E57" s="582">
        <f>D57/C57*100</f>
        <v>100</v>
      </c>
      <c r="F57" s="642" t="s">
        <v>186</v>
      </c>
    </row>
    <row r="58" spans="1:6" ht="23.25" customHeight="1" thickBot="1">
      <c r="A58" s="766" t="s">
        <v>308</v>
      </c>
      <c r="B58" s="594" t="s">
        <v>188</v>
      </c>
      <c r="C58" s="564">
        <v>5000</v>
      </c>
      <c r="D58" s="593">
        <v>5600</v>
      </c>
      <c r="E58" s="582">
        <f>D58/C58*100</f>
        <v>112.00000000000001</v>
      </c>
      <c r="F58" s="642" t="s">
        <v>186</v>
      </c>
    </row>
    <row r="59" spans="1:6" ht="21.75" customHeight="1" thickBot="1">
      <c r="A59" s="767"/>
      <c r="B59" s="594" t="s">
        <v>189</v>
      </c>
      <c r="C59" s="564">
        <v>51700</v>
      </c>
      <c r="D59" s="593">
        <v>68932</v>
      </c>
      <c r="E59" s="582">
        <f>D59/C59*100</f>
        <v>133.33075435203094</v>
      </c>
      <c r="F59" s="642" t="s">
        <v>186</v>
      </c>
    </row>
    <row r="60" spans="1:6" ht="39.75" customHeight="1" thickBot="1">
      <c r="A60" s="565" t="s">
        <v>289</v>
      </c>
      <c r="B60" s="566"/>
      <c r="C60" s="364"/>
      <c r="D60" s="561"/>
      <c r="E60" s="567"/>
      <c r="F60" s="364"/>
    </row>
    <row r="61" spans="1:6" ht="33">
      <c r="A61" s="598" t="s">
        <v>288</v>
      </c>
      <c r="B61" s="599" t="s">
        <v>72</v>
      </c>
      <c r="C61" s="416" t="s">
        <v>345</v>
      </c>
      <c r="D61" s="596" t="s">
        <v>486</v>
      </c>
      <c r="E61" s="1">
        <v>103.3</v>
      </c>
      <c r="F61" s="416">
        <v>65.400000000000006</v>
      </c>
    </row>
    <row r="62" spans="1:6" ht="24" customHeight="1">
      <c r="A62" s="26" t="s">
        <v>290</v>
      </c>
      <c r="B62" s="599" t="s">
        <v>73</v>
      </c>
      <c r="C62" s="568">
        <v>1.1000000000000001</v>
      </c>
      <c r="D62" s="597">
        <v>1.1599999999999999</v>
      </c>
      <c r="E62" s="1">
        <f>D62/C62*100</f>
        <v>105.45454545454544</v>
      </c>
      <c r="F62" s="416">
        <v>1.06</v>
      </c>
    </row>
    <row r="63" spans="1:6" ht="24" customHeight="1">
      <c r="A63" s="26" t="s">
        <v>159</v>
      </c>
      <c r="B63" s="599" t="s">
        <v>286</v>
      </c>
      <c r="C63" s="416">
        <v>795.52</v>
      </c>
      <c r="D63" s="596">
        <v>876.05</v>
      </c>
      <c r="E63" s="1">
        <f>D63/C63*100</f>
        <v>110.12293845534995</v>
      </c>
      <c r="F63" s="416" t="s">
        <v>489</v>
      </c>
    </row>
    <row r="64" spans="1:6" ht="24" customHeight="1">
      <c r="A64" s="26" t="s">
        <v>160</v>
      </c>
      <c r="B64" s="599" t="s">
        <v>287</v>
      </c>
      <c r="C64" s="416">
        <v>46.69</v>
      </c>
      <c r="D64" s="596">
        <v>52.55</v>
      </c>
      <c r="E64" s="1">
        <f>D64/C64*100</f>
        <v>112.55086742343114</v>
      </c>
      <c r="F64" s="416" t="s">
        <v>490</v>
      </c>
    </row>
    <row r="65" spans="1:6" ht="24" customHeight="1" thickBot="1">
      <c r="A65" s="26" t="s">
        <v>161</v>
      </c>
      <c r="B65" s="599" t="s">
        <v>287</v>
      </c>
      <c r="C65" s="416">
        <v>36.14</v>
      </c>
      <c r="D65" s="596">
        <f>19.98+18.71</f>
        <v>38.69</v>
      </c>
      <c r="E65" s="1">
        <f>D65/C65*100</f>
        <v>107.05589374654123</v>
      </c>
      <c r="F65" s="416" t="s">
        <v>491</v>
      </c>
    </row>
    <row r="66" spans="1:6" ht="41.25" customHeight="1" thickBot="1">
      <c r="A66" s="569" t="s">
        <v>212</v>
      </c>
      <c r="B66" s="566" t="s">
        <v>44</v>
      </c>
      <c r="C66" s="364">
        <v>22</v>
      </c>
      <c r="D66" s="561">
        <v>22</v>
      </c>
      <c r="E66" s="364">
        <f>D66/C66*100</f>
        <v>100</v>
      </c>
      <c r="F66" s="364">
        <v>17</v>
      </c>
    </row>
    <row r="67" spans="1:6" ht="18" customHeight="1">
      <c r="A67" s="570" t="s">
        <v>162</v>
      </c>
      <c r="B67" s="571"/>
      <c r="C67" s="572"/>
      <c r="D67" s="573"/>
      <c r="E67" s="572"/>
      <c r="F67" s="574"/>
    </row>
    <row r="68" spans="1:6" ht="16.5">
      <c r="A68" s="600" t="s">
        <v>163</v>
      </c>
      <c r="B68" s="601" t="s">
        <v>44</v>
      </c>
      <c r="C68" s="644">
        <v>14275.74</v>
      </c>
      <c r="D68" s="575">
        <v>15585.5</v>
      </c>
      <c r="E68" s="644">
        <f>D68/C68*100</f>
        <v>109.17472579354906</v>
      </c>
      <c r="F68" s="644">
        <v>32433.33</v>
      </c>
    </row>
    <row r="69" spans="1:6" ht="33">
      <c r="A69" s="598" t="s">
        <v>164</v>
      </c>
      <c r="B69" s="601" t="s">
        <v>44</v>
      </c>
      <c r="C69" s="644">
        <v>2220.3200000000002</v>
      </c>
      <c r="D69" s="575">
        <v>2424.33</v>
      </c>
      <c r="E69" s="644">
        <f>D69/C69*100</f>
        <v>109.18831519780932</v>
      </c>
      <c r="F69" s="644">
        <v>1655.69</v>
      </c>
    </row>
    <row r="70" spans="1:6" ht="33">
      <c r="A70" s="584" t="s">
        <v>165</v>
      </c>
      <c r="B70" s="601" t="s">
        <v>43</v>
      </c>
      <c r="C70" s="644">
        <v>15.553099173843179</v>
      </c>
      <c r="D70" s="575">
        <f>D69/D68*100</f>
        <v>15.555035128805619</v>
      </c>
      <c r="E70" s="644">
        <f>D70/C70*100</f>
        <v>100.01244739032909</v>
      </c>
      <c r="F70" s="575">
        <f>F69/F68*100</f>
        <v>5.104902888479228</v>
      </c>
    </row>
    <row r="71" spans="1:6" ht="34.5" customHeight="1" thickBot="1">
      <c r="A71" s="587" t="s">
        <v>360</v>
      </c>
      <c r="B71" s="111" t="s">
        <v>44</v>
      </c>
      <c r="C71" s="641">
        <v>2600</v>
      </c>
      <c r="D71" s="159">
        <v>2900</v>
      </c>
      <c r="E71" s="643">
        <f>D71/C71*100</f>
        <v>111.53846153846155</v>
      </c>
      <c r="F71" s="562" t="s">
        <v>370</v>
      </c>
    </row>
    <row r="72" spans="1:6" ht="20.25" customHeight="1">
      <c r="A72" s="595"/>
      <c r="B72" s="58"/>
      <c r="D72" s="1"/>
      <c r="E72" s="1"/>
      <c r="F72" s="1"/>
    </row>
    <row r="73" spans="1:6" ht="16.5" customHeight="1">
      <c r="A73" s="735" t="s">
        <v>291</v>
      </c>
      <c r="B73" s="735"/>
      <c r="C73" s="735"/>
      <c r="D73" s="735"/>
      <c r="E73" s="735"/>
      <c r="F73" s="735"/>
    </row>
    <row r="74" spans="1:6" ht="16.5">
      <c r="A74" s="735" t="s">
        <v>487</v>
      </c>
      <c r="B74" s="735"/>
      <c r="C74" s="735"/>
      <c r="D74" s="735"/>
      <c r="E74" s="735"/>
      <c r="F74" s="735"/>
    </row>
    <row r="75" spans="1:6" ht="34.5" customHeight="1">
      <c r="A75" s="735" t="s">
        <v>488</v>
      </c>
      <c r="B75" s="735"/>
      <c r="C75" s="735"/>
      <c r="D75" s="735"/>
      <c r="E75" s="735"/>
      <c r="F75" s="735"/>
    </row>
    <row r="76" spans="1:6" ht="12.75">
      <c r="D76" s="2"/>
      <c r="E76" s="2"/>
      <c r="F76" s="2"/>
    </row>
    <row r="77" spans="1:6" ht="12.75">
      <c r="D77" s="2"/>
      <c r="E77" s="2"/>
      <c r="F77" s="2"/>
    </row>
    <row r="78" spans="1:6" ht="15.75" customHeight="1">
      <c r="A78" s="44"/>
      <c r="B78" s="45"/>
      <c r="C78" s="45"/>
      <c r="D78" s="45"/>
      <c r="E78" s="45"/>
      <c r="F78" s="45"/>
    </row>
    <row r="86" spans="4:6" ht="57.75" customHeight="1"/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</sheetData>
  <mergeCells count="9">
    <mergeCell ref="A1:F1"/>
    <mergeCell ref="A3:A4"/>
    <mergeCell ref="B3:B4"/>
    <mergeCell ref="C3:E3"/>
    <mergeCell ref="A75:F75"/>
    <mergeCell ref="A58:A59"/>
    <mergeCell ref="A56:A57"/>
    <mergeCell ref="A74:F74"/>
    <mergeCell ref="A73:F73"/>
  </mergeCells>
  <phoneticPr fontId="0" type="noConversion"/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 инфрастр</vt:lpstr>
      <vt:lpstr>цены на металл</vt:lpstr>
      <vt:lpstr>цены на металл 2</vt:lpstr>
      <vt:lpstr>дин. цен</vt:lpstr>
      <vt:lpstr>индекс потр цен</vt:lpstr>
      <vt:lpstr>Средние цены</vt:lpstr>
      <vt:lpstr>'дин. цен'!Заголовки_для_печати</vt:lpstr>
      <vt:lpstr>'дин. цен'!Область_печати</vt:lpstr>
      <vt:lpstr>занятость!Область_печати</vt:lpstr>
      <vt:lpstr>'соц инфрастр'!Область_печати</vt:lpstr>
      <vt:lpstr>'труд рес'!Область_печати</vt:lpstr>
      <vt:lpstr>'цены на металл'!Область_печати</vt:lpstr>
    </vt:vector>
  </TitlesOfParts>
  <Company>Elcom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Джепа Алексей Юрьевич</cp:lastModifiedBy>
  <cp:lastPrinted>2011-05-05T03:27:44Z</cp:lastPrinted>
  <dcterms:created xsi:type="dcterms:W3CDTF">1996-09-27T09:22:49Z</dcterms:created>
  <dcterms:modified xsi:type="dcterms:W3CDTF">2011-05-10T02:19:09Z</dcterms:modified>
</cp:coreProperties>
</file>