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_umz\Обмен\"/>
    </mc:Choice>
  </mc:AlternateContent>
  <bookViews>
    <workbookView xWindow="0" yWindow="0" windowWidth="28800" windowHeight="117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7" i="1"/>
  <c r="F41" i="1"/>
  <c r="F18" i="1" l="1"/>
  <c r="F36" i="1"/>
  <c r="F57" i="1" l="1"/>
  <c r="F47" i="1"/>
  <c r="F24" i="1"/>
  <c r="F32" i="1" s="1"/>
  <c r="F20" i="1"/>
  <c r="F19" i="1"/>
  <c r="F9" i="1"/>
  <c r="F17" i="1" l="1"/>
  <c r="F28" i="1" l="1"/>
  <c r="F30" i="1"/>
  <c r="F21" i="1" l="1"/>
  <c r="F33" i="1"/>
  <c r="F34" i="1" s="1"/>
  <c r="F22" i="1" l="1"/>
  <c r="F23" i="1" s="1"/>
  <c r="F61" i="1" s="1"/>
  <c r="F62" i="1" l="1"/>
  <c r="F64" i="1" s="1"/>
</calcChain>
</file>

<file path=xl/sharedStrings.xml><?xml version="1.0" encoding="utf-8"?>
<sst xmlns="http://schemas.openxmlformats.org/spreadsheetml/2006/main" count="144" uniqueCount="119">
  <si>
    <t xml:space="preserve">Определение начальной (максимальной) цены контракта на основании
Порядка, утвержденного приказом Федеральной службы войск национальной гвардии Российской Федерации от 15.02.2021 №45
</t>
  </si>
  <si>
    <t>№ п/п</t>
  </si>
  <si>
    <t>Наименование показателя</t>
  </si>
  <si>
    <t>Обозн.
показ.</t>
  </si>
  <si>
    <t>Ед.изм.</t>
  </si>
  <si>
    <t>Примечание</t>
  </si>
  <si>
    <t>Си</t>
  </si>
  <si>
    <t>руб.</t>
  </si>
  <si>
    <t>БЗП</t>
  </si>
  <si>
    <t>руб./час</t>
  </si>
  <si>
    <t>Базовая заработная плата работника
БЗП = МРОТ / СНР</t>
  </si>
  <si>
    <t>МРОТ</t>
  </si>
  <si>
    <t>минимальный размер оплаты труда</t>
  </si>
  <si>
    <t>среднемесячное количество раб.часов 1 работника поста охраны</t>
  </si>
  <si>
    <t>СНР</t>
  </si>
  <si>
    <t>час.</t>
  </si>
  <si>
    <t>по производственному календарю (для 40-часовой пятидневной раб.недели)</t>
  </si>
  <si>
    <t>доплата за работу в ночное время</t>
  </si>
  <si>
    <t>Дн</t>
  </si>
  <si>
    <t>%</t>
  </si>
  <si>
    <t>доплата за работу в выходные и праздничные дни</t>
  </si>
  <si>
    <t>Двп</t>
  </si>
  <si>
    <t>ст.153 ТК РФ</t>
  </si>
  <si>
    <t>Дрк</t>
  </si>
  <si>
    <t>доплата за работу в районах Крайнего Севера и приравненных к ним местностях (РК и ПН)</t>
  </si>
  <si>
    <t>РО</t>
  </si>
  <si>
    <t>Резерв на отпуск
РО = (БПЗ + Дн + Двп + Дрк) / 12</t>
  </si>
  <si>
    <t>Страховые взносы
СВ = (БПЗ+Дн+Двп+Дрк+РО)*Y</t>
  </si>
  <si>
    <t>ставка страховых взносов</t>
  </si>
  <si>
    <t>Y</t>
  </si>
  <si>
    <t>Корректирующий коэффициент
U= Uб+Uд1+Uд2+Uд3+Uд4+Uд5</t>
  </si>
  <si>
    <t xml:space="preserve"> базовый коэффициент</t>
  </si>
  <si>
    <t>U</t>
  </si>
  <si>
    <t>Uб</t>
  </si>
  <si>
    <t>рабочие дни</t>
  </si>
  <si>
    <t>выходные и празд.дни</t>
  </si>
  <si>
    <t>ночные смены</t>
  </si>
  <si>
    <t>дн</t>
  </si>
  <si>
    <t>Пост охраны в составе 1 работника с режимом работы 24 часа</t>
  </si>
  <si>
    <t>Пост охраны в составе 1 работника с режимом работы 12 часов</t>
  </si>
  <si>
    <t>Пост охраны в составе 1 работника с режимом работы, отличным от 24 и 12 часов. Не более 24 часов, не менее 3 часов
Uб = 2 - 0,0417 * Количество часов работы поста</t>
  </si>
  <si>
    <t>Ки</t>
  </si>
  <si>
    <t>Наличие спецсредств у работника</t>
  </si>
  <si>
    <t>Наличие служебного оружия у работника</t>
  </si>
  <si>
    <t>Обеспечение порядка в местах проведения массовых мероприятий</t>
  </si>
  <si>
    <t>Охрана объектов и (или) имущества, а также обеспечение внутриобъектового и пропускного режимов на объектах, в отношении которых установлены обязательные для выполнения требования к антитеррористической защищенности</t>
  </si>
  <si>
    <t>Наличие допуска к государственной тайне работника и режимно-секретного подразделения</t>
  </si>
  <si>
    <t>Uд1</t>
  </si>
  <si>
    <t>Uд2</t>
  </si>
  <si>
    <t>Uд3</t>
  </si>
  <si>
    <t>Uд4</t>
  </si>
  <si>
    <t>Uд5</t>
  </si>
  <si>
    <t>доля</t>
  </si>
  <si>
    <r>
      <t xml:space="preserve">Косвенные затраты на часовую работу поста охраны в составе 1 работника
</t>
    </r>
    <r>
      <rPr>
        <sz val="9"/>
        <color theme="1"/>
        <rFont val="Times New Roman"/>
        <family val="1"/>
        <charset val="204"/>
      </rPr>
      <t>КР = (Си х Ки) х 0,2</t>
    </r>
  </si>
  <si>
    <t>КР</t>
  </si>
  <si>
    <r>
      <t xml:space="preserve">Прямые затраты на часовую работу поста охраны в составе 1 работника
</t>
    </r>
    <r>
      <rPr>
        <sz val="9"/>
        <color theme="1"/>
        <rFont val="Times New Roman"/>
        <family val="1"/>
        <charset val="204"/>
      </rPr>
      <t>Си = (БЗП + Дн + Двп + Дрк + РО + СВ) х U</t>
    </r>
  </si>
  <si>
    <t>Прибыль П = ((Си х Ки) + КР) * 0,05</t>
  </si>
  <si>
    <t>П</t>
  </si>
  <si>
    <t>Устанавливаются в размере 20% от общей суммы всех прямых затрат</t>
  </si>
  <si>
    <t>Принимается равной 5%</t>
  </si>
  <si>
    <t>Стсо</t>
  </si>
  <si>
    <t>СР</t>
  </si>
  <si>
    <t>услуги по реагированию (без учета НДС)</t>
  </si>
  <si>
    <t xml:space="preserve">КР </t>
  </si>
  <si>
    <t>объем оказания услуг по реагированию, предусмотренный контрактом</t>
  </si>
  <si>
    <t>СП</t>
  </si>
  <si>
    <t>работы по проектированию (без учета НДС)</t>
  </si>
  <si>
    <t>КП</t>
  </si>
  <si>
    <t>объем выполнения работ по проектированию, предусмотренный контрактом</t>
  </si>
  <si>
    <t>услуги по эксплуатационному обслуживанию (без учета НДС)</t>
  </si>
  <si>
    <t>СЭО</t>
  </si>
  <si>
    <t>объем оказания услуг по эксплуатационному обслуживанию, предусмотренный контрактом</t>
  </si>
  <si>
    <t>КЭО</t>
  </si>
  <si>
    <t>работы по монтажу (без учета НДС)</t>
  </si>
  <si>
    <t>СМ</t>
  </si>
  <si>
    <t>объем выполнения работ по монтажу, предусмотренный контрактом</t>
  </si>
  <si>
    <t>КМ</t>
  </si>
  <si>
    <t>СО</t>
  </si>
  <si>
    <t>цена оборуд-я тех.средств охраны, поставляемого заказчику (без учета НДС)</t>
  </si>
  <si>
    <t>Стоимость выполнения работ по проектированию, монтажу и эксплуатационному обслуживанию технических средств охраны, перечень видов которых устанавливается Правительством РФ и (или) принятие соответствующих мер реагирования на их сигнальную информацию Стсо = СР * КР + СП * КП + СЭО * КЭО + СМ * КМ + СО</t>
  </si>
  <si>
    <t>Сзж</t>
  </si>
  <si>
    <t>Стоимость оказания услуги по защите жизни и здоровья граждан
Сзж = Сеу * Кзж</t>
  </si>
  <si>
    <t>Сеу</t>
  </si>
  <si>
    <t>Кзж</t>
  </si>
  <si>
    <t>услуги по защите жизни и здоровья граждан (без учета НДС)</t>
  </si>
  <si>
    <t>объем оказания услуг по защите жизни и здоровья граждан</t>
  </si>
  <si>
    <t>индекс потребительских цен на прочие услуги</t>
  </si>
  <si>
    <t>Iинфл</t>
  </si>
  <si>
    <t>если расчет НМЦК и начало срока действия контракта приходятся на 1 год, то значение принимается равным 1</t>
  </si>
  <si>
    <t>НДС</t>
  </si>
  <si>
    <t>Налог на добавленную стоимость 20%
НДС = (КР+(Си*Ки)+П)*0,2</t>
  </si>
  <si>
    <r>
      <t xml:space="preserve">Начальная (максимальная) цена работы 1 поста охраны
</t>
    </r>
    <r>
      <rPr>
        <b/>
        <sz val="9"/>
        <color theme="1"/>
        <rFont val="Times New Roman"/>
        <family val="1"/>
        <charset val="204"/>
      </rPr>
      <t>НМЦК = (Си х Ки) + КР + П + Стсо + Сзж) х Iинфл + НДС</t>
    </r>
  </si>
  <si>
    <t>Начальная (максимальная) цена контракта</t>
  </si>
  <si>
    <t>Дополнительные коэффициенты</t>
  </si>
  <si>
    <t>пример</t>
  </si>
  <si>
    <t>Количество чел/час в смену:</t>
  </si>
  <si>
    <t>ч/час</t>
  </si>
  <si>
    <r>
      <t>Количество чел/час</t>
    </r>
    <r>
      <rPr>
        <b/>
        <sz val="11"/>
        <color theme="1"/>
        <rFont val="Times New Roman"/>
        <family val="1"/>
        <charset val="204"/>
      </rPr>
      <t xml:space="preserve"> всего:</t>
    </r>
  </si>
  <si>
    <t>0,05*</t>
  </si>
  <si>
    <t>0,2*</t>
  </si>
  <si>
    <t>0,3*</t>
  </si>
  <si>
    <t>0,1*</t>
  </si>
  <si>
    <r>
      <rPr>
        <b/>
        <sz val="10"/>
        <color rgb="FFFF0000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8"/>
        <color rgb="FFFF0000"/>
        <rFont val="Times New Roman"/>
        <family val="1"/>
        <charset val="204"/>
      </rPr>
      <t>применяется в соответствии с ТЗ,</t>
    </r>
    <r>
      <rPr>
        <sz val="8"/>
        <color theme="1"/>
        <rFont val="Times New Roman"/>
        <family val="1"/>
        <charset val="204"/>
      </rPr>
      <t xml:space="preserve"> суммарное значение дополнительных коэффициентов </t>
    </r>
    <r>
      <rPr>
        <b/>
        <sz val="8"/>
        <color rgb="FFFF0000"/>
        <rFont val="Times New Roman"/>
        <family val="1"/>
        <charset val="204"/>
      </rPr>
      <t>не может превышать 0,35</t>
    </r>
  </si>
  <si>
    <t>2021 год</t>
  </si>
  <si>
    <t>Пример расчета на 1 пост физ.охраны</t>
  </si>
  <si>
    <t>указать кол-во часов в смену</t>
  </si>
  <si>
    <t xml:space="preserve">Количество постов </t>
  </si>
  <si>
    <t>Количество смен всего</t>
  </si>
  <si>
    <t>не может превышать 0,35</t>
  </si>
  <si>
    <t>1*</t>
  </si>
  <si>
    <t>1,5*</t>
  </si>
  <si>
    <t>расчет*</t>
  </si>
  <si>
    <t>*установить базовый  коэффициент в соответствии с режимом охраны, если в примере соответствует вашему, ничего не менять в данном разделе</t>
  </si>
  <si>
    <t>указать количество постов на объекте</t>
  </si>
  <si>
    <r>
      <t xml:space="preserve">Примечание:  </t>
    </r>
    <r>
      <rPr>
        <sz val="11"/>
        <color rgb="FF000000"/>
        <rFont val="Times New Roman"/>
        <family val="1"/>
        <charset val="204"/>
      </rPr>
      <t xml:space="preserve"> Показатели </t>
    </r>
    <r>
      <rPr>
        <b/>
        <sz val="11"/>
        <color rgb="FF000000"/>
        <rFont val="Times New Roman"/>
        <family val="1"/>
        <charset val="204"/>
      </rPr>
      <t xml:space="preserve">в 5 графе, </t>
    </r>
    <r>
      <rPr>
        <sz val="11"/>
        <color rgb="FF000000"/>
        <rFont val="Times New Roman"/>
        <family val="1"/>
        <charset val="204"/>
      </rPr>
      <t xml:space="preserve">выделенные голубым цветом рассчитываются автоматически. Заказчик включает в расчет показатели только для переменных значений, выделенных желтым цветом графы </t>
    </r>
    <r>
      <rPr>
        <b/>
        <sz val="11"/>
        <color rgb="FF000000"/>
        <rFont val="Times New Roman"/>
        <family val="1"/>
        <charset val="204"/>
      </rPr>
      <t>5,6.</t>
    </r>
    <r>
      <rPr>
        <sz val="11"/>
        <color rgb="FF000000"/>
        <rFont val="Times New Roman"/>
        <family val="1"/>
        <charset val="204"/>
      </rPr>
      <t xml:space="preserve"> Заказчик заполняет пункты </t>
    </r>
    <r>
      <rPr>
        <b/>
        <sz val="11"/>
        <color rgb="FF000000"/>
        <rFont val="Times New Roman"/>
        <family val="1"/>
        <charset val="204"/>
      </rPr>
      <t>2,3,4,6,7,8</t>
    </r>
    <r>
      <rPr>
        <sz val="11"/>
        <color rgb="FF000000"/>
        <rFont val="Times New Roman"/>
        <family val="1"/>
        <charset val="204"/>
      </rPr>
      <t xml:space="preserve"> в соответствии с режимом работы поста охраны; базовый коэффициент </t>
    </r>
    <r>
      <rPr>
        <b/>
        <sz val="11"/>
        <color rgb="FF000000"/>
        <rFont val="Times New Roman"/>
        <family val="1"/>
        <charset val="204"/>
      </rPr>
      <t xml:space="preserve">п.29, </t>
    </r>
    <r>
      <rPr>
        <sz val="11"/>
        <color rgb="FF000000"/>
        <rFont val="Times New Roman"/>
        <family val="1"/>
        <charset val="204"/>
      </rPr>
      <t xml:space="preserve">устанавливается в соответствии с режимом работы поста </t>
    </r>
    <r>
      <rPr>
        <b/>
        <sz val="11"/>
        <color rgb="FF000000"/>
        <rFont val="Times New Roman"/>
        <family val="1"/>
        <charset val="204"/>
      </rPr>
      <t>(пункты 30, 31, 32);</t>
    </r>
    <r>
      <rPr>
        <sz val="11"/>
        <color rgb="FF000000"/>
        <rFont val="Times New Roman"/>
        <family val="1"/>
        <charset val="204"/>
      </rPr>
      <t xml:space="preserve"> дополнительные коэффициенты </t>
    </r>
    <r>
      <rPr>
        <b/>
        <sz val="11"/>
        <color rgb="FF000000"/>
        <rFont val="Times New Roman"/>
        <family val="1"/>
        <charset val="204"/>
      </rPr>
      <t>пункт 33</t>
    </r>
    <r>
      <rPr>
        <sz val="11"/>
        <color rgb="FF000000"/>
        <rFont val="Times New Roman"/>
        <family val="1"/>
        <charset val="204"/>
      </rPr>
      <t xml:space="preserve"> устанавливаются в соответствии с требованиями ТЗ   и н</t>
    </r>
    <r>
      <rPr>
        <b/>
        <sz val="11"/>
        <color rgb="FF000000"/>
        <rFont val="Times New Roman"/>
        <family val="1"/>
        <charset val="204"/>
      </rPr>
      <t>е могут быть больше 0,35</t>
    </r>
    <r>
      <rPr>
        <sz val="11"/>
        <color rgb="FF000000"/>
        <rFont val="Times New Roman"/>
        <family val="1"/>
        <charset val="204"/>
      </rPr>
      <t xml:space="preserve">. Если на объекте несколько постов охраны в пункте </t>
    </r>
    <r>
      <rPr>
        <b/>
        <sz val="11"/>
        <color rgb="FF000000"/>
        <rFont val="Times New Roman"/>
        <family val="1"/>
        <charset val="204"/>
      </rPr>
      <t>55, графа 5</t>
    </r>
    <r>
      <rPr>
        <sz val="11"/>
        <color rgb="FF000000"/>
        <rFont val="Times New Roman"/>
        <family val="1"/>
        <charset val="204"/>
      </rPr>
      <t xml:space="preserve"> указать кол- во постов. </t>
    </r>
    <r>
      <rPr>
        <b/>
        <sz val="11"/>
        <color rgb="FFFF0000"/>
        <rFont val="Times New Roman"/>
        <family val="1"/>
        <charset val="204"/>
      </rPr>
      <t>Расчет на несколько постов в одном расчете можно выполнять при условии, если у таких постов одинаковый режим охраны.</t>
    </r>
  </si>
  <si>
    <t>указать кол-во смен (дней) в соответствии с ТЗ</t>
  </si>
  <si>
    <t>Применяется, если есть смены в выходные и праздничные дни</t>
  </si>
  <si>
    <r>
      <t>Постановление Правительства РФ от 22.07.2008 №554 "О минимальном размере повышения оплаты труда за работу в ночное время"  (с 22 часов до 6 часов),</t>
    </r>
    <r>
      <rPr>
        <b/>
        <sz val="8"/>
        <color rgb="FFFF0000"/>
        <rFont val="Times New Roman"/>
        <family val="1"/>
        <charset val="204"/>
      </rPr>
      <t xml:space="preserve"> Применяется, если есть ночные смены.</t>
    </r>
  </si>
  <si>
    <t>0,8 - районный коэффициент
80% - процентная надбавка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</si>
</sst>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4" fillId="6" borderId="3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8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5"/>
  <sheetViews>
    <sheetView tabSelected="1" workbookViewId="0">
      <pane xSplit="6" ySplit="7" topLeftCell="G17" activePane="bottomRight" state="frozen"/>
      <selection pane="topRight" activeCell="G1" sqref="G1"/>
      <selection pane="bottomLeft" activeCell="A8" sqref="A8"/>
      <selection pane="bottomRight" activeCell="C31" sqref="C31:C32"/>
    </sheetView>
  </sheetViews>
  <sheetFormatPr defaultRowHeight="15" x14ac:dyDescent="0.25"/>
  <cols>
    <col min="1" max="1" width="4.28515625" style="1" customWidth="1"/>
    <col min="2" max="2" width="5.7109375" style="2" customWidth="1"/>
    <col min="3" max="3" width="84.42578125" style="1" customWidth="1"/>
    <col min="4" max="5" width="9.140625" style="2"/>
    <col min="6" max="6" width="20.42578125" style="2" customWidth="1"/>
    <col min="7" max="7" width="30.7109375" style="1" bestFit="1" customWidth="1"/>
    <col min="8" max="8" width="3.140625" style="1" customWidth="1"/>
    <col min="9" max="16384" width="9.140625" style="1"/>
  </cols>
  <sheetData>
    <row r="3" spans="2:7" ht="47.25" customHeight="1" x14ac:dyDescent="0.25">
      <c r="B3" s="65" t="s">
        <v>0</v>
      </c>
      <c r="C3" s="65"/>
      <c r="D3" s="65"/>
      <c r="E3" s="65"/>
      <c r="F3" s="65"/>
      <c r="G3" s="65"/>
    </row>
    <row r="4" spans="2:7" x14ac:dyDescent="0.25">
      <c r="F4" s="66" t="s">
        <v>104</v>
      </c>
      <c r="G4" s="66"/>
    </row>
    <row r="5" spans="2:7" ht="15" customHeight="1" x14ac:dyDescent="0.25">
      <c r="B5" s="73" t="s">
        <v>1</v>
      </c>
      <c r="C5" s="74" t="s">
        <v>2</v>
      </c>
      <c r="D5" s="74" t="s">
        <v>3</v>
      </c>
      <c r="E5" s="74" t="s">
        <v>4</v>
      </c>
      <c r="F5" s="75" t="s">
        <v>94</v>
      </c>
      <c r="G5" s="80" t="s">
        <v>5</v>
      </c>
    </row>
    <row r="6" spans="2:7" x14ac:dyDescent="0.25">
      <c r="B6" s="73"/>
      <c r="C6" s="74"/>
      <c r="D6" s="74"/>
      <c r="E6" s="74"/>
      <c r="F6" s="75"/>
      <c r="G6" s="80"/>
    </row>
    <row r="7" spans="2:7" x14ac:dyDescent="0.25">
      <c r="B7" s="73"/>
      <c r="C7" s="74"/>
      <c r="D7" s="74"/>
      <c r="E7" s="74"/>
      <c r="F7" s="75"/>
      <c r="G7" s="80"/>
    </row>
    <row r="8" spans="2:7" x14ac:dyDescent="0.25">
      <c r="B8" s="52">
        <v>1</v>
      </c>
      <c r="C8" s="52">
        <v>2</v>
      </c>
      <c r="D8" s="52">
        <v>3</v>
      </c>
      <c r="E8" s="52">
        <v>4</v>
      </c>
      <c r="F8" s="53">
        <v>5</v>
      </c>
      <c r="G8" s="53">
        <v>6</v>
      </c>
    </row>
    <row r="9" spans="2:7" x14ac:dyDescent="0.25">
      <c r="B9" s="54">
        <v>1</v>
      </c>
      <c r="C9" s="11" t="s">
        <v>107</v>
      </c>
      <c r="D9" s="3"/>
      <c r="E9" s="3"/>
      <c r="F9" s="32">
        <f>+SUM(F10:F12)</f>
        <v>3</v>
      </c>
      <c r="G9" s="5"/>
    </row>
    <row r="10" spans="2:7" x14ac:dyDescent="0.25">
      <c r="B10" s="55">
        <v>2</v>
      </c>
      <c r="C10" s="7" t="s">
        <v>34</v>
      </c>
      <c r="D10" s="6"/>
      <c r="E10" s="6" t="s">
        <v>37</v>
      </c>
      <c r="F10" s="49">
        <v>1</v>
      </c>
      <c r="G10" s="67" t="s">
        <v>115</v>
      </c>
    </row>
    <row r="11" spans="2:7" x14ac:dyDescent="0.25">
      <c r="B11" s="54">
        <v>3</v>
      </c>
      <c r="C11" s="7" t="s">
        <v>35</v>
      </c>
      <c r="D11" s="6"/>
      <c r="E11" s="6" t="s">
        <v>37</v>
      </c>
      <c r="F11" s="49">
        <v>1</v>
      </c>
      <c r="G11" s="68"/>
    </row>
    <row r="12" spans="2:7" x14ac:dyDescent="0.25">
      <c r="B12" s="55">
        <v>4</v>
      </c>
      <c r="C12" s="9" t="s">
        <v>36</v>
      </c>
      <c r="D12" s="8"/>
      <c r="E12" s="8" t="s">
        <v>37</v>
      </c>
      <c r="F12" s="50">
        <v>1</v>
      </c>
      <c r="G12" s="69"/>
    </row>
    <row r="13" spans="2:7" x14ac:dyDescent="0.25">
      <c r="B13" s="54">
        <v>5</v>
      </c>
      <c r="C13" s="4" t="s">
        <v>95</v>
      </c>
      <c r="D13" s="3"/>
      <c r="E13" s="3"/>
      <c r="F13" s="43"/>
      <c r="G13" s="62"/>
    </row>
    <row r="14" spans="2:7" x14ac:dyDescent="0.25">
      <c r="B14" s="55">
        <v>6</v>
      </c>
      <c r="C14" s="7" t="s">
        <v>34</v>
      </c>
      <c r="D14" s="6"/>
      <c r="E14" s="6" t="s">
        <v>96</v>
      </c>
      <c r="F14" s="51">
        <v>1</v>
      </c>
      <c r="G14" s="70" t="s">
        <v>105</v>
      </c>
    </row>
    <row r="15" spans="2:7" x14ac:dyDescent="0.25">
      <c r="B15" s="54">
        <v>7</v>
      </c>
      <c r="C15" s="7" t="s">
        <v>35</v>
      </c>
      <c r="D15" s="6"/>
      <c r="E15" s="6" t="s">
        <v>96</v>
      </c>
      <c r="F15" s="49">
        <v>1</v>
      </c>
      <c r="G15" s="71"/>
    </row>
    <row r="16" spans="2:7" x14ac:dyDescent="0.25">
      <c r="B16" s="55">
        <v>8</v>
      </c>
      <c r="C16" s="9" t="s">
        <v>36</v>
      </c>
      <c r="D16" s="8"/>
      <c r="E16" s="6" t="s">
        <v>96</v>
      </c>
      <c r="F16" s="50">
        <v>1</v>
      </c>
      <c r="G16" s="72"/>
    </row>
    <row r="17" spans="2:7" x14ac:dyDescent="0.25">
      <c r="B17" s="54">
        <v>9</v>
      </c>
      <c r="C17" s="11" t="s">
        <v>97</v>
      </c>
      <c r="D17" s="10" t="s">
        <v>41</v>
      </c>
      <c r="E17" s="10"/>
      <c r="F17" s="43">
        <f>+SUM(F18:F20)</f>
        <v>3</v>
      </c>
      <c r="G17" s="5"/>
    </row>
    <row r="18" spans="2:7" x14ac:dyDescent="0.25">
      <c r="B18" s="55">
        <v>10</v>
      </c>
      <c r="C18" s="7" t="s">
        <v>34</v>
      </c>
      <c r="D18" s="6"/>
      <c r="E18" s="6" t="s">
        <v>96</v>
      </c>
      <c r="F18" s="33">
        <f>+F10*F14</f>
        <v>1</v>
      </c>
      <c r="G18" s="5"/>
    </row>
    <row r="19" spans="2:7" x14ac:dyDescent="0.25">
      <c r="B19" s="54">
        <v>11</v>
      </c>
      <c r="C19" s="7" t="s">
        <v>35</v>
      </c>
      <c r="D19" s="6"/>
      <c r="E19" s="6" t="s">
        <v>96</v>
      </c>
      <c r="F19" s="33">
        <f>+F11*F15</f>
        <v>1</v>
      </c>
      <c r="G19" s="5"/>
    </row>
    <row r="20" spans="2:7" x14ac:dyDescent="0.25">
      <c r="B20" s="55">
        <v>12</v>
      </c>
      <c r="C20" s="9" t="s">
        <v>36</v>
      </c>
      <c r="D20" s="8"/>
      <c r="E20" s="6" t="s">
        <v>96</v>
      </c>
      <c r="F20" s="34">
        <f>+F12*F16</f>
        <v>1</v>
      </c>
      <c r="G20" s="5"/>
    </row>
    <row r="21" spans="2:7" ht="27" x14ac:dyDescent="0.25">
      <c r="B21" s="54">
        <v>13</v>
      </c>
      <c r="C21" s="13" t="s">
        <v>55</v>
      </c>
      <c r="D21" s="12" t="s">
        <v>6</v>
      </c>
      <c r="E21" s="12" t="s">
        <v>7</v>
      </c>
      <c r="F21" s="35">
        <f>+(F24+F28+F30+F32+F33+F34)*F36</f>
        <v>771.62420054767847</v>
      </c>
      <c r="G21" s="5"/>
    </row>
    <row r="22" spans="2:7" ht="27" x14ac:dyDescent="0.25">
      <c r="B22" s="55">
        <v>14</v>
      </c>
      <c r="C22" s="13" t="s">
        <v>53</v>
      </c>
      <c r="D22" s="12" t="s">
        <v>54</v>
      </c>
      <c r="E22" s="12" t="s">
        <v>7</v>
      </c>
      <c r="F22" s="35">
        <f>+(F17*F21)*0.2</f>
        <v>462.97452032860713</v>
      </c>
      <c r="G22" s="14" t="s">
        <v>58</v>
      </c>
    </row>
    <row r="23" spans="2:7" x14ac:dyDescent="0.25">
      <c r="B23" s="54">
        <v>15</v>
      </c>
      <c r="C23" s="13" t="s">
        <v>56</v>
      </c>
      <c r="D23" s="12" t="s">
        <v>57</v>
      </c>
      <c r="E23" s="12" t="s">
        <v>7</v>
      </c>
      <c r="F23" s="35">
        <f>+((F21*F17)+F22)*0.05</f>
        <v>138.89235609858213</v>
      </c>
      <c r="G23" s="14" t="s">
        <v>59</v>
      </c>
    </row>
    <row r="24" spans="2:7" ht="30" x14ac:dyDescent="0.25">
      <c r="B24" s="55">
        <v>16</v>
      </c>
      <c r="C24" s="16" t="s">
        <v>10</v>
      </c>
      <c r="D24" s="15" t="s">
        <v>8</v>
      </c>
      <c r="E24" s="15" t="s">
        <v>9</v>
      </c>
      <c r="F24" s="36">
        <f>+F25/F26</f>
        <v>77.843363962757863</v>
      </c>
      <c r="G24" s="17"/>
    </row>
    <row r="25" spans="2:7" x14ac:dyDescent="0.25">
      <c r="B25" s="54">
        <v>17</v>
      </c>
      <c r="C25" s="18" t="s">
        <v>12</v>
      </c>
      <c r="D25" s="15" t="s">
        <v>11</v>
      </c>
      <c r="E25" s="15" t="s">
        <v>7</v>
      </c>
      <c r="F25" s="37">
        <v>12792</v>
      </c>
      <c r="G25" s="17" t="s">
        <v>103</v>
      </c>
    </row>
    <row r="26" spans="2:7" ht="22.5" x14ac:dyDescent="0.25">
      <c r="B26" s="55">
        <v>18</v>
      </c>
      <c r="C26" s="18" t="s">
        <v>13</v>
      </c>
      <c r="D26" s="15" t="s">
        <v>14</v>
      </c>
      <c r="E26" s="15" t="s">
        <v>15</v>
      </c>
      <c r="F26" s="38">
        <v>164.33</v>
      </c>
      <c r="G26" s="17" t="s">
        <v>16</v>
      </c>
    </row>
    <row r="27" spans="2:7" ht="32.25" customHeight="1" x14ac:dyDescent="0.25">
      <c r="B27" s="54">
        <v>19</v>
      </c>
      <c r="C27" s="86" t="s">
        <v>17</v>
      </c>
      <c r="D27" s="78" t="s">
        <v>18</v>
      </c>
      <c r="E27" s="15" t="s">
        <v>19</v>
      </c>
      <c r="F27" s="38">
        <v>20</v>
      </c>
      <c r="G27" s="76" t="s">
        <v>117</v>
      </c>
    </row>
    <row r="28" spans="2:7" ht="32.25" customHeight="1" x14ac:dyDescent="0.25">
      <c r="B28" s="55">
        <v>20</v>
      </c>
      <c r="C28" s="87"/>
      <c r="D28" s="79"/>
      <c r="E28" s="15" t="s">
        <v>7</v>
      </c>
      <c r="F28" s="39">
        <f>+F20*F24*(F27/100)/F17</f>
        <v>5.189557597517191</v>
      </c>
      <c r="G28" s="77"/>
    </row>
    <row r="29" spans="2:7" ht="21.75" customHeight="1" x14ac:dyDescent="0.25">
      <c r="B29" s="54">
        <v>21</v>
      </c>
      <c r="C29" s="86" t="s">
        <v>20</v>
      </c>
      <c r="D29" s="78" t="s">
        <v>21</v>
      </c>
      <c r="E29" s="15" t="s">
        <v>52</v>
      </c>
      <c r="F29" s="38">
        <v>2</v>
      </c>
      <c r="G29" s="17" t="s">
        <v>22</v>
      </c>
    </row>
    <row r="30" spans="2:7" ht="32.25" customHeight="1" x14ac:dyDescent="0.25">
      <c r="B30" s="55">
        <v>22</v>
      </c>
      <c r="C30" s="87"/>
      <c r="D30" s="79"/>
      <c r="E30" s="15" t="s">
        <v>7</v>
      </c>
      <c r="F30" s="39">
        <f>+F19*F24*F29/F17</f>
        <v>51.895575975171909</v>
      </c>
      <c r="G30" s="61" t="s">
        <v>116</v>
      </c>
    </row>
    <row r="31" spans="2:7" ht="21.75" customHeight="1" x14ac:dyDescent="0.25">
      <c r="B31" s="54">
        <v>23</v>
      </c>
      <c r="C31" s="86" t="s">
        <v>24</v>
      </c>
      <c r="D31" s="78" t="s">
        <v>23</v>
      </c>
      <c r="E31" s="15" t="s">
        <v>52</v>
      </c>
      <c r="F31" s="38">
        <v>1.6</v>
      </c>
      <c r="G31" s="63" t="s">
        <v>118</v>
      </c>
    </row>
    <row r="32" spans="2:7" ht="21.75" customHeight="1" x14ac:dyDescent="0.25">
      <c r="B32" s="55">
        <v>24</v>
      </c>
      <c r="C32" s="87"/>
      <c r="D32" s="79"/>
      <c r="E32" s="15" t="s">
        <v>7</v>
      </c>
      <c r="F32" s="40">
        <f>+F24*F31</f>
        <v>124.54938234041259</v>
      </c>
      <c r="G32" s="17"/>
    </row>
    <row r="33" spans="2:7" ht="30" x14ac:dyDescent="0.25">
      <c r="B33" s="54">
        <v>25</v>
      </c>
      <c r="C33" s="16" t="s">
        <v>26</v>
      </c>
      <c r="D33" s="15" t="s">
        <v>25</v>
      </c>
      <c r="E33" s="15"/>
      <c r="F33" s="41">
        <f>+(F24+F28+F30+F32)/12</f>
        <v>21.62315665632163</v>
      </c>
      <c r="G33" s="17"/>
    </row>
    <row r="34" spans="2:7" ht="30" x14ac:dyDescent="0.25">
      <c r="B34" s="55">
        <v>26</v>
      </c>
      <c r="C34" s="16" t="s">
        <v>27</v>
      </c>
      <c r="D34" s="15"/>
      <c r="E34" s="15"/>
      <c r="F34" s="41">
        <f>+(F24+F28+F30+F32+F33)*F35</f>
        <v>84.892513032718711</v>
      </c>
      <c r="G34" s="17"/>
    </row>
    <row r="35" spans="2:7" x14ac:dyDescent="0.25">
      <c r="B35" s="54">
        <v>27</v>
      </c>
      <c r="C35" s="16" t="s">
        <v>28</v>
      </c>
      <c r="D35" s="15" t="s">
        <v>29</v>
      </c>
      <c r="E35" s="15"/>
      <c r="F35" s="38">
        <v>0.30199999999999999</v>
      </c>
      <c r="G35" s="17"/>
    </row>
    <row r="36" spans="2:7" ht="30" x14ac:dyDescent="0.25">
      <c r="B36" s="55">
        <v>28</v>
      </c>
      <c r="C36" s="16" t="s">
        <v>30</v>
      </c>
      <c r="D36" s="15" t="s">
        <v>32</v>
      </c>
      <c r="E36" s="15"/>
      <c r="F36" s="39">
        <f>+SUM(F37,F42:F46)</f>
        <v>2.1082999999999998</v>
      </c>
      <c r="G36" s="17"/>
    </row>
    <row r="37" spans="2:7" x14ac:dyDescent="0.25">
      <c r="B37" s="54">
        <v>29</v>
      </c>
      <c r="C37" s="47" t="s">
        <v>31</v>
      </c>
      <c r="D37" s="15" t="s">
        <v>33</v>
      </c>
      <c r="E37" s="15"/>
      <c r="F37" s="45">
        <f>F38+F39+F40</f>
        <v>1.9582999999999999</v>
      </c>
      <c r="G37" s="17"/>
    </row>
    <row r="38" spans="2:7" x14ac:dyDescent="0.25">
      <c r="B38" s="55">
        <v>30</v>
      </c>
      <c r="C38" s="19" t="s">
        <v>38</v>
      </c>
      <c r="D38" s="15"/>
      <c r="E38" s="44" t="s">
        <v>109</v>
      </c>
      <c r="F38" s="56">
        <v>0</v>
      </c>
      <c r="G38" s="82" t="s">
        <v>112</v>
      </c>
    </row>
    <row r="39" spans="2:7" x14ac:dyDescent="0.25">
      <c r="B39" s="54">
        <v>31</v>
      </c>
      <c r="C39" s="19" t="s">
        <v>39</v>
      </c>
      <c r="D39" s="15"/>
      <c r="E39" s="44" t="s">
        <v>110</v>
      </c>
      <c r="F39" s="56">
        <v>0</v>
      </c>
      <c r="G39" s="68"/>
    </row>
    <row r="40" spans="2:7" ht="45" x14ac:dyDescent="0.25">
      <c r="B40" s="55">
        <v>32</v>
      </c>
      <c r="C40" s="19" t="s">
        <v>40</v>
      </c>
      <c r="D40" s="15"/>
      <c r="E40" s="15" t="s">
        <v>111</v>
      </c>
      <c r="F40" s="46">
        <f>2-0.0417*F14</f>
        <v>1.9582999999999999</v>
      </c>
      <c r="G40" s="69"/>
    </row>
    <row r="41" spans="2:7" x14ac:dyDescent="0.25">
      <c r="B41" s="54">
        <v>33</v>
      </c>
      <c r="C41" s="48" t="s">
        <v>93</v>
      </c>
      <c r="D41" s="15"/>
      <c r="E41" s="15"/>
      <c r="F41" s="45">
        <f>F42+F43+F44+F45+F46</f>
        <v>0.15000000000000002</v>
      </c>
      <c r="G41" s="57" t="s">
        <v>108</v>
      </c>
    </row>
    <row r="42" spans="2:7" x14ac:dyDescent="0.25">
      <c r="B42" s="55">
        <v>34</v>
      </c>
      <c r="C42" s="19" t="s">
        <v>42</v>
      </c>
      <c r="D42" s="15" t="s">
        <v>47</v>
      </c>
      <c r="E42" s="23" t="s">
        <v>98</v>
      </c>
      <c r="F42" s="56">
        <v>0.05</v>
      </c>
      <c r="G42" s="83" t="s">
        <v>102</v>
      </c>
    </row>
    <row r="43" spans="2:7" x14ac:dyDescent="0.25">
      <c r="B43" s="54">
        <v>35</v>
      </c>
      <c r="C43" s="19" t="s">
        <v>43</v>
      </c>
      <c r="D43" s="15" t="s">
        <v>48</v>
      </c>
      <c r="E43" s="23" t="s">
        <v>99</v>
      </c>
      <c r="F43" s="56">
        <v>0</v>
      </c>
      <c r="G43" s="84"/>
    </row>
    <row r="44" spans="2:7" x14ac:dyDescent="0.25">
      <c r="B44" s="55">
        <v>36</v>
      </c>
      <c r="C44" s="19" t="s">
        <v>44</v>
      </c>
      <c r="D44" s="15" t="s">
        <v>49</v>
      </c>
      <c r="E44" s="23" t="s">
        <v>100</v>
      </c>
      <c r="F44" s="56">
        <v>0</v>
      </c>
      <c r="G44" s="84"/>
    </row>
    <row r="45" spans="2:7" ht="45" x14ac:dyDescent="0.25">
      <c r="B45" s="54">
        <v>37</v>
      </c>
      <c r="C45" s="19" t="s">
        <v>45</v>
      </c>
      <c r="D45" s="15" t="s">
        <v>50</v>
      </c>
      <c r="E45" s="23" t="s">
        <v>101</v>
      </c>
      <c r="F45" s="56">
        <v>0.1</v>
      </c>
      <c r="G45" s="84"/>
    </row>
    <row r="46" spans="2:7" ht="30" x14ac:dyDescent="0.25">
      <c r="B46" s="55">
        <v>38</v>
      </c>
      <c r="C46" s="19" t="s">
        <v>46</v>
      </c>
      <c r="D46" s="15" t="s">
        <v>51</v>
      </c>
      <c r="E46" s="23" t="s">
        <v>98</v>
      </c>
      <c r="F46" s="56">
        <v>0</v>
      </c>
      <c r="G46" s="85"/>
    </row>
    <row r="47" spans="2:7" ht="60" x14ac:dyDescent="0.25">
      <c r="B47" s="54">
        <v>39</v>
      </c>
      <c r="C47" s="13" t="s">
        <v>79</v>
      </c>
      <c r="D47" s="12" t="s">
        <v>60</v>
      </c>
      <c r="E47" s="12" t="s">
        <v>7</v>
      </c>
      <c r="F47" s="42">
        <f>+F48*F49+F50*F51+F52*F53+F54*F55+F56</f>
        <v>0</v>
      </c>
      <c r="G47" s="14"/>
    </row>
    <row r="48" spans="2:7" s="22" customFormat="1" x14ac:dyDescent="0.25">
      <c r="B48" s="55">
        <v>40</v>
      </c>
      <c r="C48" s="24" t="s">
        <v>62</v>
      </c>
      <c r="D48" s="23" t="s">
        <v>61</v>
      </c>
      <c r="E48" s="23"/>
      <c r="F48" s="38"/>
      <c r="G48" s="25"/>
    </row>
    <row r="49" spans="2:7" s="22" customFormat="1" x14ac:dyDescent="0.25">
      <c r="B49" s="54">
        <v>41</v>
      </c>
      <c r="C49" s="24" t="s">
        <v>64</v>
      </c>
      <c r="D49" s="23" t="s">
        <v>63</v>
      </c>
      <c r="E49" s="23"/>
      <c r="F49" s="38"/>
      <c r="G49" s="25"/>
    </row>
    <row r="50" spans="2:7" s="22" customFormat="1" x14ac:dyDescent="0.25">
      <c r="B50" s="55">
        <v>42</v>
      </c>
      <c r="C50" s="24" t="s">
        <v>66</v>
      </c>
      <c r="D50" s="23" t="s">
        <v>65</v>
      </c>
      <c r="E50" s="23"/>
      <c r="F50" s="38"/>
      <c r="G50" s="25"/>
    </row>
    <row r="51" spans="2:7" s="22" customFormat="1" x14ac:dyDescent="0.25">
      <c r="B51" s="54">
        <v>43</v>
      </c>
      <c r="C51" s="24" t="s">
        <v>68</v>
      </c>
      <c r="D51" s="23" t="s">
        <v>67</v>
      </c>
      <c r="E51" s="23"/>
      <c r="F51" s="38"/>
      <c r="G51" s="25"/>
    </row>
    <row r="52" spans="2:7" s="22" customFormat="1" x14ac:dyDescent="0.25">
      <c r="B52" s="55">
        <v>44</v>
      </c>
      <c r="C52" s="24" t="s">
        <v>69</v>
      </c>
      <c r="D52" s="23" t="s">
        <v>70</v>
      </c>
      <c r="E52" s="23"/>
      <c r="F52" s="38"/>
      <c r="G52" s="25"/>
    </row>
    <row r="53" spans="2:7" s="22" customFormat="1" ht="30" x14ac:dyDescent="0.25">
      <c r="B53" s="54">
        <v>45</v>
      </c>
      <c r="C53" s="24" t="s">
        <v>71</v>
      </c>
      <c r="D53" s="23" t="s">
        <v>72</v>
      </c>
      <c r="E53" s="23"/>
      <c r="F53" s="38"/>
      <c r="G53" s="25"/>
    </row>
    <row r="54" spans="2:7" s="22" customFormat="1" x14ac:dyDescent="0.25">
      <c r="B54" s="55">
        <v>46</v>
      </c>
      <c r="C54" s="24" t="s">
        <v>73</v>
      </c>
      <c r="D54" s="23" t="s">
        <v>74</v>
      </c>
      <c r="E54" s="23"/>
      <c r="F54" s="38"/>
      <c r="G54" s="25"/>
    </row>
    <row r="55" spans="2:7" s="22" customFormat="1" x14ac:dyDescent="0.25">
      <c r="B55" s="54">
        <v>47</v>
      </c>
      <c r="C55" s="24" t="s">
        <v>75</v>
      </c>
      <c r="D55" s="23" t="s">
        <v>76</v>
      </c>
      <c r="E55" s="23"/>
      <c r="F55" s="38"/>
      <c r="G55" s="25"/>
    </row>
    <row r="56" spans="2:7" s="22" customFormat="1" x14ac:dyDescent="0.25">
      <c r="B56" s="55">
        <v>48</v>
      </c>
      <c r="C56" s="24" t="s">
        <v>78</v>
      </c>
      <c r="D56" s="23" t="s">
        <v>77</v>
      </c>
      <c r="E56" s="23"/>
      <c r="F56" s="38"/>
      <c r="G56" s="25"/>
    </row>
    <row r="57" spans="2:7" ht="30" x14ac:dyDescent="0.25">
      <c r="B57" s="54">
        <v>49</v>
      </c>
      <c r="C57" s="13" t="s">
        <v>81</v>
      </c>
      <c r="D57" s="12" t="s">
        <v>80</v>
      </c>
      <c r="E57" s="12" t="s">
        <v>7</v>
      </c>
      <c r="F57" s="42">
        <f>+F58*F59</f>
        <v>0</v>
      </c>
      <c r="G57" s="14"/>
    </row>
    <row r="58" spans="2:7" s="22" customFormat="1" x14ac:dyDescent="0.25">
      <c r="B58" s="55">
        <v>50</v>
      </c>
      <c r="C58" s="24" t="s">
        <v>84</v>
      </c>
      <c r="D58" s="23" t="s">
        <v>82</v>
      </c>
      <c r="E58" s="23" t="s">
        <v>7</v>
      </c>
      <c r="F58" s="38"/>
      <c r="G58" s="25"/>
    </row>
    <row r="59" spans="2:7" s="22" customFormat="1" x14ac:dyDescent="0.25">
      <c r="B59" s="54">
        <v>51</v>
      </c>
      <c r="C59" s="24" t="s">
        <v>85</v>
      </c>
      <c r="D59" s="23" t="s">
        <v>83</v>
      </c>
      <c r="E59" s="23" t="s">
        <v>15</v>
      </c>
      <c r="F59" s="38"/>
      <c r="G59" s="25"/>
    </row>
    <row r="60" spans="2:7" ht="33.75" x14ac:dyDescent="0.25">
      <c r="B60" s="55">
        <v>52</v>
      </c>
      <c r="C60" s="13" t="s">
        <v>86</v>
      </c>
      <c r="D60" s="12" t="s">
        <v>87</v>
      </c>
      <c r="E60" s="12"/>
      <c r="F60" s="38">
        <v>1</v>
      </c>
      <c r="G60" s="14" t="s">
        <v>88</v>
      </c>
    </row>
    <row r="61" spans="2:7" ht="30" x14ac:dyDescent="0.25">
      <c r="B61" s="54">
        <v>53</v>
      </c>
      <c r="C61" s="13" t="s">
        <v>90</v>
      </c>
      <c r="D61" s="12" t="s">
        <v>89</v>
      </c>
      <c r="E61" s="12"/>
      <c r="F61" s="35">
        <f>+(F22+(F21*F17)+F23)*0.2</f>
        <v>583.347895614045</v>
      </c>
      <c r="G61" s="14"/>
    </row>
    <row r="62" spans="2:7" ht="26.25" x14ac:dyDescent="0.25">
      <c r="B62" s="55">
        <v>54</v>
      </c>
      <c r="C62" s="27" t="s">
        <v>91</v>
      </c>
      <c r="D62" s="26"/>
      <c r="E62" s="26"/>
      <c r="F62" s="35">
        <f>+((F21*F17)+F22+F23+F47+F57)*F60+F61</f>
        <v>3500.0873736842696</v>
      </c>
      <c r="G62" s="28"/>
    </row>
    <row r="63" spans="2:7" s="22" customFormat="1" x14ac:dyDescent="0.25">
      <c r="B63" s="54">
        <v>55</v>
      </c>
      <c r="C63" s="60" t="s">
        <v>106</v>
      </c>
      <c r="D63" s="29"/>
      <c r="E63" s="29"/>
      <c r="F63" s="58">
        <v>1</v>
      </c>
      <c r="G63" s="59" t="s">
        <v>113</v>
      </c>
    </row>
    <row r="64" spans="2:7" s="22" customFormat="1" x14ac:dyDescent="0.25">
      <c r="B64" s="55">
        <v>56</v>
      </c>
      <c r="C64" s="30" t="s">
        <v>92</v>
      </c>
      <c r="D64" s="29"/>
      <c r="E64" s="29"/>
      <c r="F64" s="64">
        <f>+F62*F63</f>
        <v>3500.0873736842696</v>
      </c>
      <c r="G64" s="31"/>
    </row>
    <row r="65" spans="2:7" x14ac:dyDescent="0.25">
      <c r="C65" s="20"/>
      <c r="G65" s="21"/>
    </row>
    <row r="66" spans="2:7" ht="94.5" customHeight="1" x14ac:dyDescent="0.25">
      <c r="B66" s="81" t="s">
        <v>114</v>
      </c>
      <c r="C66" s="81"/>
      <c r="D66" s="81"/>
      <c r="E66" s="81"/>
      <c r="F66" s="81"/>
    </row>
    <row r="67" spans="2:7" x14ac:dyDescent="0.25">
      <c r="C67" s="20"/>
    </row>
    <row r="68" spans="2:7" x14ac:dyDescent="0.25">
      <c r="C68" s="20"/>
    </row>
    <row r="69" spans="2:7" x14ac:dyDescent="0.25">
      <c r="C69" s="20"/>
    </row>
    <row r="70" spans="2:7" x14ac:dyDescent="0.25">
      <c r="C70" s="20"/>
    </row>
    <row r="71" spans="2:7" x14ac:dyDescent="0.25">
      <c r="C71" s="20"/>
    </row>
    <row r="72" spans="2:7" x14ac:dyDescent="0.25">
      <c r="C72" s="20"/>
    </row>
    <row r="73" spans="2:7" x14ac:dyDescent="0.25">
      <c r="C73" s="20"/>
    </row>
    <row r="74" spans="2:7" x14ac:dyDescent="0.25">
      <c r="C74" s="20"/>
    </row>
    <row r="75" spans="2:7" x14ac:dyDescent="0.25">
      <c r="C75" s="20"/>
    </row>
  </sheetData>
  <mergeCells count="20">
    <mergeCell ref="G27:G28"/>
    <mergeCell ref="D27:D28"/>
    <mergeCell ref="D29:D30"/>
    <mergeCell ref="G5:G7"/>
    <mergeCell ref="B66:F66"/>
    <mergeCell ref="G38:G40"/>
    <mergeCell ref="G42:G46"/>
    <mergeCell ref="C31:C32"/>
    <mergeCell ref="D31:D32"/>
    <mergeCell ref="C29:C30"/>
    <mergeCell ref="C27:C28"/>
    <mergeCell ref="B3:G3"/>
    <mergeCell ref="F4:G4"/>
    <mergeCell ref="G10:G12"/>
    <mergeCell ref="G14:G16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Мякшинова Елена Валерьевна</dc:creator>
  <cp:lastModifiedBy>Елина Ирина Дмитриевна</cp:lastModifiedBy>
  <cp:lastPrinted>2021-07-13T11:17:40Z</cp:lastPrinted>
  <dcterms:created xsi:type="dcterms:W3CDTF">2021-07-05T04:43:44Z</dcterms:created>
  <dcterms:modified xsi:type="dcterms:W3CDTF">2021-07-21T03:52:01Z</dcterms:modified>
</cp:coreProperties>
</file>