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18\обмен1\ОПиП\Мария Назарова\В информатизацию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" sheetId="373" r:id="rId10"/>
  </sheets>
  <externalReferences>
    <externalReference r:id="rId11"/>
    <externalReference r:id="rId12"/>
  </externalReferences>
  <definedNames>
    <definedName name="_xlnm._FilterDatabase" localSheetId="0" hidden="1">диаграмма!$A$74:$EK$83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(стр.1)'!$A$1:$F$53</definedName>
    <definedName name="_xlnm.Print_Area" localSheetId="5">'Дин. потр. цен (стр.6-7)'!$A$1:$F$104</definedName>
    <definedName name="_xlnm.Print_Area" localSheetId="3">'занятость (стр.3)'!$A$1:$H$84</definedName>
    <definedName name="_xlnm.Print_Area" localSheetId="9">'Сеть учреждений (стр.18-19)'!$A$1:$E$140</definedName>
    <definedName name="_xlnm.Print_Area" localSheetId="8">'Средние цены+ИПЦ (стр.11)'!$A$1:$S$80</definedName>
    <definedName name="_xlnm.Print_Area" localSheetId="4">'Ст.мин. набора прод.(стр.5)'!$A$1:$J$178</definedName>
    <definedName name="_xlnm.Print_Area" localSheetId="2">'труд рес (стр.2)'!$A$1:$H$66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B26" i="26" l="1"/>
  <c r="C26" i="26"/>
  <c r="BB28" i="26"/>
  <c r="BC28" i="26"/>
  <c r="BK28" i="26"/>
  <c r="BB29" i="26"/>
  <c r="BC29" i="26"/>
  <c r="BK29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AZ30" i="26"/>
  <c r="BA30" i="26"/>
  <c r="BB30" i="26"/>
  <c r="BC30" i="26"/>
  <c r="BD30" i="26"/>
  <c r="BJ30" i="26"/>
  <c r="BK30" i="26"/>
  <c r="BL30" i="26"/>
  <c r="BM30" i="26"/>
  <c r="BN30" i="26"/>
  <c r="BO30" i="26"/>
  <c r="DF30" i="26"/>
  <c r="DG30" i="26"/>
  <c r="J112" i="98" l="1"/>
  <c r="J111" i="98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2" i="98"/>
  <c r="G111" i="98"/>
  <c r="G110" i="98"/>
  <c r="G109" i="98"/>
  <c r="G108" i="98"/>
  <c r="G107" i="98"/>
  <c r="G106" i="98"/>
  <c r="D112" i="98"/>
  <c r="D111" i="98"/>
  <c r="D110" i="98"/>
  <c r="D106" i="98"/>
  <c r="D109" i="98"/>
  <c r="D107" i="98"/>
  <c r="D108" i="98"/>
  <c r="E62" i="360" l="1"/>
  <c r="E54" i="360" l="1"/>
  <c r="E53" i="360"/>
  <c r="E35" i="360"/>
  <c r="E36" i="360"/>
  <c r="E39" i="360"/>
  <c r="E40" i="360"/>
  <c r="E41" i="360"/>
  <c r="E42" i="360"/>
  <c r="E43" i="360"/>
  <c r="E44" i="360"/>
  <c r="E45" i="360"/>
  <c r="E47" i="360"/>
  <c r="E48" i="360"/>
  <c r="C111" i="98" l="1"/>
  <c r="C110" i="98"/>
  <c r="C112" i="98"/>
  <c r="H9" i="23" l="1"/>
  <c r="F36" i="339" l="1"/>
  <c r="G15" i="339" l="1"/>
  <c r="H15" i="339"/>
  <c r="D109" i="373" l="1"/>
  <c r="C109" i="373"/>
  <c r="D101" i="373"/>
  <c r="C101" i="373"/>
  <c r="D91" i="373"/>
  <c r="C91" i="373"/>
  <c r="C90" i="373" s="1"/>
  <c r="E90" i="373"/>
  <c r="D90" i="373"/>
  <c r="D65" i="373"/>
  <c r="C65" i="373"/>
  <c r="D58" i="373"/>
  <c r="C58" i="373"/>
  <c r="D54" i="373"/>
  <c r="C54" i="373"/>
  <c r="D51" i="373"/>
  <c r="C51" i="373"/>
  <c r="D49" i="373"/>
  <c r="D48" i="373" s="1"/>
  <c r="D7" i="373" s="1"/>
  <c r="C49" i="373"/>
  <c r="E48" i="373"/>
  <c r="C48" i="373"/>
  <c r="C7" i="373" s="1"/>
  <c r="D45" i="373"/>
  <c r="C45" i="373"/>
  <c r="D38" i="373"/>
  <c r="C38" i="373"/>
  <c r="D30" i="373"/>
  <c r="C30" i="373"/>
  <c r="D15" i="373"/>
  <c r="C15" i="373"/>
  <c r="C11" i="373" s="1"/>
  <c r="E11" i="373"/>
  <c r="D11" i="373"/>
  <c r="D9" i="373"/>
  <c r="C9" i="373"/>
  <c r="D8" i="373"/>
  <c r="D6" i="373"/>
  <c r="D5" i="373" s="1"/>
  <c r="C6" i="373"/>
  <c r="E5" i="373"/>
  <c r="C8" i="373" l="1"/>
  <c r="C5" i="373" s="1"/>
  <c r="D41" i="358" l="1"/>
  <c r="D21" i="358"/>
  <c r="C16" i="311" l="1"/>
  <c r="C8" i="311"/>
  <c r="F70" i="360" l="1"/>
  <c r="E69" i="360"/>
  <c r="E68" i="360"/>
  <c r="D70" i="360"/>
  <c r="E65" i="360"/>
  <c r="E59" i="360"/>
  <c r="E50" i="360"/>
  <c r="E49" i="360"/>
  <c r="E6" i="360"/>
  <c r="F9" i="23" l="1"/>
  <c r="F8" i="23"/>
  <c r="F6" i="23"/>
  <c r="F7" i="23"/>
  <c r="F5" i="23"/>
  <c r="G6" i="339"/>
  <c r="G53" i="339"/>
  <c r="E18" i="311" l="1"/>
  <c r="E17" i="311"/>
  <c r="E15" i="311"/>
  <c r="E14" i="311"/>
  <c r="D16" i="311"/>
  <c r="B16" i="311" l="1"/>
  <c r="E16" i="311" s="1"/>
  <c r="E71" i="360" l="1"/>
  <c r="F8" i="311" l="1"/>
  <c r="E64" i="360" l="1"/>
  <c r="E59" i="339" l="1"/>
  <c r="E6" i="311" l="1"/>
  <c r="E7" i="311"/>
  <c r="D8" i="311"/>
  <c r="B8" i="311"/>
  <c r="E8" i="311" l="1"/>
  <c r="D36" i="339"/>
  <c r="I108" i="98" l="1"/>
  <c r="I109" i="98"/>
  <c r="D113" i="98"/>
  <c r="D114" i="98"/>
  <c r="D115" i="98"/>
  <c r="D116" i="98"/>
  <c r="D117" i="98"/>
  <c r="C109" i="98"/>
  <c r="F108" i="98"/>
  <c r="C108" i="98"/>
  <c r="G104" i="98" l="1"/>
  <c r="F104" i="98"/>
  <c r="D104" i="98"/>
  <c r="C104" i="98"/>
  <c r="G36" i="339" l="1"/>
  <c r="E56" i="339"/>
  <c r="I107" i="98" l="1"/>
  <c r="F107" i="98"/>
  <c r="F106" i="98"/>
  <c r="C107" i="98"/>
  <c r="C106" i="98"/>
  <c r="B20" i="26" l="1"/>
  <c r="F52" i="339" l="1"/>
  <c r="H17" i="95" l="1"/>
  <c r="I17" i="95"/>
  <c r="J17" i="95"/>
  <c r="K17" i="95"/>
  <c r="L17" i="95"/>
  <c r="M17" i="95"/>
  <c r="N17" i="95"/>
  <c r="B11" i="26" l="1"/>
  <c r="E36" i="339" l="1"/>
  <c r="G8" i="339"/>
  <c r="E34" i="360" l="1"/>
  <c r="E60" i="360"/>
  <c r="H62" i="339" l="1"/>
  <c r="D52" i="339"/>
  <c r="G52" i="339" s="1"/>
  <c r="G39" i="339"/>
  <c r="H39" i="339"/>
  <c r="H37" i="339" l="1"/>
  <c r="G37" i="339"/>
  <c r="H24" i="339" l="1"/>
  <c r="G24" i="339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E63" i="360" l="1"/>
  <c r="E61" i="360" l="1"/>
  <c r="E52" i="360"/>
  <c r="E51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U43" i="339" l="1"/>
  <c r="V43" i="339"/>
  <c r="U44" i="339"/>
  <c r="V44" i="339"/>
  <c r="G62" i="339" l="1"/>
  <c r="G60" i="339" l="1"/>
  <c r="H60" i="339"/>
  <c r="G61" i="339"/>
  <c r="H61" i="339"/>
  <c r="D59" i="339" l="1"/>
  <c r="H63" i="339" l="1"/>
  <c r="G63" i="339"/>
  <c r="F59" i="339" l="1"/>
  <c r="H58" i="339"/>
  <c r="G58" i="339"/>
  <c r="H57" i="339"/>
  <c r="G57" i="339"/>
  <c r="F56" i="339"/>
  <c r="D56" i="339"/>
  <c r="H54" i="339"/>
  <c r="G54" i="339"/>
  <c r="H53" i="339"/>
  <c r="E52" i="339"/>
  <c r="H44" i="339"/>
  <c r="X44" i="339" s="1"/>
  <c r="G44" i="339"/>
  <c r="W44" i="339" s="1"/>
  <c r="H43" i="339"/>
  <c r="X43" i="339" s="1"/>
  <c r="G43" i="339"/>
  <c r="W43" i="339" s="1"/>
  <c r="H42" i="339"/>
  <c r="G42" i="339"/>
  <c r="H41" i="339"/>
  <c r="G41" i="339"/>
  <c r="H40" i="339"/>
  <c r="G40" i="339"/>
  <c r="F4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5" i="339" l="1"/>
  <c r="U45" i="339"/>
  <c r="G59" i="339"/>
  <c r="H59" i="339"/>
  <c r="G56" i="339"/>
  <c r="H36" i="339"/>
  <c r="E45" i="339"/>
  <c r="H56" i="339"/>
  <c r="H52" i="339"/>
  <c r="H45" i="339"/>
  <c r="G45" i="339"/>
  <c r="W45" i="339" l="1"/>
  <c r="X45" i="339"/>
  <c r="F16" i="311"/>
  <c r="J104" i="98" l="1"/>
  <c r="I104" i="98"/>
  <c r="F103" i="98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C96" i="98" l="1"/>
  <c r="F96" i="98"/>
  <c r="I96" i="98"/>
  <c r="D93" i="98" l="1"/>
  <c r="G93" i="98"/>
  <c r="J93" i="98"/>
  <c r="I95" i="98"/>
  <c r="F95" i="98"/>
  <c r="C95" i="98"/>
  <c r="C94" i="98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D78" i="98" l="1"/>
  <c r="J80" i="98" l="1"/>
  <c r="I80" i="98"/>
  <c r="F78" i="98" l="1"/>
  <c r="G78" i="98"/>
  <c r="I78" i="98"/>
  <c r="J78" i="98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C72" i="98" l="1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I68" i="98"/>
  <c r="F68" i="98"/>
  <c r="C68" i="98"/>
  <c r="D68" i="98"/>
  <c r="G68" i="98"/>
  <c r="J68" i="98"/>
  <c r="J67" i="98"/>
  <c r="G67" i="98"/>
  <c r="D67" i="98"/>
  <c r="I67" i="98"/>
  <c r="F67" i="98"/>
  <c r="C67" i="98"/>
  <c r="I61" i="98"/>
  <c r="F61" i="98"/>
  <c r="C61" i="98"/>
  <c r="C15" i="26"/>
  <c r="B15" i="26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<sst xmlns="http://schemas.openxmlformats.org/spreadsheetml/2006/main" count="1052" uniqueCount="619">
  <si>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</si>
  <si>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</si>
  <si>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</si>
  <si>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</si>
  <si>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</si>
  <si>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</si>
  <si>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</si>
  <si>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</si>
  <si>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</si>
  <si>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</si>
  <si>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</si>
  <si>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</si>
  <si>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</si>
  <si>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</si>
  <si>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</si>
  <si>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</si>
  <si>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</si>
  <si>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</si>
  <si>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</si>
  <si>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</si>
  <si>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</si>
  <si>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</si>
  <si>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</si>
  <si>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</si>
  <si>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</si>
  <si>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</si>
  <si>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</si>
  <si>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</si>
  <si>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</si>
  <si>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</si>
  <si>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</si>
  <si>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</si>
  <si>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</si>
  <si>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</si>
  <si>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</si>
  <si>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</si>
  <si>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</si>
  <si>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</si>
  <si>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</si>
  <si>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</si>
  <si>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</si>
  <si>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</si>
  <si>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</si>
  <si>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</si>
  <si>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</si>
  <si>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</si>
  <si>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</si>
  <si>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</si>
  <si>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</si>
  <si>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</si>
  <si>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</si>
  <si>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</si>
  <si>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</si>
  <si>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</si>
  <si>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</si>
  <si>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</si>
  <si>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</si>
  <si>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</si>
  <si>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</si>
  <si>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</si>
  <si>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</si>
  <si>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</si>
  <si>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</si>
  <si>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</si>
  <si>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</si>
  <si>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</si>
  <si>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</si>
  <si>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</si>
  <si>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</si>
  <si>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</si>
  <si>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</si>
  <si>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</si>
  <si>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</si>
  <si>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</si>
  <si>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</si>
  <si>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</si>
  <si>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</si>
  <si>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</si>
  <si>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</si>
  <si>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</si>
  <si>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</si>
  <si>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</si>
  <si>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</si>
  <si>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</si>
  <si>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</si>
  <si>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</si>
  <si>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</si>
  <si>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</si>
  <si>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</si>
  <si>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</si>
  <si>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</si>
  <si>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</si>
  <si>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</si>
  <si>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</si>
  <si>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</si>
  <si>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</si>
  <si>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</si>
  <si>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</si>
  <si>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</si>
  <si>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</si>
  <si>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</si>
  <si>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</si>
  <si>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</si>
  <si>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</si>
  <si>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</si>
  <si>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</si>
  <si>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</si>
  <si>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</si>
  <si>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</si>
  <si>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</si>
  <si>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</si>
  <si>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</si>
  <si>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</si>
  <si>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</si>
  <si>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</si>
  <si>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</si>
  <si>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</si>
  <si>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</si>
  <si>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</si>
  <si>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</si>
  <si>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</si>
  <si>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</si>
  <si>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</si>
  <si>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</si>
  <si>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</si>
  <si>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</si>
  <si>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</si>
  <si>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</si>
  <si>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</si>
  <si>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</si>
  <si>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</si>
  <si>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</si>
  <si>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</si>
  <si>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</si>
  <si>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</si>
  <si>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</si>
  <si>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</si>
  <si>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</si>
  <si>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</si>
  <si>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</si>
  <si>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</si>
  <si>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</si>
  <si>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</si>
  <si>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</si>
  <si>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</si>
  <si>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</si>
  <si>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</si>
  <si>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</si>
  <si>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</si>
  <si>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</si>
  <si>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</si>
  <si>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</si>
  <si>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</si>
  <si>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</si>
  <si>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</si>
  <si>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</si>
  <si>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</si>
  <si>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</si>
  <si>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</si>
  <si>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</si>
  <si>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</si>
  <si>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</si>
  <si>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</si>
  <si>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</si>
  <si>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</si>
  <si>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</si>
  <si>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</si>
  <si>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</si>
  <si>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</si>
  <si>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</si>
  <si>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</si>
  <si>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</si>
  <si>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</si>
  <si>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</si>
  <si>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</si>
  <si>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</si>
  <si>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</si>
  <si>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</si>
  <si>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</si>
  <si>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</si>
  <si>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</si>
  <si>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</si>
  <si>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</si>
  <si>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</si>
  <si>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</si>
  <si>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</si>
  <si>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</si>
  <si>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</si>
  <si>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</si>
  <si>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</si>
  <si>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</si>
  <si>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</si>
  <si>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</si>
  <si>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</si>
  <si>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</si>
  <si>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</si>
  <si>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</si>
  <si>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</si>
  <si>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</si>
  <si>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</si>
  <si>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</si>
  <si>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</si>
  <si>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</si>
  <si>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</si>
  <si>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</si>
  <si>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</si>
  <si>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</si>
  <si>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</si>
  <si>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</si>
  <si>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</si>
  <si>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</si>
  <si>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</si>
  <si>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</si>
  <si>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</si>
  <si>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</si>
  <si>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</si>
  <si>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</si>
  <si>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</si>
  <si>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</si>
  <si>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</si>
  <si>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</si>
  <si>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</si>
  <si>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</si>
  <si>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</si>
  <si>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</si>
  <si>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</si>
  <si>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</si>
  <si>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</si>
  <si>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</si>
  <si>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</si>
  <si>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</si>
  <si>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</si>
  <si>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</si>
  <si>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</si>
  <si>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</si>
  <si>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</si>
  <si>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</si>
  <si>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</si>
  <si>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</si>
  <si>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</si>
  <si>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</si>
  <si>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</si>
  <si>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</si>
  <si>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</si>
  <si>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</si>
  <si>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</si>
  <si>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</si>
  <si>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</si>
  <si>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</si>
  <si>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</si>
  <si>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</si>
  <si>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</si>
  <si>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</si>
  <si>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</si>
  <si>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</si>
  <si>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</si>
  <si>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</si>
  <si>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</si>
  <si>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</si>
  <si>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</si>
  <si>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</si>
  <si>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</si>
  <si>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</si>
  <si>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</si>
  <si>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</si>
  <si>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</si>
  <si>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</si>
  <si>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</si>
  <si>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</si>
  <si>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</si>
  <si>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</si>
  <si>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</si>
  <si>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</si>
  <si>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</si>
  <si>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</si>
  <si>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</si>
  <si>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</si>
  <si>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</si>
  <si>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</si>
  <si>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</si>
  <si>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</si>
  <si>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</si>
  <si>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</si>
  <si>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</si>
  <si>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</si>
  <si>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</si>
  <si>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</si>
  <si>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</si>
  <si>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</si>
  <si>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</si>
  <si>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</si>
  <si>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</si>
  <si>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</si>
  <si>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</si>
  <si>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</si>
  <si>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</si>
  <si>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</si>
  <si>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</si>
  <si>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</si>
  <si>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</si>
  <si>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</si>
  <si>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</si>
  <si>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</si>
  <si>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</si>
  <si>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</si>
  <si>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</si>
  <si>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</si>
  <si>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</si>
  <si>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</si>
  <si>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</si>
  <si>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</si>
  <si>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</si>
  <si>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</si>
  <si>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</si>
  <si>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</si>
  <si>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</si>
  <si>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</si>
  <si>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</si>
  <si>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</si>
  <si>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</si>
  <si>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</si>
  <si>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</si>
  <si>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</si>
  <si>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</si>
  <si>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</si>
  <si>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</si>
  <si>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</si>
  <si>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</si>
  <si>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</si>
  <si>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</si>
  <si>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1) min / max</t>
  </si>
  <si>
    <t>4 кв.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</si>
  <si>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</si>
  <si>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</si>
  <si>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</si>
  <si>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</si>
  <si>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</si>
  <si>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</si>
  <si>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t>по случаю потере кормильца (трудовые)</t>
  </si>
  <si>
    <t>к декабрю 2018 г., %</t>
  </si>
  <si>
    <t>обращение с ТКО</t>
  </si>
  <si>
    <t>Декабрь 2019</t>
  </si>
  <si>
    <t>Средний курс за 2019 год</t>
  </si>
  <si>
    <t>1 кв. 2019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</si>
  <si>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</si>
  <si>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</si>
  <si>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</si>
  <si>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</si>
  <si>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</si>
  <si>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</si>
  <si>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</si>
  <si>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</si>
  <si>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</si>
  <si>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</si>
  <si>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         дворец спорта («Арктика», «Ледовый д/с «Кайеркан»)</t>
  </si>
  <si>
    <t>МО город Норильск</t>
  </si>
  <si>
    <t>Постоянное население - всего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</si>
  <si>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</si>
  <si>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</si>
  <si>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</si>
  <si>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</si>
  <si>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</si>
  <si>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</si>
  <si>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</si>
  <si>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</si>
  <si>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</si>
  <si>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</si>
  <si>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</si>
  <si>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</si>
  <si>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</si>
  <si>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</si>
  <si>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</si>
  <si>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</si>
  <si>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</si>
  <si>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</si>
  <si>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</si>
  <si>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</si>
  <si>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</si>
  <si>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</si>
  <si>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</si>
  <si>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</si>
  <si>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</si>
  <si>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</si>
  <si>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</si>
  <si>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</si>
  <si>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</si>
  <si>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</si>
  <si>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</si>
  <si>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</si>
  <si>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</si>
  <si>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</si>
  <si>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</si>
  <si>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</si>
  <si>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</si>
  <si>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</si>
  <si>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</si>
  <si>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</si>
  <si>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</si>
  <si>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</si>
  <si>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</si>
  <si>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</si>
  <si>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</si>
  <si>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</si>
  <si>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ПАО "Росбанк"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</si>
  <si>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</si>
  <si>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</si>
  <si>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</si>
  <si>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</si>
  <si>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</si>
  <si>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</si>
  <si>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</si>
  <si>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2) По данным Красноярскстата</t>
  </si>
  <si>
    <t>На 01.01.20 г.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</si>
  <si>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</si>
  <si>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</si>
  <si>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</si>
  <si>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</si>
  <si>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</si>
  <si>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</si>
  <si>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</si>
  <si>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</si>
  <si>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</si>
  <si>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</si>
  <si>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</si>
  <si>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</si>
  <si>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</si>
  <si>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</si>
  <si>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</si>
  <si>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</si>
  <si>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</si>
  <si>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</si>
  <si>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</si>
  <si>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</si>
  <si>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</si>
  <si>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</si>
  <si>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</si>
  <si>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</si>
  <si>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</si>
  <si>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</si>
  <si>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</si>
  <si>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</si>
  <si>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</si>
  <si>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</si>
  <si>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</si>
  <si>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</si>
  <si>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</si>
  <si>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</si>
  <si>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</si>
  <si>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</si>
  <si>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</si>
  <si>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</si>
  <si>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</si>
  <si>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</si>
  <si>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</si>
  <si>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</si>
  <si>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</si>
  <si>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</si>
  <si>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</si>
  <si>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</si>
  <si>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</si>
  <si>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</si>
  <si>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к декабрю 2019 г., %</t>
  </si>
  <si>
    <t>60,01 / 64,36</t>
  </si>
  <si>
    <t>63,29 / 71,19</t>
  </si>
  <si>
    <t>Январь-декабрь 2019</t>
  </si>
  <si>
    <t>Декабрь
2019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</si>
  <si>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</si>
  <si>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</si>
  <si>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r>
      <t>На 01.01.20 г.</t>
    </r>
    <r>
      <rPr>
        <b/>
        <vertAlign val="superscript"/>
        <sz val="13"/>
        <rFont val="Times New Roman Cyr"/>
        <charset val="204"/>
      </rPr>
      <t>2)</t>
    </r>
  </si>
  <si>
    <t>4 кв. 2019</t>
  </si>
  <si>
    <t>На 01.01.2020</t>
  </si>
  <si>
    <t>63.63 / 65,74</t>
  </si>
  <si>
    <t>68,33 / 71,81</t>
  </si>
  <si>
    <t>62,56 / 67,00</t>
  </si>
  <si>
    <t>63,55 / 64,37</t>
  </si>
  <si>
    <t>69,53 / 70,43</t>
  </si>
  <si>
    <t xml:space="preserve">                - Управление по спорту</t>
  </si>
  <si>
    <t xml:space="preserve">                - Управление общего и дошкольного образования</t>
  </si>
  <si>
    <t>72,37 / 76,52</t>
  </si>
  <si>
    <t>70,64 / 79,02</t>
  </si>
  <si>
    <t>71,91 / 74,06</t>
  </si>
  <si>
    <t>79,97 / 84,58</t>
  </si>
  <si>
    <t>79,54 / 81,85</t>
  </si>
  <si>
    <t>72,83 / 77,19</t>
  </si>
  <si>
    <t>79,1 / 83,96</t>
  </si>
  <si>
    <t>71,97 / 79,79</t>
  </si>
  <si>
    <t>78,82 / 86,82</t>
  </si>
  <si>
    <t>78,5 / 87,18</t>
  </si>
  <si>
    <t>67,7 / 72,64</t>
  </si>
  <si>
    <t>68,21 / 68,9</t>
  </si>
  <si>
    <t>74,05 / 75,33</t>
  </si>
  <si>
    <t>80,58 / 81,81</t>
  </si>
  <si>
    <t>в т.ч.: Публичная библиотека</t>
  </si>
  <si>
    <t>Красноярск</t>
  </si>
  <si>
    <t>На 01.01.20г.</t>
  </si>
  <si>
    <t>1 кв. 2020</t>
  </si>
  <si>
    <t>1) По данным территориального отдела Агентства записи актов гражданского состояния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</si>
  <si>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</si>
  <si>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</si>
  <si>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</si>
  <si>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</si>
  <si>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</si>
  <si>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</si>
  <si>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</si>
  <si>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</si>
  <si>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</si>
  <si>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</si>
  <si>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</si>
  <si>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72,08 / 72,97</t>
  </si>
  <si>
    <t>78,46 / 79,50</t>
  </si>
  <si>
    <t>70,77 / 74,85</t>
  </si>
  <si>
    <t>77,17 / 81,82</t>
  </si>
  <si>
    <t>70,00 / 78,00</t>
  </si>
  <si>
    <t>76,17 / 84,17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</si>
  <si>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</si>
  <si>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По данным  МКУ "Управление потребительского рынка и услуг"</t>
  </si>
  <si>
    <t xml:space="preserve">1) По данным Красноярскстата </t>
  </si>
  <si>
    <t xml:space="preserve">МО город Норильск </t>
  </si>
  <si>
    <t>На 01.08.2019 г.</t>
  </si>
  <si>
    <t>На 01.08.2020 г.</t>
  </si>
  <si>
    <t>На 01.08.19 г.</t>
  </si>
  <si>
    <t>На 01.08.20 г.</t>
  </si>
  <si>
    <t>1.1. Учреждения дошкольного образования, всего:</t>
  </si>
  <si>
    <t>4 508/147</t>
  </si>
  <si>
    <t>5 475 / 257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</si>
  <si>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</si>
  <si>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0"/>
        <rFont val="Arial Cyr"/>
        <charset val="204"/>
      </rPr>
      <t/>
    </r>
  </si>
  <si>
    <t>1 807 / 47 131</t>
  </si>
  <si>
    <t>825 / 28 032</t>
  </si>
  <si>
    <r>
      <t xml:space="preserve">         отделы Публичной библиотеки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</si>
  <si>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МБУ «Музейно-выставочный комплекс «Музей Норильска»</t>
  </si>
  <si>
    <t xml:space="preserve"> - КГБУ СО «КЦСОН» Норильский»³</t>
  </si>
  <si>
    <t xml:space="preserve">  - КГБУ СО «Реабилитационный центр для детей-инвалидов, детей и подростков с ограниченны-ми возможностями «Виктория»⁴</t>
  </si>
  <si>
    <t xml:space="preserve"> -  КГБУ СО «Центр социальной помощи семье и детям «Норильский»⁵</t>
  </si>
  <si>
    <r>
      <t xml:space="preserve"> - численность посещающих клубные формирования</t>
    </r>
    <r>
      <rPr>
        <sz val="13"/>
        <color rgb="FF7030A0"/>
        <rFont val="Calibri"/>
        <family val="2"/>
        <charset val="204"/>
      </rPr>
      <t>⁶</t>
    </r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</si>
  <si>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⁷</t>
    </r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</si>
  <si>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⁸</t>
    </r>
  </si>
  <si>
    <r>
      <t>1.11. МКУ «Управление потребительского рынка и услуг»</t>
    </r>
    <r>
      <rPr>
        <b/>
        <sz val="13"/>
        <color rgb="FF7030A0"/>
        <rFont val="Arial"/>
        <family val="2"/>
        <charset val="204"/>
      </rPr>
      <t>⁹</t>
    </r>
  </si>
  <si>
    <r>
      <t>1.12. МКУ «Управление жилищно-коммунального хозяйства»</t>
    </r>
    <r>
      <rPr>
        <b/>
        <sz val="13"/>
        <color rgb="FF7030A0"/>
        <rFont val="Arial"/>
        <family val="2"/>
        <charset val="204"/>
      </rPr>
      <t>⁹</t>
    </r>
  </si>
  <si>
    <r>
      <t>1.13. МКУ «Управление земельных и имущественных отношений»</t>
    </r>
    <r>
      <rPr>
        <b/>
        <sz val="13"/>
        <color rgb="FF7030A0"/>
        <rFont val="Arial"/>
        <family val="2"/>
        <charset val="204"/>
      </rPr>
      <t>⁹</t>
    </r>
  </si>
  <si>
    <r>
      <t>1.14. МКУ «Управление социальной политики»</t>
    </r>
    <r>
      <rPr>
        <b/>
        <sz val="13"/>
        <color rgb="FF7030A0"/>
        <rFont val="Arial"/>
        <family val="2"/>
        <charset val="204"/>
      </rPr>
      <t>¹º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</si>
  <si>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</si>
  <si>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</si>
  <si>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</si>
  <si>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</si>
  <si>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</si>
  <si>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2020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</si>
  <si>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по состоянию на 01.07.2020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</si>
  <si>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</si>
  <si>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</si>
  <si>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(10)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</si>
  <si>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t>На 01.07.19 г.</t>
  </si>
  <si>
    <t xml:space="preserve"> На 01.07.20 г.</t>
  </si>
  <si>
    <t>Отклонение
 01.07.20 г./ 01.07.19 г., +, -</t>
  </si>
  <si>
    <t xml:space="preserve">На 01.07.20 г. </t>
  </si>
  <si>
    <t>2 кв. 2020</t>
  </si>
  <si>
    <t>На 01.07.20 г.</t>
  </si>
  <si>
    <r>
      <t>На 01.08.19 г.</t>
    </r>
    <r>
      <rPr>
        <b/>
        <vertAlign val="superscript"/>
        <sz val="13"/>
        <rFont val="Times New Roman Cyr"/>
        <charset val="204"/>
      </rPr>
      <t>1)</t>
    </r>
  </si>
  <si>
    <r>
      <t>На 01.08.20 г.</t>
    </r>
    <r>
      <rPr>
        <b/>
        <vertAlign val="superscript"/>
        <sz val="13"/>
        <rFont val="Times New Roman Cyr"/>
        <charset val="204"/>
      </rPr>
      <t>1)</t>
    </r>
  </si>
  <si>
    <t>Отклонение 
01.08.20 г./ 01.08.19 г, +, -</t>
  </si>
  <si>
    <t>Январь-июнь
 2019</t>
  </si>
  <si>
    <t>Январь-июнь
 2020</t>
  </si>
  <si>
    <t>Июль 
2019</t>
  </si>
  <si>
    <t>Июль
2020</t>
  </si>
  <si>
    <t>Отклонение
июль 2020 / июль 2019</t>
  </si>
  <si>
    <t>На 01.08.2019</t>
  </si>
  <si>
    <t>На 01.08.2020</t>
  </si>
  <si>
    <t>Отклонение                                    01.08.20 г. / 01.08.19 г.</t>
  </si>
  <si>
    <t>Отклонение 
01.08.20 / 01.08.19, 
+, -</t>
  </si>
  <si>
    <t>За июль 2020 г.</t>
  </si>
  <si>
    <t>За июль 2019 г.</t>
  </si>
  <si>
    <t>44 / 50</t>
  </si>
  <si>
    <t>4) По МО г. Дудинка информация приведена по состоянию на 01.07.2020 г.</t>
  </si>
  <si>
    <r>
      <t>Средние цены в городах РФ и МО г. Норильск на 01.08.2020 г.</t>
    </r>
    <r>
      <rPr>
        <b/>
        <vertAlign val="superscript"/>
        <sz val="14"/>
        <rFont val="Times New Roman"/>
        <family val="1"/>
        <charset val="204"/>
      </rPr>
      <t>1)</t>
    </r>
  </si>
  <si>
    <t>На 01.08.17 г.</t>
  </si>
  <si>
    <t>На 01.08.18 г.</t>
  </si>
  <si>
    <t>48,5 / 50,0</t>
  </si>
  <si>
    <t>49,8 /52,0</t>
  </si>
  <si>
    <t>51,8 / 54,0</t>
  </si>
  <si>
    <t>69,86 / 73,34</t>
  </si>
  <si>
    <t>79,97 / 84,00</t>
  </si>
  <si>
    <t>67,19 / 75,19</t>
  </si>
  <si>
    <t>77,56 / 85,56</t>
  </si>
  <si>
    <t>70,93 / 71,90</t>
  </si>
  <si>
    <t>81,23 / 82,29</t>
  </si>
  <si>
    <t>67,43 / 71,34</t>
  </si>
  <si>
    <t>66,13 / 74,13</t>
  </si>
  <si>
    <t>68,82 / 69,75</t>
  </si>
  <si>
    <t>75,86 / 80,26</t>
  </si>
  <si>
    <t>74,13 / 82,13</t>
  </si>
  <si>
    <t>77,44 / 78,42</t>
  </si>
  <si>
    <t>57,4 / 58,0</t>
  </si>
  <si>
    <t>52,2 / 53,0</t>
  </si>
  <si>
    <t>50,2 / 51,0</t>
  </si>
  <si>
    <t>50,9 / 51,0</t>
  </si>
  <si>
    <t>51,7 / 52,0</t>
  </si>
  <si>
    <t>60,8 / 61,0</t>
  </si>
  <si>
    <t>44,0 / 44,5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</si>
  <si>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</si>
  <si>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</si>
  <si>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Справочно: По итогам 2019 г. среднесписочная численность работников по полному кругу организаций и предприятий составила 92 788 чел (сумма среднесписочной численности работников занятых в крупных и средних организациях - 77 871 чел. и численности работников СМП - 14 917чел.)</t>
  </si>
  <si>
    <t>2) Информация по данным ЗФ ПАО "ГМК "Норильский никель" за июль 2019-2020 гг.</t>
  </si>
  <si>
    <t>1)  Ежеквартальная информация по данным Таймырского Долгано-Ненецкого муниципального района</t>
  </si>
  <si>
    <t>Услуга не предоставлялась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</si>
  <si>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</si>
  <si>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</si>
  <si>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</si>
  <si>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</si>
  <si>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- 3,9 п.п.</t>
  </si>
  <si>
    <t>2) По ежеквартальным данным Таймырского Долгано-Ненецкого муниципального района (II квартал)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</si>
  <si>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</si>
  <si>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</si>
  <si>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2020*</t>
  </si>
  <si>
    <t xml:space="preserve">Итого 
за 7 месяцев </t>
  </si>
  <si>
    <t>* отчетный месяц к предыдущему</t>
  </si>
  <si>
    <t xml:space="preserve">Справочно: ЗФ ПАО "ГМК "Норильский никель" </t>
  </si>
  <si>
    <t>Отклонение
январь-июнь 2020 /
январь-июнь 2019</t>
  </si>
  <si>
    <r>
      <t>18663</t>
    </r>
    <r>
      <rPr>
        <i/>
        <vertAlign val="superscript"/>
        <sz val="13"/>
        <rFont val="Times New Roman Cyr"/>
        <charset val="204"/>
      </rPr>
      <t>2)</t>
    </r>
  </si>
  <si>
    <r>
      <t>16825</t>
    </r>
    <r>
      <rPr>
        <i/>
        <vertAlign val="superscript"/>
        <sz val="13"/>
        <rFont val="Times New Roman Cyr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</si>
</sst>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3"/>
      <color rgb="FF7030A0"/>
      <name val="Verdana"/>
      <family val="2"/>
      <charset val="204"/>
    </font>
    <font>
      <b/>
      <sz val="11"/>
      <color rgb="FFFF0000"/>
      <name val="Arial Cyr"/>
      <charset val="204"/>
    </font>
    <font>
      <b/>
      <sz val="13"/>
      <color rgb="FF7030A0"/>
      <name val="Arial"/>
      <family val="2"/>
      <charset val="204"/>
    </font>
    <font>
      <sz val="13"/>
      <color rgb="FF7030A0"/>
      <name val="Verdana"/>
      <family val="2"/>
      <charset val="204"/>
    </font>
    <font>
      <sz val="13"/>
      <color rgb="FF7030A0"/>
      <name val="Calibri"/>
      <family val="2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i/>
      <vertAlign val="superscript"/>
      <sz val="13"/>
      <name val="Times New Roman Cyr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3">
    <xf numFmtId="0" fontId="0" fillId="0" borderId="0"/>
    <xf numFmtId="164" fontId="56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6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4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27" fillId="29" borderId="79" applyNumberFormat="0" applyAlignment="0" applyProtection="0"/>
    <xf numFmtId="0" fontId="126" fillId="30" borderId="80" applyNumberFormat="0" applyAlignment="0" applyProtection="0"/>
    <xf numFmtId="0" fontId="125" fillId="30" borderId="79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24" fillId="0" borderId="77" applyNumberFormat="0" applyFill="0" applyAlignment="0" applyProtection="0"/>
    <xf numFmtId="0" fontId="123" fillId="0" borderId="85" applyNumberFormat="0" applyFill="0" applyAlignment="0" applyProtection="0"/>
    <xf numFmtId="0" fontId="122" fillId="0" borderId="78" applyNumberFormat="0" applyFill="0" applyAlignment="0" applyProtection="0"/>
    <xf numFmtId="0" fontId="122" fillId="0" borderId="0" applyNumberFormat="0" applyFill="0" applyBorder="0" applyAlignment="0" applyProtection="0"/>
    <xf numFmtId="0" fontId="113" fillId="0" borderId="84" applyNumberFormat="0" applyFill="0" applyAlignment="0" applyProtection="0"/>
    <xf numFmtId="0" fontId="114" fillId="31" borderId="82" applyNumberFormat="0" applyAlignment="0" applyProtection="0"/>
    <xf numFmtId="0" fontId="121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 applyNumberFormat="0" applyFill="0" applyBorder="0" applyAlignment="0" applyProtection="0"/>
    <xf numFmtId="0" fontId="56" fillId="34" borderId="83" applyNumberFormat="0" applyFont="0" applyAlignment="0" applyProtection="0"/>
    <xf numFmtId="9" fontId="56" fillId="0" borderId="0" applyFont="0" applyFill="0" applyBorder="0" applyAlignment="0" applyProtection="0"/>
    <xf numFmtId="0" fontId="117" fillId="0" borderId="81" applyNumberFormat="0" applyFill="0" applyAlignment="0" applyProtection="0"/>
    <xf numFmtId="0" fontId="115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116" fillId="35" borderId="0" applyNumberFormat="0" applyBorder="0" applyAlignment="0" applyProtection="0"/>
    <xf numFmtId="0" fontId="56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134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56" fillId="0" borderId="0"/>
    <xf numFmtId="0" fontId="56" fillId="0" borderId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8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4" fontId="5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7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87" fillId="7" borderId="0" applyNumberFormat="0" applyBorder="0" applyAlignment="0" applyProtection="0"/>
    <xf numFmtId="0" fontId="187" fillId="8" borderId="0" applyNumberFormat="0" applyBorder="0" applyAlignment="0" applyProtection="0"/>
    <xf numFmtId="0" fontId="187" fillId="9" borderId="0" applyNumberFormat="0" applyBorder="0" applyAlignment="0" applyProtection="0"/>
    <xf numFmtId="0" fontId="187" fillId="10" borderId="0" applyNumberFormat="0" applyBorder="0" applyAlignment="0" applyProtection="0"/>
    <xf numFmtId="0" fontId="187" fillId="11" borderId="0" applyNumberFormat="0" applyBorder="0" applyAlignment="0" applyProtection="0"/>
    <xf numFmtId="0" fontId="187" fillId="12" borderId="0" applyNumberFormat="0" applyBorder="0" applyAlignment="0" applyProtection="0"/>
    <xf numFmtId="0" fontId="187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8" fillId="19" borderId="0" applyNumberFormat="0" applyBorder="0" applyAlignment="0" applyProtection="0"/>
    <xf numFmtId="0" fontId="188" fillId="20" borderId="0" applyNumberFormat="0" applyBorder="0" applyAlignment="0" applyProtection="0"/>
    <xf numFmtId="0" fontId="188" fillId="6" borderId="0" applyNumberFormat="0" applyBorder="0" applyAlignment="0" applyProtection="0"/>
    <xf numFmtId="0" fontId="188" fillId="21" borderId="0" applyNumberFormat="0" applyBorder="0" applyAlignment="0" applyProtection="0"/>
    <xf numFmtId="0" fontId="188" fillId="22" borderId="0" applyNumberFormat="0" applyBorder="0" applyAlignment="0" applyProtection="0"/>
    <xf numFmtId="0" fontId="188" fillId="4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88" fillId="23" borderId="0" applyNumberFormat="0" applyBorder="0" applyAlignment="0" applyProtection="0"/>
    <xf numFmtId="0" fontId="188" fillId="24" borderId="0" applyNumberFormat="0" applyBorder="0" applyAlignment="0" applyProtection="0"/>
    <xf numFmtId="0" fontId="188" fillId="25" borderId="0" applyNumberFormat="0" applyBorder="0" applyAlignment="0" applyProtection="0"/>
    <xf numFmtId="0" fontId="188" fillId="26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92" fillId="29" borderId="79" applyNumberFormat="0" applyAlignment="0" applyProtection="0"/>
    <xf numFmtId="0" fontId="193" fillId="30" borderId="80" applyNumberFormat="0" applyAlignment="0" applyProtection="0"/>
    <xf numFmtId="0" fontId="194" fillId="30" borderId="79" applyNumberFormat="0" applyAlignment="0" applyProtection="0"/>
    <xf numFmtId="0" fontId="195" fillId="0" borderId="77" applyNumberFormat="0" applyFill="0" applyAlignment="0" applyProtection="0"/>
    <xf numFmtId="0" fontId="196" fillId="0" borderId="85" applyNumberFormat="0" applyFill="0" applyAlignment="0" applyProtection="0"/>
    <xf numFmtId="0" fontId="197" fillId="0" borderId="78" applyNumberFormat="0" applyFill="0" applyAlignment="0" applyProtection="0"/>
    <xf numFmtId="0" fontId="197" fillId="0" borderId="0" applyNumberFormat="0" applyFill="0" applyBorder="0" applyAlignment="0" applyProtection="0"/>
    <xf numFmtId="0" fontId="190" fillId="0" borderId="84" applyNumberFormat="0" applyFill="0" applyAlignment="0" applyProtection="0"/>
    <xf numFmtId="0" fontId="189" fillId="31" borderId="82" applyNumberFormat="0" applyAlignment="0" applyProtection="0"/>
    <xf numFmtId="0" fontId="198" fillId="32" borderId="0" applyNumberFormat="0" applyBorder="0" applyAlignment="0" applyProtection="0"/>
    <xf numFmtId="0" fontId="199" fillId="0" borderId="0"/>
    <xf numFmtId="0" fontId="199" fillId="0" borderId="0"/>
    <xf numFmtId="0" fontId="200" fillId="33" borderId="0" applyNumberFormat="0" applyBorder="0" applyAlignment="0" applyProtection="0"/>
    <xf numFmtId="0" fontId="201" fillId="0" borderId="0" applyNumberFormat="0" applyFill="0" applyBorder="0" applyAlignment="0" applyProtection="0"/>
    <xf numFmtId="0" fontId="202" fillId="0" borderId="81" applyNumberFormat="0" applyFill="0" applyAlignment="0" applyProtection="0"/>
    <xf numFmtId="0" fontId="191" fillId="0" borderId="0" applyNumberFormat="0" applyFill="0" applyBorder="0" applyAlignment="0" applyProtection="0"/>
    <xf numFmtId="0" fontId="203" fillId="35" borderId="0" applyNumberFormat="0" applyBorder="0" applyAlignment="0" applyProtection="0"/>
    <xf numFmtId="0" fontId="5" fillId="0" borderId="0"/>
    <xf numFmtId="0" fontId="4" fillId="0" borderId="0"/>
    <xf numFmtId="0" fontId="20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05">
    <xf numFmtId="0" fontId="0" fillId="0" borderId="0" xfId="0"/>
    <xf numFmtId="166" fontId="6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0" fontId="62" fillId="0" borderId="0" xfId="0" applyFont="1" applyFill="1" applyBorder="1"/>
    <xf numFmtId="0" fontId="58" fillId="0" borderId="0" xfId="0" applyFont="1" applyFill="1"/>
    <xf numFmtId="167" fontId="57" fillId="0" borderId="0" xfId="0" applyNumberFormat="1" applyFont="1" applyFill="1"/>
    <xf numFmtId="0" fontId="65" fillId="0" borderId="0" xfId="0" applyFont="1" applyFill="1"/>
    <xf numFmtId="0" fontId="5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83" fillId="0" borderId="0" xfId="0" applyFont="1" applyFill="1" applyBorder="1"/>
    <xf numFmtId="0" fontId="62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vertical="top" wrapText="1"/>
    </xf>
    <xf numFmtId="2" fontId="57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166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 wrapText="1"/>
    </xf>
    <xf numFmtId="166" fontId="57" fillId="0" borderId="0" xfId="0" applyNumberFormat="1" applyFont="1" applyFill="1"/>
    <xf numFmtId="168" fontId="57" fillId="0" borderId="0" xfId="0" applyNumberFormat="1" applyFont="1" applyFill="1"/>
    <xf numFmtId="0" fontId="57" fillId="0" borderId="0" xfId="0" applyFont="1" applyFill="1" applyBorder="1" applyAlignment="1">
      <alignment vertical="center"/>
    </xf>
    <xf numFmtId="0" fontId="84" fillId="0" borderId="0" xfId="0" applyFont="1" applyFill="1" applyBorder="1"/>
    <xf numFmtId="3" fontId="57" fillId="0" borderId="0" xfId="0" applyNumberFormat="1" applyFont="1" applyFill="1"/>
    <xf numFmtId="167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/>
    <xf numFmtId="166" fontId="57" fillId="0" borderId="0" xfId="0" applyNumberFormat="1" applyFont="1" applyFill="1" applyBorder="1"/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/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justify"/>
    </xf>
    <xf numFmtId="0" fontId="83" fillId="0" borderId="0" xfId="0" applyFont="1" applyFill="1"/>
    <xf numFmtId="4" fontId="57" fillId="0" borderId="0" xfId="0" applyNumberFormat="1" applyFont="1" applyFill="1"/>
    <xf numFmtId="0" fontId="108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05" fillId="0" borderId="0" xfId="0" applyFont="1" applyFill="1"/>
    <xf numFmtId="167" fontId="57" fillId="0" borderId="0" xfId="0" applyNumberFormat="1" applyFont="1" applyFill="1" applyBorder="1"/>
    <xf numFmtId="0" fontId="57" fillId="0" borderId="0" xfId="0" applyFont="1" applyFill="1"/>
    <xf numFmtId="0" fontId="58" fillId="0" borderId="0" xfId="0" applyFont="1" applyFill="1" applyAlignment="1">
      <alignment horizontal="center"/>
    </xf>
    <xf numFmtId="0" fontId="83" fillId="0" borderId="0" xfId="0" applyFont="1" applyFill="1" applyBorder="1"/>
    <xf numFmtId="0" fontId="57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/>
    <xf numFmtId="167" fontId="58" fillId="0" borderId="0" xfId="0" applyNumberFormat="1" applyFont="1" applyFill="1" applyBorder="1"/>
    <xf numFmtId="167" fontId="105" fillId="0" borderId="0" xfId="0" applyNumberFormat="1" applyFont="1" applyFill="1"/>
    <xf numFmtId="0" fontId="130" fillId="0" borderId="0" xfId="0" applyFont="1" applyFill="1" applyBorder="1"/>
    <xf numFmtId="0" fontId="81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vertical="center" wrapText="1"/>
    </xf>
    <xf numFmtId="2" fontId="81" fillId="0" borderId="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/>
    <xf numFmtId="0" fontId="80" fillId="0" borderId="0" xfId="0" applyFont="1" applyFill="1" applyBorder="1" applyAlignment="1">
      <alignment vertical="top" wrapText="1"/>
    </xf>
    <xf numFmtId="3" fontId="57" fillId="0" borderId="0" xfId="0" applyNumberFormat="1" applyFont="1" applyFill="1" applyAlignment="1">
      <alignment vertical="center"/>
    </xf>
    <xf numFmtId="1" fontId="57" fillId="0" borderId="0" xfId="0" applyNumberFormat="1" applyFont="1" applyFill="1" applyBorder="1"/>
    <xf numFmtId="0" fontId="62" fillId="0" borderId="2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89" fillId="0" borderId="0" xfId="0" applyFont="1" applyFill="1" applyBorder="1" applyAlignment="1">
      <alignment vertical="center"/>
    </xf>
    <xf numFmtId="166" fontId="58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/>
    <xf numFmtId="0" fontId="83" fillId="0" borderId="0" xfId="19" applyFont="1" applyFill="1"/>
    <xf numFmtId="0" fontId="80" fillId="0" borderId="31" xfId="19" applyFont="1" applyFill="1" applyBorder="1" applyAlignment="1">
      <alignment horizontal="center" vertical="center"/>
    </xf>
    <xf numFmtId="14" fontId="80" fillId="0" borderId="54" xfId="19" applyNumberFormat="1" applyFont="1" applyFill="1" applyBorder="1" applyAlignment="1">
      <alignment horizontal="center" vertical="center"/>
    </xf>
    <xf numFmtId="0" fontId="97" fillId="0" borderId="1" xfId="19" applyFont="1" applyFill="1" applyBorder="1" applyAlignment="1">
      <alignment horizontal="left" vertical="center" wrapText="1"/>
    </xf>
    <xf numFmtId="0" fontId="97" fillId="0" borderId="1" xfId="19" applyFont="1" applyFill="1" applyBorder="1" applyAlignment="1">
      <alignment horizontal="center" vertical="center"/>
    </xf>
    <xf numFmtId="3" fontId="97" fillId="0" borderId="1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0" fontId="154" fillId="0" borderId="3" xfId="19" applyNumberFormat="1" applyFont="1" applyFill="1" applyBorder="1" applyAlignment="1">
      <alignment horizontal="left" vertical="center" indent="2"/>
    </xf>
    <xf numFmtId="0" fontId="154" fillId="0" borderId="3" xfId="19" applyFont="1" applyFill="1" applyBorder="1" applyAlignment="1">
      <alignment horizontal="center" vertical="center"/>
    </xf>
    <xf numFmtId="3" fontId="154" fillId="0" borderId="4" xfId="19" applyNumberFormat="1" applyFont="1" applyFill="1" applyBorder="1" applyAlignment="1">
      <alignment horizontal="center" vertical="center"/>
    </xf>
    <xf numFmtId="0" fontId="155" fillId="0" borderId="3" xfId="19" applyNumberFormat="1" applyFont="1" applyFill="1" applyBorder="1" applyAlignment="1">
      <alignment horizontal="left" vertical="center" indent="2"/>
    </xf>
    <xf numFmtId="0" fontId="155" fillId="0" borderId="3" xfId="19" applyFont="1" applyFill="1" applyBorder="1" applyAlignment="1">
      <alignment horizontal="center" vertical="center"/>
    </xf>
    <xf numFmtId="3" fontId="155" fillId="0" borderId="4" xfId="19" applyNumberFormat="1" applyFont="1" applyFill="1" applyBorder="1" applyAlignment="1">
      <alignment horizontal="center" vertical="center"/>
    </xf>
    <xf numFmtId="0" fontId="156" fillId="0" borderId="2" xfId="19" applyNumberFormat="1" applyFont="1" applyFill="1" applyBorder="1" applyAlignment="1">
      <alignment horizontal="left" vertical="center" wrapText="1" indent="2"/>
    </xf>
    <xf numFmtId="0" fontId="156" fillId="0" borderId="2" xfId="19" applyFont="1" applyFill="1" applyBorder="1" applyAlignment="1">
      <alignment horizontal="center" vertical="center"/>
    </xf>
    <xf numFmtId="3" fontId="156" fillId="0" borderId="30" xfId="19" applyNumberFormat="1" applyFont="1" applyFill="1" applyBorder="1" applyAlignment="1">
      <alignment horizontal="center" vertical="center"/>
    </xf>
    <xf numFmtId="0" fontId="80" fillId="0" borderId="5" xfId="19" applyFont="1" applyFill="1" applyBorder="1"/>
    <xf numFmtId="0" fontId="83" fillId="0" borderId="0" xfId="19" applyFont="1" applyFill="1" applyBorder="1"/>
    <xf numFmtId="0" fontId="157" fillId="0" borderId="4" xfId="19" applyFont="1" applyFill="1" applyBorder="1"/>
    <xf numFmtId="0" fontId="158" fillId="0" borderId="4" xfId="19" applyFont="1" applyFill="1" applyBorder="1" applyAlignment="1">
      <alignment horizontal="left"/>
    </xf>
    <xf numFmtId="3" fontId="158" fillId="0" borderId="3" xfId="19" applyNumberFormat="1" applyFont="1" applyFill="1" applyBorder="1" applyAlignment="1">
      <alignment horizontal="center" vertical="center"/>
    </xf>
    <xf numFmtId="0" fontId="160" fillId="0" borderId="4" xfId="19" applyFont="1" applyFill="1" applyBorder="1"/>
    <xf numFmtId="0" fontId="161" fillId="0" borderId="4" xfId="19" applyFont="1" applyFill="1" applyBorder="1" applyAlignment="1">
      <alignment horizontal="left"/>
    </xf>
    <xf numFmtId="49" fontId="161" fillId="0" borderId="3" xfId="19" applyNumberFormat="1" applyFont="1" applyFill="1" applyBorder="1" applyAlignment="1">
      <alignment horizontal="center" vertical="center"/>
    </xf>
    <xf numFmtId="0" fontId="83" fillId="5" borderId="0" xfId="19" applyFont="1" applyFill="1"/>
    <xf numFmtId="0" fontId="128" fillId="0" borderId="4" xfId="19" applyFont="1" applyFill="1" applyBorder="1" applyAlignment="1">
      <alignment horizontal="left"/>
    </xf>
    <xf numFmtId="3" fontId="128" fillId="0" borderId="3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/>
    </xf>
    <xf numFmtId="0" fontId="162" fillId="0" borderId="3" xfId="19" applyNumberFormat="1" applyFont="1" applyFill="1" applyBorder="1" applyAlignment="1">
      <alignment horizontal="center" vertical="center"/>
    </xf>
    <xf numFmtId="49" fontId="128" fillId="0" borderId="3" xfId="19" applyNumberFormat="1" applyFont="1" applyFill="1" applyBorder="1" applyAlignment="1">
      <alignment horizontal="center" vertical="center"/>
    </xf>
    <xf numFmtId="0" fontId="158" fillId="0" borderId="4" xfId="19" applyFont="1" applyFill="1" applyBorder="1"/>
    <xf numFmtId="0" fontId="161" fillId="0" borderId="1" xfId="19" applyFont="1" applyFill="1" applyBorder="1" applyAlignment="1">
      <alignment horizontal="center" vertical="center"/>
    </xf>
    <xf numFmtId="0" fontId="160" fillId="0" borderId="3" xfId="19" applyFont="1" applyFill="1" applyBorder="1" applyAlignment="1">
      <alignment horizontal="center" vertical="center"/>
    </xf>
    <xf numFmtId="0" fontId="161" fillId="0" borderId="4" xfId="19" applyFont="1" applyFill="1" applyBorder="1"/>
    <xf numFmtId="0" fontId="161" fillId="0" borderId="3" xfId="19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vertical="center" wrapText="1"/>
    </xf>
    <xf numFmtId="0" fontId="80" fillId="0" borderId="5" xfId="19" applyFont="1" applyFill="1" applyBorder="1" applyAlignment="1">
      <alignment vertical="center"/>
    </xf>
    <xf numFmtId="0" fontId="93" fillId="0" borderId="0" xfId="19" applyFont="1" applyFill="1"/>
    <xf numFmtId="0" fontId="75" fillId="0" borderId="4" xfId="19" applyFont="1" applyFill="1" applyBorder="1"/>
    <xf numFmtId="0" fontId="80" fillId="0" borderId="4" xfId="19" applyFont="1" applyFill="1" applyBorder="1"/>
    <xf numFmtId="0" fontId="162" fillId="0" borderId="4" xfId="19" applyFont="1" applyFill="1" applyBorder="1" applyAlignment="1">
      <alignment wrapText="1"/>
    </xf>
    <xf numFmtId="0" fontId="162" fillId="0" borderId="3" xfId="19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left"/>
    </xf>
    <xf numFmtId="0" fontId="158" fillId="0" borderId="3" xfId="19" applyFont="1" applyFill="1" applyBorder="1" applyAlignment="1">
      <alignment horizontal="left"/>
    </xf>
    <xf numFmtId="0" fontId="162" fillId="0" borderId="3" xfId="19" applyFont="1" applyFill="1" applyBorder="1" applyAlignment="1">
      <alignment horizontal="left" wrapText="1"/>
    </xf>
    <xf numFmtId="0" fontId="158" fillId="0" borderId="3" xfId="19" applyFont="1" applyFill="1" applyBorder="1" applyAlignment="1">
      <alignment horizontal="left" wrapText="1"/>
    </xf>
    <xf numFmtId="0" fontId="157" fillId="0" borderId="1" xfId="19" applyFont="1" applyFill="1" applyBorder="1" applyAlignment="1">
      <alignment horizontal="left"/>
    </xf>
    <xf numFmtId="0" fontId="158" fillId="0" borderId="3" xfId="19" applyFont="1" applyFill="1" applyBorder="1"/>
    <xf numFmtId="0" fontId="158" fillId="0" borderId="3" xfId="19" applyFont="1" applyFill="1" applyBorder="1" applyAlignment="1">
      <alignment vertical="center" wrapText="1"/>
    </xf>
    <xf numFmtId="0" fontId="157" fillId="0" borderId="4" xfId="19" applyFont="1" applyFill="1" applyBorder="1" applyAlignment="1">
      <alignment horizontal="left"/>
    </xf>
    <xf numFmtId="0" fontId="158" fillId="0" borderId="2" xfId="19" applyFont="1" applyFill="1" applyBorder="1" applyAlignment="1">
      <alignment horizontal="center" vertical="center"/>
    </xf>
    <xf numFmtId="0" fontId="157" fillId="0" borderId="5" xfId="19" applyFont="1" applyFill="1" applyBorder="1" applyAlignment="1">
      <alignment horizontal="left"/>
    </xf>
    <xf numFmtId="169" fontId="57" fillId="0" borderId="0" xfId="0" applyNumberFormat="1" applyFont="1" applyFill="1"/>
    <xf numFmtId="0" fontId="60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97" fillId="0" borderId="31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97" fillId="0" borderId="55" xfId="0" applyFont="1" applyFill="1" applyBorder="1" applyAlignment="1">
      <alignment horizontal="center" vertical="center" wrapText="1"/>
    </xf>
    <xf numFmtId="166" fontId="144" fillId="0" borderId="12" xfId="0" applyNumberFormat="1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  <xf numFmtId="166" fontId="144" fillId="0" borderId="14" xfId="0" applyNumberFormat="1" applyFont="1" applyFill="1" applyBorder="1" applyAlignment="1">
      <alignment horizontal="center" vertical="center" wrapText="1"/>
    </xf>
    <xf numFmtId="166" fontId="144" fillId="0" borderId="16" xfId="0" applyNumberFormat="1" applyFont="1" applyFill="1" applyBorder="1" applyAlignment="1">
      <alignment horizontal="center" vertical="center" wrapText="1"/>
    </xf>
    <xf numFmtId="166" fontId="144" fillId="0" borderId="42" xfId="0" applyNumberFormat="1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166" fontId="144" fillId="0" borderId="23" xfId="0" applyNumberFormat="1" applyFont="1" applyFill="1" applyBorder="1" applyAlignment="1">
      <alignment horizontal="center" vertical="center" wrapText="1"/>
    </xf>
    <xf numFmtId="166" fontId="144" fillId="0" borderId="48" xfId="0" applyNumberFormat="1" applyFont="1" applyFill="1" applyBorder="1" applyAlignment="1">
      <alignment horizontal="center" vertical="center" wrapText="1"/>
    </xf>
    <xf numFmtId="166" fontId="144" fillId="0" borderId="15" xfId="0" applyNumberFormat="1" applyFont="1" applyFill="1" applyBorder="1" applyAlignment="1">
      <alignment horizontal="center" vertical="center" wrapText="1"/>
    </xf>
    <xf numFmtId="166" fontId="144" fillId="0" borderId="22" xfId="0" applyNumberFormat="1" applyFont="1" applyFill="1" applyBorder="1" applyAlignment="1">
      <alignment horizontal="center" vertical="center" wrapText="1"/>
    </xf>
    <xf numFmtId="166" fontId="144" fillId="0" borderId="21" xfId="0" applyNumberFormat="1" applyFont="1" applyFill="1" applyBorder="1" applyAlignment="1">
      <alignment horizontal="center" vertical="center" wrapText="1"/>
    </xf>
    <xf numFmtId="166" fontId="144" fillId="0" borderId="47" xfId="0" applyNumberFormat="1" applyFont="1" applyFill="1" applyBorder="1" applyAlignment="1">
      <alignment horizontal="center" vertical="center" wrapText="1"/>
    </xf>
    <xf numFmtId="166" fontId="97" fillId="0" borderId="26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66" fontId="62" fillId="0" borderId="30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/>
    </xf>
    <xf numFmtId="0" fontId="62" fillId="0" borderId="4" xfId="0" applyFont="1" applyFill="1" applyBorder="1" applyAlignment="1">
      <alignment horizontal="left"/>
    </xf>
    <xf numFmtId="0" fontId="128" fillId="0" borderId="4" xfId="19" applyFont="1" applyFill="1" applyBorder="1" applyAlignment="1">
      <alignment horizontal="left" wrapText="1"/>
    </xf>
    <xf numFmtId="0" fontId="128" fillId="0" borderId="3" xfId="19" applyNumberFormat="1" applyFont="1" applyFill="1" applyBorder="1" applyAlignment="1">
      <alignment horizontal="center" vertical="center"/>
    </xf>
    <xf numFmtId="0" fontId="128" fillId="0" borderId="3" xfId="19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/>
    </xf>
    <xf numFmtId="0" fontId="62" fillId="0" borderId="2" xfId="0" applyFont="1" applyFill="1" applyBorder="1" applyAlignment="1">
      <alignment horizontal="left" vertical="center"/>
    </xf>
    <xf numFmtId="0" fontId="81" fillId="0" borderId="0" xfId="0" applyFont="1" applyFill="1"/>
    <xf numFmtId="0" fontId="81" fillId="0" borderId="0" xfId="0" applyFont="1" applyFill="1" applyAlignment="1">
      <alignment horizontal="center"/>
    </xf>
    <xf numFmtId="166" fontId="61" fillId="0" borderId="5" xfId="0" applyNumberFormat="1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166" fontId="62" fillId="0" borderId="4" xfId="0" applyNumberFormat="1" applyFont="1" applyFill="1" applyBorder="1" applyAlignment="1">
      <alignment horizontal="left" wrapText="1"/>
    </xf>
    <xf numFmtId="0" fontId="62" fillId="0" borderId="4" xfId="0" applyFont="1" applyFill="1" applyBorder="1" applyAlignment="1">
      <alignment horizontal="left" wrapText="1"/>
    </xf>
    <xf numFmtId="1" fontId="80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wrapText="1"/>
    </xf>
    <xf numFmtId="2" fontId="83" fillId="0" borderId="0" xfId="0" applyNumberFormat="1" applyFont="1" applyFill="1" applyBorder="1"/>
    <xf numFmtId="174" fontId="75" fillId="0" borderId="0" xfId="0" applyNumberFormat="1" applyFont="1" applyFill="1" applyBorder="1" applyAlignment="1">
      <alignment horizontal="center" vertical="center" wrapText="1"/>
    </xf>
    <xf numFmtId="171" fontId="57" fillId="0" borderId="0" xfId="0" applyNumberFormat="1" applyFont="1" applyFill="1"/>
    <xf numFmtId="0" fontId="161" fillId="0" borderId="3" xfId="19" applyNumberFormat="1" applyFont="1" applyFill="1" applyBorder="1" applyAlignment="1">
      <alignment horizontal="center" vertical="center"/>
    </xf>
    <xf numFmtId="0" fontId="83" fillId="37" borderId="0" xfId="19" applyFont="1" applyFill="1" applyBorder="1"/>
    <xf numFmtId="0" fontId="83" fillId="37" borderId="0" xfId="19" applyFont="1" applyFill="1"/>
    <xf numFmtId="0" fontId="83" fillId="5" borderId="0" xfId="19" applyFont="1" applyFill="1" applyBorder="1"/>
    <xf numFmtId="0" fontId="128" fillId="0" borderId="4" xfId="19" applyFont="1" applyFill="1" applyBorder="1" applyAlignment="1">
      <alignment horizontal="left" vertical="center" wrapText="1"/>
    </xf>
    <xf numFmtId="0" fontId="162" fillId="0" borderId="4" xfId="19" applyFont="1" applyFill="1" applyBorder="1" applyAlignment="1">
      <alignment horizontal="left" vertical="center"/>
    </xf>
    <xf numFmtId="0" fontId="75" fillId="0" borderId="0" xfId="19" applyFont="1" applyFill="1" applyBorder="1" applyAlignment="1">
      <alignment horizontal="center"/>
    </xf>
    <xf numFmtId="0" fontId="161" fillId="0" borderId="4" xfId="19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left" vertical="center" wrapText="1"/>
    </xf>
    <xf numFmtId="0" fontId="80" fillId="0" borderId="9" xfId="0" applyNumberFormat="1" applyFont="1" applyFill="1" applyBorder="1" applyAlignment="1">
      <alignment vertical="center" wrapText="1"/>
    </xf>
    <xf numFmtId="2" fontId="173" fillId="0" borderId="0" xfId="0" applyNumberFormat="1" applyFont="1" applyFill="1" applyBorder="1"/>
    <xf numFmtId="0" fontId="174" fillId="0" borderId="0" xfId="0" applyFont="1" applyFill="1" applyBorder="1"/>
    <xf numFmtId="2" fontId="176" fillId="0" borderId="0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/>
    </xf>
    <xf numFmtId="0" fontId="62" fillId="0" borderId="2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/>
    </xf>
    <xf numFmtId="168" fontId="58" fillId="0" borderId="0" xfId="0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vertical="center"/>
    </xf>
    <xf numFmtId="166" fontId="62" fillId="0" borderId="5" xfId="0" applyNumberFormat="1" applyFont="1" applyFill="1" applyBorder="1" applyAlignment="1">
      <alignment horizontal="center" vertical="center"/>
    </xf>
    <xf numFmtId="166" fontId="61" fillId="0" borderId="1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62" fillId="0" borderId="3" xfId="0" applyNumberFormat="1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0" fontId="62" fillId="0" borderId="3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horizontal="center"/>
    </xf>
    <xf numFmtId="166" fontId="181" fillId="0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166" fontId="144" fillId="0" borderId="0" xfId="0" applyNumberFormat="1" applyFont="1" applyFill="1" applyBorder="1" applyAlignment="1">
      <alignment horizontal="center" vertical="center" wrapText="1"/>
    </xf>
    <xf numFmtId="166" fontId="182" fillId="0" borderId="0" xfId="0" applyNumberFormat="1" applyFont="1" applyFill="1" applyBorder="1" applyAlignment="1">
      <alignment horizontal="center" vertical="center" wrapText="1"/>
    </xf>
    <xf numFmtId="0" fontId="183" fillId="0" borderId="0" xfId="0" applyFont="1" applyFill="1" applyBorder="1" applyAlignment="1">
      <alignment vertical="center"/>
    </xf>
    <xf numFmtId="4" fontId="183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166" fontId="184" fillId="0" borderId="0" xfId="0" applyNumberFormat="1" applyFont="1" applyFill="1" applyBorder="1" applyAlignment="1">
      <alignment vertical="center"/>
    </xf>
    <xf numFmtId="166" fontId="75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top" wrapText="1"/>
    </xf>
    <xf numFmtId="2" fontId="186" fillId="0" borderId="0" xfId="0" applyNumberFormat="1" applyFont="1" applyFill="1" applyBorder="1" applyAlignment="1">
      <alignment vertical="top" wrapText="1"/>
    </xf>
    <xf numFmtId="2" fontId="163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Fill="1" applyBorder="1"/>
    <xf numFmtId="0" fontId="97" fillId="0" borderId="0" xfId="0" applyNumberFormat="1" applyFont="1" applyFill="1" applyBorder="1" applyAlignment="1">
      <alignment vertical="center" wrapText="1"/>
    </xf>
    <xf numFmtId="0" fontId="182" fillId="0" borderId="0" xfId="0" applyFont="1" applyFill="1" applyBorder="1"/>
    <xf numFmtId="2" fontId="182" fillId="0" borderId="0" xfId="0" applyNumberFormat="1" applyFont="1" applyFill="1" applyBorder="1"/>
    <xf numFmtId="0" fontId="153" fillId="0" borderId="0" xfId="0" applyNumberFormat="1" applyFont="1" applyFill="1" applyBorder="1" applyAlignment="1">
      <alignment vertical="center" wrapText="1"/>
    </xf>
    <xf numFmtId="175" fontId="182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wrapText="1"/>
    </xf>
    <xf numFmtId="3" fontId="105" fillId="0" borderId="0" xfId="0" applyNumberFormat="1" applyFont="1" applyFill="1" applyBorder="1" applyAlignment="1">
      <alignment horizontal="center" vertical="center"/>
    </xf>
    <xf numFmtId="167" fontId="105" fillId="0" borderId="0" xfId="0" applyNumberFormat="1" applyFont="1" applyFill="1" applyAlignment="1">
      <alignment horizontal="center" vertical="center"/>
    </xf>
    <xf numFmtId="4" fontId="177" fillId="0" borderId="0" xfId="0" applyNumberFormat="1" applyFont="1" applyFill="1" applyAlignment="1">
      <alignment horizontal="center" vertical="center"/>
    </xf>
    <xf numFmtId="166" fontId="75" fillId="0" borderId="11" xfId="0" applyNumberFormat="1" applyFont="1" applyFill="1" applyBorder="1" applyAlignment="1">
      <alignment horizontal="center" vertical="center"/>
    </xf>
    <xf numFmtId="166" fontId="75" fillId="0" borderId="58" xfId="0" applyNumberFormat="1" applyFont="1" applyFill="1" applyBorder="1" applyAlignment="1">
      <alignment horizontal="center" vertical="center"/>
    </xf>
    <xf numFmtId="166" fontId="75" fillId="0" borderId="52" xfId="0" applyNumberFormat="1" applyFont="1" applyFill="1" applyBorder="1" applyAlignment="1">
      <alignment horizontal="center" vertical="center"/>
    </xf>
    <xf numFmtId="4" fontId="75" fillId="0" borderId="57" xfId="0" applyNumberFormat="1" applyFont="1" applyFill="1" applyBorder="1" applyAlignment="1">
      <alignment horizontal="center"/>
    </xf>
    <xf numFmtId="4" fontId="75" fillId="0" borderId="20" xfId="0" applyNumberFormat="1" applyFont="1" applyFill="1" applyBorder="1" applyAlignment="1">
      <alignment horizontal="center"/>
    </xf>
    <xf numFmtId="167" fontId="75" fillId="0" borderId="63" xfId="0" applyNumberFormat="1" applyFont="1" applyFill="1" applyBorder="1" applyAlignment="1">
      <alignment horizontal="center"/>
    </xf>
    <xf numFmtId="167" fontId="75" fillId="0" borderId="72" xfId="0" applyNumberFormat="1" applyFont="1" applyFill="1" applyBorder="1" applyAlignment="1">
      <alignment horizontal="center"/>
    </xf>
    <xf numFmtId="4" fontId="75" fillId="0" borderId="17" xfId="0" applyNumberFormat="1" applyFont="1" applyFill="1" applyBorder="1" applyAlignment="1">
      <alignment horizontal="center"/>
    </xf>
    <xf numFmtId="166" fontId="75" fillId="0" borderId="17" xfId="0" applyNumberFormat="1" applyFont="1" applyFill="1" applyBorder="1" applyAlignment="1">
      <alignment horizontal="center" vertical="center"/>
    </xf>
    <xf numFmtId="166" fontId="75" fillId="0" borderId="57" xfId="0" applyNumberFormat="1" applyFont="1" applyFill="1" applyBorder="1" applyAlignment="1">
      <alignment horizontal="center" vertical="center"/>
    </xf>
    <xf numFmtId="166" fontId="75" fillId="0" borderId="20" xfId="0" applyNumberFormat="1" applyFont="1" applyFill="1" applyBorder="1" applyAlignment="1">
      <alignment horizontal="center" vertical="center"/>
    </xf>
    <xf numFmtId="166" fontId="75" fillId="0" borderId="63" xfId="0" applyNumberFormat="1" applyFont="1" applyFill="1" applyBorder="1" applyAlignment="1">
      <alignment horizontal="center"/>
    </xf>
    <xf numFmtId="166" fontId="75" fillId="0" borderId="72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58" xfId="0" applyNumberFormat="1" applyFont="1" applyFill="1" applyBorder="1" applyAlignment="1">
      <alignment horizontal="center"/>
    </xf>
    <xf numFmtId="4" fontId="75" fillId="0" borderId="52" xfId="0" applyNumberFormat="1" applyFont="1" applyFill="1" applyBorder="1" applyAlignment="1">
      <alignment horizontal="center"/>
    </xf>
    <xf numFmtId="167" fontId="75" fillId="0" borderId="72" xfId="0" applyNumberFormat="1" applyFont="1" applyFill="1" applyBorder="1" applyAlignment="1">
      <alignment horizontal="center" vertical="center"/>
    </xf>
    <xf numFmtId="166" fontId="75" fillId="0" borderId="59" xfId="0" applyNumberFormat="1" applyFont="1" applyFill="1" applyBorder="1" applyAlignment="1">
      <alignment horizontal="center" vertical="center"/>
    </xf>
    <xf numFmtId="4" fontId="75" fillId="0" borderId="19" xfId="0" applyNumberFormat="1" applyFont="1" applyFill="1" applyBorder="1" applyAlignment="1">
      <alignment horizontal="center"/>
    </xf>
    <xf numFmtId="166" fontId="75" fillId="0" borderId="19" xfId="0" applyNumberFormat="1" applyFont="1" applyFill="1" applyBorder="1" applyAlignment="1">
      <alignment horizontal="center" vertical="center"/>
    </xf>
    <xf numFmtId="4" fontId="75" fillId="0" borderId="59" xfId="0" applyNumberFormat="1" applyFont="1" applyFill="1" applyBorder="1" applyAlignment="1">
      <alignment horizontal="center"/>
    </xf>
    <xf numFmtId="167" fontId="75" fillId="0" borderId="67" xfId="0" applyNumberFormat="1" applyFont="1" applyFill="1" applyBorder="1" applyAlignment="1">
      <alignment horizontal="center"/>
    </xf>
    <xf numFmtId="166" fontId="75" fillId="0" borderId="67" xfId="0" applyNumberFormat="1" applyFont="1" applyFill="1" applyBorder="1" applyAlignment="1">
      <alignment horizontal="center"/>
    </xf>
    <xf numFmtId="167" fontId="75" fillId="0" borderId="43" xfId="0" applyNumberFormat="1" applyFont="1" applyFill="1" applyBorder="1" applyAlignment="1">
      <alignment horizontal="center"/>
    </xf>
    <xf numFmtId="166" fontId="75" fillId="0" borderId="43" xfId="0" applyNumberFormat="1" applyFont="1" applyFill="1" applyBorder="1" applyAlignment="1">
      <alignment horizontal="center"/>
    </xf>
    <xf numFmtId="169" fontId="83" fillId="0" borderId="0" xfId="0" applyNumberFormat="1" applyFont="1" applyFill="1" applyBorder="1"/>
    <xf numFmtId="173" fontId="83" fillId="0" borderId="0" xfId="0" applyNumberFormat="1" applyFont="1" applyFill="1" applyBorder="1"/>
    <xf numFmtId="49" fontId="75" fillId="0" borderId="54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wrapText="1"/>
    </xf>
    <xf numFmtId="0" fontId="75" fillId="0" borderId="58" xfId="0" applyFont="1" applyFill="1" applyBorder="1" applyAlignment="1">
      <alignment horizontal="center" wrapText="1"/>
    </xf>
    <xf numFmtId="0" fontId="75" fillId="0" borderId="56" xfId="0" applyFont="1" applyFill="1" applyBorder="1" applyAlignment="1">
      <alignment horizontal="center" wrapText="1"/>
    </xf>
    <xf numFmtId="167" fontId="75" fillId="0" borderId="58" xfId="0" applyNumberFormat="1" applyFont="1" applyFill="1" applyBorder="1" applyAlignment="1">
      <alignment horizontal="center" wrapText="1"/>
    </xf>
    <xf numFmtId="167" fontId="75" fillId="0" borderId="56" xfId="0" applyNumberFormat="1" applyFont="1" applyFill="1" applyBorder="1" applyAlignment="1">
      <alignment horizontal="center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wrapText="1"/>
    </xf>
    <xf numFmtId="0" fontId="75" fillId="0" borderId="57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167" fontId="75" fillId="0" borderId="57" xfId="0" applyNumberFormat="1" applyFont="1" applyFill="1" applyBorder="1" applyAlignment="1">
      <alignment horizontal="center" wrapText="1"/>
    </xf>
    <xf numFmtId="167" fontId="75" fillId="0" borderId="18" xfId="0" applyNumberFormat="1" applyFont="1" applyFill="1" applyBorder="1" applyAlignment="1">
      <alignment horizontal="center" wrapText="1"/>
    </xf>
    <xf numFmtId="2" fontId="75" fillId="0" borderId="18" xfId="0" applyNumberFormat="1" applyFont="1" applyFill="1" applyBorder="1" applyAlignment="1">
      <alignment horizontal="center" wrapText="1"/>
    </xf>
    <xf numFmtId="0" fontId="75" fillId="0" borderId="35" xfId="0" applyFont="1" applyFill="1" applyBorder="1" applyAlignment="1">
      <alignment horizontal="center" vertical="top" wrapText="1"/>
    </xf>
    <xf numFmtId="0" fontId="75" fillId="0" borderId="45" xfId="0" applyFont="1" applyFill="1" applyBorder="1" applyAlignment="1">
      <alignment horizontal="center" wrapText="1"/>
    </xf>
    <xf numFmtId="167" fontId="75" fillId="0" borderId="60" xfId="0" applyNumberFormat="1" applyFont="1" applyFill="1" applyBorder="1" applyAlignment="1">
      <alignment horizontal="center" wrapText="1"/>
    </xf>
    <xf numFmtId="2" fontId="75" fillId="0" borderId="36" xfId="0" applyNumberFormat="1" applyFont="1" applyFill="1" applyBorder="1" applyAlignment="1">
      <alignment horizontal="center" wrapText="1"/>
    </xf>
    <xf numFmtId="167" fontId="75" fillId="0" borderId="36" xfId="0" applyNumberFormat="1" applyFont="1" applyFill="1" applyBorder="1" applyAlignment="1">
      <alignment horizontal="center" wrapText="1"/>
    </xf>
    <xf numFmtId="49" fontId="75" fillId="0" borderId="12" xfId="0" applyNumberFormat="1" applyFont="1" applyFill="1" applyBorder="1" applyAlignment="1">
      <alignment horizontal="center" vertical="top" wrapText="1"/>
    </xf>
    <xf numFmtId="2" fontId="75" fillId="0" borderId="56" xfId="0" applyNumberFormat="1" applyFont="1" applyFill="1" applyBorder="1" applyAlignment="1">
      <alignment horizontal="center" wrapText="1"/>
    </xf>
    <xf numFmtId="167" fontId="75" fillId="0" borderId="11" xfId="0" applyNumberFormat="1" applyFont="1" applyFill="1" applyBorder="1" applyAlignment="1">
      <alignment horizontal="center" wrapText="1"/>
    </xf>
    <xf numFmtId="49" fontId="75" fillId="0" borderId="23" xfId="0" applyNumberFormat="1" applyFont="1" applyFill="1" applyBorder="1" applyAlignment="1">
      <alignment horizontal="center" vertical="top" wrapText="1"/>
    </xf>
    <xf numFmtId="167" fontId="75" fillId="0" borderId="45" xfId="0" applyNumberFormat="1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167" fontId="75" fillId="0" borderId="17" xfId="0" applyNumberFormat="1" applyFont="1" applyFill="1" applyBorder="1" applyAlignment="1">
      <alignment horizontal="center" wrapText="1"/>
    </xf>
    <xf numFmtId="49" fontId="75" fillId="0" borderId="55" xfId="0" applyNumberFormat="1" applyFont="1" applyFill="1" applyBorder="1" applyAlignment="1">
      <alignment horizontal="center" vertical="top" wrapText="1"/>
    </xf>
    <xf numFmtId="167" fontId="75" fillId="0" borderId="59" xfId="0" applyNumberFormat="1" applyFont="1" applyFill="1" applyBorder="1" applyAlignment="1">
      <alignment horizontal="center" wrapText="1"/>
    </xf>
    <xf numFmtId="167" fontId="75" fillId="0" borderId="52" xfId="0" applyNumberFormat="1" applyFont="1" applyFill="1" applyBorder="1" applyAlignment="1">
      <alignment horizontal="center" wrapText="1"/>
    </xf>
    <xf numFmtId="2" fontId="75" fillId="0" borderId="11" xfId="0" applyNumberFormat="1" applyFont="1" applyFill="1" applyBorder="1" applyAlignment="1">
      <alignment horizontal="center" wrapText="1"/>
    </xf>
    <xf numFmtId="49" fontId="75" fillId="0" borderId="28" xfId="0" applyNumberFormat="1" applyFont="1" applyFill="1" applyBorder="1" applyAlignment="1">
      <alignment horizontal="center" vertical="top" wrapText="1"/>
    </xf>
    <xf numFmtId="167" fontId="75" fillId="0" borderId="19" xfId="0" applyNumberFormat="1" applyFont="1" applyFill="1" applyBorder="1" applyAlignment="1">
      <alignment horizontal="center" wrapText="1"/>
    </xf>
    <xf numFmtId="167" fontId="75" fillId="0" borderId="20" xfId="0" applyNumberFormat="1" applyFont="1" applyFill="1" applyBorder="1" applyAlignment="1">
      <alignment horizontal="center" wrapText="1"/>
    </xf>
    <xf numFmtId="49" fontId="75" fillId="0" borderId="35" xfId="0" applyNumberFormat="1" applyFont="1" applyFill="1" applyBorder="1" applyAlignment="1">
      <alignment horizontal="center" vertical="top" wrapText="1"/>
    </xf>
    <xf numFmtId="167" fontId="75" fillId="0" borderId="61" xfId="0" applyNumberFormat="1" applyFont="1" applyFill="1" applyBorder="1" applyAlignment="1">
      <alignment horizontal="center" wrapText="1"/>
    </xf>
    <xf numFmtId="2" fontId="75" fillId="0" borderId="60" xfId="0" applyNumberFormat="1" applyFont="1" applyFill="1" applyBorder="1" applyAlignment="1">
      <alignment horizontal="center" wrapText="1"/>
    </xf>
    <xf numFmtId="167" fontId="75" fillId="0" borderId="25" xfId="0" applyNumberFormat="1" applyFont="1" applyFill="1" applyBorder="1" applyAlignment="1">
      <alignment horizontal="center" wrapText="1"/>
    </xf>
    <xf numFmtId="2" fontId="75" fillId="0" borderId="45" xfId="0" applyNumberFormat="1" applyFont="1" applyFill="1" applyBorder="1" applyAlignment="1">
      <alignment horizontal="center" wrapText="1"/>
    </xf>
    <xf numFmtId="2" fontId="75" fillId="0" borderId="57" xfId="0" applyNumberFormat="1" applyFont="1" applyFill="1" applyBorder="1" applyAlignment="1">
      <alignment horizontal="center" wrapText="1"/>
    </xf>
    <xf numFmtId="2" fontId="75" fillId="0" borderId="17" xfId="0" applyNumberFormat="1" applyFont="1" applyFill="1" applyBorder="1" applyAlignment="1">
      <alignment horizontal="center" wrapText="1"/>
    </xf>
    <xf numFmtId="49" fontId="75" fillId="0" borderId="14" xfId="0" applyNumberFormat="1" applyFont="1" applyFill="1" applyBorder="1" applyAlignment="1">
      <alignment horizontal="center" vertical="top" wrapText="1"/>
    </xf>
    <xf numFmtId="49" fontId="75" fillId="0" borderId="65" xfId="0" applyNumberFormat="1" applyFont="1" applyFill="1" applyBorder="1" applyAlignment="1">
      <alignment horizontal="center" vertical="top" wrapText="1"/>
    </xf>
    <xf numFmtId="167" fontId="75" fillId="0" borderId="43" xfId="0" applyNumberFormat="1" applyFont="1" applyFill="1" applyBorder="1" applyAlignment="1">
      <alignment horizontal="center" wrapText="1"/>
    </xf>
    <xf numFmtId="167" fontId="75" fillId="0" borderId="63" xfId="0" applyNumberFormat="1" applyFont="1" applyFill="1" applyBorder="1" applyAlignment="1">
      <alignment horizontal="center" wrapText="1"/>
    </xf>
    <xf numFmtId="167" fontId="75" fillId="0" borderId="66" xfId="0" applyNumberFormat="1" applyFont="1" applyFill="1" applyBorder="1" applyAlignment="1">
      <alignment horizontal="center" wrapText="1"/>
    </xf>
    <xf numFmtId="167" fontId="75" fillId="0" borderId="67" xfId="0" applyNumberFormat="1" applyFont="1" applyFill="1" applyBorder="1" applyAlignment="1">
      <alignment horizontal="center" wrapText="1"/>
    </xf>
    <xf numFmtId="167" fontId="75" fillId="0" borderId="11" xfId="0" applyNumberFormat="1" applyFont="1" applyFill="1" applyBorder="1" applyAlignment="1">
      <alignment horizontal="center" vertical="center" wrapText="1"/>
    </xf>
    <xf numFmtId="167" fontId="75" fillId="0" borderId="58" xfId="0" applyNumberFormat="1" applyFont="1" applyFill="1" applyBorder="1" applyAlignment="1">
      <alignment horizontal="center" vertical="center" wrapText="1"/>
    </xf>
    <xf numFmtId="167" fontId="75" fillId="0" borderId="56" xfId="0" applyNumberFormat="1" applyFont="1" applyFill="1" applyBorder="1" applyAlignment="1">
      <alignment horizontal="center" vertical="center" wrapText="1"/>
    </xf>
    <xf numFmtId="167" fontId="75" fillId="0" borderId="59" xfId="0" applyNumberFormat="1" applyFont="1" applyFill="1" applyBorder="1" applyAlignment="1">
      <alignment horizontal="center" vertical="center" wrapText="1"/>
    </xf>
    <xf numFmtId="167" fontId="75" fillId="0" borderId="52" xfId="0" applyNumberFormat="1" applyFont="1" applyFill="1" applyBorder="1" applyAlignment="1">
      <alignment horizontal="center" vertical="center" wrapText="1"/>
    </xf>
    <xf numFmtId="167" fontId="75" fillId="0" borderId="18" xfId="0" applyNumberFormat="1" applyFont="1" applyFill="1" applyBorder="1" applyAlignment="1">
      <alignment horizontal="center" vertical="center" wrapText="1"/>
    </xf>
    <xf numFmtId="167" fontId="75" fillId="0" borderId="20" xfId="0" applyNumberFormat="1" applyFont="1" applyFill="1" applyBorder="1" applyAlignment="1">
      <alignment horizontal="center" vertical="center" wrapText="1"/>
    </xf>
    <xf numFmtId="167" fontId="75" fillId="0" borderId="17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167" fontId="75" fillId="0" borderId="57" xfId="0" applyNumberFormat="1" applyFont="1" applyFill="1" applyBorder="1" applyAlignment="1">
      <alignment horizontal="center" vertical="center" wrapText="1"/>
    </xf>
    <xf numFmtId="167" fontId="75" fillId="0" borderId="19" xfId="0" applyNumberFormat="1" applyFont="1" applyFill="1" applyBorder="1" applyAlignment="1">
      <alignment horizontal="center" vertical="center" wrapText="1"/>
    </xf>
    <xf numFmtId="49" fontId="75" fillId="0" borderId="35" xfId="0" applyNumberFormat="1" applyFont="1" applyFill="1" applyBorder="1" applyAlignment="1">
      <alignment horizontal="center" vertical="center" wrapText="1"/>
    </xf>
    <xf numFmtId="167" fontId="75" fillId="0" borderId="45" xfId="0" applyNumberFormat="1" applyFont="1" applyFill="1" applyBorder="1" applyAlignment="1">
      <alignment horizontal="center" vertical="center" wrapText="1"/>
    </xf>
    <xf numFmtId="167" fontId="75" fillId="0" borderId="60" xfId="0" applyNumberFormat="1" applyFont="1" applyFill="1" applyBorder="1" applyAlignment="1">
      <alignment horizontal="center" vertical="center" wrapText="1"/>
    </xf>
    <xf numFmtId="167" fontId="75" fillId="0" borderId="36" xfId="0" applyNumberFormat="1" applyFont="1" applyFill="1" applyBorder="1" applyAlignment="1">
      <alignment horizontal="center" vertical="center" wrapText="1"/>
    </xf>
    <xf numFmtId="167" fontId="75" fillId="0" borderId="61" xfId="0" applyNumberFormat="1" applyFont="1" applyFill="1" applyBorder="1" applyAlignment="1">
      <alignment horizontal="center" vertical="center" wrapText="1"/>
    </xf>
    <xf numFmtId="167" fontId="75" fillId="0" borderId="25" xfId="0" applyNumberFormat="1" applyFont="1" applyFill="1" applyBorder="1" applyAlignment="1">
      <alignment horizontal="center" vertical="center" wrapText="1"/>
    </xf>
    <xf numFmtId="49" fontId="75" fillId="0" borderId="65" xfId="0" applyNumberFormat="1" applyFont="1" applyFill="1" applyBorder="1" applyAlignment="1">
      <alignment horizontal="center" vertical="center" wrapText="1"/>
    </xf>
    <xf numFmtId="166" fontId="75" fillId="0" borderId="43" xfId="0" applyNumberFormat="1" applyFont="1" applyFill="1" applyBorder="1" applyAlignment="1">
      <alignment horizontal="center" vertical="center" wrapText="1"/>
    </xf>
    <xf numFmtId="167" fontId="75" fillId="0" borderId="63" xfId="0" applyNumberFormat="1" applyFont="1" applyFill="1" applyBorder="1" applyAlignment="1">
      <alignment horizontal="center" vertical="center" wrapText="1"/>
    </xf>
    <xf numFmtId="167" fontId="75" fillId="0" borderId="66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166" fontId="75" fillId="0" borderId="1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166" fontId="75" fillId="0" borderId="17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166" fontId="75" fillId="0" borderId="45" xfId="0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center" vertical="center" wrapText="1"/>
    </xf>
    <xf numFmtId="166" fontId="75" fillId="0" borderId="76" xfId="0" applyNumberFormat="1" applyFont="1" applyFill="1" applyBorder="1" applyAlignment="1">
      <alignment horizontal="center" vertical="center" wrapText="1"/>
    </xf>
    <xf numFmtId="167" fontId="75" fillId="0" borderId="7" xfId="0" applyNumberFormat="1" applyFont="1" applyFill="1" applyBorder="1" applyAlignment="1">
      <alignment horizontal="center" vertical="center" wrapText="1"/>
    </xf>
    <xf numFmtId="167" fontId="75" fillId="0" borderId="46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166" fontId="75" fillId="0" borderId="69" xfId="0" applyNumberFormat="1" applyFont="1" applyFill="1" applyBorder="1" applyAlignment="1">
      <alignment horizontal="center" vertical="center" wrapText="1"/>
    </xf>
    <xf numFmtId="167" fontId="75" fillId="0" borderId="74" xfId="0" applyNumberFormat="1" applyFont="1" applyFill="1" applyBorder="1" applyAlignment="1">
      <alignment horizontal="center" vertical="center" wrapText="1"/>
    </xf>
    <xf numFmtId="167" fontId="75" fillId="0" borderId="70" xfId="0" applyNumberFormat="1" applyFont="1" applyFill="1" applyBorder="1" applyAlignment="1">
      <alignment horizontal="center" vertical="center" wrapText="1"/>
    </xf>
    <xf numFmtId="49" fontId="75" fillId="0" borderId="3" xfId="19" applyNumberFormat="1" applyFont="1" applyFill="1" applyBorder="1" applyAlignment="1">
      <alignment horizontal="center" vertical="center" wrapText="1"/>
    </xf>
    <xf numFmtId="166" fontId="75" fillId="0" borderId="76" xfId="19" applyNumberFormat="1" applyFont="1" applyFill="1" applyBorder="1" applyAlignment="1">
      <alignment horizontal="center" vertical="center" wrapText="1"/>
    </xf>
    <xf numFmtId="167" fontId="75" fillId="0" borderId="7" xfId="19" applyNumberFormat="1" applyFont="1" applyFill="1" applyBorder="1" applyAlignment="1">
      <alignment horizontal="center" vertical="center" wrapText="1"/>
    </xf>
    <xf numFmtId="167" fontId="75" fillId="0" borderId="46" xfId="19" applyNumberFormat="1" applyFont="1" applyFill="1" applyBorder="1" applyAlignment="1">
      <alignment horizontal="center" vertical="center" wrapText="1"/>
    </xf>
    <xf numFmtId="49" fontId="75" fillId="0" borderId="14" xfId="19" applyNumberFormat="1" applyFont="1" applyFill="1" applyBorder="1" applyAlignment="1">
      <alignment horizontal="center" vertical="center" wrapText="1"/>
    </xf>
    <xf numFmtId="166" fontId="75" fillId="0" borderId="17" xfId="19" applyNumberFormat="1" applyFont="1" applyFill="1" applyBorder="1" applyAlignment="1">
      <alignment horizontal="center" vertical="center" wrapText="1"/>
    </xf>
    <xf numFmtId="167" fontId="75" fillId="0" borderId="57" xfId="19" applyNumberFormat="1" applyFont="1" applyFill="1" applyBorder="1" applyAlignment="1">
      <alignment horizontal="center" vertical="center" wrapText="1"/>
    </xf>
    <xf numFmtId="167" fontId="75" fillId="0" borderId="18" xfId="19" applyNumberFormat="1" applyFont="1" applyFill="1" applyBorder="1" applyAlignment="1">
      <alignment horizontal="center" vertical="center" wrapText="1"/>
    </xf>
    <xf numFmtId="49" fontId="75" fillId="0" borderId="2" xfId="19" applyNumberFormat="1" applyFont="1" applyFill="1" applyBorder="1" applyAlignment="1">
      <alignment horizontal="center" vertical="center" wrapText="1"/>
    </xf>
    <xf numFmtId="166" fontId="75" fillId="0" borderId="24" xfId="19" applyNumberFormat="1" applyFont="1" applyFill="1" applyBorder="1" applyAlignment="1">
      <alignment horizontal="center" vertical="center" wrapText="1"/>
    </xf>
    <xf numFmtId="167" fontId="75" fillId="0" borderId="75" xfId="19" applyNumberFormat="1" applyFont="1" applyFill="1" applyBorder="1" applyAlignment="1">
      <alignment horizontal="center" vertical="center" wrapText="1"/>
    </xf>
    <xf numFmtId="167" fontId="75" fillId="0" borderId="29" xfId="19" applyNumberFormat="1" applyFont="1" applyFill="1" applyBorder="1" applyAlignment="1">
      <alignment horizontal="center" vertical="center" wrapText="1"/>
    </xf>
    <xf numFmtId="49" fontId="75" fillId="0" borderId="31" xfId="0" applyNumberFormat="1" applyFont="1" applyFill="1" applyBorder="1" applyAlignment="1">
      <alignment horizontal="center" vertical="center" wrapText="1"/>
    </xf>
    <xf numFmtId="166" fontId="75" fillId="0" borderId="26" xfId="0" applyNumberFormat="1" applyFont="1" applyFill="1" applyBorder="1" applyAlignment="1">
      <alignment horizontal="center" vertical="center" wrapText="1"/>
    </xf>
    <xf numFmtId="167" fontId="75" fillId="0" borderId="62" xfId="0" applyNumberFormat="1" applyFont="1" applyFill="1" applyBorder="1" applyAlignment="1">
      <alignment horizontal="center" vertical="center" wrapText="1"/>
    </xf>
    <xf numFmtId="167" fontId="75" fillId="0" borderId="27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166" fontId="185" fillId="0" borderId="0" xfId="0" applyNumberFormat="1" applyFont="1" applyFill="1" applyBorder="1" applyAlignment="1">
      <alignment horizontal="left" vertical="center" wrapText="1"/>
    </xf>
    <xf numFmtId="167" fontId="185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Border="1"/>
    <xf numFmtId="167" fontId="130" fillId="0" borderId="0" xfId="0" applyNumberFormat="1" applyFont="1" applyFill="1" applyBorder="1"/>
    <xf numFmtId="167" fontId="130" fillId="0" borderId="0" xfId="0" applyNumberFormat="1" applyFont="1" applyFill="1" applyBorder="1" applyAlignment="1">
      <alignment horizontal="center"/>
    </xf>
    <xf numFmtId="166" fontId="135" fillId="0" borderId="0" xfId="0" applyNumberFormat="1" applyFont="1" applyFill="1" applyBorder="1"/>
    <xf numFmtId="4" fontId="185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57" fillId="5" borderId="0" xfId="0" applyFont="1" applyFill="1"/>
    <xf numFmtId="167" fontId="57" fillId="5" borderId="0" xfId="0" applyNumberFormat="1" applyFont="1" applyFill="1" applyAlignment="1">
      <alignment horizontal="left"/>
    </xf>
    <xf numFmtId="0" fontId="57" fillId="5" borderId="0" xfId="0" applyFont="1" applyFill="1" applyBorder="1"/>
    <xf numFmtId="167" fontId="57" fillId="5" borderId="0" xfId="0" applyNumberFormat="1" applyFont="1" applyFill="1"/>
    <xf numFmtId="166" fontId="62" fillId="5" borderId="0" xfId="0" applyNumberFormat="1" applyFont="1" applyFill="1" applyBorder="1" applyAlignment="1">
      <alignment horizontal="center" vertical="center"/>
    </xf>
    <xf numFmtId="0" fontId="62" fillId="5" borderId="0" xfId="0" applyFont="1" applyFill="1" applyBorder="1"/>
    <xf numFmtId="166" fontId="57" fillId="5" borderId="0" xfId="0" applyNumberFormat="1" applyFont="1" applyFill="1"/>
    <xf numFmtId="168" fontId="105" fillId="5" borderId="0" xfId="0" applyNumberFormat="1" applyFont="1" applyFill="1"/>
    <xf numFmtId="3" fontId="57" fillId="5" borderId="0" xfId="0" applyNumberFormat="1" applyFont="1" applyFill="1"/>
    <xf numFmtId="0" fontId="81" fillId="0" borderId="0" xfId="19" applyFont="1" applyFill="1" applyAlignment="1">
      <alignment vertical="center"/>
    </xf>
    <xf numFmtId="0" fontId="157" fillId="0" borderId="2" xfId="19" applyFont="1" applyFill="1" applyBorder="1" applyAlignment="1">
      <alignment horizontal="center" vertical="center"/>
    </xf>
    <xf numFmtId="0" fontId="157" fillId="0" borderId="30" xfId="19" applyFont="1" applyFill="1" applyBorder="1"/>
    <xf numFmtId="0" fontId="157" fillId="0" borderId="3" xfId="19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center" vertical="center"/>
    </xf>
    <xf numFmtId="0" fontId="82" fillId="0" borderId="0" xfId="19" applyFont="1" applyFill="1" applyAlignment="1">
      <alignment vertical="center"/>
    </xf>
    <xf numFmtId="3" fontId="157" fillId="0" borderId="1" xfId="19" applyNumberFormat="1" applyFont="1" applyFill="1" applyBorder="1" applyAlignment="1">
      <alignment horizontal="center" vertical="center"/>
    </xf>
    <xf numFmtId="0" fontId="157" fillId="0" borderId="1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vertical="center"/>
    </xf>
    <xf numFmtId="49" fontId="158" fillId="0" borderId="3" xfId="19" applyNumberFormat="1" applyFont="1" applyFill="1" applyBorder="1" applyAlignment="1">
      <alignment horizontal="center" vertical="center"/>
    </xf>
    <xf numFmtId="3" fontId="157" fillId="0" borderId="3" xfId="19" applyNumberFormat="1" applyFont="1" applyFill="1" applyBorder="1" applyAlignment="1">
      <alignment horizontal="center" vertical="center"/>
    </xf>
    <xf numFmtId="0" fontId="204" fillId="0" borderId="4" xfId="19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left"/>
    </xf>
    <xf numFmtId="0" fontId="80" fillId="0" borderId="3" xfId="19" applyFont="1" applyFill="1" applyBorder="1" applyAlignment="1">
      <alignment horizontal="center" vertical="center"/>
    </xf>
    <xf numFmtId="3" fontId="80" fillId="0" borderId="1" xfId="19" applyNumberFormat="1" applyFont="1" applyFill="1" applyBorder="1" applyAlignment="1">
      <alignment horizontal="center" vertical="center"/>
    </xf>
    <xf numFmtId="0" fontId="81" fillId="5" borderId="0" xfId="19" applyFont="1" applyFill="1" applyBorder="1" applyAlignment="1">
      <alignment vertical="center"/>
    </xf>
    <xf numFmtId="0" fontId="161" fillId="0" borderId="2" xfId="19" applyFont="1" applyFill="1" applyBorder="1" applyAlignment="1">
      <alignment horizontal="center" vertical="center"/>
    </xf>
    <xf numFmtId="0" fontId="160" fillId="0" borderId="1" xfId="19" applyFont="1" applyFill="1" applyBorder="1" applyAlignment="1">
      <alignment horizontal="center" vertical="center"/>
    </xf>
    <xf numFmtId="0" fontId="207" fillId="0" borderId="0" xfId="603" applyFont="1" applyFill="1" applyBorder="1" applyAlignment="1">
      <alignment vertical="center"/>
    </xf>
    <xf numFmtId="0" fontId="81" fillId="0" borderId="0" xfId="292" applyFont="1" applyFill="1" applyAlignment="1">
      <alignment vertical="center"/>
    </xf>
    <xf numFmtId="0" fontId="75" fillId="2" borderId="4" xfId="19" applyFont="1" applyFill="1" applyBorder="1" applyAlignment="1">
      <alignment horizontal="left" vertical="center" wrapText="1"/>
    </xf>
    <xf numFmtId="0" fontId="162" fillId="0" borderId="4" xfId="19" applyFont="1" applyFill="1" applyBorder="1" applyAlignment="1">
      <alignment horizontal="left" vertical="center" wrapText="1"/>
    </xf>
    <xf numFmtId="0" fontId="165" fillId="5" borderId="0" xfId="19" applyFont="1" applyFill="1"/>
    <xf numFmtId="0" fontId="165" fillId="5" borderId="0" xfId="19" applyFont="1" applyFill="1" applyBorder="1"/>
    <xf numFmtId="0" fontId="102" fillId="0" borderId="0" xfId="19" applyFont="1" applyFill="1" applyBorder="1" applyAlignment="1">
      <alignment vertical="center"/>
    </xf>
    <xf numFmtId="0" fontId="172" fillId="0" borderId="4" xfId="19" applyFont="1" applyFill="1" applyBorder="1" applyAlignment="1">
      <alignment horizontal="center" vertical="center"/>
    </xf>
    <xf numFmtId="0" fontId="204" fillId="5" borderId="4" xfId="19" applyFont="1" applyFill="1" applyBorder="1" applyAlignment="1">
      <alignment horizontal="left"/>
    </xf>
    <xf numFmtId="0" fontId="81" fillId="37" borderId="0" xfId="19" applyFont="1" applyFill="1" applyBorder="1" applyAlignment="1">
      <alignment vertical="center"/>
    </xf>
    <xf numFmtId="0" fontId="81" fillId="5" borderId="0" xfId="292" applyFont="1" applyFill="1" applyBorder="1" applyAlignment="1">
      <alignment vertical="center"/>
    </xf>
    <xf numFmtId="0" fontId="158" fillId="0" borderId="3" xfId="19" applyNumberFormat="1" applyFont="1" applyFill="1" applyBorder="1" applyAlignment="1">
      <alignment horizontal="center" vertical="center"/>
    </xf>
    <xf numFmtId="49" fontId="81" fillId="0" borderId="0" xfId="19" applyNumberFormat="1" applyFont="1" applyFill="1" applyBorder="1" applyAlignment="1">
      <alignment vertical="center"/>
    </xf>
    <xf numFmtId="1" fontId="80" fillId="0" borderId="1" xfId="19" applyNumberFormat="1" applyFont="1" applyFill="1" applyBorder="1" applyAlignment="1">
      <alignment horizontal="center" vertical="center"/>
    </xf>
    <xf numFmtId="0" fontId="57" fillId="2" borderId="0" xfId="0" applyFont="1" applyFill="1"/>
    <xf numFmtId="166" fontId="75" fillId="0" borderId="73" xfId="0" applyNumberFormat="1" applyFont="1" applyFill="1" applyBorder="1" applyAlignment="1">
      <alignment horizontal="center" vertical="center" wrapText="1"/>
    </xf>
    <xf numFmtId="4" fontId="57" fillId="5" borderId="0" xfId="0" applyNumberFormat="1" applyFont="1" applyFill="1" applyBorder="1"/>
    <xf numFmtId="0" fontId="105" fillId="2" borderId="0" xfId="0" applyFont="1" applyFill="1"/>
    <xf numFmtId="167" fontId="75" fillId="0" borderId="51" xfId="0" applyNumberFormat="1" applyFont="1" applyFill="1" applyBorder="1" applyAlignment="1">
      <alignment horizontal="center" vertical="center" wrapText="1"/>
    </xf>
    <xf numFmtId="167" fontId="57" fillId="2" borderId="0" xfId="0" applyNumberFormat="1" applyFont="1" applyFill="1"/>
    <xf numFmtId="3" fontId="158" fillId="0" borderId="3" xfId="19" applyNumberFormat="1" applyFont="1" applyFill="1" applyBorder="1" applyAlignment="1">
      <alignment horizontal="center"/>
    </xf>
    <xf numFmtId="0" fontId="128" fillId="5" borderId="4" xfId="19" applyFont="1" applyFill="1" applyBorder="1" applyAlignment="1">
      <alignment horizontal="left" vertical="center" wrapText="1"/>
    </xf>
    <xf numFmtId="3" fontId="80" fillId="0" borderId="3" xfId="19" applyNumberFormat="1" applyFont="1" applyFill="1" applyBorder="1" applyAlignment="1">
      <alignment horizontal="center" vertical="center"/>
    </xf>
    <xf numFmtId="0" fontId="160" fillId="5" borderId="5" xfId="19" applyFont="1" applyFill="1" applyBorder="1"/>
    <xf numFmtId="3" fontId="75" fillId="0" borderId="3" xfId="19" applyNumberFormat="1" applyFont="1" applyFill="1" applyBorder="1" applyAlignment="1">
      <alignment horizontal="center"/>
    </xf>
    <xf numFmtId="0" fontId="75" fillId="0" borderId="3" xfId="19" applyFont="1" applyFill="1" applyBorder="1"/>
    <xf numFmtId="0" fontId="158" fillId="0" borderId="2" xfId="19" applyFont="1" applyFill="1" applyBorder="1" applyAlignment="1">
      <alignment horizontal="left"/>
    </xf>
    <xf numFmtId="0" fontId="157" fillId="0" borderId="37" xfId="19" applyFont="1" applyFill="1" applyBorder="1" applyAlignment="1">
      <alignment horizontal="center" vertical="center"/>
    </xf>
    <xf numFmtId="0" fontId="157" fillId="0" borderId="38" xfId="19" applyFont="1" applyFill="1" applyBorder="1" applyAlignment="1">
      <alignment horizontal="center" vertical="center"/>
    </xf>
    <xf numFmtId="0" fontId="158" fillId="0" borderId="38" xfId="19" applyFont="1" applyFill="1" applyBorder="1" applyAlignment="1">
      <alignment horizontal="center" vertical="center"/>
    </xf>
    <xf numFmtId="3" fontId="160" fillId="0" borderId="1" xfId="19" applyNumberFormat="1" applyFont="1" applyFill="1" applyBorder="1" applyAlignment="1">
      <alignment horizontal="center" vertical="center"/>
    </xf>
    <xf numFmtId="0" fontId="161" fillId="5" borderId="4" xfId="19" applyFont="1" applyFill="1" applyBorder="1"/>
    <xf numFmtId="0" fontId="160" fillId="0" borderId="4" xfId="19" applyFont="1" applyFill="1" applyBorder="1" applyAlignment="1">
      <alignment wrapText="1"/>
    </xf>
    <xf numFmtId="0" fontId="161" fillId="0" borderId="4" xfId="19" applyFont="1" applyFill="1" applyBorder="1" applyAlignment="1">
      <alignment wrapText="1"/>
    </xf>
    <xf numFmtId="0" fontId="158" fillId="0" borderId="4" xfId="19" applyFont="1" applyFill="1" applyBorder="1" applyAlignment="1">
      <alignment horizontal="left" vertical="distributed"/>
    </xf>
    <xf numFmtId="0" fontId="157" fillId="0" borderId="4" xfId="19" applyFont="1" applyFill="1" applyBorder="1" applyAlignment="1">
      <alignment horizontal="left" vertical="center"/>
    </xf>
    <xf numFmtId="0" fontId="58" fillId="5" borderId="10" xfId="0" applyFont="1" applyFill="1" applyBorder="1" applyAlignment="1">
      <alignment horizontal="center"/>
    </xf>
    <xf numFmtId="0" fontId="58" fillId="5" borderId="31" xfId="0" applyFont="1" applyFill="1" applyBorder="1" applyAlignment="1">
      <alignment horizontal="center"/>
    </xf>
    <xf numFmtId="0" fontId="75" fillId="5" borderId="55" xfId="0" applyFont="1" applyFill="1" applyBorder="1" applyAlignment="1">
      <alignment vertical="top" wrapText="1"/>
    </xf>
    <xf numFmtId="166" fontId="58" fillId="5" borderId="13" xfId="0" applyNumberFormat="1" applyFont="1" applyFill="1" applyBorder="1" applyAlignment="1">
      <alignment horizontal="center"/>
    </xf>
    <xf numFmtId="166" fontId="58" fillId="5" borderId="12" xfId="0" applyNumberFormat="1" applyFont="1" applyFill="1" applyBorder="1" applyAlignment="1">
      <alignment horizontal="center"/>
    </xf>
    <xf numFmtId="0" fontId="75" fillId="5" borderId="28" xfId="0" applyFont="1" applyFill="1" applyBorder="1" applyAlignment="1">
      <alignment vertical="top" wrapText="1"/>
    </xf>
    <xf numFmtId="166" fontId="58" fillId="5" borderId="16" xfId="0" applyNumberFormat="1" applyFont="1" applyFill="1" applyBorder="1" applyAlignment="1">
      <alignment horizontal="center"/>
    </xf>
    <xf numFmtId="166" fontId="58" fillId="5" borderId="14" xfId="0" applyNumberFormat="1" applyFont="1" applyFill="1" applyBorder="1" applyAlignment="1">
      <alignment horizontal="center"/>
    </xf>
    <xf numFmtId="0" fontId="62" fillId="5" borderId="35" xfId="0" applyFont="1" applyFill="1" applyBorder="1"/>
    <xf numFmtId="0" fontId="62" fillId="5" borderId="64" xfId="0" applyFont="1" applyFill="1" applyBorder="1"/>
    <xf numFmtId="166" fontId="58" fillId="5" borderId="65" xfId="0" applyNumberFormat="1" applyFont="1" applyFill="1" applyBorder="1" applyAlignment="1">
      <alignment horizontal="center"/>
    </xf>
    <xf numFmtId="0" fontId="58" fillId="5" borderId="0" xfId="0" applyFont="1" applyFill="1" applyBorder="1"/>
    <xf numFmtId="166" fontId="75" fillId="5" borderId="26" xfId="0" applyNumberFormat="1" applyFont="1" applyFill="1" applyBorder="1" applyAlignment="1">
      <alignment horizontal="center" vertical="center" wrapText="1"/>
    </xf>
    <xf numFmtId="0" fontId="70" fillId="5" borderId="31" xfId="0" applyFont="1" applyFill="1" applyBorder="1" applyAlignment="1">
      <alignment horizontal="center" wrapText="1"/>
    </xf>
    <xf numFmtId="0" fontId="70" fillId="5" borderId="54" xfId="0" applyFont="1" applyFill="1" applyBorder="1" applyAlignment="1">
      <alignment horizontal="center" vertical="center" wrapText="1"/>
    </xf>
    <xf numFmtId="0" fontId="70" fillId="5" borderId="31" xfId="0" applyFont="1" applyFill="1" applyBorder="1" applyAlignment="1">
      <alignment horizontal="center" vertical="center" wrapText="1"/>
    </xf>
    <xf numFmtId="0" fontId="81" fillId="5" borderId="5" xfId="0" applyFont="1" applyFill="1" applyBorder="1" applyAlignment="1">
      <alignment horizontal="left" wrapText="1"/>
    </xf>
    <xf numFmtId="4" fontId="81" fillId="5" borderId="1" xfId="120" applyNumberFormat="1" applyFont="1" applyFill="1" applyBorder="1" applyAlignment="1">
      <alignment horizontal="center" wrapText="1"/>
    </xf>
    <xf numFmtId="0" fontId="100" fillId="5" borderId="0" xfId="10" applyFont="1" applyFill="1"/>
    <xf numFmtId="167" fontId="101" fillId="5" borderId="0" xfId="10" applyNumberFormat="1" applyFont="1" applyFill="1" applyBorder="1" applyAlignment="1">
      <alignment horizontal="left"/>
    </xf>
    <xf numFmtId="4" fontId="101" fillId="5" borderId="0" xfId="11" applyNumberFormat="1" applyFont="1" applyFill="1" applyAlignment="1">
      <alignment horizontal="left"/>
    </xf>
    <xf numFmtId="173" fontId="57" fillId="5" borderId="0" xfId="0" applyNumberFormat="1" applyFont="1" applyFill="1"/>
    <xf numFmtId="173" fontId="100" fillId="5" borderId="0" xfId="12" applyNumberFormat="1" applyFont="1" applyFill="1"/>
    <xf numFmtId="0" fontId="100" fillId="5" borderId="0" xfId="13" applyFont="1" applyFill="1"/>
    <xf numFmtId="0" fontId="81" fillId="5" borderId="0" xfId="0" applyFont="1" applyFill="1" applyAlignment="1">
      <alignment horizontal="left"/>
    </xf>
    <xf numFmtId="0" fontId="81" fillId="5" borderId="14" xfId="0" applyFont="1" applyFill="1" applyBorder="1" applyAlignment="1">
      <alignment horizontal="left" wrapText="1"/>
    </xf>
    <xf numFmtId="4" fontId="81" fillId="5" borderId="14" xfId="120" applyNumberFormat="1" applyFont="1" applyFill="1" applyBorder="1" applyAlignment="1">
      <alignment horizontal="center" wrapText="1"/>
    </xf>
    <xf numFmtId="173" fontId="99" fillId="5" borderId="0" xfId="14" applyNumberFormat="1" applyFill="1"/>
    <xf numFmtId="0" fontId="99" fillId="5" borderId="0" xfId="15" applyFill="1"/>
    <xf numFmtId="173" fontId="100" fillId="5" borderId="0" xfId="10" applyNumberFormat="1" applyFont="1" applyFill="1"/>
    <xf numFmtId="0" fontId="100" fillId="5" borderId="0" xfId="9" applyFont="1" applyFill="1"/>
    <xf numFmtId="167" fontId="81" fillId="5" borderId="0" xfId="0" applyNumberFormat="1" applyFont="1" applyFill="1" applyBorder="1" applyAlignment="1">
      <alignment horizontal="center" vertical="center" wrapText="1"/>
    </xf>
    <xf numFmtId="173" fontId="101" fillId="5" borderId="0" xfId="10" applyNumberFormat="1" applyFont="1" applyFill="1"/>
    <xf numFmtId="0" fontId="101" fillId="5" borderId="0" xfId="9" applyFont="1" applyFill="1"/>
    <xf numFmtId="0" fontId="59" fillId="5" borderId="0" xfId="0" applyFont="1" applyFill="1"/>
    <xf numFmtId="4" fontId="82" fillId="5" borderId="14" xfId="120" applyNumberFormat="1" applyFont="1" applyFill="1" applyBorder="1" applyAlignment="1">
      <alignment horizontal="center" wrapText="1"/>
    </xf>
    <xf numFmtId="0" fontId="82" fillId="5" borderId="14" xfId="0" applyFont="1" applyFill="1" applyBorder="1" applyAlignment="1">
      <alignment horizontal="left" wrapText="1"/>
    </xf>
    <xf numFmtId="0" fontId="96" fillId="5" borderId="0" xfId="0" applyFont="1" applyFill="1" applyAlignment="1"/>
    <xf numFmtId="0" fontId="70" fillId="5" borderId="0" xfId="0" applyFont="1" applyFill="1" applyAlignment="1"/>
    <xf numFmtId="0" fontId="68" fillId="5" borderId="0" xfId="0" applyFont="1" applyFill="1" applyAlignment="1"/>
    <xf numFmtId="0" fontId="92" fillId="5" borderId="0" xfId="0" applyFont="1" applyFill="1"/>
    <xf numFmtId="0" fontId="61" fillId="5" borderId="0" xfId="0" applyFont="1" applyFill="1" applyBorder="1"/>
    <xf numFmtId="3" fontId="62" fillId="5" borderId="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left"/>
    </xf>
    <xf numFmtId="166" fontId="62" fillId="5" borderId="0" xfId="0" applyNumberFormat="1" applyFont="1" applyFill="1" applyBorder="1" applyAlignment="1">
      <alignment horizontal="center"/>
    </xf>
    <xf numFmtId="167" fontId="57" fillId="5" borderId="0" xfId="0" applyNumberFormat="1" applyFont="1" applyFill="1" applyAlignment="1">
      <alignment horizontal="center" vertical="center"/>
    </xf>
    <xf numFmtId="167" fontId="58" fillId="5" borderId="0" xfId="0" applyNumberFormat="1" applyFont="1" applyFill="1" applyBorder="1" applyAlignment="1">
      <alignment horizontal="center"/>
    </xf>
    <xf numFmtId="1" fontId="105" fillId="2" borderId="0" xfId="0" applyNumberFormat="1" applyFont="1" applyFill="1"/>
    <xf numFmtId="2" fontId="61" fillId="2" borderId="0" xfId="0" applyNumberFormat="1" applyFont="1" applyFill="1" applyBorder="1" applyAlignment="1">
      <alignment horizontal="center" vertical="top"/>
    </xf>
    <xf numFmtId="174" fontId="177" fillId="2" borderId="0" xfId="0" applyNumberFormat="1" applyFont="1" applyFill="1"/>
    <xf numFmtId="2" fontId="105" fillId="2" borderId="0" xfId="0" applyNumberFormat="1" applyFont="1" applyFill="1"/>
    <xf numFmtId="169" fontId="177" fillId="2" borderId="0" xfId="0" applyNumberFormat="1" applyFont="1" applyFill="1"/>
    <xf numFmtId="49" fontId="61" fillId="2" borderId="0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/>
    </xf>
    <xf numFmtId="172" fontId="145" fillId="2" borderId="0" xfId="0" applyNumberFormat="1" applyFont="1" applyFill="1"/>
    <xf numFmtId="3" fontId="104" fillId="2" borderId="0" xfId="0" applyNumberFormat="1" applyFont="1" applyFill="1"/>
    <xf numFmtId="4" fontId="135" fillId="2" borderId="0" xfId="0" applyNumberFormat="1" applyFont="1" applyFill="1"/>
    <xf numFmtId="0" fontId="104" fillId="2" borderId="0" xfId="0" applyFont="1" applyFill="1"/>
    <xf numFmtId="167" fontId="104" fillId="2" borderId="0" xfId="0" applyNumberFormat="1" applyFont="1" applyFill="1"/>
    <xf numFmtId="1" fontId="104" fillId="2" borderId="0" xfId="0" applyNumberFormat="1" applyFont="1" applyFill="1"/>
    <xf numFmtId="3" fontId="62" fillId="2" borderId="0" xfId="0" applyNumberFormat="1" applyFont="1" applyFill="1" applyBorder="1" applyAlignment="1">
      <alignment horizontal="center" vertical="center"/>
    </xf>
    <xf numFmtId="167" fontId="105" fillId="2" borderId="0" xfId="0" applyNumberFormat="1" applyFont="1" applyFill="1"/>
    <xf numFmtId="1" fontId="57" fillId="2" borderId="0" xfId="0" applyNumberFormat="1" applyFont="1" applyFill="1"/>
    <xf numFmtId="3" fontId="73" fillId="2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3" fontId="78" fillId="2" borderId="0" xfId="0" applyNumberFormat="1" applyFont="1" applyFill="1" applyBorder="1" applyAlignment="1">
      <alignment horizontal="center" vertical="center"/>
    </xf>
    <xf numFmtId="167" fontId="167" fillId="2" borderId="0" xfId="0" applyNumberFormat="1" applyFont="1" applyFill="1"/>
    <xf numFmtId="1" fontId="98" fillId="2" borderId="0" xfId="0" applyNumberFormat="1" applyFont="1" applyFill="1"/>
    <xf numFmtId="167" fontId="98" fillId="2" borderId="0" xfId="0" applyNumberFormat="1" applyFont="1" applyFill="1"/>
    <xf numFmtId="0" fontId="98" fillId="2" borderId="0" xfId="0" applyFont="1" applyFill="1"/>
    <xf numFmtId="0" fontId="103" fillId="2" borderId="0" xfId="0" applyFont="1" applyFill="1"/>
    <xf numFmtId="0" fontId="180" fillId="2" borderId="0" xfId="0" applyFont="1" applyFill="1"/>
    <xf numFmtId="1" fontId="103" fillId="2" borderId="0" xfId="0" applyNumberFormat="1" applyFont="1" applyFill="1"/>
    <xf numFmtId="167" fontId="132" fillId="2" borderId="0" xfId="0" applyNumberFormat="1" applyFont="1" applyFill="1"/>
    <xf numFmtId="3" fontId="57" fillId="2" borderId="0" xfId="0" applyNumberFormat="1" applyFont="1" applyFill="1" applyAlignment="1">
      <alignment vertical="center"/>
    </xf>
    <xf numFmtId="1" fontId="57" fillId="2" borderId="0" xfId="0" applyNumberFormat="1" applyFont="1" applyFill="1" applyAlignment="1">
      <alignment vertical="center"/>
    </xf>
    <xf numFmtId="167" fontId="57" fillId="2" borderId="0" xfId="0" applyNumberFormat="1" applyFont="1" applyFill="1" applyAlignment="1">
      <alignment vertical="center"/>
    </xf>
    <xf numFmtId="168" fontId="57" fillId="2" borderId="0" xfId="0" applyNumberFormat="1" applyFont="1" applyFill="1" applyAlignment="1">
      <alignment vertical="center"/>
    </xf>
    <xf numFmtId="167" fontId="131" fillId="2" borderId="0" xfId="0" applyNumberFormat="1" applyFont="1" applyFill="1"/>
    <xf numFmtId="170" fontId="57" fillId="2" borderId="0" xfId="0" applyNumberFormat="1" applyFont="1" applyFill="1" applyAlignment="1">
      <alignment vertical="center"/>
    </xf>
    <xf numFmtId="3" fontId="57" fillId="2" borderId="0" xfId="0" applyNumberFormat="1" applyFont="1" applyFill="1"/>
    <xf numFmtId="2" fontId="57" fillId="2" borderId="0" xfId="0" applyNumberFormat="1" applyFont="1" applyFill="1"/>
    <xf numFmtId="3" fontId="129" fillId="2" borderId="0" xfId="0" applyNumberFormat="1" applyFont="1" applyFill="1" applyAlignment="1">
      <alignment horizontal="left"/>
    </xf>
    <xf numFmtId="0" fontId="105" fillId="5" borderId="0" xfId="0" applyFont="1" applyFill="1"/>
    <xf numFmtId="1" fontId="105" fillId="5" borderId="0" xfId="0" applyNumberFormat="1" applyFont="1" applyFill="1"/>
    <xf numFmtId="168" fontId="177" fillId="5" borderId="0" xfId="0" applyNumberFormat="1" applyFont="1" applyFill="1"/>
    <xf numFmtId="0" fontId="66" fillId="5" borderId="0" xfId="0" applyFont="1" applyFill="1" applyBorder="1" applyAlignment="1">
      <alignment horizontal="center"/>
    </xf>
    <xf numFmtId="3" fontId="73" fillId="5" borderId="0" xfId="0" applyNumberFormat="1" applyFont="1" applyFill="1" applyBorder="1" applyAlignment="1">
      <alignment horizontal="center" vertical="center" wrapText="1"/>
    </xf>
    <xf numFmtId="167" fontId="104" fillId="5" borderId="0" xfId="0" applyNumberFormat="1" applyFont="1" applyFill="1"/>
    <xf numFmtId="1" fontId="57" fillId="5" borderId="0" xfId="0" applyNumberFormat="1" applyFont="1" applyFill="1"/>
    <xf numFmtId="0" fontId="57" fillId="5" borderId="0" xfId="0" applyFont="1" applyFill="1" applyAlignment="1">
      <alignment vertical="center"/>
    </xf>
    <xf numFmtId="167" fontId="105" fillId="5" borderId="0" xfId="0" applyNumberFormat="1" applyFont="1" applyFill="1"/>
    <xf numFmtId="0" fontId="73" fillId="5" borderId="0" xfId="0" applyFont="1" applyFill="1" applyBorder="1" applyAlignment="1">
      <alignment horizontal="left" vertical="top" wrapText="1"/>
    </xf>
    <xf numFmtId="0" fontId="73" fillId="5" borderId="0" xfId="0" applyFont="1" applyFill="1" applyBorder="1" applyAlignment="1">
      <alignment horizontal="right" vertical="top" wrapText="1"/>
    </xf>
    <xf numFmtId="2" fontId="66" fillId="0" borderId="0" xfId="0" applyNumberFormat="1" applyFont="1" applyFill="1" applyAlignment="1"/>
    <xf numFmtId="2" fontId="66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/>
    <xf numFmtId="0" fontId="59" fillId="0" borderId="0" xfId="0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/>
    </xf>
    <xf numFmtId="3" fontId="62" fillId="5" borderId="65" xfId="0" applyNumberFormat="1" applyFont="1" applyFill="1" applyBorder="1" applyAlignment="1">
      <alignment horizontal="center" vertical="center"/>
    </xf>
    <xf numFmtId="0" fontId="58" fillId="5" borderId="6" xfId="0" applyFont="1" applyFill="1" applyBorder="1" applyAlignment="1">
      <alignment horizontal="center"/>
    </xf>
    <xf numFmtId="166" fontId="58" fillId="5" borderId="7" xfId="0" applyNumberFormat="1" applyFont="1" applyFill="1" applyBorder="1" applyAlignment="1">
      <alignment horizontal="center" vertical="center"/>
    </xf>
    <xf numFmtId="0" fontId="58" fillId="5" borderId="8" xfId="0" applyFont="1" applyFill="1" applyBorder="1"/>
    <xf numFmtId="166" fontId="58" fillId="5" borderId="0" xfId="0" applyNumberFormat="1" applyFont="1" applyFill="1" applyBorder="1"/>
    <xf numFmtId="0" fontId="63" fillId="5" borderId="0" xfId="0" applyFont="1" applyFill="1" applyBorder="1" applyAlignment="1">
      <alignment horizontal="center"/>
    </xf>
    <xf numFmtId="2" fontId="57" fillId="5" borderId="0" xfId="0" applyNumberFormat="1" applyFont="1" applyFill="1" applyAlignment="1">
      <alignment horizontal="left"/>
    </xf>
    <xf numFmtId="14" fontId="57" fillId="5" borderId="58" xfId="0" applyNumberFormat="1" applyFont="1" applyFill="1" applyBorder="1" applyAlignment="1">
      <alignment vertical="center"/>
    </xf>
    <xf numFmtId="14" fontId="57" fillId="5" borderId="56" xfId="0" applyNumberFormat="1" applyFont="1" applyFill="1" applyBorder="1" applyAlignment="1">
      <alignment vertical="center"/>
    </xf>
    <xf numFmtId="14" fontId="57" fillId="5" borderId="12" xfId="0" applyNumberFormat="1" applyFont="1" applyFill="1" applyBorder="1" applyAlignment="1">
      <alignment vertical="center"/>
    </xf>
    <xf numFmtId="3" fontId="62" fillId="5" borderId="57" xfId="0" applyNumberFormat="1" applyFont="1" applyFill="1" applyBorder="1" applyAlignment="1">
      <alignment horizontal="center" vertical="center"/>
    </xf>
    <xf numFmtId="3" fontId="62" fillId="5" borderId="18" xfId="0" applyNumberFormat="1" applyFont="1" applyFill="1" applyBorder="1" applyAlignment="1">
      <alignment horizontal="center" vertical="center"/>
    </xf>
    <xf numFmtId="3" fontId="62" fillId="5" borderId="14" xfId="0" applyNumberFormat="1" applyFont="1" applyFill="1" applyBorder="1" applyAlignment="1">
      <alignment horizontal="center" vertical="center"/>
    </xf>
    <xf numFmtId="3" fontId="62" fillId="5" borderId="23" xfId="0" applyNumberFormat="1" applyFont="1" applyFill="1" applyBorder="1" applyAlignment="1">
      <alignment horizontal="center" vertical="center"/>
    </xf>
    <xf numFmtId="3" fontId="62" fillId="5" borderId="63" xfId="0" applyNumberFormat="1" applyFont="1" applyFill="1" applyBorder="1" applyAlignment="1">
      <alignment horizontal="center" vertical="center"/>
    </xf>
    <xf numFmtId="3" fontId="62" fillId="5" borderId="66" xfId="0" applyNumberFormat="1" applyFont="1" applyFill="1" applyBorder="1" applyAlignment="1">
      <alignment horizontal="center" vertical="center"/>
    </xf>
    <xf numFmtId="0" fontId="105" fillId="5" borderId="0" xfId="0" applyFont="1" applyFill="1" applyBorder="1" applyAlignment="1">
      <alignment horizontal="right"/>
    </xf>
    <xf numFmtId="166" fontId="105" fillId="5" borderId="0" xfId="0" applyNumberFormat="1" applyFont="1" applyFill="1" applyBorder="1"/>
    <xf numFmtId="166" fontId="62" fillId="5" borderId="0" xfId="0" applyNumberFormat="1" applyFont="1" applyFill="1" applyBorder="1" applyAlignment="1">
      <alignment horizontal="right"/>
    </xf>
    <xf numFmtId="4" fontId="61" fillId="5" borderId="0" xfId="0" applyNumberFormat="1" applyFont="1" applyFill="1" applyBorder="1" applyAlignment="1">
      <alignment horizontal="center"/>
    </xf>
    <xf numFmtId="173" fontId="100" fillId="5" borderId="0" xfId="16" applyNumberFormat="1" applyFont="1" applyFill="1"/>
    <xf numFmtId="0" fontId="100" fillId="5" borderId="0" xfId="16" applyFont="1" applyFill="1"/>
    <xf numFmtId="0" fontId="57" fillId="5" borderId="65" xfId="0" applyFont="1" applyFill="1" applyBorder="1"/>
    <xf numFmtId="0" fontId="57" fillId="5" borderId="65" xfId="0" applyFont="1" applyFill="1" applyBorder="1" applyAlignment="1">
      <alignment horizontal="center"/>
    </xf>
    <xf numFmtId="0" fontId="100" fillId="5" borderId="0" xfId="7" applyFont="1" applyFill="1"/>
    <xf numFmtId="0" fontId="57" fillId="5" borderId="5" xfId="0" applyFont="1" applyFill="1" applyBorder="1"/>
    <xf numFmtId="0" fontId="57" fillId="5" borderId="10" xfId="0" applyFont="1" applyFill="1" applyBorder="1"/>
    <xf numFmtId="0" fontId="57" fillId="5" borderId="37" xfId="0" applyFont="1" applyFill="1" applyBorder="1"/>
    <xf numFmtId="167" fontId="57" fillId="5" borderId="0" xfId="0" applyNumberFormat="1" applyFont="1" applyFill="1" applyBorder="1"/>
    <xf numFmtId="3" fontId="57" fillId="5" borderId="0" xfId="0" applyNumberFormat="1" applyFont="1" applyFill="1" applyAlignment="1">
      <alignment vertical="center"/>
    </xf>
    <xf numFmtId="0" fontId="62" fillId="5" borderId="0" xfId="0" applyFont="1" applyFill="1" applyBorder="1" applyAlignment="1">
      <alignment horizontal="left" wrapText="1"/>
    </xf>
    <xf numFmtId="0" fontId="73" fillId="5" borderId="0" xfId="0" applyFont="1" applyFill="1" applyBorder="1" applyAlignment="1">
      <alignment horizontal="right" vertical="center" wrapText="1"/>
    </xf>
    <xf numFmtId="0" fontId="62" fillId="5" borderId="0" xfId="0" applyFont="1" applyFill="1" applyBorder="1" applyAlignment="1">
      <alignment horizontal="left" vertical="center"/>
    </xf>
    <xf numFmtId="166" fontId="178" fillId="5" borderId="0" xfId="0" applyNumberFormat="1" applyFont="1" applyFill="1" applyBorder="1" applyAlignment="1">
      <alignment horizontal="left"/>
    </xf>
    <xf numFmtId="167" fontId="62" fillId="5" borderId="0" xfId="0" applyNumberFormat="1" applyFont="1" applyFill="1" applyBorder="1" applyAlignment="1">
      <alignment horizontal="left" vertical="center"/>
    </xf>
    <xf numFmtId="167" fontId="62" fillId="5" borderId="0" xfId="0" applyNumberFormat="1" applyFont="1" applyFill="1" applyBorder="1" applyAlignment="1">
      <alignment horizontal="left"/>
    </xf>
    <xf numFmtId="3" fontId="57" fillId="5" borderId="0" xfId="0" applyNumberFormat="1" applyFont="1" applyFill="1" applyBorder="1"/>
    <xf numFmtId="2" fontId="57" fillId="5" borderId="0" xfId="0" applyNumberFormat="1" applyFont="1" applyFill="1"/>
    <xf numFmtId="0" fontId="69" fillId="5" borderId="0" xfId="0" applyFont="1" applyFill="1" applyBorder="1" applyAlignment="1">
      <alignment horizontal="left"/>
    </xf>
    <xf numFmtId="0" fontId="80" fillId="0" borderId="54" xfId="0" applyFont="1" applyFill="1" applyBorder="1" applyAlignment="1">
      <alignment horizontal="center" vertical="center" wrapText="1"/>
    </xf>
    <xf numFmtId="0" fontId="70" fillId="38" borderId="47" xfId="0" applyNumberFormat="1" applyFont="1" applyFill="1" applyBorder="1" applyAlignment="1">
      <alignment horizontal="center" vertical="center"/>
    </xf>
    <xf numFmtId="3" fontId="72" fillId="38" borderId="22" xfId="0" applyNumberFormat="1" applyFont="1" applyFill="1" applyBorder="1" applyAlignment="1">
      <alignment horizontal="center" vertical="center"/>
    </xf>
    <xf numFmtId="166" fontId="72" fillId="38" borderId="32" xfId="0" applyNumberFormat="1" applyFont="1" applyFill="1" applyBorder="1" applyAlignment="1">
      <alignment horizontal="center" vertical="center"/>
    </xf>
    <xf numFmtId="0" fontId="70" fillId="38" borderId="42" xfId="0" applyNumberFormat="1" applyFont="1" applyFill="1" applyBorder="1" applyAlignment="1">
      <alignment horizontal="center" vertical="center"/>
    </xf>
    <xf numFmtId="3" fontId="72" fillId="38" borderId="14" xfId="0" applyNumberFormat="1" applyFont="1" applyFill="1" applyBorder="1" applyAlignment="1">
      <alignment horizontal="center" vertical="center"/>
    </xf>
    <xf numFmtId="166" fontId="72" fillId="38" borderId="28" xfId="0" applyNumberFormat="1" applyFont="1" applyFill="1" applyBorder="1" applyAlignment="1">
      <alignment horizontal="center" vertical="center"/>
    </xf>
    <xf numFmtId="0" fontId="106" fillId="38" borderId="44" xfId="0" applyNumberFormat="1" applyFont="1" applyFill="1" applyBorder="1" applyAlignment="1">
      <alignment horizontal="center" vertical="center"/>
    </xf>
    <xf numFmtId="3" fontId="72" fillId="38" borderId="65" xfId="0" applyNumberFormat="1" applyFont="1" applyFill="1" applyBorder="1" applyAlignment="1">
      <alignment horizontal="center" vertical="center"/>
    </xf>
    <xf numFmtId="3" fontId="72" fillId="38" borderId="2" xfId="0" applyNumberFormat="1" applyFont="1" applyFill="1" applyBorder="1" applyAlignment="1">
      <alignment horizontal="center" vertical="center"/>
    </xf>
    <xf numFmtId="166" fontId="72" fillId="38" borderId="30" xfId="0" applyNumberFormat="1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left" vertical="center" wrapText="1"/>
    </xf>
    <xf numFmtId="3" fontId="73" fillId="5" borderId="14" xfId="0" applyNumberFormat="1" applyFont="1" applyFill="1" applyBorder="1" applyAlignment="1">
      <alignment horizontal="center" vertical="center"/>
    </xf>
    <xf numFmtId="0" fontId="83" fillId="0" borderId="0" xfId="19" applyFont="1" applyFill="1" applyAlignment="1">
      <alignment vertical="center"/>
    </xf>
    <xf numFmtId="3" fontId="158" fillId="0" borderId="38" xfId="19" applyNumberFormat="1" applyFont="1" applyFill="1" applyBorder="1" applyAlignment="1">
      <alignment horizontal="center" vertical="center"/>
    </xf>
    <xf numFmtId="3" fontId="158" fillId="0" borderId="38" xfId="19" applyNumberFormat="1" applyFont="1" applyFill="1" applyBorder="1" applyAlignment="1">
      <alignment horizontal="center"/>
    </xf>
    <xf numFmtId="3" fontId="158" fillId="0" borderId="2" xfId="19" applyNumberFormat="1" applyFont="1" applyFill="1" applyBorder="1" applyAlignment="1">
      <alignment horizontal="center"/>
    </xf>
    <xf numFmtId="49" fontId="158" fillId="0" borderId="38" xfId="19" applyNumberFormat="1" applyFont="1" applyFill="1" applyBorder="1" applyAlignment="1">
      <alignment horizontal="center" vertical="center"/>
    </xf>
    <xf numFmtId="3" fontId="157" fillId="0" borderId="38" xfId="19" applyNumberFormat="1" applyFont="1" applyFill="1" applyBorder="1" applyAlignment="1">
      <alignment horizontal="center" vertical="center"/>
    </xf>
    <xf numFmtId="0" fontId="161" fillId="0" borderId="38" xfId="19" applyFont="1" applyFill="1" applyBorder="1" applyAlignment="1">
      <alignment horizontal="center" vertical="center"/>
    </xf>
    <xf numFmtId="0" fontId="160" fillId="0" borderId="38" xfId="19" applyFont="1" applyFill="1" applyBorder="1" applyAlignment="1">
      <alignment horizontal="center" vertical="center"/>
    </xf>
    <xf numFmtId="0" fontId="162" fillId="0" borderId="38" xfId="19" applyFont="1" applyFill="1" applyBorder="1" applyAlignment="1">
      <alignment horizontal="center" vertical="center"/>
    </xf>
    <xf numFmtId="3" fontId="75" fillId="0" borderId="38" xfId="19" applyNumberFormat="1" applyFont="1" applyFill="1" applyBorder="1" applyAlignment="1">
      <alignment horizontal="center" vertical="center"/>
    </xf>
    <xf numFmtId="3" fontId="215" fillId="0" borderId="3" xfId="292" applyNumberFormat="1" applyFont="1" applyFill="1" applyBorder="1" applyAlignment="1">
      <alignment horizontal="center" vertical="center"/>
    </xf>
    <xf numFmtId="3" fontId="75" fillId="0" borderId="38" xfId="19" applyNumberFormat="1" applyFont="1" applyFill="1" applyBorder="1" applyAlignment="1">
      <alignment horizontal="center"/>
    </xf>
    <xf numFmtId="0" fontId="80" fillId="0" borderId="38" xfId="19" applyFont="1" applyFill="1" applyBorder="1" applyAlignment="1">
      <alignment horizontal="center" vertical="center"/>
    </xf>
    <xf numFmtId="3" fontId="80" fillId="0" borderId="37" xfId="19" applyNumberFormat="1" applyFont="1" applyFill="1" applyBorder="1" applyAlignment="1">
      <alignment horizontal="center" vertical="center"/>
    </xf>
    <xf numFmtId="0" fontId="83" fillId="3" borderId="0" xfId="292" applyFont="1" applyFill="1" applyBorder="1"/>
    <xf numFmtId="0" fontId="158" fillId="0" borderId="3" xfId="19" applyFont="1" applyFill="1" applyBorder="1" applyAlignment="1">
      <alignment horizontal="center"/>
    </xf>
    <xf numFmtId="3" fontId="157" fillId="0" borderId="3" xfId="19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166" fontId="62" fillId="0" borderId="9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wrapText="1"/>
    </xf>
    <xf numFmtId="0" fontId="62" fillId="0" borderId="31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2" fontId="58" fillId="0" borderId="0" xfId="0" applyNumberFormat="1" applyFont="1" applyFill="1" applyBorder="1"/>
    <xf numFmtId="0" fontId="58" fillId="0" borderId="0" xfId="0" applyFont="1" applyFill="1" applyBorder="1"/>
    <xf numFmtId="166" fontId="93" fillId="0" borderId="0" xfId="0" applyNumberFormat="1" applyFont="1" applyFill="1" applyBorder="1" applyAlignment="1">
      <alignment horizontal="center" vertical="center"/>
    </xf>
    <xf numFmtId="167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0" fillId="0" borderId="5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8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75" fillId="0" borderId="3" xfId="19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 vertical="center" wrapText="1"/>
    </xf>
    <xf numFmtId="0" fontId="69" fillId="5" borderId="0" xfId="0" applyFont="1" applyFill="1" applyBorder="1" applyAlignment="1">
      <alignment horizontal="left"/>
    </xf>
    <xf numFmtId="3" fontId="62" fillId="0" borderId="0" xfId="0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vertical="center" wrapText="1"/>
    </xf>
    <xf numFmtId="166" fontId="62" fillId="0" borderId="2" xfId="0" applyNumberFormat="1" applyFont="1" applyFill="1" applyBorder="1" applyAlignment="1">
      <alignment horizontal="center" vertical="center"/>
    </xf>
    <xf numFmtId="166" fontId="62" fillId="0" borderId="3" xfId="0" applyNumberFormat="1" applyFont="1" applyFill="1" applyBorder="1" applyAlignment="1">
      <alignment horizontal="center" vertical="center"/>
    </xf>
    <xf numFmtId="2" fontId="61" fillId="0" borderId="3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0" fontId="62" fillId="0" borderId="30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/>
    <xf numFmtId="0" fontId="57" fillId="0" borderId="10" xfId="0" applyFont="1" applyFill="1" applyBorder="1"/>
    <xf numFmtId="0" fontId="62" fillId="0" borderId="3" xfId="0" applyFont="1" applyFill="1" applyBorder="1" applyAlignment="1">
      <alignment vertical="center"/>
    </xf>
    <xf numFmtId="167" fontId="57" fillId="0" borderId="3" xfId="0" applyNumberFormat="1" applyFont="1" applyFill="1" applyBorder="1"/>
    <xf numFmtId="0" fontId="62" fillId="0" borderId="2" xfId="0" applyFont="1" applyFill="1" applyBorder="1" applyAlignment="1">
      <alignment vertical="center" wrapText="1"/>
    </xf>
    <xf numFmtId="167" fontId="57" fillId="0" borderId="2" xfId="0" applyNumberFormat="1" applyFont="1" applyFill="1" applyBorder="1"/>
    <xf numFmtId="167" fontId="57" fillId="0" borderId="9" xfId="0" applyNumberFormat="1" applyFont="1" applyFill="1" applyBorder="1"/>
    <xf numFmtId="0" fontId="72" fillId="0" borderId="0" xfId="0" applyFont="1" applyFill="1" applyBorder="1" applyAlignment="1">
      <alignment horizontal="left" vertical="justify" wrapText="1"/>
    </xf>
    <xf numFmtId="0" fontId="73" fillId="0" borderId="0" xfId="0" applyFont="1" applyFill="1" applyBorder="1" applyAlignment="1">
      <alignment horizontal="left" vertical="justify" wrapText="1"/>
    </xf>
    <xf numFmtId="0" fontId="147" fillId="0" borderId="0" xfId="0" applyFont="1" applyFill="1" applyBorder="1" applyAlignment="1">
      <alignment vertical="center"/>
    </xf>
    <xf numFmtId="0" fontId="148" fillId="0" borderId="0" xfId="0" applyFont="1" applyFill="1" applyBorder="1"/>
    <xf numFmtId="0" fontId="146" fillId="0" borderId="0" xfId="0" applyFont="1" applyFill="1" applyBorder="1" applyAlignment="1">
      <alignment vertical="center"/>
    </xf>
    <xf numFmtId="0" fontId="73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center" vertical="center"/>
    </xf>
    <xf numFmtId="3" fontId="62" fillId="0" borderId="31" xfId="0" applyNumberFormat="1" applyFont="1" applyFill="1" applyBorder="1" applyAlignment="1">
      <alignment horizontal="center" vertical="center"/>
    </xf>
    <xf numFmtId="2" fontId="139" fillId="0" borderId="31" xfId="0" applyNumberFormat="1" applyFont="1" applyFill="1" applyBorder="1" applyAlignment="1">
      <alignment horizontal="center" vertical="center"/>
    </xf>
    <xf numFmtId="3" fontId="208" fillId="0" borderId="31" xfId="0" applyNumberFormat="1" applyFont="1" applyFill="1" applyBorder="1" applyAlignment="1">
      <alignment horizontal="center" vertical="center"/>
    </xf>
    <xf numFmtId="2" fontId="150" fillId="0" borderId="31" xfId="0" applyNumberFormat="1" applyFont="1" applyFill="1" applyBorder="1" applyAlignment="1">
      <alignment horizontal="center" vertical="center" wrapText="1"/>
    </xf>
    <xf numFmtId="3" fontId="72" fillId="0" borderId="31" xfId="0" applyNumberFormat="1" applyFont="1" applyFill="1" applyBorder="1" applyAlignment="1">
      <alignment horizontal="center" vertical="center" wrapText="1"/>
    </xf>
    <xf numFmtId="3" fontId="72" fillId="0" borderId="31" xfId="0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wrapText="1"/>
    </xf>
    <xf numFmtId="0" fontId="61" fillId="0" borderId="31" xfId="0" applyFont="1" applyFill="1" applyBorder="1" applyAlignment="1">
      <alignment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 wrapText="1"/>
    </xf>
    <xf numFmtId="3" fontId="62" fillId="0" borderId="23" xfId="0" applyNumberFormat="1" applyFont="1" applyFill="1" applyBorder="1" applyAlignment="1">
      <alignment horizontal="center" vertical="center" wrapText="1"/>
    </xf>
    <xf numFmtId="3" fontId="78" fillId="0" borderId="65" xfId="0" applyNumberFormat="1" applyFont="1" applyFill="1" applyBorder="1" applyAlignment="1">
      <alignment horizontal="center" vertical="center" wrapText="1"/>
    </xf>
    <xf numFmtId="2" fontId="72" fillId="0" borderId="31" xfId="0" applyNumberFormat="1" applyFont="1" applyFill="1" applyBorder="1" applyAlignment="1">
      <alignment horizontal="center" vertical="center" wrapText="1"/>
    </xf>
    <xf numFmtId="166" fontId="61" fillId="0" borderId="12" xfId="0" applyNumberFormat="1" applyFont="1" applyFill="1" applyBorder="1" applyAlignment="1">
      <alignment horizontal="center" vertical="center" wrapText="1"/>
    </xf>
    <xf numFmtId="166" fontId="62" fillId="0" borderId="14" xfId="0" applyNumberFormat="1" applyFont="1" applyFill="1" applyBorder="1" applyAlignment="1">
      <alignment horizontal="center" vertical="center" wrapText="1"/>
    </xf>
    <xf numFmtId="166" fontId="62" fillId="0" borderId="23" xfId="0" applyNumberFormat="1" applyFont="1" applyFill="1" applyBorder="1" applyAlignment="1">
      <alignment horizontal="center" vertical="center" wrapText="1"/>
    </xf>
    <xf numFmtId="166" fontId="78" fillId="0" borderId="65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 vertical="center" wrapText="1"/>
    </xf>
    <xf numFmtId="3" fontId="62" fillId="0" borderId="5" xfId="0" applyNumberFormat="1" applyFont="1" applyFill="1" applyBorder="1" applyAlignment="1">
      <alignment horizontal="center" vertical="center"/>
    </xf>
    <xf numFmtId="3" fontId="62" fillId="0" borderId="30" xfId="0" applyNumberFormat="1" applyFont="1" applyFill="1" applyBorder="1" applyAlignment="1">
      <alignment horizontal="center" vertical="center"/>
    </xf>
    <xf numFmtId="167" fontId="62" fillId="0" borderId="54" xfId="0" applyNumberFormat="1" applyFont="1" applyFill="1" applyBorder="1" applyAlignment="1">
      <alignment horizontal="center" vertical="center"/>
    </xf>
    <xf numFmtId="2" fontId="61" fillId="0" borderId="31" xfId="0" applyNumberFormat="1" applyFont="1" applyFill="1" applyBorder="1" applyAlignment="1">
      <alignment horizontal="center" vertical="center"/>
    </xf>
    <xf numFmtId="3" fontId="62" fillId="0" borderId="2" xfId="0" applyNumberFormat="1" applyFont="1" applyFill="1" applyBorder="1" applyAlignment="1">
      <alignment horizontal="center" vertical="center"/>
    </xf>
    <xf numFmtId="166" fontId="62" fillId="0" borderId="31" xfId="0" applyNumberFormat="1" applyFont="1" applyFill="1" applyBorder="1" applyAlignment="1">
      <alignment horizontal="center" vertical="center"/>
    </xf>
    <xf numFmtId="0" fontId="61" fillId="0" borderId="11" xfId="0" applyFont="1" applyFill="1" applyBorder="1"/>
    <xf numFmtId="3" fontId="62" fillId="0" borderId="58" xfId="0" applyNumberFormat="1" applyFont="1" applyFill="1" applyBorder="1" applyAlignment="1">
      <alignment horizontal="center" vertical="center"/>
    </xf>
    <xf numFmtId="167" fontId="62" fillId="0" borderId="56" xfId="0" applyNumberFormat="1" applyFont="1" applyFill="1" applyBorder="1" applyAlignment="1">
      <alignment horizontal="center"/>
    </xf>
    <xf numFmtId="0" fontId="57" fillId="0" borderId="17" xfId="0" applyFont="1" applyFill="1" applyBorder="1"/>
    <xf numFmtId="0" fontId="57" fillId="0" borderId="57" xfId="0" applyFont="1" applyFill="1" applyBorder="1"/>
    <xf numFmtId="0" fontId="57" fillId="0" borderId="38" xfId="0" applyFont="1" applyFill="1" applyBorder="1"/>
    <xf numFmtId="0" fontId="62" fillId="0" borderId="17" xfId="0" applyFont="1" applyFill="1" applyBorder="1"/>
    <xf numFmtId="166" fontId="62" fillId="0" borderId="57" xfId="0" applyNumberFormat="1" applyFont="1" applyFill="1" applyBorder="1" applyAlignment="1">
      <alignment horizontal="center" vertical="center"/>
    </xf>
    <xf numFmtId="166" fontId="62" fillId="0" borderId="18" xfId="0" applyNumberFormat="1" applyFont="1" applyFill="1" applyBorder="1" applyAlignment="1">
      <alignment horizontal="center" vertical="center"/>
    </xf>
    <xf numFmtId="0" fontId="62" fillId="0" borderId="43" xfId="0" applyFont="1" applyFill="1" applyBorder="1"/>
    <xf numFmtId="166" fontId="62" fillId="0" borderId="63" xfId="0" applyNumberFormat="1" applyFont="1" applyFill="1" applyBorder="1" applyAlignment="1">
      <alignment horizontal="center" vertical="center"/>
    </xf>
    <xf numFmtId="166" fontId="62" fillId="0" borderId="66" xfId="0" applyNumberFormat="1" applyFont="1" applyFill="1" applyBorder="1" applyAlignment="1">
      <alignment horizontal="center" vertical="center"/>
    </xf>
    <xf numFmtId="0" fontId="61" fillId="0" borderId="55" xfId="0" applyFont="1" applyFill="1" applyBorder="1"/>
    <xf numFmtId="166" fontId="109" fillId="0" borderId="11" xfId="0" applyNumberFormat="1" applyFont="1" applyFill="1" applyBorder="1" applyAlignment="1">
      <alignment horizontal="center" vertical="center"/>
    </xf>
    <xf numFmtId="166" fontId="109" fillId="0" borderId="12" xfId="0" applyNumberFormat="1" applyFont="1" applyFill="1" applyBorder="1" applyAlignment="1">
      <alignment horizontal="center" vertical="center"/>
    </xf>
    <xf numFmtId="0" fontId="62" fillId="0" borderId="11" xfId="0" applyFont="1" applyFill="1" applyBorder="1"/>
    <xf numFmtId="0" fontId="62" fillId="0" borderId="56" xfId="0" applyFont="1" applyFill="1" applyBorder="1"/>
    <xf numFmtId="0" fontId="62" fillId="0" borderId="28" xfId="0" applyFont="1" applyFill="1" applyBorder="1"/>
    <xf numFmtId="166" fontId="62" fillId="0" borderId="17" xfId="0" applyNumberFormat="1" applyFont="1" applyFill="1" applyBorder="1" applyAlignment="1">
      <alignment horizontal="center" vertical="center"/>
    </xf>
    <xf numFmtId="0" fontId="62" fillId="0" borderId="35" xfId="0" applyFont="1" applyFill="1" applyBorder="1"/>
    <xf numFmtId="166" fontId="62" fillId="0" borderId="43" xfId="0" applyNumberFormat="1" applyFont="1" applyFill="1" applyBorder="1" applyAlignment="1">
      <alignment horizontal="center" vertical="center"/>
    </xf>
    <xf numFmtId="0" fontId="57" fillId="0" borderId="55" xfId="0" applyFont="1" applyFill="1" applyBorder="1"/>
    <xf numFmtId="166" fontId="109" fillId="0" borderId="58" xfId="0" applyNumberFormat="1" applyFont="1" applyFill="1" applyBorder="1" applyAlignment="1">
      <alignment horizontal="center" vertical="center"/>
    </xf>
    <xf numFmtId="166" fontId="109" fillId="0" borderId="40" xfId="0" applyNumberFormat="1" applyFont="1" applyFill="1" applyBorder="1" applyAlignment="1">
      <alignment horizontal="center" vertical="center"/>
    </xf>
    <xf numFmtId="0" fontId="58" fillId="0" borderId="17" xfId="0" applyFont="1" applyFill="1" applyBorder="1"/>
    <xf numFmtId="167" fontId="58" fillId="0" borderId="57" xfId="0" applyNumberFormat="1" applyFont="1" applyFill="1" applyBorder="1" applyAlignment="1">
      <alignment horizontal="center"/>
    </xf>
    <xf numFmtId="167" fontId="58" fillId="0" borderId="18" xfId="0" applyNumberFormat="1" applyFont="1" applyFill="1" applyBorder="1" applyAlignment="1">
      <alignment horizontal="center"/>
    </xf>
    <xf numFmtId="0" fontId="58" fillId="0" borderId="24" xfId="0" applyFont="1" applyFill="1" applyBorder="1"/>
    <xf numFmtId="167" fontId="58" fillId="0" borderId="75" xfId="0" applyNumberFormat="1" applyFont="1" applyFill="1" applyBorder="1" applyAlignment="1">
      <alignment horizontal="center"/>
    </xf>
    <xf numFmtId="167" fontId="58" fillId="0" borderId="29" xfId="0" applyNumberFormat="1" applyFont="1" applyFill="1" applyBorder="1" applyAlignment="1">
      <alignment horizontal="center"/>
    </xf>
    <xf numFmtId="166" fontId="73" fillId="0" borderId="1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left"/>
    </xf>
    <xf numFmtId="0" fontId="59" fillId="0" borderId="0" xfId="0" applyFont="1" applyFill="1"/>
    <xf numFmtId="166" fontId="62" fillId="0" borderId="4" xfId="0" applyNumberFormat="1" applyFont="1" applyFill="1" applyBorder="1" applyAlignment="1">
      <alignment horizontal="center" vertical="center"/>
    </xf>
    <xf numFmtId="166" fontId="62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166" fontId="62" fillId="0" borderId="54" xfId="0" applyNumberFormat="1" applyFont="1" applyFill="1" applyBorder="1" applyAlignment="1">
      <alignment horizontal="center" vertical="center"/>
    </xf>
    <xf numFmtId="166" fontId="73" fillId="0" borderId="4" xfId="0" applyNumberFormat="1" applyFont="1" applyFill="1" applyBorder="1" applyAlignment="1">
      <alignment horizontal="center" vertical="center"/>
    </xf>
    <xf numFmtId="1" fontId="80" fillId="0" borderId="54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 wrapText="1"/>
    </xf>
    <xf numFmtId="166" fontId="62" fillId="0" borderId="37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center"/>
    </xf>
    <xf numFmtId="168" fontId="62" fillId="0" borderId="0" xfId="0" applyNumberFormat="1" applyFont="1" applyFill="1" applyBorder="1" applyAlignment="1">
      <alignment horizontal="center" vertical="center"/>
    </xf>
    <xf numFmtId="166" fontId="57" fillId="0" borderId="1" xfId="0" applyNumberFormat="1" applyFont="1" applyFill="1" applyBorder="1"/>
    <xf numFmtId="168" fontId="94" fillId="0" borderId="0" xfId="0" applyNumberFormat="1" applyFont="1" applyFill="1" applyAlignment="1">
      <alignment horizontal="left" vertical="top"/>
    </xf>
    <xf numFmtId="168" fontId="94" fillId="0" borderId="0" xfId="0" applyNumberFormat="1" applyFont="1" applyFill="1" applyBorder="1" applyAlignment="1">
      <alignment horizontal="left" vertical="top"/>
    </xf>
    <xf numFmtId="169" fontId="57" fillId="0" borderId="0" xfId="0" applyNumberFormat="1" applyFont="1" applyFill="1" applyBorder="1"/>
    <xf numFmtId="167" fontId="57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70" fontId="81" fillId="0" borderId="0" xfId="0" applyNumberFormat="1" applyFont="1" applyFill="1" applyBorder="1" applyAlignment="1">
      <alignment vertical="center"/>
    </xf>
    <xf numFmtId="170" fontId="57" fillId="0" borderId="0" xfId="0" applyNumberFormat="1" applyFont="1" applyFill="1" applyBorder="1"/>
    <xf numFmtId="2" fontId="144" fillId="0" borderId="0" xfId="0" applyNumberFormat="1" applyFont="1" applyFill="1" applyBorder="1"/>
    <xf numFmtId="167" fontId="172" fillId="0" borderId="0" xfId="553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166" fontId="62" fillId="0" borderId="0" xfId="0" applyNumberFormat="1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/>
    </xf>
    <xf numFmtId="4" fontId="62" fillId="5" borderId="3" xfId="0" applyNumberFormat="1" applyFont="1" applyFill="1" applyBorder="1" applyAlignment="1">
      <alignment horizontal="center" vertical="center"/>
    </xf>
    <xf numFmtId="0" fontId="61" fillId="5" borderId="31" xfId="0" applyFont="1" applyFill="1" applyBorder="1" applyAlignment="1">
      <alignment horizontal="center" vertical="center" wrapText="1"/>
    </xf>
    <xf numFmtId="0" fontId="75" fillId="5" borderId="14" xfId="0" applyFont="1" applyFill="1" applyBorder="1" applyAlignment="1">
      <alignment horizontal="center" vertical="center"/>
    </xf>
    <xf numFmtId="0" fontId="75" fillId="5" borderId="64" xfId="0" applyFont="1" applyFill="1" applyBorder="1" applyAlignment="1">
      <alignment horizontal="center" vertical="center"/>
    </xf>
    <xf numFmtId="0" fontId="80" fillId="0" borderId="1" xfId="19" applyFont="1" applyFill="1" applyBorder="1" applyAlignment="1">
      <alignment horizontal="center" vertical="center"/>
    </xf>
    <xf numFmtId="0" fontId="80" fillId="5" borderId="31" xfId="19" applyFont="1" applyFill="1" applyBorder="1" applyAlignment="1">
      <alignment horizontal="center" vertical="center" wrapText="1"/>
    </xf>
    <xf numFmtId="14" fontId="80" fillId="5" borderId="31" xfId="19" applyNumberFormat="1" applyFont="1" applyFill="1" applyBorder="1" applyAlignment="1">
      <alignment horizontal="center" vertical="center"/>
    </xf>
    <xf numFmtId="3" fontId="97" fillId="5" borderId="37" xfId="19" applyNumberFormat="1" applyFont="1" applyFill="1" applyBorder="1" applyAlignment="1">
      <alignment horizontal="center" vertical="center"/>
    </xf>
    <xf numFmtId="3" fontId="97" fillId="5" borderId="3" xfId="19" applyNumberFormat="1" applyFont="1" applyFill="1" applyBorder="1" applyAlignment="1">
      <alignment horizontal="center" vertical="center"/>
    </xf>
    <xf numFmtId="3" fontId="97" fillId="5" borderId="2" xfId="19" applyNumberFormat="1" applyFont="1" applyFill="1" applyBorder="1" applyAlignment="1">
      <alignment horizontal="center" vertical="center"/>
    </xf>
    <xf numFmtId="0" fontId="80" fillId="5" borderId="37" xfId="19" applyFont="1" applyFill="1" applyBorder="1" applyAlignment="1">
      <alignment horizontal="center"/>
    </xf>
    <xf numFmtId="0" fontId="157" fillId="0" borderId="3" xfId="19" applyFont="1" applyFill="1" applyBorder="1" applyAlignment="1">
      <alignment horizontal="center"/>
    </xf>
    <xf numFmtId="0" fontId="80" fillId="5" borderId="38" xfId="19" applyFont="1" applyFill="1" applyBorder="1" applyAlignment="1">
      <alignment horizontal="center"/>
    </xf>
    <xf numFmtId="3" fontId="75" fillId="5" borderId="38" xfId="19" applyNumberFormat="1" applyFont="1" applyFill="1" applyBorder="1" applyAlignment="1">
      <alignment horizontal="center"/>
    </xf>
    <xf numFmtId="0" fontId="159" fillId="5" borderId="38" xfId="19" applyFont="1" applyFill="1" applyBorder="1"/>
    <xf numFmtId="0" fontId="75" fillId="5" borderId="38" xfId="19" applyFont="1" applyFill="1" applyBorder="1" applyAlignment="1">
      <alignment horizontal="center"/>
    </xf>
    <xf numFmtId="0" fontId="204" fillId="0" borderId="3" xfId="19" applyFont="1" applyFill="1" applyBorder="1" applyAlignment="1">
      <alignment horizontal="center" vertical="center"/>
    </xf>
    <xf numFmtId="0" fontId="204" fillId="5" borderId="38" xfId="19" applyFont="1" applyFill="1" applyBorder="1" applyAlignment="1">
      <alignment horizontal="center"/>
    </xf>
    <xf numFmtId="0" fontId="75" fillId="5" borderId="1" xfId="19" applyFont="1" applyFill="1" applyBorder="1" applyAlignment="1">
      <alignment horizontal="center"/>
    </xf>
    <xf numFmtId="0" fontId="80" fillId="5" borderId="3" xfId="19" applyFont="1" applyFill="1" applyBorder="1" applyAlignment="1">
      <alignment horizontal="center"/>
    </xf>
    <xf numFmtId="0" fontId="128" fillId="5" borderId="3" xfId="19" applyFont="1" applyFill="1" applyBorder="1" applyAlignment="1">
      <alignment horizontal="center"/>
    </xf>
    <xf numFmtId="0" fontId="163" fillId="5" borderId="3" xfId="19" applyFont="1" applyFill="1" applyBorder="1" applyAlignment="1">
      <alignment horizontal="center"/>
    </xf>
    <xf numFmtId="0" fontId="75" fillId="5" borderId="3" xfId="19" applyFont="1" applyFill="1" applyBorder="1" applyAlignment="1">
      <alignment horizontal="center"/>
    </xf>
    <xf numFmtId="49" fontId="75" fillId="5" borderId="3" xfId="19" applyNumberFormat="1" applyFont="1" applyFill="1" applyBorder="1" applyAlignment="1">
      <alignment horizontal="center" vertical="center"/>
    </xf>
    <xf numFmtId="0" fontId="75" fillId="5" borderId="2" xfId="19" applyFont="1" applyFill="1" applyBorder="1" applyAlignment="1">
      <alignment horizontal="center"/>
    </xf>
    <xf numFmtId="0" fontId="80" fillId="0" borderId="5" xfId="19" applyFont="1" applyFill="1" applyBorder="1" applyAlignment="1">
      <alignment horizontal="center" vertical="center"/>
    </xf>
    <xf numFmtId="0" fontId="157" fillId="0" borderId="4" xfId="19" applyFont="1" applyFill="1" applyBorder="1" applyAlignment="1">
      <alignment horizontal="center" vertical="center"/>
    </xf>
    <xf numFmtId="0" fontId="93" fillId="5" borderId="0" xfId="19" applyFont="1" applyFill="1"/>
    <xf numFmtId="0" fontId="75" fillId="0" borderId="4" xfId="19" applyFont="1" applyFill="1" applyBorder="1" applyAlignment="1">
      <alignment horizontal="center" vertical="center"/>
    </xf>
    <xf numFmtId="3" fontId="83" fillId="0" borderId="0" xfId="610" applyNumberFormat="1" applyFont="1" applyFill="1" applyAlignment="1">
      <alignment horizontal="left" vertical="center"/>
    </xf>
    <xf numFmtId="0" fontId="80" fillId="0" borderId="4" xfId="19" applyFont="1" applyFill="1" applyBorder="1" applyAlignment="1">
      <alignment horizontal="center" vertical="center"/>
    </xf>
    <xf numFmtId="0" fontId="158" fillId="0" borderId="4" xfId="19" applyFont="1" applyFill="1" applyBorder="1" applyAlignment="1">
      <alignment horizontal="center" vertical="center"/>
    </xf>
    <xf numFmtId="0" fontId="81" fillId="5" borderId="0" xfId="19" applyFont="1" applyFill="1" applyAlignment="1">
      <alignment vertical="center"/>
    </xf>
    <xf numFmtId="0" fontId="162" fillId="0" borderId="4" xfId="19" applyFont="1" applyFill="1" applyBorder="1" applyAlignment="1">
      <alignment horizontal="center" vertical="center"/>
    </xf>
    <xf numFmtId="0" fontId="160" fillId="0" borderId="4" xfId="19" applyFont="1" applyFill="1" applyBorder="1" applyAlignment="1">
      <alignment horizontal="center" vertical="center"/>
    </xf>
    <xf numFmtId="0" fontId="93" fillId="5" borderId="0" xfId="19" applyFont="1" applyFill="1" applyBorder="1"/>
    <xf numFmtId="0" fontId="158" fillId="0" borderId="4" xfId="19" applyFont="1" applyFill="1" applyBorder="1" applyAlignment="1">
      <alignment wrapText="1"/>
    </xf>
    <xf numFmtId="3" fontId="158" fillId="0" borderId="3" xfId="610" applyNumberFormat="1" applyFont="1" applyFill="1" applyBorder="1" applyAlignment="1">
      <alignment horizontal="center"/>
    </xf>
    <xf numFmtId="3" fontId="158" fillId="0" borderId="38" xfId="611" applyNumberFormat="1" applyFont="1" applyFill="1" applyBorder="1" applyAlignment="1">
      <alignment horizontal="center" vertical="center"/>
    </xf>
    <xf numFmtId="3" fontId="157" fillId="0" borderId="3" xfId="611" applyNumberFormat="1" applyFont="1" applyFill="1" applyBorder="1" applyAlignment="1">
      <alignment horizontal="center" vertical="center"/>
    </xf>
    <xf numFmtId="3" fontId="157" fillId="0" borderId="38" xfId="611" applyNumberFormat="1" applyFont="1" applyFill="1" applyBorder="1" applyAlignment="1">
      <alignment horizontal="center" vertical="center"/>
    </xf>
    <xf numFmtId="0" fontId="164" fillId="5" borderId="0" xfId="19" applyFont="1" applyFill="1" applyAlignment="1">
      <alignment vertical="center"/>
    </xf>
    <xf numFmtId="0" fontId="205" fillId="5" borderId="0" xfId="19" applyFont="1" applyFill="1"/>
    <xf numFmtId="3" fontId="158" fillId="0" borderId="3" xfId="611" applyNumberFormat="1" applyFont="1" applyFill="1" applyBorder="1" applyAlignment="1">
      <alignment horizontal="center" vertical="center"/>
    </xf>
    <xf numFmtId="3" fontId="162" fillId="0" borderId="3" xfId="611" applyNumberFormat="1" applyFont="1" applyFill="1" applyBorder="1" applyAlignment="1">
      <alignment horizontal="center" vertical="center"/>
    </xf>
    <xf numFmtId="3" fontId="162" fillId="0" borderId="38" xfId="611" applyNumberFormat="1" applyFont="1" applyFill="1" applyBorder="1" applyAlignment="1">
      <alignment horizontal="center" vertical="center"/>
    </xf>
    <xf numFmtId="0" fontId="82" fillId="5" borderId="0" xfId="19" applyFont="1" applyFill="1" applyAlignment="1">
      <alignment vertical="center"/>
    </xf>
    <xf numFmtId="3" fontId="158" fillId="0" borderId="38" xfId="612" applyNumberFormat="1" applyFont="1" applyFill="1" applyBorder="1" applyAlignment="1">
      <alignment horizontal="center"/>
    </xf>
    <xf numFmtId="0" fontId="158" fillId="0" borderId="30" xfId="19" applyFont="1" applyFill="1" applyBorder="1" applyAlignment="1">
      <alignment horizontal="center" vertical="center"/>
    </xf>
    <xf numFmtId="3" fontId="158" fillId="0" borderId="39" xfId="612" applyNumberFormat="1" applyFont="1" applyFill="1" applyBorder="1" applyAlignment="1">
      <alignment horizontal="center"/>
    </xf>
    <xf numFmtId="0" fontId="75" fillId="5" borderId="39" xfId="19" applyFont="1" applyFill="1" applyBorder="1" applyAlignment="1">
      <alignment horizontal="center"/>
    </xf>
    <xf numFmtId="0" fontId="80" fillId="5" borderId="1" xfId="19" applyFont="1" applyFill="1" applyBorder="1" applyAlignment="1">
      <alignment horizontal="center"/>
    </xf>
    <xf numFmtId="3" fontId="158" fillId="0" borderId="3" xfId="546" applyNumberFormat="1" applyFont="1" applyFill="1" applyBorder="1" applyAlignment="1">
      <alignment horizontal="center" vertical="center"/>
    </xf>
    <xf numFmtId="3" fontId="158" fillId="0" borderId="0" xfId="612" applyNumberFormat="1" applyFont="1" applyFill="1" applyAlignment="1">
      <alignment horizontal="center" vertical="center"/>
    </xf>
    <xf numFmtId="3" fontId="128" fillId="5" borderId="3" xfId="19" applyNumberFormat="1" applyFont="1" applyFill="1" applyBorder="1" applyAlignment="1">
      <alignment horizontal="center"/>
    </xf>
    <xf numFmtId="3" fontId="158" fillId="0" borderId="2" xfId="612" applyNumberFormat="1" applyFont="1" applyFill="1" applyBorder="1" applyAlignment="1">
      <alignment horizontal="center"/>
    </xf>
    <xf numFmtId="3" fontId="75" fillId="5" borderId="3" xfId="19" applyNumberFormat="1" applyFont="1" applyFill="1" applyBorder="1" applyAlignment="1">
      <alignment horizontal="center" vertical="center"/>
    </xf>
    <xf numFmtId="3" fontId="83" fillId="0" borderId="0" xfId="610" applyNumberFormat="1" applyFont="1" applyFill="1" applyAlignment="1">
      <alignment horizontal="left"/>
    </xf>
    <xf numFmtId="0" fontId="128" fillId="5" borderId="38" xfId="19" applyFont="1" applyFill="1" applyBorder="1" applyAlignment="1">
      <alignment horizontal="center"/>
    </xf>
    <xf numFmtId="0" fontId="128" fillId="5" borderId="39" xfId="19" applyFont="1" applyFill="1" applyBorder="1" applyAlignment="1">
      <alignment horizontal="center"/>
    </xf>
    <xf numFmtId="3" fontId="62" fillId="5" borderId="31" xfId="0" applyNumberFormat="1" applyFont="1" applyFill="1" applyBorder="1" applyAlignment="1">
      <alignment horizontal="center" vertical="center"/>
    </xf>
    <xf numFmtId="3" fontId="72" fillId="5" borderId="31" xfId="0" applyNumberFormat="1" applyFont="1" applyFill="1" applyBorder="1" applyAlignment="1">
      <alignment horizontal="center" vertical="center"/>
    </xf>
    <xf numFmtId="3" fontId="62" fillId="5" borderId="16" xfId="0" applyNumberFormat="1" applyFont="1" applyFill="1" applyBorder="1" applyAlignment="1">
      <alignment horizontal="center" vertical="center" wrapText="1"/>
    </xf>
    <xf numFmtId="3" fontId="62" fillId="5" borderId="28" xfId="0" applyNumberFormat="1" applyFont="1" applyFill="1" applyBorder="1" applyAlignment="1">
      <alignment horizontal="center" vertical="center" wrapText="1"/>
    </xf>
    <xf numFmtId="3" fontId="61" fillId="5" borderId="13" xfId="0" applyNumberFormat="1" applyFont="1" applyFill="1" applyBorder="1" applyAlignment="1">
      <alignment horizontal="center" vertical="center" wrapText="1"/>
    </xf>
    <xf numFmtId="3" fontId="62" fillId="5" borderId="35" xfId="0" applyNumberFormat="1" applyFont="1" applyFill="1" applyBorder="1" applyAlignment="1">
      <alignment horizontal="center" vertical="center" wrapText="1"/>
    </xf>
    <xf numFmtId="3" fontId="78" fillId="5" borderId="64" xfId="0" applyNumberFormat="1" applyFont="1" applyFill="1" applyBorder="1" applyAlignment="1">
      <alignment horizontal="center" vertical="center" wrapText="1"/>
    </xf>
    <xf numFmtId="3" fontId="78" fillId="5" borderId="65" xfId="0" applyNumberFormat="1" applyFont="1" applyFill="1" applyBorder="1" applyAlignment="1">
      <alignment horizontal="center" vertical="center" wrapText="1"/>
    </xf>
    <xf numFmtId="3" fontId="72" fillId="5" borderId="55" xfId="0" applyNumberFormat="1" applyFont="1" applyFill="1" applyBorder="1" applyAlignment="1">
      <alignment horizontal="center" vertical="center"/>
    </xf>
    <xf numFmtId="3" fontId="78" fillId="5" borderId="14" xfId="0" applyNumberFormat="1" applyFont="1" applyFill="1" applyBorder="1" applyAlignment="1">
      <alignment horizontal="center" vertical="center"/>
    </xf>
    <xf numFmtId="3" fontId="73" fillId="5" borderId="65" xfId="0" applyNumberFormat="1" applyFont="1" applyFill="1" applyBorder="1" applyAlignment="1">
      <alignment horizontal="center" vertical="center"/>
    </xf>
    <xf numFmtId="3" fontId="72" fillId="5" borderId="12" xfId="0" applyNumberFormat="1" applyFont="1" applyFill="1" applyBorder="1" applyAlignment="1">
      <alignment horizontal="center" vertical="center"/>
    </xf>
    <xf numFmtId="166" fontId="72" fillId="5" borderId="12" xfId="0" applyNumberFormat="1" applyFont="1" applyFill="1" applyBorder="1" applyAlignment="1">
      <alignment horizontal="center" vertical="center"/>
    </xf>
    <xf numFmtId="3" fontId="62" fillId="5" borderId="22" xfId="0" applyNumberFormat="1" applyFont="1" applyFill="1" applyBorder="1" applyAlignment="1">
      <alignment horizontal="center" vertical="center"/>
    </xf>
    <xf numFmtId="166" fontId="62" fillId="5" borderId="22" xfId="0" applyNumberFormat="1" applyFont="1" applyFill="1" applyBorder="1" applyAlignment="1">
      <alignment horizontal="center" vertical="center"/>
    </xf>
    <xf numFmtId="3" fontId="78" fillId="5" borderId="22" xfId="0" applyNumberFormat="1" applyFont="1" applyFill="1" applyBorder="1" applyAlignment="1">
      <alignment horizontal="center" vertical="center"/>
    </xf>
    <xf numFmtId="166" fontId="78" fillId="5" borderId="22" xfId="0" applyNumberFormat="1" applyFont="1" applyFill="1" applyBorder="1" applyAlignment="1">
      <alignment horizontal="center" vertical="center"/>
    </xf>
    <xf numFmtId="3" fontId="78" fillId="5" borderId="2" xfId="0" applyNumberFormat="1" applyFont="1" applyFill="1" applyBorder="1" applyAlignment="1">
      <alignment horizontal="center" vertical="center"/>
    </xf>
    <xf numFmtId="166" fontId="78" fillId="5" borderId="2" xfId="0" applyNumberFormat="1" applyFont="1" applyFill="1" applyBorder="1" applyAlignment="1">
      <alignment horizontal="center" vertical="center"/>
    </xf>
    <xf numFmtId="3" fontId="78" fillId="5" borderId="28" xfId="0" applyNumberFormat="1" applyFont="1" applyFill="1" applyBorder="1" applyAlignment="1">
      <alignment vertical="center"/>
    </xf>
    <xf numFmtId="3" fontId="78" fillId="5" borderId="23" xfId="0" applyNumberFormat="1" applyFont="1" applyFill="1" applyBorder="1" applyAlignment="1">
      <alignment horizontal="center" vertical="center"/>
    </xf>
    <xf numFmtId="3" fontId="110" fillId="5" borderId="14" xfId="0" applyNumberFormat="1" applyFont="1" applyFill="1" applyBorder="1" applyAlignment="1">
      <alignment horizontal="center" vertical="center"/>
    </xf>
    <xf numFmtId="3" fontId="73" fillId="5" borderId="55" xfId="0" applyNumberFormat="1" applyFont="1" applyFill="1" applyBorder="1" applyAlignment="1">
      <alignment horizontal="center" vertical="center" wrapText="1"/>
    </xf>
    <xf numFmtId="3" fontId="73" fillId="5" borderId="28" xfId="0" applyNumberFormat="1" applyFont="1" applyFill="1" applyBorder="1" applyAlignment="1">
      <alignment horizontal="center" vertical="center" wrapText="1"/>
    </xf>
    <xf numFmtId="3" fontId="73" fillId="5" borderId="14" xfId="0" applyNumberFormat="1" applyFont="1" applyFill="1" applyBorder="1" applyAlignment="1">
      <alignment horizontal="center" vertical="center" wrapText="1"/>
    </xf>
    <xf numFmtId="3" fontId="73" fillId="5" borderId="65" xfId="0" applyNumberFormat="1" applyFont="1" applyFill="1" applyBorder="1" applyAlignment="1">
      <alignment horizontal="center" vertical="center" wrapText="1"/>
    </xf>
    <xf numFmtId="3" fontId="73" fillId="5" borderId="22" xfId="0" applyNumberFormat="1" applyFont="1" applyFill="1" applyBorder="1" applyAlignment="1">
      <alignment horizontal="center" vertical="center"/>
    </xf>
    <xf numFmtId="166" fontId="73" fillId="5" borderId="22" xfId="0" applyNumberFormat="1" applyFont="1" applyFill="1" applyBorder="1" applyAlignment="1">
      <alignment horizontal="center" vertical="center"/>
    </xf>
    <xf numFmtId="3" fontId="73" fillId="5" borderId="2" xfId="0" applyNumberFormat="1" applyFont="1" applyFill="1" applyBorder="1" applyAlignment="1">
      <alignment horizontal="center" vertical="center"/>
    </xf>
    <xf numFmtId="166" fontId="73" fillId="5" borderId="2" xfId="0" applyNumberFormat="1" applyFont="1" applyFill="1" applyBorder="1" applyAlignment="1">
      <alignment horizontal="center" vertical="center"/>
    </xf>
    <xf numFmtId="3" fontId="73" fillId="5" borderId="12" xfId="0" applyNumberFormat="1" applyFont="1" applyFill="1" applyBorder="1" applyAlignment="1">
      <alignment horizontal="center" vertical="center" wrapText="1"/>
    </xf>
    <xf numFmtId="3" fontId="62" fillId="5" borderId="1" xfId="0" applyNumberFormat="1" applyFont="1" applyFill="1" applyBorder="1" applyAlignment="1">
      <alignment horizontal="center" vertical="center" wrapText="1"/>
    </xf>
    <xf numFmtId="3" fontId="73" fillId="5" borderId="3" xfId="0" applyNumberFormat="1" applyFont="1" applyFill="1" applyBorder="1" applyAlignment="1">
      <alignment horizontal="center" vertical="center" wrapText="1"/>
    </xf>
    <xf numFmtId="167" fontId="62" fillId="5" borderId="31" xfId="0" applyNumberFormat="1" applyFont="1" applyFill="1" applyBorder="1" applyAlignment="1">
      <alignment horizontal="center" vertical="center" wrapText="1"/>
    </xf>
    <xf numFmtId="3" fontId="62" fillId="5" borderId="3" xfId="0" applyNumberFormat="1" applyFont="1" applyFill="1" applyBorder="1" applyAlignment="1">
      <alignment horizontal="center" vertical="center" wrapText="1"/>
    </xf>
    <xf numFmtId="3" fontId="62" fillId="5" borderId="1" xfId="0" applyNumberFormat="1" applyFont="1" applyFill="1" applyBorder="1" applyAlignment="1">
      <alignment horizontal="center" vertical="center"/>
    </xf>
    <xf numFmtId="3" fontId="62" fillId="5" borderId="2" xfId="0" applyNumberFormat="1" applyFont="1" applyFill="1" applyBorder="1" applyAlignment="1">
      <alignment horizontal="center" vertical="center"/>
    </xf>
    <xf numFmtId="167" fontId="62" fillId="5" borderId="31" xfId="0" applyNumberFormat="1" applyFont="1" applyFill="1" applyBorder="1" applyAlignment="1">
      <alignment horizontal="center" vertical="center"/>
    </xf>
    <xf numFmtId="3" fontId="62" fillId="5" borderId="31" xfId="0" applyNumberFormat="1" applyFont="1" applyFill="1" applyBorder="1" applyAlignment="1">
      <alignment horizontal="center" vertical="center" wrapText="1"/>
    </xf>
    <xf numFmtId="3" fontId="62" fillId="5" borderId="3" xfId="0" applyNumberFormat="1" applyFont="1" applyFill="1" applyBorder="1" applyAlignment="1">
      <alignment horizontal="center" vertical="center"/>
    </xf>
    <xf numFmtId="3" fontId="62" fillId="5" borderId="54" xfId="0" applyNumberFormat="1" applyFont="1" applyFill="1" applyBorder="1" applyAlignment="1">
      <alignment horizontal="center" vertical="center" wrapText="1"/>
    </xf>
    <xf numFmtId="166" fontId="62" fillId="5" borderId="3" xfId="0" applyNumberFormat="1" applyFont="1" applyFill="1" applyBorder="1" applyAlignment="1">
      <alignment horizontal="center" vertical="center" wrapText="1"/>
    </xf>
    <xf numFmtId="166" fontId="62" fillId="5" borderId="2" xfId="0" applyNumberFormat="1" applyFont="1" applyFill="1" applyBorder="1" applyAlignment="1">
      <alignment horizontal="center" vertical="center"/>
    </xf>
    <xf numFmtId="166" fontId="62" fillId="5" borderId="3" xfId="0" applyNumberFormat="1" applyFont="1" applyFill="1" applyBorder="1" applyAlignment="1">
      <alignment horizontal="center" vertical="center"/>
    </xf>
    <xf numFmtId="166" fontId="62" fillId="5" borderId="4" xfId="0" applyNumberFormat="1" applyFont="1" applyFill="1" applyBorder="1" applyAlignment="1">
      <alignment horizontal="center" vertical="center"/>
    </xf>
    <xf numFmtId="166" fontId="62" fillId="5" borderId="30" xfId="0" applyNumberFormat="1" applyFont="1" applyFill="1" applyBorder="1" applyAlignment="1">
      <alignment horizontal="center" vertical="center"/>
    </xf>
    <xf numFmtId="166" fontId="62" fillId="0" borderId="3" xfId="0" applyNumberFormat="1" applyFont="1" applyFill="1" applyBorder="1" applyAlignment="1">
      <alignment vertical="center" wrapText="1"/>
    </xf>
    <xf numFmtId="166" fontId="62" fillId="5" borderId="0" xfId="0" applyNumberFormat="1" applyFont="1" applyFill="1" applyBorder="1" applyAlignment="1">
      <alignment horizontal="center" vertical="center" wrapText="1"/>
    </xf>
    <xf numFmtId="166" fontId="62" fillId="5" borderId="9" xfId="0" applyNumberFormat="1" applyFont="1" applyFill="1" applyBorder="1" applyAlignment="1">
      <alignment horizontal="center" vertical="center"/>
    </xf>
    <xf numFmtId="166" fontId="62" fillId="5" borderId="49" xfId="0" applyNumberFormat="1" applyFont="1" applyFill="1" applyBorder="1" applyAlignment="1">
      <alignment horizontal="center" vertical="center"/>
    </xf>
    <xf numFmtId="166" fontId="62" fillId="5" borderId="31" xfId="0" applyNumberFormat="1" applyFont="1" applyFill="1" applyBorder="1" applyAlignment="1">
      <alignment horizontal="center" vertical="center"/>
    </xf>
    <xf numFmtId="166" fontId="62" fillId="5" borderId="31" xfId="0" applyNumberFormat="1" applyFont="1" applyFill="1" applyBorder="1" applyAlignment="1">
      <alignment horizontal="center" vertical="center" wrapText="1"/>
    </xf>
    <xf numFmtId="166" fontId="62" fillId="5" borderId="2" xfId="0" applyNumberFormat="1" applyFont="1" applyFill="1" applyBorder="1" applyAlignment="1">
      <alignment horizontal="center" vertical="center" wrapText="1"/>
    </xf>
    <xf numFmtId="0" fontId="62" fillId="5" borderId="31" xfId="0" applyNumberFormat="1" applyFont="1" applyFill="1" applyBorder="1" applyAlignment="1">
      <alignment horizontal="center" vertical="center"/>
    </xf>
    <xf numFmtId="4" fontId="62" fillId="5" borderId="3" xfId="0" applyNumberFormat="1" applyFont="1" applyFill="1" applyBorder="1" applyAlignment="1">
      <alignment horizontal="center" vertical="center" wrapText="1"/>
    </xf>
    <xf numFmtId="4" fontId="62" fillId="5" borderId="2" xfId="0" applyNumberFormat="1" applyFont="1" applyFill="1" applyBorder="1" applyAlignment="1">
      <alignment horizontal="center" vertical="center"/>
    </xf>
    <xf numFmtId="166" fontId="62" fillId="5" borderId="1" xfId="0" applyNumberFormat="1" applyFont="1" applyFill="1" applyBorder="1" applyAlignment="1">
      <alignment horizontal="center" vertical="center"/>
    </xf>
    <xf numFmtId="166" fontId="61" fillId="5" borderId="1" xfId="0" applyNumberFormat="1" applyFont="1" applyFill="1" applyBorder="1" applyAlignment="1">
      <alignment horizontal="center" vertical="center"/>
    </xf>
    <xf numFmtId="4" fontId="62" fillId="5" borderId="0" xfId="0" applyNumberFormat="1" applyFont="1" applyFill="1" applyBorder="1" applyAlignment="1">
      <alignment horizontal="center" vertical="center"/>
    </xf>
    <xf numFmtId="4" fontId="62" fillId="5" borderId="0" xfId="0" applyNumberFormat="1" applyFont="1" applyFill="1" applyBorder="1" applyAlignment="1">
      <alignment horizontal="center" vertical="center" wrapText="1"/>
    </xf>
    <xf numFmtId="2" fontId="75" fillId="5" borderId="54" xfId="0" applyNumberFormat="1" applyFont="1" applyFill="1" applyBorder="1" applyAlignment="1">
      <alignment horizontal="center" vertical="center"/>
    </xf>
    <xf numFmtId="2" fontId="75" fillId="5" borderId="54" xfId="0" applyNumberFormat="1" applyFont="1" applyFill="1" applyBorder="1" applyAlignment="1">
      <alignment horizontal="center" vertical="center" wrapText="1"/>
    </xf>
    <xf numFmtId="2" fontId="75" fillId="5" borderId="31" xfId="0" applyNumberFormat="1" applyFont="1" applyFill="1" applyBorder="1" applyAlignment="1">
      <alignment horizontal="center" vertical="center"/>
    </xf>
    <xf numFmtId="4" fontId="75" fillId="5" borderId="54" xfId="0" applyNumberFormat="1" applyFont="1" applyFill="1" applyBorder="1" applyAlignment="1">
      <alignment horizontal="center" vertical="center"/>
    </xf>
    <xf numFmtId="4" fontId="75" fillId="5" borderId="54" xfId="0" applyNumberFormat="1" applyFont="1" applyFill="1" applyBorder="1" applyAlignment="1">
      <alignment horizontal="center" vertical="center" wrapText="1"/>
    </xf>
    <xf numFmtId="4" fontId="75" fillId="5" borderId="31" xfId="0" applyNumberFormat="1" applyFont="1" applyFill="1" applyBorder="1" applyAlignment="1">
      <alignment horizontal="center" vertical="center" wrapText="1"/>
    </xf>
    <xf numFmtId="0" fontId="75" fillId="5" borderId="54" xfId="0" applyNumberFormat="1" applyFont="1" applyFill="1" applyBorder="1" applyAlignment="1">
      <alignment horizontal="center" vertical="center"/>
    </xf>
    <xf numFmtId="0" fontId="75" fillId="5" borderId="54" xfId="0" applyNumberFormat="1" applyFont="1" applyFill="1" applyBorder="1" applyAlignment="1">
      <alignment horizontal="center" vertical="center" wrapText="1"/>
    </xf>
    <xf numFmtId="0" fontId="75" fillId="5" borderId="31" xfId="0" applyNumberFormat="1" applyFont="1" applyFill="1" applyBorder="1" applyAlignment="1">
      <alignment horizontal="center" vertical="center" wrapText="1"/>
    </xf>
    <xf numFmtId="167" fontId="75" fillId="5" borderId="28" xfId="0" applyNumberFormat="1" applyFont="1" applyFill="1" applyBorder="1" applyAlignment="1">
      <alignment horizontal="center" vertical="center" wrapText="1"/>
    </xf>
    <xf numFmtId="0" fontId="75" fillId="5" borderId="28" xfId="0" applyFont="1" applyFill="1" applyBorder="1" applyAlignment="1">
      <alignment horizontal="center" vertical="center" wrapText="1"/>
    </xf>
    <xf numFmtId="0" fontId="75" fillId="5" borderId="64" xfId="0" applyFont="1" applyFill="1" applyBorder="1" applyAlignment="1">
      <alignment horizontal="center" vertical="center" wrapText="1"/>
    </xf>
    <xf numFmtId="0" fontId="75" fillId="5" borderId="65" xfId="0" applyFont="1" applyFill="1" applyBorder="1" applyAlignment="1">
      <alignment horizontal="center" vertical="center"/>
    </xf>
    <xf numFmtId="167" fontId="75" fillId="5" borderId="28" xfId="0" applyNumberFormat="1" applyFont="1" applyFill="1" applyBorder="1" applyAlignment="1">
      <alignment horizontal="center" vertical="center"/>
    </xf>
    <xf numFmtId="0" fontId="81" fillId="5" borderId="0" xfId="0" applyFont="1" applyFill="1" applyAlignment="1">
      <alignment horizontal="center"/>
    </xf>
    <xf numFmtId="167" fontId="75" fillId="5" borderId="14" xfId="0" applyNumberFormat="1" applyFont="1" applyFill="1" applyBorder="1" applyAlignment="1">
      <alignment horizontal="center" vertical="center"/>
    </xf>
    <xf numFmtId="167" fontId="75" fillId="5" borderId="65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166" fontId="62" fillId="5" borderId="51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/>
    </xf>
    <xf numFmtId="166" fontId="62" fillId="0" borderId="3" xfId="0" applyNumberFormat="1" applyFont="1" applyFill="1" applyBorder="1" applyAlignment="1">
      <alignment horizontal="center" vertical="center"/>
    </xf>
    <xf numFmtId="166" fontId="62" fillId="5" borderId="54" xfId="0" applyNumberFormat="1" applyFont="1" applyFill="1" applyBorder="1" applyAlignment="1">
      <alignment horizontal="center" vertical="center"/>
    </xf>
    <xf numFmtId="166" fontId="62" fillId="0" borderId="49" xfId="0" applyNumberFormat="1" applyFont="1" applyFill="1" applyBorder="1" applyAlignment="1">
      <alignment horizontal="center" vertical="center"/>
    </xf>
    <xf numFmtId="168" fontId="62" fillId="0" borderId="3" xfId="0" applyNumberFormat="1" applyFont="1" applyFill="1" applyBorder="1" applyAlignment="1">
      <alignment horizontal="center" vertical="center"/>
    </xf>
    <xf numFmtId="4" fontId="62" fillId="0" borderId="3" xfId="0" applyNumberFormat="1" applyFont="1" applyFill="1" applyBorder="1" applyAlignment="1">
      <alignment horizontal="center" vertical="center" wrapText="1"/>
    </xf>
    <xf numFmtId="0" fontId="57" fillId="5" borderId="0" xfId="0" applyFont="1" applyFill="1" applyBorder="1" applyAlignment="1">
      <alignment horizontal="center"/>
    </xf>
    <xf numFmtId="0" fontId="69" fillId="5" borderId="0" xfId="0" applyFont="1" applyFill="1" applyBorder="1" applyAlignment="1">
      <alignment horizontal="left" vertical="center" wrapText="1"/>
    </xf>
    <xf numFmtId="0" fontId="80" fillId="5" borderId="5" xfId="0" applyFont="1" applyFill="1" applyBorder="1" applyAlignment="1">
      <alignment horizontal="center" vertical="top" wrapText="1"/>
    </xf>
    <xf numFmtId="0" fontId="80" fillId="5" borderId="10" xfId="0" applyFont="1" applyFill="1" applyBorder="1" applyAlignment="1">
      <alignment horizontal="center" vertical="top" wrapText="1"/>
    </xf>
    <xf numFmtId="0" fontId="80" fillId="5" borderId="37" xfId="0" applyFont="1" applyFill="1" applyBorder="1" applyAlignment="1">
      <alignment horizontal="center" vertical="top" wrapText="1"/>
    </xf>
    <xf numFmtId="0" fontId="80" fillId="5" borderId="55" xfId="0" applyFont="1" applyFill="1" applyBorder="1" applyAlignment="1">
      <alignment horizontal="center" vertical="top" wrapText="1"/>
    </xf>
    <xf numFmtId="0" fontId="80" fillId="5" borderId="64" xfId="0" applyFont="1" applyFill="1" applyBorder="1" applyAlignment="1">
      <alignment horizontal="center" vertical="top" wrapText="1"/>
    </xf>
    <xf numFmtId="0" fontId="57" fillId="5" borderId="0" xfId="0" applyFont="1" applyFill="1" applyBorder="1" applyAlignment="1">
      <alignment horizontal="center"/>
    </xf>
    <xf numFmtId="0" fontId="69" fillId="5" borderId="0" xfId="0" applyFont="1" applyFill="1" applyBorder="1" applyAlignment="1">
      <alignment horizontal="left"/>
    </xf>
    <xf numFmtId="0" fontId="72" fillId="0" borderId="31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3" fontId="14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5" borderId="0" xfId="0" applyFont="1" applyFill="1" applyBorder="1" applyAlignment="1">
      <alignment horizontal="left" vertical="center" wrapText="1"/>
    </xf>
    <xf numFmtId="2" fontId="67" fillId="0" borderId="0" xfId="0" applyNumberFormat="1" applyFont="1" applyFill="1" applyAlignment="1">
      <alignment horizontal="center"/>
    </xf>
    <xf numFmtId="2" fontId="107" fillId="0" borderId="0" xfId="0" applyNumberFormat="1" applyFont="1" applyFill="1" applyBorder="1" applyAlignment="1">
      <alignment horizontal="right" vertical="center"/>
    </xf>
    <xf numFmtId="0" fontId="62" fillId="5" borderId="28" xfId="0" applyFont="1" applyFill="1" applyBorder="1" applyAlignment="1">
      <alignment horizontal="left" vertical="center" indent="2"/>
    </xf>
    <xf numFmtId="0" fontId="62" fillId="5" borderId="16" xfId="0" applyFont="1" applyFill="1" applyBorder="1" applyAlignment="1">
      <alignment horizontal="left" vertical="center" indent="2"/>
    </xf>
    <xf numFmtId="0" fontId="62" fillId="5" borderId="42" xfId="0" applyFont="1" applyFill="1" applyBorder="1" applyAlignment="1">
      <alignment horizontal="left" vertical="center" indent="2"/>
    </xf>
    <xf numFmtId="0" fontId="73" fillId="5" borderId="10" xfId="0" applyFont="1" applyFill="1" applyBorder="1" applyAlignment="1">
      <alignment horizontal="left" vertical="center" wrapText="1"/>
    </xf>
    <xf numFmtId="0" fontId="73" fillId="5" borderId="0" xfId="0" applyFont="1" applyFill="1" applyBorder="1" applyAlignment="1">
      <alignment horizontal="left" vertical="center" wrapText="1"/>
    </xf>
    <xf numFmtId="0" fontId="67" fillId="5" borderId="0" xfId="0" applyFont="1" applyFill="1" applyBorder="1" applyAlignment="1">
      <alignment horizontal="center" vertical="center"/>
    </xf>
    <xf numFmtId="0" fontId="72" fillId="5" borderId="28" xfId="0" applyFont="1" applyFill="1" applyBorder="1" applyAlignment="1">
      <alignment vertical="center" wrapText="1"/>
    </xf>
    <xf numFmtId="0" fontId="72" fillId="5" borderId="16" xfId="0" applyFont="1" applyFill="1" applyBorder="1" applyAlignment="1">
      <alignment vertical="center" wrapText="1"/>
    </xf>
    <xf numFmtId="0" fontId="72" fillId="5" borderId="42" xfId="0" applyFont="1" applyFill="1" applyBorder="1" applyAlignment="1">
      <alignment vertical="center" wrapText="1"/>
    </xf>
    <xf numFmtId="0" fontId="72" fillId="5" borderId="64" xfId="0" applyFont="1" applyFill="1" applyBorder="1" applyAlignment="1">
      <alignment vertical="center" wrapText="1"/>
    </xf>
    <xf numFmtId="0" fontId="72" fillId="5" borderId="53" xfId="0" applyFont="1" applyFill="1" applyBorder="1" applyAlignment="1">
      <alignment vertical="center" wrapText="1"/>
    </xf>
    <xf numFmtId="0" fontId="72" fillId="5" borderId="44" xfId="0" applyFont="1" applyFill="1" applyBorder="1" applyAlignment="1">
      <alignment vertical="center" wrapText="1"/>
    </xf>
    <xf numFmtId="0" fontId="72" fillId="5" borderId="5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0" fontId="72" fillId="5" borderId="30" xfId="0" applyFont="1" applyFill="1" applyBorder="1" applyAlignment="1">
      <alignment horizontal="center" vertical="center"/>
    </xf>
    <xf numFmtId="0" fontId="72" fillId="5" borderId="9" xfId="0" applyFont="1" applyFill="1" applyBorder="1" applyAlignment="1">
      <alignment horizontal="center" vertical="center"/>
    </xf>
    <xf numFmtId="0" fontId="72" fillId="5" borderId="39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center" wrapText="1"/>
    </xf>
    <xf numFmtId="2" fontId="72" fillId="0" borderId="69" xfId="0" applyNumberFormat="1" applyFont="1" applyFill="1" applyBorder="1" applyAlignment="1">
      <alignment horizontal="center" vertical="center" wrapText="1"/>
    </xf>
    <xf numFmtId="2" fontId="72" fillId="0" borderId="70" xfId="0" applyNumberFormat="1" applyFont="1" applyFill="1" applyBorder="1" applyAlignment="1">
      <alignment horizontal="center" vertical="center" wrapText="1"/>
    </xf>
    <xf numFmtId="0" fontId="73" fillId="5" borderId="28" xfId="0" applyFont="1" applyFill="1" applyBorder="1" applyAlignment="1">
      <alignment vertical="center" wrapText="1"/>
    </xf>
    <xf numFmtId="0" fontId="73" fillId="5" borderId="16" xfId="0" applyFont="1" applyFill="1" applyBorder="1" applyAlignment="1">
      <alignment vertical="center" wrapText="1"/>
    </xf>
    <xf numFmtId="0" fontId="73" fillId="5" borderId="42" xfId="0" applyFont="1" applyFill="1" applyBorder="1" applyAlignment="1">
      <alignment vertical="center" wrapText="1"/>
    </xf>
    <xf numFmtId="0" fontId="72" fillId="5" borderId="32" xfId="0" applyFont="1" applyFill="1" applyBorder="1" applyAlignment="1">
      <alignment horizontal="left" vertical="center" wrapText="1"/>
    </xf>
    <xf numFmtId="0" fontId="72" fillId="5" borderId="21" xfId="0" applyFont="1" applyFill="1" applyBorder="1" applyAlignment="1">
      <alignment horizontal="left" vertical="center" wrapText="1"/>
    </xf>
    <xf numFmtId="0" fontId="72" fillId="5" borderId="47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42" xfId="0" applyFont="1" applyFill="1" applyBorder="1" applyAlignment="1">
      <alignment vertical="center" wrapText="1"/>
    </xf>
    <xf numFmtId="0" fontId="107" fillId="5" borderId="10" xfId="0" applyFont="1" applyFill="1" applyBorder="1" applyAlignment="1">
      <alignment horizontal="left" vertical="center" wrapText="1"/>
    </xf>
    <xf numFmtId="0" fontId="106" fillId="38" borderId="67" xfId="0" applyFont="1" applyFill="1" applyBorder="1" applyAlignment="1">
      <alignment horizontal="left" vertical="center" wrapText="1"/>
    </xf>
    <xf numFmtId="0" fontId="106" fillId="38" borderId="66" xfId="0" applyFont="1" applyFill="1" applyBorder="1" applyAlignment="1">
      <alignment horizontal="left" vertical="center" wrapText="1"/>
    </xf>
    <xf numFmtId="0" fontId="72" fillId="5" borderId="41" xfId="0" applyFont="1" applyFill="1" applyBorder="1" applyAlignment="1">
      <alignment horizontal="left" vertical="center" wrapText="1"/>
    </xf>
    <xf numFmtId="0" fontId="72" fillId="5" borderId="68" xfId="0" applyFont="1" applyFill="1" applyBorder="1" applyAlignment="1">
      <alignment horizontal="left" vertical="center" wrapText="1"/>
    </xf>
    <xf numFmtId="0" fontId="72" fillId="5" borderId="33" xfId="0" applyFont="1" applyFill="1" applyBorder="1" applyAlignment="1">
      <alignment horizontal="left" vertical="center" wrapText="1"/>
    </xf>
    <xf numFmtId="0" fontId="73" fillId="5" borderId="28" xfId="0" applyFont="1" applyFill="1" applyBorder="1" applyAlignment="1">
      <alignment horizontal="left" vertical="center" wrapText="1"/>
    </xf>
    <xf numFmtId="0" fontId="73" fillId="5" borderId="16" xfId="0" applyFont="1" applyFill="1" applyBorder="1" applyAlignment="1">
      <alignment horizontal="left" vertical="center" wrapText="1"/>
    </xf>
    <xf numFmtId="0" fontId="73" fillId="5" borderId="42" xfId="0" applyFont="1" applyFill="1" applyBorder="1" applyAlignment="1">
      <alignment horizontal="left" vertical="center" wrapText="1"/>
    </xf>
    <xf numFmtId="0" fontId="78" fillId="5" borderId="28" xfId="0" applyFont="1" applyFill="1" applyBorder="1" applyAlignment="1">
      <alignment horizontal="left" vertical="center" wrapText="1"/>
    </xf>
    <xf numFmtId="0" fontId="78" fillId="5" borderId="16" xfId="0" applyFont="1" applyFill="1" applyBorder="1" applyAlignment="1">
      <alignment horizontal="left" vertical="center" wrapText="1"/>
    </xf>
    <xf numFmtId="0" fontId="78" fillId="5" borderId="42" xfId="0" applyFont="1" applyFill="1" applyBorder="1" applyAlignment="1">
      <alignment horizontal="left" vertical="center" wrapText="1"/>
    </xf>
    <xf numFmtId="0" fontId="69" fillId="5" borderId="0" xfId="0" applyFont="1" applyFill="1" applyBorder="1" applyAlignment="1">
      <alignment horizontal="left" vertical="top" wrapText="1"/>
    </xf>
    <xf numFmtId="49" fontId="78" fillId="5" borderId="28" xfId="0" applyNumberFormat="1" applyFont="1" applyFill="1" applyBorder="1" applyAlignment="1">
      <alignment horizontal="left" vertical="center" wrapText="1"/>
    </xf>
    <xf numFmtId="49" fontId="78" fillId="5" borderId="16" xfId="0" applyNumberFormat="1" applyFont="1" applyFill="1" applyBorder="1" applyAlignment="1">
      <alignment horizontal="left" vertical="center" wrapText="1"/>
    </xf>
    <xf numFmtId="49" fontId="78" fillId="5" borderId="42" xfId="0" applyNumberFormat="1" applyFont="1" applyFill="1" applyBorder="1" applyAlignment="1">
      <alignment horizontal="left" vertical="center" wrapText="1"/>
    </xf>
    <xf numFmtId="0" fontId="73" fillId="5" borderId="64" xfId="0" applyFont="1" applyFill="1" applyBorder="1" applyAlignment="1">
      <alignment horizontal="left" vertical="center" wrapText="1"/>
    </xf>
    <xf numFmtId="0" fontId="73" fillId="5" borderId="53" xfId="0" applyFont="1" applyFill="1" applyBorder="1" applyAlignment="1">
      <alignment horizontal="left" vertical="center" wrapText="1"/>
    </xf>
    <xf numFmtId="0" fontId="73" fillId="5" borderId="44" xfId="0" applyFont="1" applyFill="1" applyBorder="1" applyAlignment="1">
      <alignment horizontal="left" vertical="center" wrapText="1"/>
    </xf>
    <xf numFmtId="0" fontId="72" fillId="38" borderId="34" xfId="0" applyFont="1" applyFill="1" applyBorder="1" applyAlignment="1">
      <alignment horizontal="left" vertical="center" wrapText="1"/>
    </xf>
    <xf numFmtId="0" fontId="72" fillId="38" borderId="33" xfId="0" applyFont="1" applyFill="1" applyBorder="1" applyAlignment="1">
      <alignment horizontal="left" vertical="center" wrapText="1"/>
    </xf>
    <xf numFmtId="0" fontId="72" fillId="38" borderId="19" xfId="0" applyFont="1" applyFill="1" applyBorder="1" applyAlignment="1">
      <alignment horizontal="left" vertical="center" wrapText="1"/>
    </xf>
    <xf numFmtId="0" fontId="72" fillId="38" borderId="18" xfId="0" applyFont="1" applyFill="1" applyBorder="1" applyAlignment="1">
      <alignment horizontal="left" vertical="center" wrapText="1"/>
    </xf>
    <xf numFmtId="0" fontId="80" fillId="5" borderId="5" xfId="0" applyFont="1" applyFill="1" applyBorder="1" applyAlignment="1">
      <alignment horizontal="center" vertical="center"/>
    </xf>
    <xf numFmtId="0" fontId="80" fillId="5" borderId="10" xfId="0" applyFont="1" applyFill="1" applyBorder="1" applyAlignment="1">
      <alignment horizontal="center" vertical="center"/>
    </xf>
    <xf numFmtId="0" fontId="80" fillId="5" borderId="37" xfId="0" applyFont="1" applyFill="1" applyBorder="1" applyAlignment="1">
      <alignment horizontal="center" vertical="center"/>
    </xf>
    <xf numFmtId="0" fontId="80" fillId="5" borderId="30" xfId="0" applyFont="1" applyFill="1" applyBorder="1" applyAlignment="1">
      <alignment horizontal="center" vertical="center"/>
    </xf>
    <xf numFmtId="0" fontId="80" fillId="5" borderId="9" xfId="0" applyFont="1" applyFill="1" applyBorder="1" applyAlignment="1">
      <alignment horizontal="center" vertical="center"/>
    </xf>
    <xf numFmtId="0" fontId="80" fillId="5" borderId="39" xfId="0" applyFont="1" applyFill="1" applyBorder="1" applyAlignment="1">
      <alignment horizontal="center" vertical="center"/>
    </xf>
    <xf numFmtId="2" fontId="72" fillId="0" borderId="54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 wrapText="1"/>
    </xf>
    <xf numFmtId="167" fontId="105" fillId="5" borderId="0" xfId="0" applyNumberFormat="1" applyFont="1" applyFill="1" applyAlignment="1">
      <alignment horizontal="center" vertical="center" wrapText="1"/>
    </xf>
    <xf numFmtId="0" fontId="62" fillId="5" borderId="28" xfId="0" applyFont="1" applyFill="1" applyBorder="1" applyAlignment="1">
      <alignment horizontal="left" vertical="center" wrapText="1" indent="2"/>
    </xf>
    <xf numFmtId="0" fontId="62" fillId="5" borderId="16" xfId="0" applyFont="1" applyFill="1" applyBorder="1" applyAlignment="1">
      <alignment horizontal="left" vertical="center" wrapText="1" indent="2"/>
    </xf>
    <xf numFmtId="0" fontId="62" fillId="5" borderId="42" xfId="0" applyFont="1" applyFill="1" applyBorder="1" applyAlignment="1">
      <alignment horizontal="left" vertical="center" wrapText="1" indent="2"/>
    </xf>
    <xf numFmtId="0" fontId="78" fillId="5" borderId="64" xfId="0" applyFont="1" applyFill="1" applyBorder="1" applyAlignment="1">
      <alignment horizontal="left" vertical="center" indent="2"/>
    </xf>
    <xf numFmtId="0" fontId="78" fillId="5" borderId="53" xfId="0" applyFont="1" applyFill="1" applyBorder="1" applyAlignment="1">
      <alignment horizontal="left" vertical="center" indent="2"/>
    </xf>
    <xf numFmtId="0" fontId="78" fillId="5" borderId="44" xfId="0" applyFont="1" applyFill="1" applyBorder="1" applyAlignment="1">
      <alignment horizontal="left" vertical="center" indent="2"/>
    </xf>
    <xf numFmtId="0" fontId="110" fillId="5" borderId="10" xfId="0" applyFont="1" applyFill="1" applyBorder="1" applyAlignment="1">
      <alignment horizontal="justify" vertical="center" wrapText="1"/>
    </xf>
    <xf numFmtId="0" fontId="69" fillId="5" borderId="0" xfId="0" applyFont="1" applyFill="1" applyBorder="1" applyAlignment="1">
      <alignment horizontal="right"/>
    </xf>
    <xf numFmtId="0" fontId="61" fillId="5" borderId="5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61" fillId="5" borderId="37" xfId="0" applyFont="1" applyFill="1" applyBorder="1" applyAlignment="1">
      <alignment horizontal="center" vertical="center"/>
    </xf>
    <xf numFmtId="0" fontId="61" fillId="5" borderId="4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1" fillId="5" borderId="38" xfId="0" applyFont="1" applyFill="1" applyBorder="1" applyAlignment="1">
      <alignment horizontal="center" vertical="center"/>
    </xf>
    <xf numFmtId="0" fontId="61" fillId="5" borderId="30" xfId="0" applyFont="1" applyFill="1" applyBorder="1" applyAlignment="1">
      <alignment horizontal="center" vertical="center"/>
    </xf>
    <xf numFmtId="0" fontId="61" fillId="5" borderId="9" xfId="0" applyFont="1" applyFill="1" applyBorder="1" applyAlignment="1">
      <alignment horizontal="center" vertical="center"/>
    </xf>
    <xf numFmtId="0" fontId="61" fillId="5" borderId="39" xfId="0" applyFont="1" applyFill="1" applyBorder="1" applyAlignment="1">
      <alignment horizontal="center" vertical="center"/>
    </xf>
    <xf numFmtId="49" fontId="61" fillId="5" borderId="5" xfId="0" applyNumberFormat="1" applyFont="1" applyFill="1" applyBorder="1" applyAlignment="1">
      <alignment horizontal="center" vertical="center" wrapText="1"/>
    </xf>
    <xf numFmtId="49" fontId="61" fillId="5" borderId="4" xfId="0" applyNumberFormat="1" applyFont="1" applyFill="1" applyBorder="1" applyAlignment="1">
      <alignment horizontal="center" vertical="center" wrapText="1"/>
    </xf>
    <xf numFmtId="49" fontId="61" fillId="5" borderId="30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61" fillId="0" borderId="3" xfId="0" applyNumberFormat="1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horizontal="center" vertical="center" wrapText="1"/>
    </xf>
    <xf numFmtId="49" fontId="61" fillId="0" borderId="55" xfId="0" applyNumberFormat="1" applyFont="1" applyFill="1" applyBorder="1" applyAlignment="1">
      <alignment horizontal="center" vertical="center" wrapText="1"/>
    </xf>
    <xf numFmtId="49" fontId="61" fillId="0" borderId="28" xfId="0" applyNumberFormat="1" applyFont="1" applyFill="1" applyBorder="1" applyAlignment="1">
      <alignment horizontal="center" vertical="center" wrapText="1"/>
    </xf>
    <xf numFmtId="49" fontId="61" fillId="0" borderId="64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56" xfId="0" applyNumberFormat="1" applyFont="1" applyFill="1" applyBorder="1" applyAlignment="1">
      <alignment horizontal="center" vertical="center" wrapText="1"/>
    </xf>
    <xf numFmtId="2" fontId="61" fillId="0" borderId="43" xfId="0" applyNumberFormat="1" applyFont="1" applyFill="1" applyBorder="1" applyAlignment="1">
      <alignment horizontal="center" vertical="center" wrapText="1"/>
    </xf>
    <xf numFmtId="2" fontId="61" fillId="0" borderId="66" xfId="0" applyNumberFormat="1" applyFont="1" applyFill="1" applyBorder="1" applyAlignment="1">
      <alignment horizontal="center" vertical="center" wrapText="1"/>
    </xf>
    <xf numFmtId="0" fontId="61" fillId="5" borderId="55" xfId="0" applyFont="1" applyFill="1" applyBorder="1" applyAlignment="1">
      <alignment horizontal="left" vertical="center" wrapText="1"/>
    </xf>
    <xf numFmtId="0" fontId="61" fillId="5" borderId="13" xfId="0" applyFont="1" applyFill="1" applyBorder="1" applyAlignment="1">
      <alignment horizontal="left" vertical="center" wrapText="1"/>
    </xf>
    <xf numFmtId="0" fontId="61" fillId="5" borderId="4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vertical="center"/>
    </xf>
    <xf numFmtId="0" fontId="138" fillId="0" borderId="2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2" fontId="61" fillId="0" borderId="54" xfId="0" applyNumberFormat="1" applyFont="1" applyFill="1" applyBorder="1" applyAlignment="1">
      <alignment horizontal="center" vertical="center"/>
    </xf>
    <xf numFmtId="0" fontId="138" fillId="0" borderId="49" xfId="0" applyFont="1" applyFill="1" applyBorder="1" applyAlignment="1">
      <alignment vertical="center"/>
    </xf>
    <xf numFmtId="0" fontId="138" fillId="0" borderId="51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top"/>
    </xf>
    <xf numFmtId="0" fontId="97" fillId="0" borderId="0" xfId="0" applyFont="1" applyFill="1" applyBorder="1" applyAlignment="1">
      <alignment horizontal="center" vertical="justify"/>
    </xf>
    <xf numFmtId="0" fontId="91" fillId="0" borderId="33" xfId="0" applyFont="1" applyFill="1" applyBorder="1" applyAlignment="1">
      <alignment horizontal="center" vertical="center" wrapText="1"/>
    </xf>
    <xf numFmtId="0" fontId="91" fillId="0" borderId="66" xfId="0" applyFont="1" applyFill="1" applyBorder="1" applyAlignment="1">
      <alignment horizontal="center" vertical="center" wrapText="1"/>
    </xf>
    <xf numFmtId="0" fontId="141" fillId="0" borderId="26" xfId="0" applyFont="1" applyFill="1" applyBorder="1" applyAlignment="1">
      <alignment horizontal="center" vertical="center" wrapText="1"/>
    </xf>
    <xf numFmtId="0" fontId="141" fillId="0" borderId="62" xfId="0" applyFont="1" applyFill="1" applyBorder="1" applyAlignment="1">
      <alignment horizontal="center" vertical="center" wrapText="1"/>
    </xf>
    <xf numFmtId="0" fontId="141" fillId="0" borderId="27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1" fillId="0" borderId="58" xfId="0" applyFont="1" applyFill="1" applyBorder="1" applyAlignment="1">
      <alignment horizontal="center" vertical="center" wrapText="1"/>
    </xf>
    <xf numFmtId="0" fontId="91" fillId="0" borderId="63" xfId="0" applyFont="1" applyFill="1" applyBorder="1" applyAlignment="1">
      <alignment horizontal="center" vertical="center" wrapText="1"/>
    </xf>
    <xf numFmtId="0" fontId="91" fillId="0" borderId="56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64" xfId="0" applyFont="1" applyFill="1" applyBorder="1" applyAlignment="1">
      <alignment horizontal="center" vertical="top" wrapText="1"/>
    </xf>
    <xf numFmtId="0" fontId="141" fillId="0" borderId="71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167" fontId="211" fillId="0" borderId="0" xfId="0" applyNumberFormat="1" applyFont="1" applyFill="1" applyBorder="1" applyAlignment="1">
      <alignment horizontal="center" wrapText="1"/>
    </xf>
    <xf numFmtId="49" fontId="80" fillId="0" borderId="54" xfId="0" applyNumberFormat="1" applyFont="1" applyFill="1" applyBorder="1" applyAlignment="1">
      <alignment horizontal="center" vertical="center" wrapText="1"/>
    </xf>
    <xf numFmtId="49" fontId="80" fillId="0" borderId="49" xfId="0" applyNumberFormat="1" applyFont="1" applyFill="1" applyBorder="1" applyAlignment="1">
      <alignment horizontal="center" vertical="center" wrapText="1"/>
    </xf>
    <xf numFmtId="49" fontId="80" fillId="0" borderId="51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6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center" vertical="top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2" fontId="61" fillId="0" borderId="4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wrapText="1"/>
    </xf>
    <xf numFmtId="0" fontId="97" fillId="0" borderId="54" xfId="0" applyFont="1" applyFill="1" applyBorder="1" applyAlignment="1">
      <alignment horizontal="center" vertical="center" wrapText="1"/>
    </xf>
    <xf numFmtId="0" fontId="97" fillId="0" borderId="51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7" fillId="0" borderId="1" xfId="0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67" fontId="172" fillId="0" borderId="1" xfId="553" applyNumberFormat="1" applyFont="1" applyFill="1" applyBorder="1" applyAlignment="1">
      <alignment horizontal="center" vertical="center" wrapText="1"/>
    </xf>
    <xf numFmtId="167" fontId="172" fillId="0" borderId="3" xfId="553" applyNumberFormat="1" applyFont="1" applyFill="1" applyBorder="1" applyAlignment="1">
      <alignment horizontal="center" vertical="center" wrapText="1"/>
    </xf>
    <xf numFmtId="167" fontId="172" fillId="0" borderId="2" xfId="553" applyNumberFormat="1" applyFont="1" applyFill="1" applyBorder="1" applyAlignment="1">
      <alignment horizontal="center" vertical="center" wrapText="1"/>
    </xf>
    <xf numFmtId="167" fontId="75" fillId="0" borderId="5" xfId="0" applyNumberFormat="1" applyFont="1" applyFill="1" applyBorder="1" applyAlignment="1">
      <alignment horizontal="center" vertical="center" wrapText="1"/>
    </xf>
    <xf numFmtId="167" fontId="75" fillId="0" borderId="10" xfId="0" applyNumberFormat="1" applyFont="1" applyFill="1" applyBorder="1" applyAlignment="1">
      <alignment horizontal="center" vertical="center" wrapText="1"/>
    </xf>
    <xf numFmtId="167" fontId="75" fillId="0" borderId="37" xfId="0" applyNumberFormat="1" applyFont="1" applyFill="1" applyBorder="1" applyAlignment="1">
      <alignment horizontal="center" vertical="center" wrapText="1"/>
    </xf>
    <xf numFmtId="167" fontId="75" fillId="0" borderId="4" xfId="0" applyNumberFormat="1" applyFont="1" applyFill="1" applyBorder="1" applyAlignment="1">
      <alignment horizontal="center" vertical="center" wrapText="1"/>
    </xf>
    <xf numFmtId="167" fontId="75" fillId="0" borderId="0" xfId="0" applyNumberFormat="1" applyFont="1" applyFill="1" applyBorder="1" applyAlignment="1">
      <alignment horizontal="center" vertical="center" wrapText="1"/>
    </xf>
    <xf numFmtId="167" fontId="75" fillId="0" borderId="38" xfId="0" applyNumberFormat="1" applyFont="1" applyFill="1" applyBorder="1" applyAlignment="1">
      <alignment horizontal="center" vertical="center" wrapText="1"/>
    </xf>
    <xf numFmtId="167" fontId="75" fillId="0" borderId="30" xfId="0" applyNumberFormat="1" applyFont="1" applyFill="1" applyBorder="1" applyAlignment="1">
      <alignment horizontal="center" vertical="center" wrapText="1"/>
    </xf>
    <xf numFmtId="167" fontId="75" fillId="0" borderId="9" xfId="0" applyNumberFormat="1" applyFont="1" applyFill="1" applyBorder="1" applyAlignment="1">
      <alignment horizontal="center" vertical="center" wrapText="1"/>
    </xf>
    <xf numFmtId="167" fontId="75" fillId="0" borderId="39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4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30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167" fontId="172" fillId="0" borderId="58" xfId="553" applyNumberFormat="1" applyFont="1" applyFill="1" applyBorder="1" applyAlignment="1">
      <alignment horizontal="center" vertical="center" wrapText="1"/>
    </xf>
    <xf numFmtId="167" fontId="172" fillId="0" borderId="57" xfId="553" applyNumberFormat="1" applyFont="1" applyFill="1" applyBorder="1" applyAlignment="1">
      <alignment horizontal="center" vertical="center" wrapText="1"/>
    </xf>
    <xf numFmtId="167" fontId="172" fillId="0" borderId="63" xfId="553" applyNumberFormat="1" applyFont="1" applyFill="1" applyBorder="1" applyAlignment="1">
      <alignment horizontal="center" vertical="center" wrapText="1"/>
    </xf>
    <xf numFmtId="167" fontId="172" fillId="0" borderId="56" xfId="553" applyNumberFormat="1" applyFont="1" applyFill="1" applyBorder="1" applyAlignment="1">
      <alignment horizontal="center" vertical="center" wrapText="1"/>
    </xf>
    <xf numFmtId="167" fontId="172" fillId="0" borderId="18" xfId="553" applyNumberFormat="1" applyFont="1" applyFill="1" applyBorder="1" applyAlignment="1">
      <alignment horizontal="center" vertical="center" wrapText="1"/>
    </xf>
    <xf numFmtId="167" fontId="172" fillId="0" borderId="66" xfId="553" applyNumberFormat="1" applyFont="1" applyFill="1" applyBorder="1" applyAlignment="1">
      <alignment horizontal="center" vertical="center" wrapText="1"/>
    </xf>
    <xf numFmtId="167" fontId="172" fillId="0" borderId="68" xfId="553" applyNumberFormat="1" applyFont="1" applyFill="1" applyBorder="1" applyAlignment="1">
      <alignment horizontal="center" vertical="center" wrapText="1"/>
    </xf>
    <xf numFmtId="167" fontId="172" fillId="0" borderId="60" xfId="553" applyNumberFormat="1" applyFont="1" applyFill="1" applyBorder="1" applyAlignment="1">
      <alignment horizontal="center" vertical="center" wrapText="1"/>
    </xf>
    <xf numFmtId="167" fontId="172" fillId="0" borderId="33" xfId="553" applyNumberFormat="1" applyFont="1" applyFill="1" applyBorder="1" applyAlignment="1">
      <alignment horizontal="center" vertical="center" wrapText="1"/>
    </xf>
    <xf numFmtId="167" fontId="172" fillId="0" borderId="36" xfId="553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4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167" fontId="75" fillId="0" borderId="70" xfId="0" applyNumberFormat="1" applyFont="1" applyFill="1" applyBorder="1" applyAlignment="1">
      <alignment horizontal="center" vertical="center"/>
    </xf>
    <xf numFmtId="167" fontId="75" fillId="0" borderId="46" xfId="0" applyNumberFormat="1" applyFont="1" applyFill="1" applyBorder="1" applyAlignment="1">
      <alignment horizontal="center" vertical="center"/>
    </xf>
    <xf numFmtId="167" fontId="75" fillId="0" borderId="29" xfId="0" applyNumberFormat="1" applyFont="1" applyFill="1" applyBorder="1" applyAlignment="1">
      <alignment horizontal="center" vertical="center"/>
    </xf>
    <xf numFmtId="167" fontId="75" fillId="0" borderId="74" xfId="0" applyNumberFormat="1" applyFont="1" applyFill="1" applyBorder="1" applyAlignment="1">
      <alignment horizontal="center" vertical="center"/>
    </xf>
    <xf numFmtId="167" fontId="75" fillId="0" borderId="7" xfId="0" applyNumberFormat="1" applyFont="1" applyFill="1" applyBorder="1" applyAlignment="1">
      <alignment horizontal="center" vertical="center"/>
    </xf>
    <xf numFmtId="167" fontId="75" fillId="0" borderId="75" xfId="0" applyNumberFormat="1" applyFont="1" applyFill="1" applyBorder="1" applyAlignment="1">
      <alignment horizontal="center" vertical="center"/>
    </xf>
    <xf numFmtId="167" fontId="75" fillId="0" borderId="10" xfId="0" applyNumberFormat="1" applyFont="1" applyFill="1" applyBorder="1" applyAlignment="1">
      <alignment horizontal="center" vertical="center"/>
    </xf>
    <xf numFmtId="167" fontId="75" fillId="0" borderId="0" xfId="0" applyNumberFormat="1" applyFont="1" applyFill="1" applyBorder="1" applyAlignment="1">
      <alignment horizontal="center" vertical="center"/>
    </xf>
    <xf numFmtId="167" fontId="75" fillId="0" borderId="9" xfId="0" applyNumberFormat="1" applyFont="1" applyFill="1" applyBorder="1" applyAlignment="1">
      <alignment horizontal="center" vertical="center"/>
    </xf>
    <xf numFmtId="168" fontId="80" fillId="0" borderId="5" xfId="0" applyNumberFormat="1" applyFont="1" applyFill="1" applyBorder="1" applyAlignment="1">
      <alignment horizontal="center" vertical="center" wrapText="1"/>
    </xf>
    <xf numFmtId="168" fontId="80" fillId="0" borderId="10" xfId="0" applyNumberFormat="1" applyFont="1" applyFill="1" applyBorder="1" applyAlignment="1">
      <alignment horizontal="center" vertical="center" wrapText="1"/>
    </xf>
    <xf numFmtId="168" fontId="80" fillId="0" borderId="37" xfId="0" applyNumberFormat="1" applyFont="1" applyFill="1" applyBorder="1" applyAlignment="1">
      <alignment horizontal="center" vertical="center" wrapText="1"/>
    </xf>
    <xf numFmtId="168" fontId="80" fillId="0" borderId="4" xfId="0" applyNumberFormat="1" applyFont="1" applyFill="1" applyBorder="1" applyAlignment="1">
      <alignment horizontal="center" vertical="center" wrapText="1"/>
    </xf>
    <xf numFmtId="168" fontId="80" fillId="0" borderId="0" xfId="0" applyNumberFormat="1" applyFont="1" applyFill="1" applyBorder="1" applyAlignment="1">
      <alignment horizontal="center" vertical="center" wrapText="1"/>
    </xf>
    <xf numFmtId="168" fontId="80" fillId="0" borderId="38" xfId="0" applyNumberFormat="1" applyFont="1" applyFill="1" applyBorder="1" applyAlignment="1">
      <alignment horizontal="center" vertical="center" wrapText="1"/>
    </xf>
    <xf numFmtId="168" fontId="80" fillId="0" borderId="30" xfId="0" applyNumberFormat="1" applyFont="1" applyFill="1" applyBorder="1" applyAlignment="1">
      <alignment horizontal="center" vertical="center" wrapText="1"/>
    </xf>
    <xf numFmtId="168" fontId="80" fillId="0" borderId="9" xfId="0" applyNumberFormat="1" applyFont="1" applyFill="1" applyBorder="1" applyAlignment="1">
      <alignment horizontal="center" vertical="center" wrapText="1"/>
    </xf>
    <xf numFmtId="168" fontId="80" fillId="0" borderId="39" xfId="0" applyNumberFormat="1" applyFont="1" applyFill="1" applyBorder="1" applyAlignment="1">
      <alignment horizontal="center" vertical="center" wrapText="1"/>
    </xf>
    <xf numFmtId="167" fontId="75" fillId="0" borderId="74" xfId="1" applyNumberFormat="1" applyFont="1" applyFill="1" applyBorder="1" applyAlignment="1">
      <alignment horizontal="center" vertical="center"/>
    </xf>
    <xf numFmtId="167" fontId="75" fillId="0" borderId="7" xfId="1" applyNumberFormat="1" applyFont="1" applyFill="1" applyBorder="1" applyAlignment="1">
      <alignment horizontal="center" vertical="center"/>
    </xf>
    <xf numFmtId="167" fontId="75" fillId="0" borderId="75" xfId="1" applyNumberFormat="1" applyFont="1" applyFill="1" applyBorder="1" applyAlignment="1">
      <alignment horizontal="center" vertical="center"/>
    </xf>
    <xf numFmtId="167" fontId="75" fillId="0" borderId="10" xfId="1" applyNumberFormat="1" applyFont="1" applyFill="1" applyBorder="1" applyAlignment="1">
      <alignment horizontal="center" vertical="center"/>
    </xf>
    <xf numFmtId="167" fontId="75" fillId="0" borderId="0" xfId="1" applyNumberFormat="1" applyFont="1" applyFill="1" applyBorder="1" applyAlignment="1">
      <alignment horizontal="center" vertical="center"/>
    </xf>
    <xf numFmtId="167" fontId="75" fillId="0" borderId="9" xfId="1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1" fontId="80" fillId="0" borderId="74" xfId="0" applyNumberFormat="1" applyFont="1" applyFill="1" applyBorder="1" applyAlignment="1">
      <alignment horizontal="center" vertical="center"/>
    </xf>
    <xf numFmtId="1" fontId="80" fillId="0" borderId="7" xfId="0" applyNumberFormat="1" applyFont="1" applyFill="1" applyBorder="1" applyAlignment="1">
      <alignment horizontal="center" vertical="center"/>
    </xf>
    <xf numFmtId="1" fontId="80" fillId="0" borderId="75" xfId="0" applyNumberFormat="1" applyFont="1" applyFill="1" applyBorder="1" applyAlignment="1">
      <alignment horizontal="center" vertical="center"/>
    </xf>
    <xf numFmtId="1" fontId="80" fillId="0" borderId="86" xfId="0" applyNumberFormat="1" applyFont="1" applyFill="1" applyBorder="1" applyAlignment="1">
      <alignment horizontal="center" vertical="center"/>
    </xf>
    <xf numFmtId="1" fontId="80" fillId="0" borderId="6" xfId="0" applyNumberFormat="1" applyFont="1" applyFill="1" applyBorder="1" applyAlignment="1">
      <alignment horizontal="center" vertical="center"/>
    </xf>
    <xf numFmtId="1" fontId="80" fillId="0" borderId="73" xfId="0" applyNumberFormat="1" applyFont="1" applyFill="1" applyBorder="1" applyAlignment="1">
      <alignment horizontal="center" vertical="center"/>
    </xf>
    <xf numFmtId="167" fontId="75" fillId="0" borderId="70" xfId="1" applyNumberFormat="1" applyFont="1" applyFill="1" applyBorder="1" applyAlignment="1">
      <alignment horizontal="center" vertical="center"/>
    </xf>
    <xf numFmtId="167" fontId="75" fillId="0" borderId="46" xfId="1" applyNumberFormat="1" applyFont="1" applyFill="1" applyBorder="1" applyAlignment="1">
      <alignment horizontal="center" vertical="center"/>
    </xf>
    <xf numFmtId="167" fontId="75" fillId="0" borderId="29" xfId="1" applyNumberFormat="1" applyFont="1" applyFill="1" applyBorder="1" applyAlignment="1">
      <alignment horizontal="center" vertical="center"/>
    </xf>
    <xf numFmtId="1" fontId="80" fillId="0" borderId="37" xfId="0" applyNumberFormat="1" applyFont="1" applyFill="1" applyBorder="1" applyAlignment="1">
      <alignment horizontal="center" vertical="center"/>
    </xf>
    <xf numFmtId="1" fontId="80" fillId="0" borderId="38" xfId="0" applyNumberFormat="1" applyFont="1" applyFill="1" applyBorder="1" applyAlignment="1">
      <alignment horizontal="center" vertical="center"/>
    </xf>
    <xf numFmtId="1" fontId="80" fillId="0" borderId="39" xfId="0" applyNumberFormat="1" applyFont="1" applyFill="1" applyBorder="1" applyAlignment="1">
      <alignment horizontal="center" vertical="center"/>
    </xf>
    <xf numFmtId="0" fontId="75" fillId="0" borderId="60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1" fontId="80" fillId="0" borderId="58" xfId="0" applyNumberFormat="1" applyFont="1" applyFill="1" applyBorder="1" applyAlignment="1">
      <alignment horizontal="center" vertical="center"/>
    </xf>
    <xf numFmtId="1" fontId="80" fillId="0" borderId="57" xfId="0" applyNumberFormat="1" applyFont="1" applyFill="1" applyBorder="1" applyAlignment="1">
      <alignment horizontal="center" vertical="center"/>
    </xf>
    <xf numFmtId="1" fontId="80" fillId="0" borderId="63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49" fontId="75" fillId="0" borderId="54" xfId="0" applyNumberFormat="1" applyFont="1" applyFill="1" applyBorder="1" applyAlignment="1">
      <alignment horizontal="center" vertical="center" wrapText="1"/>
    </xf>
    <xf numFmtId="49" fontId="75" fillId="0" borderId="49" xfId="0" applyNumberFormat="1" applyFont="1" applyFill="1" applyBorder="1" applyAlignment="1">
      <alignment horizontal="center" vertical="center" wrapText="1"/>
    </xf>
    <xf numFmtId="49" fontId="75" fillId="0" borderId="51" xfId="0" applyNumberFormat="1" applyFont="1" applyFill="1" applyBorder="1" applyAlignment="1">
      <alignment horizontal="center" vertical="center" wrapText="1"/>
    </xf>
    <xf numFmtId="2" fontId="75" fillId="0" borderId="54" xfId="0" applyNumberFormat="1" applyFont="1" applyFill="1" applyBorder="1" applyAlignment="1">
      <alignment horizontal="center" vertical="center" wrapText="1"/>
    </xf>
    <xf numFmtId="2" fontId="75" fillId="0" borderId="49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 vertical="center"/>
    </xf>
    <xf numFmtId="49" fontId="75" fillId="0" borderId="26" xfId="0" applyNumberFormat="1" applyFont="1" applyFill="1" applyBorder="1" applyAlignment="1">
      <alignment horizontal="center" vertical="center" wrapText="1"/>
    </xf>
    <xf numFmtId="49" fontId="75" fillId="0" borderId="62" xfId="0" applyNumberFormat="1" applyFont="1" applyFill="1" applyBorder="1" applyAlignment="1">
      <alignment horizontal="center" vertical="center" wrapText="1"/>
    </xf>
    <xf numFmtId="49" fontId="75" fillId="0" borderId="27" xfId="0" applyNumberFormat="1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71" xfId="0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80" fillId="0" borderId="72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/>
    </xf>
    <xf numFmtId="0" fontId="80" fillId="0" borderId="44" xfId="0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top" wrapText="1"/>
    </xf>
    <xf numFmtId="0" fontId="80" fillId="0" borderId="54" xfId="0" applyNumberFormat="1" applyFont="1" applyFill="1" applyBorder="1" applyAlignment="1">
      <alignment horizontal="center" vertical="center" wrapText="1"/>
    </xf>
    <xf numFmtId="0" fontId="80" fillId="0" borderId="49" xfId="0" applyNumberFormat="1" applyFont="1" applyFill="1" applyBorder="1" applyAlignment="1">
      <alignment horizontal="center" vertical="center" wrapText="1"/>
    </xf>
    <xf numFmtId="0" fontId="80" fillId="0" borderId="5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80" fillId="0" borderId="52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80" fillId="0" borderId="6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center"/>
    </xf>
    <xf numFmtId="0" fontId="80" fillId="0" borderId="64" xfId="0" applyFont="1" applyFill="1" applyBorder="1" applyAlignment="1">
      <alignment horizontal="center" vertical="center"/>
    </xf>
    <xf numFmtId="0" fontId="80" fillId="0" borderId="72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2" fontId="75" fillId="0" borderId="59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80" fillId="0" borderId="9" xfId="0" applyNumberFormat="1" applyFont="1" applyFill="1" applyBorder="1" applyAlignment="1">
      <alignment horizontal="center" vertical="top" wrapText="1"/>
    </xf>
    <xf numFmtId="0" fontId="80" fillId="0" borderId="55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0" fillId="0" borderId="67" xfId="0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185" fillId="0" borderId="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81" fillId="5" borderId="0" xfId="19" applyFont="1" applyFill="1" applyAlignment="1">
      <alignment horizontal="left" vertical="center" wrapText="1"/>
    </xf>
    <xf numFmtId="0" fontId="97" fillId="0" borderId="0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horizontal="right"/>
    </xf>
    <xf numFmtId="0" fontId="80" fillId="0" borderId="1" xfId="19" applyFont="1" applyFill="1" applyBorder="1" applyAlignment="1">
      <alignment horizontal="center" vertical="center"/>
    </xf>
    <xf numFmtId="0" fontId="80" fillId="0" borderId="30" xfId="19" applyFont="1" applyFill="1" applyBorder="1" applyAlignment="1">
      <alignment horizontal="center" vertical="center"/>
    </xf>
    <xf numFmtId="0" fontId="80" fillId="0" borderId="54" xfId="19" applyFont="1" applyFill="1" applyBorder="1" applyAlignment="1">
      <alignment horizontal="center" vertical="center"/>
    </xf>
    <xf numFmtId="0" fontId="80" fillId="0" borderId="49" xfId="19" applyFont="1" applyFill="1" applyBorder="1" applyAlignment="1">
      <alignment horizontal="center" vertical="center"/>
    </xf>
    <xf numFmtId="0" fontId="80" fillId="0" borderId="51" xfId="19" applyFont="1" applyFill="1" applyBorder="1" applyAlignment="1">
      <alignment horizontal="center" vertical="center"/>
    </xf>
    <xf numFmtId="0" fontId="80" fillId="36" borderId="54" xfId="19" applyFont="1" applyFill="1" applyBorder="1" applyAlignment="1">
      <alignment horizontal="center" vertical="center"/>
    </xf>
    <xf numFmtId="0" fontId="80" fillId="36" borderId="49" xfId="19" applyFont="1" applyFill="1" applyBorder="1" applyAlignment="1">
      <alignment horizontal="center" vertical="center"/>
    </xf>
    <xf numFmtId="0" fontId="80" fillId="36" borderId="51" xfId="19" applyFont="1" applyFill="1" applyBorder="1" applyAlignment="1">
      <alignment horizontal="center" vertical="center"/>
    </xf>
    <xf numFmtId="0" fontId="80" fillId="36" borderId="9" xfId="19" applyFont="1" applyFill="1" applyBorder="1" applyAlignment="1">
      <alignment horizontal="center" vertical="center"/>
    </xf>
    <xf numFmtId="0" fontId="81" fillId="0" borderId="0" xfId="19" applyFont="1" applyFill="1" applyAlignment="1">
      <alignment horizontal="left" vertical="center" wrapText="1"/>
    </xf>
    <xf numFmtId="0" fontId="57" fillId="5" borderId="59" xfId="0" applyFont="1" applyFill="1" applyBorder="1" applyAlignment="1">
      <alignment vertical="center"/>
    </xf>
    <xf numFmtId="0" fontId="61" fillId="5" borderId="19" xfId="0" applyFont="1" applyFill="1" applyBorder="1" applyAlignment="1">
      <alignment vertical="center"/>
    </xf>
    <xf numFmtId="0" fontId="61" fillId="5" borderId="67" xfId="0" applyFont="1" applyFill="1" applyBorder="1" applyAlignment="1">
      <alignment vertical="center"/>
    </xf>
    <xf numFmtId="0" fontId="62" fillId="5" borderId="0" xfId="0" applyFont="1" applyFill="1" applyBorder="1" applyAlignment="1">
      <alignment horizontal="right" wrapText="1"/>
    </xf>
    <xf numFmtId="0" fontId="72" fillId="5" borderId="0" xfId="0" applyFont="1" applyFill="1" applyBorder="1" applyAlignment="1">
      <alignment horizontal="center"/>
    </xf>
    <xf numFmtId="166" fontId="58" fillId="5" borderId="0" xfId="0" applyNumberFormat="1" applyFont="1" applyFill="1" applyBorder="1" applyAlignment="1">
      <alignment horizontal="center"/>
    </xf>
    <xf numFmtId="166" fontId="58" fillId="5" borderId="0" xfId="0" applyNumberFormat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/>
    </xf>
    <xf numFmtId="166" fontId="61" fillId="5" borderId="0" xfId="0" applyNumberFormat="1" applyFont="1" applyFill="1" applyBorder="1" applyAlignment="1">
      <alignment horizontal="center" vertical="center" wrapText="1"/>
    </xf>
    <xf numFmtId="0" fontId="94" fillId="5" borderId="0" xfId="0" applyFont="1" applyFill="1" applyBorder="1" applyAlignment="1">
      <alignment horizontal="center" wrapText="1"/>
    </xf>
    <xf numFmtId="0" fontId="92" fillId="5" borderId="0" xfId="0" applyFont="1" applyFill="1" applyBorder="1" applyAlignment="1">
      <alignment horizontal="right" vertical="center"/>
    </xf>
    <xf numFmtId="4" fontId="179" fillId="5" borderId="0" xfId="0" applyNumberFormat="1" applyFont="1" applyFill="1" applyBorder="1" applyAlignment="1">
      <alignment horizontal="center" vertical="center" wrapText="1"/>
    </xf>
    <xf numFmtId="166" fontId="177" fillId="5" borderId="0" xfId="0" applyNumberFormat="1" applyFont="1" applyFill="1" applyBorder="1" applyAlignment="1">
      <alignment horizontal="left"/>
    </xf>
    <xf numFmtId="2" fontId="62" fillId="5" borderId="0" xfId="0" applyNumberFormat="1" applyFont="1" applyFill="1" applyBorder="1"/>
    <xf numFmtId="167" fontId="57" fillId="5" borderId="0" xfId="0" applyNumberFormat="1" applyFont="1" applyFill="1" applyBorder="1" applyAlignment="1">
      <alignment horizontal="left"/>
    </xf>
    <xf numFmtId="4" fontId="169" fillId="5" borderId="0" xfId="0" applyNumberFormat="1" applyFont="1" applyFill="1" applyBorder="1" applyAlignment="1">
      <alignment horizontal="left"/>
    </xf>
    <xf numFmtId="0" fontId="72" fillId="5" borderId="0" xfId="0" applyFont="1" applyFill="1" applyBorder="1" applyAlignment="1">
      <alignment horizontal="right"/>
    </xf>
    <xf numFmtId="2" fontId="72" fillId="5" borderId="0" xfId="0" applyNumberFormat="1" applyFont="1" applyFill="1" applyBorder="1" applyAlignment="1">
      <alignment horizontal="center"/>
    </xf>
    <xf numFmtId="4" fontId="72" fillId="5" borderId="0" xfId="0" applyNumberFormat="1" applyFont="1" applyFill="1" applyBorder="1" applyAlignment="1">
      <alignment horizontal="center" vertical="center"/>
    </xf>
    <xf numFmtId="0" fontId="104" fillId="5" borderId="0" xfId="0" applyFont="1" applyFill="1" applyBorder="1" applyAlignment="1">
      <alignment horizontal="right"/>
    </xf>
    <xf numFmtId="4" fontId="137" fillId="5" borderId="0" xfId="0" applyNumberFormat="1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right"/>
    </xf>
    <xf numFmtId="4" fontId="72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14" fontId="72" fillId="5" borderId="0" xfId="0" applyNumberFormat="1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166" fontId="63" fillId="5" borderId="0" xfId="0" applyNumberFormat="1" applyFont="1" applyFill="1" applyBorder="1" applyAlignment="1">
      <alignment horizontal="center"/>
    </xf>
    <xf numFmtId="4" fontId="149" fillId="5" borderId="0" xfId="0" applyNumberFormat="1" applyFont="1" applyFill="1" applyBorder="1" applyAlignment="1">
      <alignment horizontal="center" vertical="center"/>
    </xf>
    <xf numFmtId="166" fontId="63" fillId="5" borderId="0" xfId="0" applyNumberFormat="1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76" fillId="5" borderId="0" xfId="0" applyFont="1" applyFill="1" applyBorder="1" applyAlignment="1">
      <alignment horizontal="left" wrapText="1"/>
    </xf>
    <xf numFmtId="4" fontId="57" fillId="5" borderId="0" xfId="0" applyNumberFormat="1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177" fillId="5" borderId="0" xfId="0" applyFont="1" applyFill="1" applyBorder="1" applyAlignment="1">
      <alignment horizontal="center" wrapText="1"/>
    </xf>
    <xf numFmtId="0" fontId="69" fillId="5" borderId="0" xfId="0" applyFont="1" applyFill="1" applyBorder="1" applyAlignment="1">
      <alignment vertical="center"/>
    </xf>
    <xf numFmtId="167" fontId="57" fillId="5" borderId="0" xfId="0" applyNumberFormat="1" applyFont="1" applyFill="1" applyBorder="1" applyAlignment="1">
      <alignment horizontal="center" vertical="center"/>
    </xf>
    <xf numFmtId="2" fontId="57" fillId="5" borderId="0" xfId="0" applyNumberFormat="1" applyFont="1" applyFill="1" applyBorder="1" applyAlignment="1">
      <alignment horizontal="center" vertical="center"/>
    </xf>
    <xf numFmtId="2" fontId="105" fillId="5" borderId="0" xfId="0" applyNumberFormat="1" applyFont="1" applyFill="1" applyBorder="1"/>
    <xf numFmtId="167" fontId="105" fillId="5" borderId="0" xfId="0" applyNumberFormat="1" applyFont="1" applyFill="1" applyBorder="1" applyAlignment="1">
      <alignment horizontal="center"/>
    </xf>
    <xf numFmtId="0" fontId="69" fillId="5" borderId="0" xfId="0" applyFont="1" applyFill="1" applyBorder="1" applyAlignment="1">
      <alignment horizontal="left" vertical="center"/>
    </xf>
    <xf numFmtId="174" fontId="57" fillId="5" borderId="0" xfId="0" applyNumberFormat="1" applyFont="1" applyFill="1" applyBorder="1" applyAlignment="1">
      <alignment horizontal="center" vertical="center"/>
    </xf>
    <xf numFmtId="166" fontId="57" fillId="5" borderId="0" xfId="0" applyNumberFormat="1" applyFont="1" applyFill="1" applyBorder="1" applyAlignment="1">
      <alignment horizontal="center"/>
    </xf>
    <xf numFmtId="167" fontId="57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/>
    <xf numFmtId="168" fontId="57" fillId="5" borderId="0" xfId="0" applyNumberFormat="1" applyFont="1" applyFill="1" applyBorder="1" applyAlignment="1">
      <alignment horizontal="center" vertical="center"/>
    </xf>
    <xf numFmtId="0" fontId="94" fillId="5" borderId="0" xfId="0" applyFont="1" applyFill="1" applyBorder="1"/>
    <xf numFmtId="4" fontId="177" fillId="5" borderId="0" xfId="0" applyNumberFormat="1" applyFont="1" applyFill="1" applyBorder="1" applyAlignment="1">
      <alignment horizontal="center" vertical="center"/>
    </xf>
    <xf numFmtId="2" fontId="177" fillId="5" borderId="0" xfId="0" applyNumberFormat="1" applyFont="1" applyFill="1" applyBorder="1" applyAlignment="1">
      <alignment horizontal="center" vertical="center"/>
    </xf>
    <xf numFmtId="169" fontId="177" fillId="5" borderId="0" xfId="0" applyNumberFormat="1" applyFont="1" applyFill="1" applyBorder="1" applyAlignment="1">
      <alignment horizontal="center" vertical="center"/>
    </xf>
    <xf numFmtId="167" fontId="177" fillId="5" borderId="0" xfId="0" applyNumberFormat="1" applyFont="1" applyFill="1" applyBorder="1" applyAlignment="1">
      <alignment horizontal="center" vertical="center"/>
    </xf>
    <xf numFmtId="2" fontId="177" fillId="5" borderId="0" xfId="0" applyNumberFormat="1" applyFont="1" applyFill="1" applyBorder="1"/>
    <xf numFmtId="0" fontId="65" fillId="5" borderId="0" xfId="0" applyFont="1" applyFill="1" applyBorder="1"/>
    <xf numFmtId="167" fontId="65" fillId="5" borderId="0" xfId="0" applyNumberFormat="1" applyFont="1" applyFill="1" applyBorder="1"/>
    <xf numFmtId="0" fontId="60" fillId="5" borderId="0" xfId="0" applyFont="1" applyFill="1" applyBorder="1" applyAlignment="1">
      <alignment vertical="center"/>
    </xf>
    <xf numFmtId="0" fontId="92" fillId="5" borderId="0" xfId="0" applyFont="1" applyFill="1" applyBorder="1" applyAlignment="1">
      <alignment horizontal="center" wrapText="1"/>
    </xf>
    <xf numFmtId="0" fontId="58" fillId="5" borderId="0" xfId="0" applyFont="1" applyFill="1" applyBorder="1" applyAlignment="1">
      <alignment horizontal="center" vertical="center"/>
    </xf>
    <xf numFmtId="173" fontId="57" fillId="5" borderId="0" xfId="0" applyNumberFormat="1" applyFont="1" applyFill="1" applyBorder="1"/>
    <xf numFmtId="0" fontId="70" fillId="5" borderId="0" xfId="0" applyFont="1" applyFill="1" applyBorder="1" applyAlignment="1">
      <alignment horizontal="right"/>
    </xf>
    <xf numFmtId="2" fontId="70" fillId="5" borderId="0" xfId="0" applyNumberFormat="1" applyFont="1" applyFill="1" applyBorder="1" applyAlignment="1">
      <alignment horizontal="center"/>
    </xf>
    <xf numFmtId="2" fontId="58" fillId="5" borderId="0" xfId="0" applyNumberFormat="1" applyFont="1" applyFill="1" applyBorder="1"/>
    <xf numFmtId="167" fontId="58" fillId="5" borderId="0" xfId="0" applyNumberFormat="1" applyFont="1" applyFill="1" applyBorder="1"/>
    <xf numFmtId="0" fontId="58" fillId="5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/>
    </xf>
    <xf numFmtId="3" fontId="58" fillId="5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3" fontId="73" fillId="5" borderId="0" xfId="0" applyNumberFormat="1" applyFont="1" applyFill="1" applyBorder="1" applyAlignment="1">
      <alignment horizontal="center" vertical="center"/>
    </xf>
    <xf numFmtId="3" fontId="73" fillId="3" borderId="0" xfId="0" applyNumberFormat="1" applyFont="1" applyFill="1" applyBorder="1" applyAlignment="1">
      <alignment horizontal="center" vertical="center"/>
    </xf>
    <xf numFmtId="169" fontId="57" fillId="5" borderId="0" xfId="0" applyNumberFormat="1" applyFont="1" applyFill="1" applyBorder="1"/>
    <xf numFmtId="3" fontId="73" fillId="0" borderId="0" xfId="0" applyNumberFormat="1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/>
    </xf>
  </cellXfs>
  <cellStyles count="613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66FF"/>
      <color rgb="FF323E1A"/>
      <color rgb="FFF7A209"/>
      <color rgb="FF87F76D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42769179665631E-2"/>
                  <c:y val="3.98918651213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диаграмма!$BL$27:$DG$27</c:f>
              <c:strCache>
                <c:ptCount val="6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</c:strCache>
            </c:strRef>
          </c:cat>
          <c:val>
            <c:numRef>
              <c:f>диаграмма!$BL$28:$DG$28</c:f>
              <c:numCache>
                <c:formatCode>#,##0</c:formatCode>
                <c:ptCount val="6"/>
                <c:pt idx="0">
                  <c:v>2921</c:v>
                </c:pt>
                <c:pt idx="1">
                  <c:v>2855</c:v>
                </c:pt>
                <c:pt idx="2">
                  <c:v>3361</c:v>
                </c:pt>
                <c:pt idx="3">
                  <c:v>3448</c:v>
                </c:pt>
                <c:pt idx="4">
                  <c:v>2849</c:v>
                </c:pt>
                <c:pt idx="5">
                  <c:v>2057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9640763331E-2"/>
                  <c:y val="-4.402306150928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869009671476444E-2"/>
                  <c:y val="5.1510854962477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10726420603083E-2"/>
                  <c:y val="-4.6605059251765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диаграмма!$BL$27:$DG$27</c:f>
              <c:strCache>
                <c:ptCount val="6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</c:strCache>
            </c:strRef>
          </c:cat>
          <c:val>
            <c:numRef>
              <c:f>диаграмма!$BL$29:$DG$29</c:f>
              <c:numCache>
                <c:formatCode>#,##0</c:formatCode>
                <c:ptCount val="6"/>
                <c:pt idx="0">
                  <c:v>2920</c:v>
                </c:pt>
                <c:pt idx="1">
                  <c:v>2969</c:v>
                </c:pt>
                <c:pt idx="2">
                  <c:v>3789</c:v>
                </c:pt>
                <c:pt idx="3">
                  <c:v>3346</c:v>
                </c:pt>
                <c:pt idx="4">
                  <c:v>2587</c:v>
                </c:pt>
                <c:pt idx="5">
                  <c:v>2109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563408"/>
        <c:axId val="55128096"/>
      </c:lineChart>
      <c:catAx>
        <c:axId val="18756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55128096"/>
        <c:crosses val="autoZero"/>
        <c:auto val="1"/>
        <c:lblAlgn val="ctr"/>
        <c:lblOffset val="100"/>
        <c:noMultiLvlLbl val="0"/>
      </c:catAx>
      <c:valAx>
        <c:axId val="55128096"/>
        <c:scaling>
          <c:orientation val="minMax"/>
          <c:min val="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756340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23691579003527E-3"/>
                  <c:y val="3.8699600906051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504988426849711E-2"/>
                  <c:y val="-4.23715676644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511616"/>
        <c:axId val="221512176"/>
      </c:lineChart>
      <c:catAx>
        <c:axId val="2215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51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51217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51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515536"/>
        <c:axId val="221516096"/>
        <c:axId val="0"/>
      </c:bar3DChart>
      <c:catAx>
        <c:axId val="22151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51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5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51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967696"/>
        <c:axId val="220968256"/>
      </c:lineChart>
      <c:catAx>
        <c:axId val="22096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09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6825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09676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43441737336439E-2"/>
                  <c:y val="4.021161792058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24806769143114E-2"/>
                  <c:y val="-4.647859999084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1388596840769929E-3"/>
                  <c:y val="6.31327316531226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334727674950698E-3"/>
                  <c:y val="1.052082163052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992589724120808E-2"/>
                  <c:y val="-2.4615159761491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72176"/>
        <c:axId val="220972736"/>
      </c:lineChart>
      <c:catAx>
        <c:axId val="2209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09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72736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097217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294773447254414E-2"/>
                  <c:y val="-5.546161161715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083915854981555E-2"/>
                  <c:y val="-4.917046825631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743424"/>
        <c:axId val="221743984"/>
      </c:lineChart>
      <c:catAx>
        <c:axId val="2217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74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4398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74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703606861888597E-2"/>
                  <c:y val="4.2575436968007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5.349645652100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747904"/>
        <c:axId val="221748464"/>
      </c:lineChart>
      <c:catAx>
        <c:axId val="2217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748464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21748464"/>
        <c:scaling>
          <c:orientation val="minMax"/>
          <c:max val="185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17479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751824"/>
        <c:axId val="221752384"/>
        <c:axId val="0"/>
      </c:bar3DChart>
      <c:catAx>
        <c:axId val="2217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75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5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75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755184"/>
        <c:axId val="221755744"/>
        <c:axId val="0"/>
      </c:bar3DChart>
      <c:catAx>
        <c:axId val="22175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7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75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01.08.2020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- 11,9%
(01.08.19 г. - 21,0%)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- 16,6%
(01.08.19 г. - 32,8%)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- 16,8%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(01.08.19 г. - 27,9%)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- 9,9%
(01.08.19 г. - 14,7%)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- 44,8%
(01.08.19 г. - 3,6%)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21</c:v>
                </c:pt>
                <c:pt idx="1">
                  <c:v>32.799999999999997</c:v>
                </c:pt>
                <c:pt idx="2">
                  <c:v>27.9</c:v>
                </c:pt>
                <c:pt idx="3">
                  <c:v>14.7</c:v>
                </c:pt>
                <c:pt idx="4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11.9</c:v>
                </c:pt>
                <c:pt idx="1">
                  <c:v>16.600000000000001</c:v>
                </c:pt>
                <c:pt idx="2">
                  <c:v>16.8</c:v>
                </c:pt>
                <c:pt idx="3">
                  <c:v>9.9</c:v>
                </c:pt>
                <c:pt idx="4">
                  <c:v>44.8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01.08.2019 г.</c:v>
                </c:pt>
                <c:pt idx="1">
                  <c:v>На 01.08.2020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53.5</c:v>
                </c:pt>
                <c:pt idx="1">
                  <c:v>34.700000000000003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01.08.2019 г.</c:v>
                </c:pt>
                <c:pt idx="1">
                  <c:v>На 01.08.2020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46.5</c:v>
                </c:pt>
                <c:pt idx="1">
                  <c:v>65.3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933840"/>
        <c:axId val="192934400"/>
        <c:axId val="0"/>
      </c:bar3DChart>
      <c:catAx>
        <c:axId val="192933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2934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9344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29338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01.08.2019 г.</c:v>
                </c:pt>
                <c:pt idx="1">
                  <c:v>На 01.08.2020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22.9</c:v>
                </c:pt>
                <c:pt idx="1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01.08.2019 г.</c:v>
                </c:pt>
                <c:pt idx="1">
                  <c:v>На 01.08.2020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32.6</c:v>
                </c:pt>
                <c:pt idx="1">
                  <c:v>35.6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01.08.2019 г.</c:v>
                </c:pt>
                <c:pt idx="1">
                  <c:v>На 01.08.2020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44.5</c:v>
                </c:pt>
                <c:pt idx="1">
                  <c:v>28.6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503968"/>
        <c:axId val="193504528"/>
        <c:axId val="0"/>
      </c:bar3DChart>
      <c:catAx>
        <c:axId val="19350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350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045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350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июль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4494.22</c:v>
                </c:pt>
                <c:pt idx="1">
                  <c:v>5154.45</c:v>
                </c:pt>
                <c:pt idx="2">
                  <c:v>6800.76</c:v>
                </c:pt>
                <c:pt idx="3">
                  <c:v>6690.31</c:v>
                </c:pt>
                <c:pt idx="4">
                  <c:v>6740.63</c:v>
                </c:pt>
                <c:pt idx="5">
                  <c:v>7371.28</c:v>
                </c:pt>
                <c:pt idx="6">
                  <c:v>8221.85</c:v>
                </c:pt>
                <c:pt idx="7">
                  <c:v>11098.86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июль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4311.7299999999996</c:v>
                </c:pt>
                <c:pt idx="1">
                  <c:v>4866.37</c:v>
                </c:pt>
                <c:pt idx="2">
                  <c:v>5871.25</c:v>
                </c:pt>
                <c:pt idx="3">
                  <c:v>5898.93</c:v>
                </c:pt>
                <c:pt idx="4">
                  <c:v>6110.27</c:v>
                </c:pt>
                <c:pt idx="5">
                  <c:v>6715.39</c:v>
                </c:pt>
                <c:pt idx="6">
                  <c:v>7465.48</c:v>
                </c:pt>
                <c:pt idx="7">
                  <c:v>10424.43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19964064"/>
        <c:axId val="219964624"/>
      </c:barChart>
      <c:catAx>
        <c:axId val="21996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996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64624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9964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232384"/>
        <c:axId val="193233504"/>
        <c:axId val="0"/>
      </c:bar3DChart>
      <c:catAx>
        <c:axId val="1932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2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3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232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232944"/>
        <c:axId val="193236304"/>
        <c:axId val="0"/>
      </c:bar3DChart>
      <c:catAx>
        <c:axId val="19323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23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3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23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453648"/>
        <c:axId val="219454208"/>
        <c:axId val="0"/>
      </c:bar3DChart>
      <c:catAx>
        <c:axId val="2194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4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5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945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778162571987019E-2"/>
                  <c:y val="-4.135774899508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457568"/>
        <c:axId val="219458128"/>
      </c:lineChart>
      <c:catAx>
        <c:axId val="2194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45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5812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45756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491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477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M130"/>
  <sheetViews>
    <sheetView zoomScale="75" zoomScaleNormal="75" workbookViewId="0">
      <pane xSplit="1" ySplit="1" topLeftCell="B2" activePane="bottomRight" state="frozen"/>
      <selection activeCell="S20" sqref="S20"/>
      <selection pane="topRight" activeCell="S20" sqref="S20"/>
      <selection pane="bottomLeft" activeCell="S20" sqref="S20"/>
      <selection pane="bottomRight" activeCell="D21" sqref="D21"/>
    </sheetView>
  </sheetViews>
  <sheetFormatPr defaultColWidth="9.140625" defaultRowHeight="12.75" outlineLevelCol="1" x14ac:dyDescent="0.2"/>
  <cols>
    <col min="1" max="1" width="76.7109375" style="370" customWidth="1"/>
    <col min="2" max="2" width="20.85546875" style="370" customWidth="1"/>
    <col min="3" max="3" width="19.42578125" style="370" customWidth="1"/>
    <col min="4" max="4" width="19.5703125" style="370" customWidth="1"/>
    <col min="5" max="5" width="26.5703125" style="370" customWidth="1"/>
    <col min="6" max="6" width="20.28515625" style="370" customWidth="1"/>
    <col min="7" max="7" width="19.42578125" style="370" customWidth="1"/>
    <col min="8" max="8" width="13.5703125" style="370" customWidth="1"/>
    <col min="9" max="9" width="18.28515625" style="370" customWidth="1"/>
    <col min="10" max="10" width="15.42578125" style="370" customWidth="1"/>
    <col min="11" max="11" width="15.28515625" style="370" customWidth="1"/>
    <col min="12" max="12" width="16.7109375" style="370" customWidth="1"/>
    <col min="13" max="13" width="17" style="370" customWidth="1"/>
    <col min="14" max="15" width="14.28515625" style="370" customWidth="1"/>
    <col min="16" max="16" width="14.7109375" style="370" customWidth="1"/>
    <col min="17" max="17" width="14.5703125" style="370" customWidth="1"/>
    <col min="18" max="18" width="14.85546875" style="370" customWidth="1"/>
    <col min="19" max="23" width="15.7109375" style="370" customWidth="1"/>
    <col min="24" max="24" width="15.5703125" style="370" customWidth="1"/>
    <col min="25" max="29" width="15.7109375" style="370" customWidth="1"/>
    <col min="30" max="30" width="15.42578125" style="370" customWidth="1"/>
    <col min="31" max="31" width="15.7109375" style="370" customWidth="1"/>
    <col min="32" max="32" width="16.140625" style="370" customWidth="1"/>
    <col min="33" max="33" width="17.85546875" style="370" customWidth="1"/>
    <col min="34" max="34" width="17.7109375" style="370" customWidth="1"/>
    <col min="35" max="35" width="15.7109375" style="370" customWidth="1"/>
    <col min="36" max="36" width="18.7109375" style="370" customWidth="1"/>
    <col min="37" max="37" width="15.85546875" style="370" customWidth="1"/>
    <col min="38" max="38" width="17.5703125" style="370" customWidth="1"/>
    <col min="39" max="39" width="14.42578125" style="370" customWidth="1"/>
    <col min="40" max="40" width="16.140625" style="370" customWidth="1"/>
    <col min="41" max="42" width="14.42578125" style="370" customWidth="1"/>
    <col min="43" max="44" width="14.5703125" style="370" customWidth="1"/>
    <col min="45" max="45" width="18.28515625" style="370" customWidth="1"/>
    <col min="46" max="46" width="19.85546875" style="370" customWidth="1"/>
    <col min="47" max="48" width="19" style="370" customWidth="1"/>
    <col min="49" max="50" width="16.140625" style="370" customWidth="1"/>
    <col min="51" max="52" width="18.28515625" style="370" customWidth="1"/>
    <col min="53" max="53" width="16.28515625" style="370" customWidth="1"/>
    <col min="54" max="54" width="17.85546875" style="370" customWidth="1"/>
    <col min="55" max="56" width="14.5703125" style="370" customWidth="1"/>
    <col min="57" max="57" width="15.5703125" style="370" customWidth="1"/>
    <col min="58" max="58" width="19.42578125" style="370" customWidth="1"/>
    <col min="59" max="59" width="18.42578125" style="370" customWidth="1"/>
    <col min="60" max="60" width="17" style="370" customWidth="1"/>
    <col min="61" max="61" width="18.42578125" style="370" customWidth="1"/>
    <col min="62" max="62" width="17" style="370" customWidth="1"/>
    <col min="63" max="63" width="19" style="370" customWidth="1"/>
    <col min="64" max="64" width="17.5703125" style="370" customWidth="1"/>
    <col min="65" max="65" width="17.28515625" style="370" customWidth="1"/>
    <col min="66" max="66" width="13.5703125" style="370" customWidth="1"/>
    <col min="67" max="67" width="15" style="370" customWidth="1"/>
    <col min="68" max="68" width="15.85546875" style="370" hidden="1" customWidth="1" outlineLevel="1"/>
    <col min="69" max="69" width="16.42578125" style="370" hidden="1" customWidth="1" outlineLevel="1"/>
    <col min="70" max="70" width="18.7109375" style="370" hidden="1" customWidth="1" outlineLevel="1"/>
    <col min="71" max="71" width="17.42578125" style="370" hidden="1" customWidth="1" outlineLevel="1"/>
    <col min="72" max="72" width="16.42578125" style="370" hidden="1" customWidth="1" outlineLevel="1"/>
    <col min="73" max="73" width="17.42578125" style="370" hidden="1" customWidth="1" outlineLevel="1"/>
    <col min="74" max="74" width="16.5703125" style="370" hidden="1" customWidth="1" outlineLevel="1"/>
    <col min="75" max="75" width="18" style="370" hidden="1" customWidth="1" outlineLevel="1"/>
    <col min="76" max="76" width="14.28515625" style="370" hidden="1" customWidth="1" outlineLevel="1"/>
    <col min="77" max="77" width="16.42578125" style="370" hidden="1" customWidth="1" outlineLevel="1"/>
    <col min="78" max="78" width="13.140625" style="370" hidden="1" customWidth="1" outlineLevel="1"/>
    <col min="79" max="80" width="15" style="370" hidden="1" customWidth="1" outlineLevel="1"/>
    <col min="81" max="81" width="16" style="370" hidden="1" customWidth="1" outlineLevel="1"/>
    <col min="82" max="82" width="18.7109375" style="370" hidden="1" customWidth="1" outlineLevel="1"/>
    <col min="83" max="83" width="17.42578125" style="370" hidden="1" customWidth="1" outlineLevel="1"/>
    <col min="84" max="84" width="16.42578125" style="370" hidden="1" customWidth="1" outlineLevel="1"/>
    <col min="85" max="85" width="17.42578125" style="370" hidden="1" customWidth="1" outlineLevel="1"/>
    <col min="86" max="86" width="16.5703125" style="370" hidden="1" customWidth="1" outlineLevel="1"/>
    <col min="87" max="87" width="18" style="370" hidden="1" customWidth="1" outlineLevel="1"/>
    <col min="88" max="88" width="14.28515625" style="370" hidden="1" customWidth="1" outlineLevel="1"/>
    <col min="89" max="89" width="16.42578125" style="370" hidden="1" customWidth="1" outlineLevel="1" collapsed="1"/>
    <col min="90" max="90" width="13.140625" style="370" hidden="1" customWidth="1" outlineLevel="1"/>
    <col min="91" max="92" width="15" style="370" hidden="1" customWidth="1" outlineLevel="1"/>
    <col min="93" max="93" width="16" style="370" hidden="1" customWidth="1" outlineLevel="1"/>
    <col min="94" max="109" width="18.7109375" style="370" hidden="1" customWidth="1" outlineLevel="1"/>
    <col min="110" max="110" width="18.7109375" style="370" customWidth="1" collapsed="1"/>
    <col min="111" max="121" width="18.7109375" style="370" customWidth="1" outlineLevel="1"/>
    <col min="122" max="122" width="18.7109375" style="370" customWidth="1"/>
    <col min="123" max="133" width="18.7109375" style="370" customWidth="1" outlineLevel="1"/>
    <col min="134" max="136" width="18.7109375" style="370" customWidth="1"/>
    <col min="137" max="139" width="18.7109375" style="44" customWidth="1"/>
    <col min="140" max="140" width="18.7109375" style="370" customWidth="1"/>
    <col min="141" max="141" width="80" style="370" bestFit="1" customWidth="1" collapsed="1"/>
    <col min="142" max="16384" width="9.140625" style="370"/>
  </cols>
  <sheetData>
    <row r="1" spans="1:143" ht="27.75" customHeight="1" x14ac:dyDescent="0.4">
      <c r="A1" s="470" t="s">
        <v>46</v>
      </c>
      <c r="B1" s="471" t="s">
        <v>518</v>
      </c>
      <c r="C1" s="471" t="s">
        <v>519</v>
      </c>
      <c r="D1" s="472"/>
      <c r="F1" s="473"/>
    </row>
    <row r="2" spans="1:143" s="372" customFormat="1" ht="16.5" x14ac:dyDescent="0.25">
      <c r="A2" s="474"/>
      <c r="B2" s="475"/>
      <c r="C2" s="1246"/>
      <c r="D2" s="476"/>
      <c r="E2" s="477"/>
      <c r="EG2" s="2"/>
      <c r="EH2" s="2"/>
      <c r="EI2" s="2"/>
    </row>
    <row r="3" spans="1:143" s="372" customFormat="1" ht="15.75" x14ac:dyDescent="0.25">
      <c r="A3" s="1294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541"/>
      <c r="CC3" s="541"/>
      <c r="CD3" s="541"/>
      <c r="CE3" s="541"/>
      <c r="CF3" s="541"/>
      <c r="CG3" s="541"/>
      <c r="CH3" s="541"/>
      <c r="CI3" s="541"/>
      <c r="CJ3" s="541"/>
      <c r="CK3" s="541"/>
      <c r="CL3" s="541"/>
      <c r="CM3" s="541"/>
      <c r="CN3" s="541"/>
      <c r="CO3" s="541"/>
      <c r="CP3" s="541"/>
      <c r="CQ3" s="541"/>
      <c r="CR3" s="541"/>
      <c r="CS3" s="541"/>
      <c r="CT3" s="541"/>
      <c r="CU3" s="541"/>
      <c r="CV3" s="541"/>
      <c r="CW3" s="541"/>
      <c r="CX3" s="541"/>
      <c r="CY3" s="541"/>
      <c r="CZ3" s="541"/>
      <c r="DA3" s="541"/>
      <c r="DB3" s="541"/>
      <c r="DC3" s="541"/>
      <c r="DD3" s="541"/>
      <c r="DE3" s="541"/>
      <c r="DF3" s="541"/>
      <c r="DG3" s="541"/>
      <c r="DH3" s="541"/>
      <c r="DI3" s="1295"/>
      <c r="DJ3" s="541"/>
      <c r="DK3" s="541"/>
      <c r="DL3" s="1296"/>
      <c r="DM3" s="541"/>
      <c r="DN3" s="541"/>
      <c r="DO3" s="541"/>
      <c r="DP3" s="541"/>
      <c r="DQ3" s="541"/>
      <c r="DR3" s="541"/>
      <c r="DS3" s="541"/>
      <c r="DT3" s="541"/>
      <c r="DU3" s="1295"/>
      <c r="DV3" s="541"/>
      <c r="DW3" s="541"/>
      <c r="DX3" s="1296"/>
      <c r="DY3" s="541"/>
      <c r="DZ3" s="541"/>
      <c r="EA3" s="541"/>
      <c r="EB3" s="541"/>
      <c r="EC3" s="541"/>
      <c r="ED3" s="1295"/>
      <c r="EE3" s="1295"/>
      <c r="EF3" s="1295"/>
      <c r="EG3" s="1295"/>
      <c r="EH3" s="541"/>
      <c r="EI3" s="1295"/>
      <c r="EJ3" s="1296"/>
    </row>
    <row r="4" spans="1:143" s="372" customFormat="1" ht="16.5" x14ac:dyDescent="0.25">
      <c r="A4" s="1294"/>
      <c r="B4" s="1297"/>
      <c r="C4" s="1297"/>
      <c r="D4" s="1297"/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1297"/>
      <c r="AA4" s="1297"/>
      <c r="AB4" s="1297"/>
      <c r="AC4" s="1297"/>
      <c r="AD4" s="1297"/>
      <c r="AE4" s="1297"/>
      <c r="AF4" s="1297"/>
      <c r="AG4" s="1297"/>
      <c r="AH4" s="1297"/>
      <c r="AI4" s="1297"/>
      <c r="AJ4" s="1297"/>
      <c r="AK4" s="1297"/>
      <c r="AL4" s="1297"/>
      <c r="AM4" s="1297"/>
      <c r="AN4" s="1297"/>
      <c r="AO4" s="1297"/>
      <c r="AP4" s="1297"/>
      <c r="AQ4" s="1297"/>
      <c r="AR4" s="1297"/>
      <c r="AS4" s="1297"/>
      <c r="AT4" s="1297"/>
      <c r="AU4" s="1297"/>
      <c r="AV4" s="1297"/>
      <c r="AW4" s="1297"/>
      <c r="AX4" s="1297"/>
      <c r="AY4" s="1297"/>
      <c r="AZ4" s="1297"/>
      <c r="BA4" s="1297"/>
      <c r="BB4" s="1297"/>
      <c r="BC4" s="1297"/>
      <c r="BD4" s="1297"/>
      <c r="BE4" s="1297"/>
      <c r="BF4" s="1297"/>
      <c r="BG4" s="1297"/>
      <c r="BH4" s="1297"/>
      <c r="BI4" s="1297"/>
      <c r="BJ4" s="1297"/>
      <c r="BK4" s="1297"/>
      <c r="BL4" s="1297"/>
      <c r="BM4" s="1297"/>
      <c r="BN4" s="1297"/>
      <c r="BO4" s="1297"/>
      <c r="BP4" s="1297"/>
      <c r="BQ4" s="1297"/>
      <c r="BR4" s="1297"/>
      <c r="BS4" s="1297"/>
      <c r="BT4" s="1297"/>
      <c r="BU4" s="1297"/>
      <c r="BV4" s="1297"/>
      <c r="BW4" s="1297"/>
      <c r="BX4" s="1297"/>
      <c r="BY4" s="1297"/>
      <c r="BZ4" s="1297"/>
      <c r="CA4" s="1297"/>
      <c r="CB4" s="1297"/>
      <c r="CC4" s="1297"/>
      <c r="CD4" s="1297"/>
      <c r="CE4" s="1297"/>
      <c r="CF4" s="1297"/>
      <c r="CG4" s="1297"/>
      <c r="CH4" s="1297"/>
      <c r="CI4" s="1297"/>
      <c r="CJ4" s="1297"/>
      <c r="CK4" s="1297"/>
      <c r="CL4" s="1297"/>
      <c r="CM4" s="1297"/>
      <c r="CN4" s="1297"/>
      <c r="CO4" s="1297"/>
      <c r="CP4" s="1297"/>
      <c r="CQ4" s="1297"/>
      <c r="CR4" s="1297"/>
      <c r="CS4" s="1297"/>
      <c r="CT4" s="1297"/>
      <c r="CU4" s="1297"/>
      <c r="CV4" s="1297"/>
      <c r="CW4" s="1297"/>
      <c r="CX4" s="1297"/>
      <c r="CY4" s="1297"/>
      <c r="CZ4" s="1297"/>
      <c r="DA4" s="1297"/>
      <c r="DB4" s="1297"/>
      <c r="DC4" s="1297"/>
      <c r="DD4" s="1297"/>
      <c r="DE4" s="1297"/>
      <c r="DF4" s="1297"/>
      <c r="DG4" s="1297"/>
      <c r="DH4" s="1297"/>
      <c r="DI4" s="1298"/>
      <c r="DJ4" s="1297"/>
      <c r="DK4" s="1297"/>
      <c r="DL4" s="1299"/>
      <c r="DM4" s="1297"/>
      <c r="DN4" s="1297"/>
      <c r="DO4" s="1297"/>
      <c r="DP4" s="1297"/>
      <c r="DQ4" s="1297"/>
      <c r="DR4" s="1297"/>
      <c r="DS4" s="1297"/>
      <c r="DT4" s="1297"/>
      <c r="DU4" s="1298"/>
      <c r="DV4" s="1297"/>
      <c r="DW4" s="1297"/>
      <c r="DX4" s="1299"/>
      <c r="DY4" s="1297"/>
      <c r="DZ4" s="1297"/>
      <c r="EA4" s="1297"/>
      <c r="EB4" s="1297"/>
      <c r="EC4" s="1297"/>
      <c r="ED4" s="1298"/>
      <c r="EE4" s="1298"/>
      <c r="EF4" s="1298"/>
      <c r="EG4" s="1298"/>
      <c r="EH4" s="1300"/>
      <c r="EI4" s="1298"/>
      <c r="EJ4" s="1301"/>
      <c r="EK4" s="1294"/>
      <c r="EM4" s="1302"/>
    </row>
    <row r="5" spans="1:143" s="372" customFormat="1" ht="16.5" x14ac:dyDescent="0.25">
      <c r="A5" s="1294"/>
      <c r="B5" s="1297"/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1297"/>
      <c r="O5" s="1297"/>
      <c r="P5" s="1297"/>
      <c r="Q5" s="1297"/>
      <c r="R5" s="1297"/>
      <c r="S5" s="1297"/>
      <c r="T5" s="1297"/>
      <c r="U5" s="1297"/>
      <c r="V5" s="1297"/>
      <c r="W5" s="1297"/>
      <c r="X5" s="1297"/>
      <c r="Y5" s="1297"/>
      <c r="Z5" s="1297"/>
      <c r="AA5" s="1297"/>
      <c r="AB5" s="1297"/>
      <c r="AC5" s="1297"/>
      <c r="AD5" s="1297"/>
      <c r="AE5" s="1297"/>
      <c r="AF5" s="1297"/>
      <c r="AG5" s="1297"/>
      <c r="AH5" s="1297"/>
      <c r="AI5" s="1297"/>
      <c r="AJ5" s="1297"/>
      <c r="AK5" s="1297"/>
      <c r="AL5" s="1297"/>
      <c r="AM5" s="1297"/>
      <c r="AN5" s="1297"/>
      <c r="AO5" s="1297"/>
      <c r="AP5" s="1297"/>
      <c r="AQ5" s="1297"/>
      <c r="AR5" s="1297"/>
      <c r="AS5" s="1297"/>
      <c r="AT5" s="1297"/>
      <c r="AU5" s="1297"/>
      <c r="AV5" s="1297"/>
      <c r="AW5" s="1297"/>
      <c r="AX5" s="1297"/>
      <c r="AY5" s="1297"/>
      <c r="AZ5" s="1297"/>
      <c r="BA5" s="1297"/>
      <c r="BB5" s="1297"/>
      <c r="BC5" s="1297"/>
      <c r="BD5" s="1297"/>
      <c r="BE5" s="1297"/>
      <c r="BF5" s="1297"/>
      <c r="BG5" s="1297"/>
      <c r="BH5" s="1297"/>
      <c r="BI5" s="1297"/>
      <c r="BJ5" s="1297"/>
      <c r="BK5" s="1297"/>
      <c r="BL5" s="1297"/>
      <c r="BM5" s="1297"/>
      <c r="BN5" s="1297"/>
      <c r="BO5" s="1297"/>
      <c r="BP5" s="1297"/>
      <c r="BQ5" s="1297"/>
      <c r="BR5" s="1297"/>
      <c r="BS5" s="1297"/>
      <c r="BT5" s="1297"/>
      <c r="BU5" s="1297"/>
      <c r="BV5" s="1297"/>
      <c r="BW5" s="1297"/>
      <c r="BX5" s="1297"/>
      <c r="BY5" s="1297"/>
      <c r="BZ5" s="1297"/>
      <c r="CA5" s="1297"/>
      <c r="CB5" s="1297"/>
      <c r="CC5" s="1297"/>
      <c r="CD5" s="1297"/>
      <c r="CE5" s="1297"/>
      <c r="CF5" s="1297"/>
      <c r="CG5" s="1297"/>
      <c r="CH5" s="1297"/>
      <c r="CI5" s="1297"/>
      <c r="CJ5" s="1297"/>
      <c r="CK5" s="1297"/>
      <c r="CL5" s="1297"/>
      <c r="CM5" s="1297"/>
      <c r="CN5" s="1297"/>
      <c r="CO5" s="1297"/>
      <c r="CP5" s="1297"/>
      <c r="CQ5" s="1297"/>
      <c r="CR5" s="1297"/>
      <c r="CS5" s="1297"/>
      <c r="CT5" s="1297"/>
      <c r="CU5" s="1297"/>
      <c r="CV5" s="1297"/>
      <c r="CW5" s="1297"/>
      <c r="CX5" s="1297"/>
      <c r="CY5" s="1297"/>
      <c r="CZ5" s="1297"/>
      <c r="DA5" s="1297"/>
      <c r="DB5" s="1297"/>
      <c r="DC5" s="1297"/>
      <c r="DD5" s="1297"/>
      <c r="DE5" s="1297"/>
      <c r="DF5" s="1297"/>
      <c r="DG5" s="1297"/>
      <c r="DH5" s="1297"/>
      <c r="DI5" s="1298"/>
      <c r="DJ5" s="1297"/>
      <c r="DK5" s="1297"/>
      <c r="DL5" s="1299"/>
      <c r="DM5" s="1297"/>
      <c r="DN5" s="1297"/>
      <c r="DO5" s="1297"/>
      <c r="DP5" s="1297"/>
      <c r="DQ5" s="1297"/>
      <c r="DR5" s="1297"/>
      <c r="DS5" s="1297"/>
      <c r="DT5" s="1297"/>
      <c r="DU5" s="1298"/>
      <c r="DV5" s="1297"/>
      <c r="DW5" s="1297"/>
      <c r="DX5" s="1299"/>
      <c r="DY5" s="1297"/>
      <c r="DZ5" s="1297"/>
      <c r="EA5" s="1297"/>
      <c r="EB5" s="1297"/>
      <c r="EC5" s="1297"/>
      <c r="ED5" s="1298"/>
      <c r="EE5" s="1303"/>
      <c r="EF5" s="1303"/>
      <c r="EG5" s="1303"/>
      <c r="EH5" s="1300"/>
      <c r="EI5" s="1303"/>
      <c r="EJ5" s="1301"/>
      <c r="EK5" s="1294"/>
      <c r="EM5" s="1302"/>
    </row>
    <row r="6" spans="1:143" s="372" customFormat="1" ht="16.5" x14ac:dyDescent="0.25">
      <c r="A6" s="1294"/>
      <c r="B6" s="1297"/>
      <c r="C6" s="1297"/>
      <c r="D6" s="1297"/>
      <c r="E6" s="1297"/>
      <c r="F6" s="1297"/>
      <c r="G6" s="1297"/>
      <c r="H6" s="1297"/>
      <c r="I6" s="1297"/>
      <c r="J6" s="1297"/>
      <c r="K6" s="1297"/>
      <c r="L6" s="1297"/>
      <c r="M6" s="1297"/>
      <c r="N6" s="1297"/>
      <c r="O6" s="1297"/>
      <c r="P6" s="1297"/>
      <c r="Q6" s="1297"/>
      <c r="R6" s="1297"/>
      <c r="S6" s="1297"/>
      <c r="T6" s="1297"/>
      <c r="U6" s="1297"/>
      <c r="V6" s="1297"/>
      <c r="W6" s="1297"/>
      <c r="X6" s="1297"/>
      <c r="Y6" s="1297"/>
      <c r="Z6" s="1297"/>
      <c r="AA6" s="1297"/>
      <c r="AB6" s="1297"/>
      <c r="AC6" s="1297"/>
      <c r="AD6" s="1297"/>
      <c r="AE6" s="1297"/>
      <c r="AF6" s="1297"/>
      <c r="AG6" s="1297"/>
      <c r="AH6" s="1297"/>
      <c r="AI6" s="1297"/>
      <c r="AJ6" s="1297"/>
      <c r="AK6" s="1297"/>
      <c r="AL6" s="1297"/>
      <c r="AM6" s="1297"/>
      <c r="AN6" s="1297"/>
      <c r="AO6" s="1297"/>
      <c r="AP6" s="1297"/>
      <c r="AQ6" s="1297"/>
      <c r="AR6" s="1297"/>
      <c r="AS6" s="1297"/>
      <c r="AT6" s="1297"/>
      <c r="AU6" s="1297"/>
      <c r="AV6" s="1297"/>
      <c r="AW6" s="1297"/>
      <c r="AX6" s="1297"/>
      <c r="AY6" s="1297"/>
      <c r="AZ6" s="1297"/>
      <c r="BA6" s="1297"/>
      <c r="BB6" s="1297"/>
      <c r="BC6" s="1297"/>
      <c r="BD6" s="1297"/>
      <c r="BE6" s="1297"/>
      <c r="BF6" s="1297"/>
      <c r="BG6" s="1297"/>
      <c r="BH6" s="1297"/>
      <c r="BI6" s="1297"/>
      <c r="BJ6" s="1297"/>
      <c r="BK6" s="1297"/>
      <c r="BL6" s="1297"/>
      <c r="BM6" s="1297"/>
      <c r="BN6" s="1297"/>
      <c r="BO6" s="1297"/>
      <c r="BP6" s="1297"/>
      <c r="BQ6" s="1297"/>
      <c r="BR6" s="1297"/>
      <c r="BS6" s="1297"/>
      <c r="BT6" s="1297"/>
      <c r="BU6" s="1297"/>
      <c r="BV6" s="1297"/>
      <c r="BW6" s="1297"/>
      <c r="BX6" s="1297"/>
      <c r="BY6" s="1297"/>
      <c r="BZ6" s="1297"/>
      <c r="CA6" s="1297"/>
      <c r="CB6" s="1297"/>
      <c r="CC6" s="1297"/>
      <c r="CD6" s="1297"/>
      <c r="CE6" s="1297"/>
      <c r="CF6" s="1297"/>
      <c r="CG6" s="1297"/>
      <c r="CH6" s="1297"/>
      <c r="CI6" s="1297"/>
      <c r="CJ6" s="1297"/>
      <c r="CK6" s="1297"/>
      <c r="CL6" s="1297"/>
      <c r="CM6" s="1297"/>
      <c r="CN6" s="1297"/>
      <c r="CO6" s="1297"/>
      <c r="CP6" s="1297"/>
      <c r="CQ6" s="1297"/>
      <c r="CR6" s="1297"/>
      <c r="CS6" s="1297"/>
      <c r="CT6" s="1297"/>
      <c r="CU6" s="1297"/>
      <c r="CV6" s="1297"/>
      <c r="CW6" s="1297"/>
      <c r="CX6" s="1297"/>
      <c r="CY6" s="1297"/>
      <c r="CZ6" s="1297"/>
      <c r="DA6" s="1297"/>
      <c r="DB6" s="1297"/>
      <c r="DC6" s="1297"/>
      <c r="DD6" s="1297"/>
      <c r="DE6" s="1297"/>
      <c r="DF6" s="1297"/>
      <c r="DG6" s="1297"/>
      <c r="DH6" s="1297"/>
      <c r="DI6" s="1298"/>
      <c r="DJ6" s="1297"/>
      <c r="DK6" s="1297"/>
      <c r="DL6" s="1299"/>
      <c r="DM6" s="1297"/>
      <c r="DN6" s="1297"/>
      <c r="DO6" s="1297"/>
      <c r="DP6" s="1297"/>
      <c r="DQ6" s="1297"/>
      <c r="DR6" s="1297"/>
      <c r="DS6" s="1300"/>
      <c r="DT6" s="1297"/>
      <c r="DU6" s="1298"/>
      <c r="DV6" s="1297"/>
      <c r="DW6" s="1297"/>
      <c r="DX6" s="1299"/>
      <c r="DY6" s="1297"/>
      <c r="DZ6" s="1297"/>
      <c r="EA6" s="1297"/>
      <c r="EB6" s="1297"/>
      <c r="EC6" s="1297"/>
      <c r="ED6" s="1298"/>
      <c r="EE6" s="1303"/>
      <c r="EF6" s="1303"/>
      <c r="EG6" s="1303"/>
      <c r="EH6" s="1300"/>
      <c r="EI6" s="1303"/>
      <c r="EJ6" s="1301"/>
      <c r="EK6" s="1294"/>
      <c r="EM6" s="1302"/>
    </row>
    <row r="7" spans="1:143" s="372" customFormat="1" ht="16.5" x14ac:dyDescent="0.25">
      <c r="A7" s="1294"/>
      <c r="B7" s="1297"/>
      <c r="C7" s="1297"/>
      <c r="D7" s="1297"/>
      <c r="E7" s="1297"/>
      <c r="F7" s="1297"/>
      <c r="G7" s="1297"/>
      <c r="H7" s="1297"/>
      <c r="I7" s="1297"/>
      <c r="J7" s="1297"/>
      <c r="K7" s="1297"/>
      <c r="L7" s="1297"/>
      <c r="M7" s="1297"/>
      <c r="N7" s="1297"/>
      <c r="O7" s="1297"/>
      <c r="P7" s="1297"/>
      <c r="Q7" s="1297"/>
      <c r="R7" s="1297"/>
      <c r="S7" s="1297"/>
      <c r="T7" s="1297"/>
      <c r="U7" s="1297"/>
      <c r="V7" s="1297"/>
      <c r="W7" s="1297"/>
      <c r="X7" s="1297"/>
      <c r="Y7" s="1297"/>
      <c r="Z7" s="1297"/>
      <c r="AA7" s="1297"/>
      <c r="AB7" s="1297"/>
      <c r="AC7" s="1297"/>
      <c r="AD7" s="1297"/>
      <c r="AE7" s="1297"/>
      <c r="AF7" s="1297"/>
      <c r="AG7" s="1297"/>
      <c r="AH7" s="1297"/>
      <c r="AI7" s="1297"/>
      <c r="AJ7" s="1297"/>
      <c r="AK7" s="1297"/>
      <c r="AL7" s="1297"/>
      <c r="AM7" s="1297"/>
      <c r="AN7" s="1297"/>
      <c r="AO7" s="1297"/>
      <c r="AP7" s="1297"/>
      <c r="AQ7" s="1297"/>
      <c r="AR7" s="1297"/>
      <c r="AS7" s="1297"/>
      <c r="AT7" s="1297"/>
      <c r="AU7" s="1297"/>
      <c r="AV7" s="1297"/>
      <c r="AW7" s="1297"/>
      <c r="AX7" s="1297"/>
      <c r="AY7" s="1297"/>
      <c r="AZ7" s="1297"/>
      <c r="BA7" s="1297"/>
      <c r="BB7" s="1297"/>
      <c r="BC7" s="1297"/>
      <c r="BD7" s="1297"/>
      <c r="BE7" s="1297"/>
      <c r="BF7" s="1297"/>
      <c r="BG7" s="1297"/>
      <c r="BH7" s="1297"/>
      <c r="BI7" s="1297"/>
      <c r="BJ7" s="1297"/>
      <c r="BK7" s="1297"/>
      <c r="BL7" s="1297"/>
      <c r="BM7" s="1297"/>
      <c r="BN7" s="1297"/>
      <c r="BO7" s="1297"/>
      <c r="BP7" s="1297"/>
      <c r="BQ7" s="1297"/>
      <c r="BR7" s="1297"/>
      <c r="BS7" s="1297"/>
      <c r="BT7" s="1297"/>
      <c r="BU7" s="1297"/>
      <c r="BV7" s="1297"/>
      <c r="BW7" s="1297"/>
      <c r="BX7" s="1297"/>
      <c r="BY7" s="1297"/>
      <c r="BZ7" s="1297"/>
      <c r="CA7" s="1297"/>
      <c r="CB7" s="1297"/>
      <c r="CC7" s="1297"/>
      <c r="CD7" s="1297"/>
      <c r="CE7" s="1297"/>
      <c r="CF7" s="1297"/>
      <c r="CG7" s="1297"/>
      <c r="CH7" s="1297"/>
      <c r="CI7" s="1297"/>
      <c r="CJ7" s="1297"/>
      <c r="CK7" s="1297"/>
      <c r="CL7" s="1297"/>
      <c r="CM7" s="1297"/>
      <c r="CN7" s="1297"/>
      <c r="CO7" s="1297"/>
      <c r="CP7" s="1297"/>
      <c r="CQ7" s="1297"/>
      <c r="CR7" s="1297"/>
      <c r="CS7" s="1297"/>
      <c r="CT7" s="1297"/>
      <c r="CU7" s="1297"/>
      <c r="CV7" s="1297"/>
      <c r="CW7" s="1297"/>
      <c r="CX7" s="1297"/>
      <c r="CY7" s="1297"/>
      <c r="CZ7" s="1297"/>
      <c r="DA7" s="1297"/>
      <c r="DB7" s="1297"/>
      <c r="DC7" s="1297"/>
      <c r="DD7" s="1297"/>
      <c r="DE7" s="1297"/>
      <c r="DF7" s="1297"/>
      <c r="DG7" s="1297"/>
      <c r="DH7" s="1297"/>
      <c r="DI7" s="1298"/>
      <c r="DJ7" s="1297"/>
      <c r="DK7" s="1297"/>
      <c r="DL7" s="1299"/>
      <c r="DM7" s="1297"/>
      <c r="DN7" s="1297"/>
      <c r="DO7" s="1297"/>
      <c r="DP7" s="1297"/>
      <c r="DQ7" s="1297"/>
      <c r="DR7" s="1297"/>
      <c r="DS7" s="1297"/>
      <c r="DT7" s="1297"/>
      <c r="DU7" s="1298"/>
      <c r="DV7" s="1297"/>
      <c r="DW7" s="1297"/>
      <c r="DX7" s="1299"/>
      <c r="DY7" s="1297"/>
      <c r="DZ7" s="1297"/>
      <c r="EA7" s="1297"/>
      <c r="EB7" s="1297"/>
      <c r="EC7" s="1297"/>
      <c r="ED7" s="1298"/>
      <c r="EE7" s="1303"/>
      <c r="EF7" s="1303"/>
      <c r="EG7" s="1303"/>
      <c r="EH7" s="1300"/>
      <c r="EI7" s="1303"/>
      <c r="EJ7" s="1301"/>
      <c r="EK7" s="1294"/>
      <c r="EM7" s="1302"/>
    </row>
    <row r="8" spans="1:143" s="372" customFormat="1" ht="16.5" x14ac:dyDescent="0.25">
      <c r="A8" s="1294"/>
      <c r="B8" s="1297"/>
      <c r="C8" s="1297"/>
      <c r="D8" s="1297"/>
      <c r="E8" s="1297"/>
      <c r="F8" s="1297"/>
      <c r="G8" s="1297"/>
      <c r="H8" s="1297"/>
      <c r="I8" s="1297"/>
      <c r="J8" s="1297"/>
      <c r="K8" s="1297"/>
      <c r="L8" s="1297"/>
      <c r="M8" s="1297"/>
      <c r="N8" s="1297"/>
      <c r="O8" s="1297"/>
      <c r="P8" s="1297"/>
      <c r="Q8" s="1297"/>
      <c r="R8" s="1297"/>
      <c r="S8" s="1297"/>
      <c r="T8" s="1297"/>
      <c r="U8" s="1297"/>
      <c r="V8" s="1297"/>
      <c r="W8" s="1297"/>
      <c r="X8" s="1297"/>
      <c r="Y8" s="1297"/>
      <c r="Z8" s="1297"/>
      <c r="AA8" s="1297"/>
      <c r="AB8" s="1297"/>
      <c r="AC8" s="1297"/>
      <c r="AD8" s="1297"/>
      <c r="AE8" s="1297"/>
      <c r="AF8" s="1297"/>
      <c r="AG8" s="1297"/>
      <c r="AH8" s="1297"/>
      <c r="AI8" s="1297"/>
      <c r="AJ8" s="1297"/>
      <c r="AK8" s="1297"/>
      <c r="AL8" s="1297"/>
      <c r="AM8" s="1297"/>
      <c r="AN8" s="1297"/>
      <c r="AO8" s="1297"/>
      <c r="AP8" s="1297"/>
      <c r="AQ8" s="1297"/>
      <c r="AR8" s="1297"/>
      <c r="AS8" s="1297"/>
      <c r="AT8" s="1297"/>
      <c r="AU8" s="1297"/>
      <c r="AV8" s="1297"/>
      <c r="AW8" s="1297"/>
      <c r="AX8" s="1297"/>
      <c r="AY8" s="1297"/>
      <c r="AZ8" s="1297"/>
      <c r="BA8" s="1297"/>
      <c r="BB8" s="1297"/>
      <c r="BC8" s="1297"/>
      <c r="BD8" s="1297"/>
      <c r="BE8" s="1297"/>
      <c r="BF8" s="1297"/>
      <c r="BG8" s="1297"/>
      <c r="BH8" s="1297"/>
      <c r="BI8" s="1297"/>
      <c r="BJ8" s="1297"/>
      <c r="BK8" s="1297"/>
      <c r="BL8" s="1297"/>
      <c r="BM8" s="1297"/>
      <c r="BN8" s="1297"/>
      <c r="BO8" s="1297"/>
      <c r="BP8" s="1297"/>
      <c r="BQ8" s="1297"/>
      <c r="BR8" s="1297"/>
      <c r="BS8" s="1297"/>
      <c r="BT8" s="1297"/>
      <c r="BU8" s="1297"/>
      <c r="BV8" s="1297"/>
      <c r="BW8" s="1297"/>
      <c r="BX8" s="1297"/>
      <c r="BY8" s="1297"/>
      <c r="BZ8" s="1297"/>
      <c r="CA8" s="1297"/>
      <c r="CB8" s="1297"/>
      <c r="CC8" s="1297"/>
      <c r="CD8" s="1297"/>
      <c r="CE8" s="1297"/>
      <c r="CF8" s="1297"/>
      <c r="CG8" s="1297"/>
      <c r="CH8" s="1297"/>
      <c r="CI8" s="1297"/>
      <c r="CJ8" s="1297"/>
      <c r="CK8" s="1297"/>
      <c r="CL8" s="1297"/>
      <c r="CM8" s="1297"/>
      <c r="CN8" s="1297"/>
      <c r="CO8" s="1297"/>
      <c r="CP8" s="1297"/>
      <c r="CQ8" s="1297"/>
      <c r="CR8" s="1297"/>
      <c r="CS8" s="1297"/>
      <c r="CT8" s="1297"/>
      <c r="CU8" s="1297"/>
      <c r="CV8" s="1297"/>
      <c r="CW8" s="1297"/>
      <c r="CX8" s="1297"/>
      <c r="CY8" s="1297"/>
      <c r="CZ8" s="1297"/>
      <c r="DA8" s="1297"/>
      <c r="DB8" s="1297"/>
      <c r="DC8" s="1297"/>
      <c r="DD8" s="1297"/>
      <c r="DE8" s="1297"/>
      <c r="DF8" s="1297"/>
      <c r="DG8" s="1297"/>
      <c r="DH8" s="1297"/>
      <c r="DI8" s="1298"/>
      <c r="DJ8" s="1297"/>
      <c r="DK8" s="1297"/>
      <c r="DL8" s="1299"/>
      <c r="DM8" s="1297"/>
      <c r="DN8" s="1297"/>
      <c r="DO8" s="1297"/>
      <c r="DP8" s="1297"/>
      <c r="DQ8" s="1297"/>
      <c r="DR8" s="1297"/>
      <c r="DS8" s="1297"/>
      <c r="DT8" s="1297"/>
      <c r="DU8" s="1298"/>
      <c r="DV8" s="1297"/>
      <c r="DW8" s="1297"/>
      <c r="DX8" s="1299"/>
      <c r="DY8" s="1297"/>
      <c r="DZ8" s="1297"/>
      <c r="EA8" s="1297"/>
      <c r="EB8" s="1297"/>
      <c r="EC8" s="1297"/>
      <c r="ED8" s="1298"/>
      <c r="EE8" s="1303"/>
      <c r="EF8" s="1303"/>
      <c r="EG8" s="1303"/>
      <c r="EH8" s="1300"/>
      <c r="EI8" s="1303"/>
      <c r="EJ8" s="1301"/>
      <c r="EK8" s="1294"/>
      <c r="EM8" s="1302"/>
    </row>
    <row r="9" spans="1:143" s="372" customFormat="1" ht="15.75" x14ac:dyDescent="0.25">
      <c r="A9" s="1294"/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297"/>
      <c r="W9" s="1297"/>
      <c r="X9" s="1297"/>
      <c r="Y9" s="1297"/>
      <c r="Z9" s="1297"/>
      <c r="AA9" s="1297"/>
      <c r="AB9" s="1297"/>
      <c r="AC9" s="1297"/>
      <c r="AD9" s="1297"/>
      <c r="AE9" s="1297"/>
      <c r="AF9" s="1297"/>
      <c r="AG9" s="1297"/>
      <c r="AH9" s="1297"/>
      <c r="AI9" s="1297"/>
      <c r="AJ9" s="1297"/>
      <c r="AK9" s="1297"/>
      <c r="AL9" s="1297"/>
      <c r="AM9" s="1297"/>
      <c r="AN9" s="1297"/>
      <c r="AO9" s="1297"/>
      <c r="AP9" s="1297"/>
      <c r="AQ9" s="1297"/>
      <c r="AR9" s="1297"/>
      <c r="AS9" s="1297"/>
      <c r="AT9" s="1297"/>
      <c r="AU9" s="1297"/>
      <c r="AV9" s="1297"/>
      <c r="AW9" s="1297"/>
      <c r="AX9" s="1297"/>
      <c r="AY9" s="1297"/>
      <c r="AZ9" s="1297"/>
      <c r="BA9" s="1297"/>
      <c r="BB9" s="1297"/>
      <c r="BC9" s="1297"/>
      <c r="BD9" s="1297"/>
      <c r="BE9" s="1297"/>
      <c r="BF9" s="1297"/>
      <c r="BG9" s="1297"/>
      <c r="BH9" s="1297"/>
      <c r="BI9" s="1297"/>
      <c r="BJ9" s="1297"/>
      <c r="BK9" s="1297"/>
      <c r="BL9" s="1297"/>
      <c r="BM9" s="1297"/>
      <c r="BN9" s="1297"/>
      <c r="BO9" s="1297"/>
      <c r="BP9" s="1297"/>
      <c r="BQ9" s="1297"/>
      <c r="BR9" s="1297"/>
      <c r="BS9" s="1297"/>
      <c r="BT9" s="1297"/>
      <c r="BU9" s="1297"/>
      <c r="BV9" s="1297"/>
      <c r="BW9" s="1297"/>
      <c r="BX9" s="1297"/>
      <c r="BY9" s="1297"/>
      <c r="BZ9" s="1297"/>
      <c r="CA9" s="1297"/>
      <c r="CB9" s="1297"/>
      <c r="CC9" s="1297"/>
      <c r="CD9" s="1297"/>
      <c r="CE9" s="1297"/>
      <c r="CF9" s="1297"/>
      <c r="CG9" s="1297"/>
      <c r="CH9" s="1297"/>
      <c r="CI9" s="1297"/>
      <c r="CJ9" s="1297"/>
      <c r="CK9" s="1297"/>
      <c r="CL9" s="1297"/>
      <c r="CM9" s="1297"/>
      <c r="CN9" s="1297"/>
      <c r="CO9" s="1297"/>
      <c r="CP9" s="1297"/>
      <c r="CQ9" s="1297"/>
      <c r="CR9" s="1297"/>
      <c r="CS9" s="1297"/>
      <c r="CT9" s="1297"/>
      <c r="CU9" s="1297"/>
      <c r="CV9" s="1297"/>
      <c r="CW9" s="1297"/>
      <c r="CX9" s="1297"/>
      <c r="CY9" s="1297"/>
      <c r="CZ9" s="1297"/>
      <c r="DA9" s="1297"/>
      <c r="DB9" s="1297"/>
      <c r="DC9" s="1297"/>
      <c r="DD9" s="1297"/>
      <c r="DE9" s="1297"/>
      <c r="DF9" s="1297"/>
      <c r="DG9" s="1297"/>
      <c r="DH9" s="1297"/>
      <c r="DI9" s="1297"/>
      <c r="DJ9" s="1297"/>
      <c r="DK9" s="1297"/>
      <c r="DL9" s="1297"/>
      <c r="DM9" s="1297"/>
      <c r="DN9" s="1297"/>
      <c r="DO9" s="1297"/>
      <c r="DP9" s="1297"/>
      <c r="DQ9" s="1297"/>
      <c r="DR9" s="1297"/>
      <c r="DS9" s="1297"/>
      <c r="DT9" s="1297"/>
      <c r="DU9" s="1297"/>
      <c r="DV9" s="1297"/>
      <c r="DW9" s="1297"/>
      <c r="DX9" s="1297"/>
      <c r="DY9" s="1297"/>
      <c r="DZ9" s="1297"/>
      <c r="EA9" s="1297"/>
      <c r="EB9" s="1297"/>
      <c r="EC9" s="1297"/>
      <c r="ED9" s="1298"/>
      <c r="EE9" s="1298"/>
      <c r="EF9" s="1298"/>
      <c r="EG9" s="1298"/>
      <c r="EH9" s="1297"/>
      <c r="EI9" s="1298"/>
      <c r="EJ9" s="1299"/>
      <c r="EK9" s="1294"/>
    </row>
    <row r="10" spans="1:143" ht="17.25" thickBot="1" x14ac:dyDescent="0.3">
      <c r="A10" s="537"/>
      <c r="B10" s="538"/>
      <c r="C10" s="539"/>
      <c r="D10" s="444"/>
      <c r="E10" s="444"/>
      <c r="F10" s="477"/>
      <c r="G10" s="444"/>
      <c r="H10" s="444"/>
      <c r="I10" s="444"/>
      <c r="J10" s="444"/>
      <c r="K10" s="444"/>
      <c r="L10" s="444"/>
      <c r="M10" s="444"/>
      <c r="N10" s="540"/>
    </row>
    <row r="11" spans="1:143" ht="16.5" x14ac:dyDescent="0.25">
      <c r="A11" s="691" t="s">
        <v>28</v>
      </c>
      <c r="B11" s="692" t="str">
        <f>B1</f>
        <v>На 01.08.2019 г.</v>
      </c>
      <c r="C11" s="693" t="str">
        <f>C1</f>
        <v>На 01.08.2020 г.</v>
      </c>
      <c r="D11" s="476"/>
      <c r="E11" s="444"/>
      <c r="F11" s="372"/>
      <c r="G11" s="372"/>
      <c r="H11" s="372"/>
      <c r="I11" s="372"/>
      <c r="J11" s="372"/>
      <c r="K11" s="372"/>
      <c r="L11" s="372"/>
      <c r="P11" s="372"/>
      <c r="Q11" s="372"/>
      <c r="R11" s="372"/>
    </row>
    <row r="12" spans="1:143" ht="15.75" customHeight="1" x14ac:dyDescent="0.25">
      <c r="A12" s="694"/>
      <c r="B12" s="695"/>
      <c r="C12" s="696"/>
      <c r="E12" s="541"/>
      <c r="F12" s="541"/>
      <c r="G12" s="541"/>
      <c r="H12" s="372"/>
      <c r="I12" s="372"/>
      <c r="J12" s="372"/>
      <c r="K12" s="372"/>
      <c r="L12" s="372"/>
      <c r="O12" s="541"/>
      <c r="P12" s="541"/>
      <c r="Q12" s="541"/>
      <c r="R12" s="541"/>
    </row>
    <row r="13" spans="1:143" ht="16.5" x14ac:dyDescent="0.25">
      <c r="A13" s="697" t="s">
        <v>52</v>
      </c>
      <c r="B13" s="698">
        <v>53.5</v>
      </c>
      <c r="C13" s="699">
        <v>34.700000000000003</v>
      </c>
      <c r="D13" s="476"/>
      <c r="E13" s="1237"/>
      <c r="F13" s="1300"/>
      <c r="G13" s="1300"/>
      <c r="H13" s="372"/>
      <c r="I13" s="1304"/>
      <c r="J13" s="1304"/>
      <c r="K13" s="1304"/>
      <c r="L13" s="372"/>
      <c r="O13" s="479"/>
      <c r="P13" s="479"/>
      <c r="Q13" s="479"/>
      <c r="R13" s="479"/>
    </row>
    <row r="14" spans="1:143" ht="17.25" thickBot="1" x14ac:dyDescent="0.3">
      <c r="A14" s="700" t="s">
        <v>53</v>
      </c>
      <c r="B14" s="701">
        <v>46.5</v>
      </c>
      <c r="C14" s="702">
        <v>65.3</v>
      </c>
      <c r="E14" s="1237"/>
      <c r="F14" s="1300"/>
      <c r="G14" s="1300"/>
      <c r="H14" s="372"/>
      <c r="I14" s="479"/>
      <c r="J14" s="479"/>
      <c r="K14" s="479"/>
      <c r="L14" s="372"/>
      <c r="O14" s="479"/>
      <c r="P14" s="479"/>
      <c r="Q14" s="479"/>
      <c r="R14" s="479"/>
    </row>
    <row r="15" spans="1:143" ht="17.25" thickBot="1" x14ac:dyDescent="0.3">
      <c r="A15" s="703"/>
      <c r="B15" s="704">
        <f>B14+B13</f>
        <v>100</v>
      </c>
      <c r="C15" s="705">
        <f>C14+C13</f>
        <v>100</v>
      </c>
      <c r="E15" s="1237"/>
      <c r="F15" s="1300"/>
      <c r="G15" s="1300"/>
      <c r="H15" s="372"/>
      <c r="I15" s="479"/>
      <c r="J15" s="479"/>
      <c r="K15" s="479"/>
      <c r="L15" s="372"/>
      <c r="O15" s="479"/>
      <c r="P15" s="479"/>
      <c r="Q15" s="479"/>
      <c r="R15" s="479"/>
    </row>
    <row r="16" spans="1:143" ht="16.5" x14ac:dyDescent="0.25">
      <c r="A16" s="703" t="s">
        <v>29</v>
      </c>
      <c r="B16" s="706" t="str">
        <f>B1</f>
        <v>На 01.08.2019 г.</v>
      </c>
      <c r="C16" s="707" t="str">
        <f>C1</f>
        <v>На 01.08.2020 г.</v>
      </c>
      <c r="D16" s="476"/>
      <c r="E16" s="1237"/>
      <c r="F16" s="1300"/>
      <c r="G16" s="1300"/>
      <c r="H16" s="372"/>
      <c r="I16" s="479"/>
      <c r="J16" s="479"/>
      <c r="K16" s="479"/>
      <c r="L16" s="372"/>
      <c r="O16" s="479"/>
      <c r="P16" s="479"/>
      <c r="Q16" s="479"/>
      <c r="R16" s="479"/>
    </row>
    <row r="17" spans="1:113" ht="16.5" x14ac:dyDescent="0.25">
      <c r="A17" s="708" t="s">
        <v>54</v>
      </c>
      <c r="B17" s="709">
        <v>22.9</v>
      </c>
      <c r="C17" s="699">
        <v>35.799999999999997</v>
      </c>
      <c r="D17" s="476"/>
      <c r="E17" s="1237"/>
      <c r="F17" s="1300"/>
      <c r="G17" s="1300"/>
      <c r="H17" s="372"/>
      <c r="I17" s="479"/>
      <c r="J17" s="479"/>
      <c r="K17" s="479"/>
      <c r="L17" s="898"/>
      <c r="P17" s="479"/>
      <c r="Q17" s="479"/>
      <c r="R17" s="479"/>
    </row>
    <row r="18" spans="1:113" ht="16.5" x14ac:dyDescent="0.25">
      <c r="A18" s="708" t="s">
        <v>55</v>
      </c>
      <c r="B18" s="709">
        <v>32.6</v>
      </c>
      <c r="C18" s="699">
        <v>35.6</v>
      </c>
      <c r="D18" s="476"/>
      <c r="E18" s="372"/>
      <c r="F18" s="372"/>
      <c r="G18" s="1297"/>
      <c r="H18" s="372"/>
      <c r="I18" s="372"/>
      <c r="J18" s="372"/>
      <c r="K18" s="372"/>
      <c r="L18" s="372"/>
      <c r="P18" s="479"/>
      <c r="Q18" s="479"/>
      <c r="R18" s="479"/>
    </row>
    <row r="19" spans="1:113" ht="17.25" thickBot="1" x14ac:dyDescent="0.3">
      <c r="A19" s="710" t="s">
        <v>56</v>
      </c>
      <c r="B19" s="711">
        <v>44.5</v>
      </c>
      <c r="C19" s="702">
        <v>28.6</v>
      </c>
      <c r="D19" s="476"/>
      <c r="P19" s="477"/>
      <c r="Q19" s="372"/>
      <c r="R19" s="372"/>
    </row>
    <row r="20" spans="1:113" ht="16.5" x14ac:dyDescent="0.25">
      <c r="A20" s="712"/>
      <c r="B20" s="713">
        <f>B17+B18+B19</f>
        <v>100</v>
      </c>
      <c r="C20" s="714">
        <f>C17+C18+C19</f>
        <v>100</v>
      </c>
      <c r="D20" s="476"/>
      <c r="P20" s="477"/>
    </row>
    <row r="21" spans="1:113" ht="15.75" x14ac:dyDescent="0.25">
      <c r="A21" s="715" t="s">
        <v>173</v>
      </c>
      <c r="B21" s="716">
        <v>21</v>
      </c>
      <c r="C21" s="717">
        <v>11.9</v>
      </c>
      <c r="D21" s="373"/>
    </row>
    <row r="22" spans="1:113" ht="16.5" x14ac:dyDescent="0.25">
      <c r="A22" s="715" t="s">
        <v>93</v>
      </c>
      <c r="B22" s="716">
        <v>32.799999999999997</v>
      </c>
      <c r="C22" s="717">
        <v>16.600000000000001</v>
      </c>
      <c r="D22" s="374"/>
    </row>
    <row r="23" spans="1:113" ht="16.5" x14ac:dyDescent="0.25">
      <c r="A23" s="715" t="s">
        <v>77</v>
      </c>
      <c r="B23" s="716">
        <v>27.9</v>
      </c>
      <c r="C23" s="717">
        <v>16.8</v>
      </c>
      <c r="D23" s="374"/>
      <c r="E23" s="542"/>
    </row>
    <row r="24" spans="1:113" ht="16.5" x14ac:dyDescent="0.25">
      <c r="A24" s="715" t="s">
        <v>146</v>
      </c>
      <c r="B24" s="716">
        <v>14.7</v>
      </c>
      <c r="C24" s="717">
        <v>9.9</v>
      </c>
      <c r="D24" s="374"/>
      <c r="E24" s="542"/>
    </row>
    <row r="25" spans="1:113" ht="16.5" thickBot="1" x14ac:dyDescent="0.3">
      <c r="A25" s="718" t="s">
        <v>129</v>
      </c>
      <c r="B25" s="719">
        <v>3.6</v>
      </c>
      <c r="C25" s="720">
        <v>44.8</v>
      </c>
      <c r="D25" s="373"/>
    </row>
    <row r="26" spans="1:113" ht="17.25" thickBot="1" x14ac:dyDescent="0.25">
      <c r="B26" s="478">
        <f>B21+B22+B23+B24+B25</f>
        <v>99.999999999999986</v>
      </c>
      <c r="C26" s="478">
        <f>C21+C22+C23+C24+C25</f>
        <v>100</v>
      </c>
      <c r="D26" s="374"/>
      <c r="E26" s="371"/>
    </row>
    <row r="27" spans="1:113" ht="16.5" x14ac:dyDescent="0.25">
      <c r="A27" s="1235"/>
      <c r="B27" s="475"/>
      <c r="C27" s="475"/>
      <c r="D27" s="475"/>
      <c r="E27" s="475"/>
      <c r="F27" s="475"/>
      <c r="G27" s="1232"/>
      <c r="H27" s="543" t="s">
        <v>95</v>
      </c>
      <c r="I27" s="543" t="s">
        <v>96</v>
      </c>
      <c r="J27" s="543" t="s">
        <v>97</v>
      </c>
      <c r="K27" s="543" t="s">
        <v>98</v>
      </c>
      <c r="L27" s="543" t="s">
        <v>99</v>
      </c>
      <c r="M27" s="543" t="s">
        <v>100</v>
      </c>
      <c r="N27" s="543" t="s">
        <v>101</v>
      </c>
      <c r="O27" s="543" t="s">
        <v>102</v>
      </c>
      <c r="P27" s="543" t="s">
        <v>103</v>
      </c>
      <c r="Q27" s="543" t="s">
        <v>104</v>
      </c>
      <c r="R27" s="543" t="s">
        <v>105</v>
      </c>
      <c r="S27" s="543" t="s">
        <v>106</v>
      </c>
      <c r="T27" s="543" t="s">
        <v>107</v>
      </c>
      <c r="U27" s="543" t="s">
        <v>108</v>
      </c>
      <c r="V27" s="543" t="s">
        <v>109</v>
      </c>
      <c r="W27" s="543" t="s">
        <v>110</v>
      </c>
      <c r="X27" s="543" t="s">
        <v>111</v>
      </c>
      <c r="Y27" s="543" t="s">
        <v>112</v>
      </c>
      <c r="Z27" s="543" t="s">
        <v>113</v>
      </c>
      <c r="AA27" s="543" t="s">
        <v>114</v>
      </c>
      <c r="AB27" s="543" t="s">
        <v>115</v>
      </c>
      <c r="AC27" s="543" t="s">
        <v>116</v>
      </c>
      <c r="AD27" s="543" t="s">
        <v>117</v>
      </c>
      <c r="AE27" s="543" t="s">
        <v>118</v>
      </c>
      <c r="AF27" s="543" t="s">
        <v>119</v>
      </c>
      <c r="AG27" s="543" t="s">
        <v>120</v>
      </c>
      <c r="AH27" s="544" t="s">
        <v>121</v>
      </c>
      <c r="AI27" s="544" t="s">
        <v>123</v>
      </c>
      <c r="AJ27" s="544" t="s">
        <v>124</v>
      </c>
      <c r="AK27" s="544" t="s">
        <v>125</v>
      </c>
      <c r="AL27" s="544" t="s">
        <v>126</v>
      </c>
      <c r="AM27" s="544" t="s">
        <v>127</v>
      </c>
      <c r="AN27" s="544" t="s">
        <v>130</v>
      </c>
      <c r="AO27" s="544" t="s">
        <v>131</v>
      </c>
      <c r="AP27" s="545" t="s">
        <v>133</v>
      </c>
      <c r="AQ27" s="545" t="s">
        <v>137</v>
      </c>
      <c r="AR27" s="545" t="s">
        <v>145</v>
      </c>
      <c r="AS27" s="545" t="s">
        <v>147</v>
      </c>
      <c r="AT27" s="545" t="s">
        <v>149</v>
      </c>
      <c r="AU27" s="545" t="s">
        <v>153</v>
      </c>
      <c r="AV27" s="545" t="s">
        <v>161</v>
      </c>
      <c r="AW27" s="545" t="s">
        <v>162</v>
      </c>
      <c r="AX27" s="545" t="s">
        <v>165</v>
      </c>
      <c r="AY27" s="545" t="s">
        <v>168</v>
      </c>
      <c r="AZ27" s="545" t="s">
        <v>170</v>
      </c>
      <c r="BA27" s="545" t="s">
        <v>172</v>
      </c>
      <c r="BB27" s="545" t="s">
        <v>174</v>
      </c>
      <c r="BC27" s="545" t="s">
        <v>176</v>
      </c>
      <c r="BD27" s="545" t="s">
        <v>191</v>
      </c>
      <c r="BE27" s="545" t="s">
        <v>193</v>
      </c>
      <c r="BF27" s="545" t="s">
        <v>194</v>
      </c>
      <c r="BG27" s="545" t="s">
        <v>198</v>
      </c>
      <c r="BH27" s="545" t="s">
        <v>231</v>
      </c>
      <c r="BI27" s="545" t="s">
        <v>233</v>
      </c>
      <c r="BJ27" s="545" t="s">
        <v>324</v>
      </c>
      <c r="BK27" s="545" t="s">
        <v>331</v>
      </c>
      <c r="BL27" s="545" t="s">
        <v>343</v>
      </c>
      <c r="BM27" s="545" t="s">
        <v>357</v>
      </c>
      <c r="BN27" s="545" t="s">
        <v>395</v>
      </c>
      <c r="BO27" s="545" t="s">
        <v>469</v>
      </c>
      <c r="DF27" s="545" t="s">
        <v>495</v>
      </c>
      <c r="DG27" s="545" t="s">
        <v>555</v>
      </c>
    </row>
    <row r="28" spans="1:113" ht="16.5" x14ac:dyDescent="0.25">
      <c r="A28" s="1236"/>
      <c r="B28" s="1237"/>
      <c r="C28" s="1238"/>
      <c r="D28" s="1238"/>
      <c r="E28" s="479"/>
      <c r="F28" s="479"/>
      <c r="G28" s="1233" t="s">
        <v>49</v>
      </c>
      <c r="H28" s="546">
        <v>697</v>
      </c>
      <c r="I28" s="546">
        <v>675</v>
      </c>
      <c r="J28" s="546">
        <v>619</v>
      </c>
      <c r="K28" s="546">
        <v>826</v>
      </c>
      <c r="L28" s="546">
        <v>655</v>
      </c>
      <c r="M28" s="546">
        <v>815</v>
      </c>
      <c r="N28" s="546">
        <v>681</v>
      </c>
      <c r="O28" s="546">
        <v>1011</v>
      </c>
      <c r="P28" s="546">
        <v>862</v>
      </c>
      <c r="Q28" s="546">
        <v>865</v>
      </c>
      <c r="R28" s="546">
        <v>903</v>
      </c>
      <c r="S28" s="546">
        <v>829</v>
      </c>
      <c r="T28" s="546">
        <v>957</v>
      </c>
      <c r="U28" s="546">
        <v>1049</v>
      </c>
      <c r="V28" s="546">
        <v>1015</v>
      </c>
      <c r="W28" s="546">
        <v>1149</v>
      </c>
      <c r="X28" s="546">
        <v>601</v>
      </c>
      <c r="Y28" s="546">
        <v>1069</v>
      </c>
      <c r="Z28" s="546">
        <v>939</v>
      </c>
      <c r="AA28" s="546">
        <v>552</v>
      </c>
      <c r="AB28" s="546">
        <v>855</v>
      </c>
      <c r="AC28" s="546">
        <v>976</v>
      </c>
      <c r="AD28" s="546">
        <v>1392</v>
      </c>
      <c r="AE28" s="546">
        <v>1125</v>
      </c>
      <c r="AF28" s="546">
        <v>2202</v>
      </c>
      <c r="AG28" s="546">
        <v>2004</v>
      </c>
      <c r="AH28" s="547">
        <v>2503</v>
      </c>
      <c r="AI28" s="547">
        <v>2952</v>
      </c>
      <c r="AJ28" s="547">
        <v>2754</v>
      </c>
      <c r="AK28" s="547">
        <v>2585</v>
      </c>
      <c r="AL28" s="547">
        <v>2679</v>
      </c>
      <c r="AM28" s="547">
        <v>2969</v>
      </c>
      <c r="AN28" s="547">
        <v>2849</v>
      </c>
      <c r="AO28" s="547">
        <v>2109</v>
      </c>
      <c r="AP28" s="548">
        <v>3192</v>
      </c>
      <c r="AQ28" s="548">
        <v>2858</v>
      </c>
      <c r="AR28" s="548">
        <v>2252</v>
      </c>
      <c r="AS28" s="548">
        <v>3554</v>
      </c>
      <c r="AT28" s="548">
        <v>2982</v>
      </c>
      <c r="AU28" s="548">
        <v>3268</v>
      </c>
      <c r="AV28" s="548">
        <v>2336</v>
      </c>
      <c r="AW28" s="548">
        <v>3474</v>
      </c>
      <c r="AX28" s="548">
        <v>3157</v>
      </c>
      <c r="AY28" s="548">
        <v>3619</v>
      </c>
      <c r="AZ28" s="548">
        <v>2842</v>
      </c>
      <c r="BA28" s="548">
        <v>3131</v>
      </c>
      <c r="BB28" s="548">
        <f>9003-BA28-AZ28</f>
        <v>3030</v>
      </c>
      <c r="BC28" s="548">
        <f>12469-AZ28-BA28-BB28</f>
        <v>3466</v>
      </c>
      <c r="BD28" s="548">
        <v>3591</v>
      </c>
      <c r="BE28" s="548">
        <v>3177</v>
      </c>
      <c r="BF28" s="548">
        <v>3024</v>
      </c>
      <c r="BG28" s="548">
        <v>3603</v>
      </c>
      <c r="BH28" s="548">
        <v>3802</v>
      </c>
      <c r="BI28" s="548">
        <v>3160</v>
      </c>
      <c r="BJ28" s="548">
        <v>3572</v>
      </c>
      <c r="BK28" s="548">
        <f>14207-BH28-BI28-BJ28</f>
        <v>3673</v>
      </c>
      <c r="BL28" s="548">
        <v>2921</v>
      </c>
      <c r="BM28" s="548">
        <v>2855</v>
      </c>
      <c r="BN28" s="548">
        <v>3361</v>
      </c>
      <c r="BO28" s="548">
        <v>3448</v>
      </c>
      <c r="DF28" s="548">
        <v>2849</v>
      </c>
      <c r="DG28" s="548">
        <v>2057</v>
      </c>
    </row>
    <row r="29" spans="1:113" ht="16.5" x14ac:dyDescent="0.25">
      <c r="A29" s="1236"/>
      <c r="B29" s="1237"/>
      <c r="C29" s="1238"/>
      <c r="D29" s="1238"/>
      <c r="E29" s="479"/>
      <c r="F29" s="479"/>
      <c r="G29" s="1233" t="s">
        <v>50</v>
      </c>
      <c r="H29" s="546">
        <v>1383</v>
      </c>
      <c r="I29" s="546">
        <v>1752</v>
      </c>
      <c r="J29" s="546">
        <v>2669</v>
      </c>
      <c r="K29" s="546">
        <v>2226</v>
      </c>
      <c r="L29" s="546">
        <v>1365</v>
      </c>
      <c r="M29" s="546">
        <v>1856</v>
      </c>
      <c r="N29" s="546">
        <v>2686</v>
      </c>
      <c r="O29" s="546">
        <v>2182</v>
      </c>
      <c r="P29" s="546">
        <v>1672</v>
      </c>
      <c r="Q29" s="546">
        <v>1752</v>
      </c>
      <c r="R29" s="546">
        <v>2555</v>
      </c>
      <c r="S29" s="546">
        <v>1755</v>
      </c>
      <c r="T29" s="546">
        <v>1600</v>
      </c>
      <c r="U29" s="546">
        <v>1821</v>
      </c>
      <c r="V29" s="546">
        <v>2705</v>
      </c>
      <c r="W29" s="546">
        <v>1746</v>
      </c>
      <c r="X29" s="546">
        <v>1356</v>
      </c>
      <c r="Y29" s="546">
        <v>1657</v>
      </c>
      <c r="Z29" s="546">
        <v>2159</v>
      </c>
      <c r="AA29" s="546">
        <v>1580</v>
      </c>
      <c r="AB29" s="546">
        <v>1256</v>
      </c>
      <c r="AC29" s="546">
        <v>1748</v>
      </c>
      <c r="AD29" s="546">
        <v>2311</v>
      </c>
      <c r="AE29" s="546">
        <v>1681</v>
      </c>
      <c r="AF29" s="546">
        <v>1486</v>
      </c>
      <c r="AG29" s="546">
        <v>2039</v>
      </c>
      <c r="AH29" s="547">
        <v>2667</v>
      </c>
      <c r="AI29" s="547">
        <v>2687</v>
      </c>
      <c r="AJ29" s="547">
        <v>2181</v>
      </c>
      <c r="AK29" s="547">
        <v>2695</v>
      </c>
      <c r="AL29" s="547">
        <v>3950</v>
      </c>
      <c r="AM29" s="547">
        <v>3372</v>
      </c>
      <c r="AN29" s="547">
        <v>2664</v>
      </c>
      <c r="AO29" s="547">
        <v>3291</v>
      </c>
      <c r="AP29" s="548">
        <v>4263</v>
      </c>
      <c r="AQ29" s="548">
        <v>3654</v>
      </c>
      <c r="AR29" s="548">
        <v>3012</v>
      </c>
      <c r="AS29" s="548">
        <v>3149</v>
      </c>
      <c r="AT29" s="548">
        <v>4063</v>
      </c>
      <c r="AU29" s="548">
        <v>3870</v>
      </c>
      <c r="AV29" s="548">
        <v>2735</v>
      </c>
      <c r="AW29" s="548">
        <v>3111</v>
      </c>
      <c r="AX29" s="548">
        <v>3845</v>
      </c>
      <c r="AY29" s="548">
        <v>3435</v>
      </c>
      <c r="AZ29" s="548">
        <v>2684</v>
      </c>
      <c r="BA29" s="548">
        <v>3045</v>
      </c>
      <c r="BB29" s="548">
        <f>9589-BA29-AZ29</f>
        <v>3860</v>
      </c>
      <c r="BC29" s="548">
        <f>13405-AZ29-BA29-BB29</f>
        <v>3816</v>
      </c>
      <c r="BD29" s="548">
        <v>2797</v>
      </c>
      <c r="BE29" s="549">
        <v>3187</v>
      </c>
      <c r="BF29" s="549">
        <v>3451</v>
      </c>
      <c r="BG29" s="549">
        <v>3798</v>
      </c>
      <c r="BH29" s="549">
        <v>3021</v>
      </c>
      <c r="BI29" s="548">
        <v>3412</v>
      </c>
      <c r="BJ29" s="548">
        <v>3938</v>
      </c>
      <c r="BK29" s="548">
        <f>14139-BH29-BI29-BJ29</f>
        <v>3768</v>
      </c>
      <c r="BL29" s="548">
        <v>2920</v>
      </c>
      <c r="BM29" s="548">
        <v>2969</v>
      </c>
      <c r="BN29" s="548">
        <v>3789</v>
      </c>
      <c r="BO29" s="548">
        <v>3346</v>
      </c>
      <c r="DF29" s="548">
        <v>2587</v>
      </c>
      <c r="DG29" s="548">
        <v>2109</v>
      </c>
    </row>
    <row r="30" spans="1:113" ht="17.25" thickBot="1" x14ac:dyDescent="0.3">
      <c r="A30" s="1236"/>
      <c r="B30" s="1237"/>
      <c r="C30" s="1238"/>
      <c r="D30" s="1238"/>
      <c r="E30" s="479"/>
      <c r="F30" s="479"/>
      <c r="G30" s="1234" t="s">
        <v>122</v>
      </c>
      <c r="H30" s="550">
        <f t="shared" ref="H30:Y30" si="0">H29-H28</f>
        <v>686</v>
      </c>
      <c r="I30" s="550">
        <f t="shared" si="0"/>
        <v>1077</v>
      </c>
      <c r="J30" s="550">
        <f t="shared" si="0"/>
        <v>2050</v>
      </c>
      <c r="K30" s="550">
        <f t="shared" si="0"/>
        <v>1400</v>
      </c>
      <c r="L30" s="550">
        <f t="shared" si="0"/>
        <v>710</v>
      </c>
      <c r="M30" s="550">
        <f t="shared" si="0"/>
        <v>1041</v>
      </c>
      <c r="N30" s="550">
        <f t="shared" si="0"/>
        <v>2005</v>
      </c>
      <c r="O30" s="550">
        <f t="shared" si="0"/>
        <v>1171</v>
      </c>
      <c r="P30" s="550">
        <f t="shared" si="0"/>
        <v>810</v>
      </c>
      <c r="Q30" s="550">
        <f t="shared" si="0"/>
        <v>887</v>
      </c>
      <c r="R30" s="550">
        <f t="shared" si="0"/>
        <v>1652</v>
      </c>
      <c r="S30" s="550">
        <f t="shared" si="0"/>
        <v>926</v>
      </c>
      <c r="T30" s="550">
        <f t="shared" si="0"/>
        <v>643</v>
      </c>
      <c r="U30" s="550">
        <f t="shared" si="0"/>
        <v>772</v>
      </c>
      <c r="V30" s="550">
        <f t="shared" si="0"/>
        <v>1690</v>
      </c>
      <c r="W30" s="550">
        <f t="shared" si="0"/>
        <v>597</v>
      </c>
      <c r="X30" s="550">
        <f t="shared" si="0"/>
        <v>755</v>
      </c>
      <c r="Y30" s="550">
        <f t="shared" si="0"/>
        <v>588</v>
      </c>
      <c r="Z30" s="550">
        <f>Z28-Z29</f>
        <v>-1220</v>
      </c>
      <c r="AA30" s="550">
        <f t="shared" ref="AA30:AM30" si="1">AA28-AA29</f>
        <v>-1028</v>
      </c>
      <c r="AB30" s="550">
        <f t="shared" si="1"/>
        <v>-401</v>
      </c>
      <c r="AC30" s="550">
        <f t="shared" si="1"/>
        <v>-772</v>
      </c>
      <c r="AD30" s="550">
        <f t="shared" si="1"/>
        <v>-919</v>
      </c>
      <c r="AE30" s="550">
        <f t="shared" si="1"/>
        <v>-556</v>
      </c>
      <c r="AF30" s="550">
        <f t="shared" si="1"/>
        <v>716</v>
      </c>
      <c r="AG30" s="550">
        <f t="shared" si="1"/>
        <v>-35</v>
      </c>
      <c r="AH30" s="551">
        <f t="shared" si="1"/>
        <v>-164</v>
      </c>
      <c r="AI30" s="551">
        <f t="shared" si="1"/>
        <v>265</v>
      </c>
      <c r="AJ30" s="551">
        <f t="shared" si="1"/>
        <v>573</v>
      </c>
      <c r="AK30" s="551">
        <f t="shared" si="1"/>
        <v>-110</v>
      </c>
      <c r="AL30" s="551">
        <f t="shared" si="1"/>
        <v>-1271</v>
      </c>
      <c r="AM30" s="551">
        <f t="shared" si="1"/>
        <v>-403</v>
      </c>
      <c r="AN30" s="551">
        <f t="shared" ref="AN30:AS30" si="2">AN28-AN29</f>
        <v>185</v>
      </c>
      <c r="AO30" s="551">
        <f t="shared" si="2"/>
        <v>-1182</v>
      </c>
      <c r="AP30" s="536">
        <f t="shared" si="2"/>
        <v>-1071</v>
      </c>
      <c r="AQ30" s="536">
        <f t="shared" si="2"/>
        <v>-796</v>
      </c>
      <c r="AR30" s="536">
        <f t="shared" si="2"/>
        <v>-760</v>
      </c>
      <c r="AS30" s="536">
        <f t="shared" si="2"/>
        <v>405</v>
      </c>
      <c r="AT30" s="536">
        <f t="shared" ref="AT30:BD30" si="3">AT28-AT29</f>
        <v>-1081</v>
      </c>
      <c r="AU30" s="536">
        <f t="shared" si="3"/>
        <v>-602</v>
      </c>
      <c r="AV30" s="536">
        <f t="shared" si="3"/>
        <v>-399</v>
      </c>
      <c r="AW30" s="536">
        <f t="shared" si="3"/>
        <v>363</v>
      </c>
      <c r="AX30" s="536">
        <f t="shared" si="3"/>
        <v>-688</v>
      </c>
      <c r="AY30" s="536">
        <f t="shared" si="3"/>
        <v>184</v>
      </c>
      <c r="AZ30" s="536">
        <f t="shared" si="3"/>
        <v>158</v>
      </c>
      <c r="BA30" s="536">
        <f t="shared" si="3"/>
        <v>86</v>
      </c>
      <c r="BB30" s="536">
        <f t="shared" si="3"/>
        <v>-830</v>
      </c>
      <c r="BC30" s="536">
        <f t="shared" si="3"/>
        <v>-350</v>
      </c>
      <c r="BD30" s="536">
        <f t="shared" si="3"/>
        <v>794</v>
      </c>
      <c r="BE30" s="536">
        <v>784</v>
      </c>
      <c r="BF30" s="536">
        <v>357</v>
      </c>
      <c r="BG30" s="536">
        <v>162</v>
      </c>
      <c r="BH30" s="536">
        <v>781</v>
      </c>
      <c r="BI30" s="536">
        <v>529</v>
      </c>
      <c r="BJ30" s="536">
        <f t="shared" ref="BJ30:BO30" si="4">BJ28-BJ29</f>
        <v>-366</v>
      </c>
      <c r="BK30" s="536">
        <f t="shared" si="4"/>
        <v>-95</v>
      </c>
      <c r="BL30" s="536">
        <f t="shared" si="4"/>
        <v>1</v>
      </c>
      <c r="BM30" s="536">
        <f t="shared" si="4"/>
        <v>-114</v>
      </c>
      <c r="BN30" s="536">
        <f t="shared" si="4"/>
        <v>-428</v>
      </c>
      <c r="BO30" s="536">
        <f t="shared" si="4"/>
        <v>102</v>
      </c>
      <c r="DF30" s="536">
        <f>DF28-DF29</f>
        <v>262</v>
      </c>
      <c r="DG30" s="536">
        <f>DG28-DG29</f>
        <v>-52</v>
      </c>
      <c r="DI30" s="378"/>
    </row>
    <row r="31" spans="1:113" ht="15.75" x14ac:dyDescent="0.25">
      <c r="A31" s="1239"/>
      <c r="B31" s="1237"/>
      <c r="C31" s="1237"/>
      <c r="D31" s="1237"/>
      <c r="E31" s="479"/>
      <c r="F31" s="479"/>
    </row>
    <row r="32" spans="1:113" x14ac:dyDescent="0.2">
      <c r="A32" s="372"/>
      <c r="B32" s="372"/>
      <c r="C32" s="372"/>
      <c r="D32" s="372"/>
      <c r="E32" s="372"/>
      <c r="F32" s="372"/>
    </row>
    <row r="33" spans="1:48" ht="27" customHeight="1" x14ac:dyDescent="0.2">
      <c r="A33" s="989"/>
      <c r="B33" s="1240"/>
      <c r="C33" s="1240"/>
      <c r="D33" s="372"/>
      <c r="E33" s="1241"/>
      <c r="F33" s="1242"/>
      <c r="G33" s="1242"/>
    </row>
    <row r="34" spans="1:48" ht="15.75" customHeight="1" x14ac:dyDescent="0.2">
      <c r="A34" s="989"/>
      <c r="B34" s="1243"/>
      <c r="C34" s="1243"/>
      <c r="D34" s="1244"/>
      <c r="E34" s="568"/>
      <c r="F34" s="413"/>
      <c r="G34" s="413"/>
      <c r="H34" s="373"/>
      <c r="I34" s="376"/>
      <c r="J34" s="377"/>
      <c r="K34" s="377"/>
    </row>
    <row r="35" spans="1:48" ht="16.5" x14ac:dyDescent="0.25">
      <c r="A35" s="568"/>
      <c r="B35" s="1245"/>
      <c r="C35" s="869"/>
      <c r="D35" s="1246"/>
      <c r="E35" s="568"/>
      <c r="F35" s="413"/>
      <c r="G35" s="413"/>
      <c r="H35" s="373"/>
      <c r="I35" s="376"/>
      <c r="J35" s="377"/>
      <c r="K35" s="377"/>
      <c r="AT35" s="378"/>
      <c r="AU35" s="378"/>
      <c r="AV35" s="378"/>
    </row>
    <row r="36" spans="1:48" ht="16.5" x14ac:dyDescent="0.25">
      <c r="A36" s="568"/>
      <c r="B36" s="1245"/>
      <c r="C36" s="869"/>
      <c r="D36" s="1246"/>
      <c r="E36" s="568"/>
      <c r="F36" s="413"/>
      <c r="G36" s="413"/>
      <c r="H36" s="373"/>
      <c r="I36" s="376"/>
      <c r="J36" s="377"/>
      <c r="K36" s="377"/>
      <c r="AT36" s="378"/>
      <c r="AU36" s="378"/>
      <c r="AV36" s="378"/>
    </row>
    <row r="37" spans="1:48" ht="16.5" x14ac:dyDescent="0.25">
      <c r="A37" s="375"/>
      <c r="B37" s="1245"/>
      <c r="C37" s="869"/>
      <c r="D37" s="1246"/>
      <c r="E37" s="375"/>
      <c r="F37" s="413"/>
      <c r="G37" s="413"/>
      <c r="H37" s="373"/>
      <c r="I37" s="376"/>
      <c r="J37" s="377"/>
      <c r="K37" s="377"/>
    </row>
    <row r="38" spans="1:48" ht="16.5" x14ac:dyDescent="0.25">
      <c r="A38" s="375"/>
      <c r="B38" s="1245"/>
      <c r="C38" s="869"/>
      <c r="D38" s="1246"/>
      <c r="E38" s="375"/>
      <c r="F38" s="413"/>
      <c r="G38" s="413"/>
      <c r="H38" s="373"/>
      <c r="I38" s="376"/>
      <c r="J38" s="377"/>
      <c r="K38" s="377"/>
    </row>
    <row r="39" spans="1:48" ht="16.5" x14ac:dyDescent="0.25">
      <c r="A39" s="375"/>
      <c r="B39" s="1245"/>
      <c r="C39" s="869"/>
      <c r="D39" s="1246"/>
      <c r="E39" s="375"/>
      <c r="F39" s="413"/>
      <c r="G39" s="413"/>
      <c r="H39" s="373"/>
      <c r="I39" s="376"/>
      <c r="J39" s="377"/>
      <c r="K39" s="377"/>
    </row>
    <row r="40" spans="1:48" ht="16.5" x14ac:dyDescent="0.25">
      <c r="A40" s="375"/>
      <c r="B40" s="1245"/>
      <c r="C40" s="869"/>
      <c r="D40" s="1246"/>
      <c r="E40" s="552"/>
      <c r="F40" s="1247"/>
      <c r="G40" s="1247"/>
      <c r="H40" s="373"/>
      <c r="I40" s="373"/>
    </row>
    <row r="41" spans="1:48" ht="16.5" x14ac:dyDescent="0.25">
      <c r="A41" s="1248"/>
      <c r="B41" s="1249"/>
      <c r="C41" s="1250"/>
      <c r="D41" s="1246"/>
      <c r="E41" s="372"/>
      <c r="F41" s="372"/>
      <c r="G41" s="372"/>
    </row>
    <row r="42" spans="1:48" ht="16.5" x14ac:dyDescent="0.25">
      <c r="A42" s="1251"/>
      <c r="B42" s="1252"/>
      <c r="C42" s="1252"/>
      <c r="D42" s="1246"/>
      <c r="E42" s="372"/>
      <c r="F42" s="372"/>
      <c r="G42" s="372"/>
    </row>
    <row r="43" spans="1:48" ht="16.5" x14ac:dyDescent="0.2">
      <c r="A43" s="989"/>
      <c r="B43" s="1240"/>
      <c r="C43" s="1240"/>
      <c r="D43" s="1246"/>
      <c r="E43" s="568"/>
      <c r="F43" s="372"/>
      <c r="G43" s="372"/>
      <c r="H43" s="372"/>
      <c r="I43" s="372"/>
      <c r="J43" s="372"/>
      <c r="K43" s="372"/>
      <c r="L43" s="372"/>
      <c r="M43" s="372"/>
      <c r="N43" s="372"/>
      <c r="O43" s="372"/>
    </row>
    <row r="44" spans="1:48" ht="28.5" customHeight="1" x14ac:dyDescent="0.25">
      <c r="A44" s="989"/>
      <c r="B44" s="1243"/>
      <c r="C44" s="1243"/>
      <c r="D44" s="375"/>
      <c r="E44" s="375"/>
      <c r="F44" s="372"/>
      <c r="G44" s="372"/>
      <c r="H44" s="372"/>
      <c r="I44" s="372"/>
      <c r="J44" s="372"/>
      <c r="K44" s="372"/>
      <c r="L44" s="372"/>
      <c r="M44" s="372"/>
      <c r="N44" s="372"/>
      <c r="O44" s="372"/>
    </row>
    <row r="45" spans="1:48" ht="16.5" x14ac:dyDescent="0.25">
      <c r="A45" s="568"/>
      <c r="B45" s="1245"/>
      <c r="C45" s="869"/>
      <c r="D45" s="569"/>
      <c r="E45" s="568"/>
      <c r="F45" s="372"/>
      <c r="G45" s="372"/>
      <c r="H45" s="372"/>
      <c r="I45" s="372"/>
      <c r="J45" s="372"/>
      <c r="K45" s="372"/>
      <c r="L45" s="372"/>
      <c r="M45" s="372"/>
      <c r="N45" s="372"/>
      <c r="O45" s="372"/>
    </row>
    <row r="46" spans="1:48" ht="16.5" x14ac:dyDescent="0.25">
      <c r="A46" s="568"/>
      <c r="B46" s="1245"/>
      <c r="C46" s="869"/>
      <c r="D46" s="570"/>
      <c r="E46" s="375"/>
      <c r="F46" s="372"/>
      <c r="G46" s="372"/>
      <c r="H46" s="372"/>
      <c r="I46" s="372"/>
      <c r="J46" s="372"/>
      <c r="K46" s="372"/>
      <c r="L46" s="372"/>
      <c r="M46" s="372"/>
      <c r="N46" s="372"/>
      <c r="O46" s="372"/>
    </row>
    <row r="47" spans="1:48" ht="16.5" x14ac:dyDescent="0.25">
      <c r="A47" s="375"/>
      <c r="B47" s="1245"/>
      <c r="C47" s="869"/>
      <c r="D47" s="570"/>
      <c r="E47" s="375"/>
      <c r="F47" s="372"/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48" ht="16.5" x14ac:dyDescent="0.25">
      <c r="A48" s="375"/>
      <c r="B48" s="1245"/>
      <c r="C48" s="869"/>
      <c r="D48" s="571"/>
      <c r="E48" s="372"/>
      <c r="F48" s="413"/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ht="16.5" x14ac:dyDescent="0.25">
      <c r="A49" s="375"/>
      <c r="B49" s="1245"/>
      <c r="C49" s="869"/>
      <c r="D49" s="571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ht="16.5" x14ac:dyDescent="0.25">
      <c r="A50" s="375"/>
      <c r="B50" s="1245"/>
      <c r="C50" s="869"/>
      <c r="D50" s="571"/>
      <c r="E50" s="372"/>
      <c r="F50" s="372"/>
      <c r="G50" s="372"/>
      <c r="H50" s="372"/>
      <c r="I50" s="372"/>
      <c r="J50" s="905"/>
      <c r="K50" s="905"/>
      <c r="L50" s="905"/>
      <c r="M50" s="905"/>
      <c r="N50" s="905"/>
      <c r="O50" s="905"/>
    </row>
    <row r="51" spans="1:15" ht="16.5" x14ac:dyDescent="0.25">
      <c r="A51" s="1253"/>
      <c r="B51" s="1254"/>
      <c r="C51" s="1250"/>
      <c r="D51" s="571"/>
      <c r="E51" s="372"/>
      <c r="F51" s="372"/>
      <c r="G51" s="372"/>
      <c r="H51" s="372"/>
      <c r="I51" s="372"/>
      <c r="J51" s="898"/>
      <c r="K51" s="898"/>
      <c r="L51" s="898"/>
      <c r="M51" s="898"/>
      <c r="N51" s="898"/>
      <c r="O51" s="898"/>
    </row>
    <row r="52" spans="1:15" ht="16.5" x14ac:dyDescent="0.25">
      <c r="A52" s="1251"/>
      <c r="B52" s="1252"/>
      <c r="C52" s="1252"/>
      <c r="D52" s="571"/>
      <c r="E52" s="372"/>
      <c r="F52" s="372"/>
      <c r="G52" s="372"/>
      <c r="H52" s="372"/>
      <c r="I52" s="372"/>
      <c r="J52" s="898"/>
      <c r="K52" s="898"/>
      <c r="L52" s="898"/>
      <c r="M52" s="898"/>
      <c r="N52" s="898"/>
      <c r="O52" s="898"/>
    </row>
    <row r="53" spans="1:15" ht="16.5" x14ac:dyDescent="0.25">
      <c r="A53" s="476"/>
      <c r="B53" s="554"/>
      <c r="C53" s="555"/>
      <c r="D53" s="1246"/>
      <c r="E53" s="372"/>
      <c r="F53" s="372"/>
      <c r="G53" s="372"/>
      <c r="H53" s="372"/>
      <c r="I53" s="899"/>
      <c r="J53" s="1255"/>
      <c r="K53" s="1255"/>
      <c r="L53" s="1255"/>
      <c r="M53" s="1255"/>
      <c r="N53" s="1255"/>
      <c r="O53" s="1255"/>
    </row>
    <row r="54" spans="1:15" ht="16.5" x14ac:dyDescent="0.25">
      <c r="A54" s="1256"/>
      <c r="B54" s="1257"/>
      <c r="C54" s="1258"/>
      <c r="D54" s="1259"/>
      <c r="E54" s="1259"/>
      <c r="F54" s="372"/>
      <c r="G54" s="372"/>
      <c r="H54" s="372"/>
      <c r="I54" s="899"/>
      <c r="J54" s="1255"/>
      <c r="K54" s="1255"/>
      <c r="L54" s="1255"/>
      <c r="M54" s="1255"/>
      <c r="N54" s="1255"/>
      <c r="O54" s="1255"/>
    </row>
    <row r="55" spans="1:15" ht="16.5" x14ac:dyDescent="0.2">
      <c r="A55" s="1256"/>
      <c r="B55" s="1260"/>
      <c r="C55" s="1258"/>
      <c r="D55" s="1261"/>
      <c r="E55" s="1262"/>
      <c r="F55" s="372"/>
      <c r="G55" s="372"/>
      <c r="H55" s="372"/>
      <c r="I55" s="899"/>
      <c r="J55" s="1255"/>
      <c r="K55" s="1255"/>
      <c r="L55" s="1255"/>
      <c r="M55" s="1255"/>
      <c r="N55" s="1255"/>
      <c r="O55" s="1255"/>
    </row>
    <row r="56" spans="1:15" ht="27" customHeight="1" x14ac:dyDescent="0.3">
      <c r="A56" s="1263"/>
      <c r="B56" s="1264"/>
      <c r="C56" s="1265"/>
      <c r="D56" s="1255"/>
      <c r="E56" s="1265"/>
      <c r="F56" s="1266"/>
      <c r="G56" s="1266"/>
      <c r="H56" s="372"/>
      <c r="I56" s="1267"/>
      <c r="J56" s="1255"/>
      <c r="K56" s="1255"/>
      <c r="L56" s="1255"/>
      <c r="M56" s="1255"/>
      <c r="N56" s="1255"/>
      <c r="O56" s="1255"/>
    </row>
    <row r="57" spans="1:15" ht="15.75" x14ac:dyDescent="0.2">
      <c r="A57" s="899"/>
      <c r="B57" s="1264"/>
      <c r="C57" s="1268"/>
      <c r="D57" s="1255"/>
      <c r="E57" s="1269"/>
      <c r="F57" s="1270"/>
      <c r="G57" s="1270"/>
      <c r="H57" s="1271"/>
      <c r="I57" s="1272"/>
      <c r="J57" s="1255"/>
      <c r="K57" s="1255"/>
      <c r="L57" s="1255"/>
      <c r="M57" s="1255"/>
      <c r="N57" s="1255"/>
      <c r="O57" s="1255"/>
    </row>
    <row r="58" spans="1:15" ht="15.75" x14ac:dyDescent="0.2">
      <c r="A58" s="899"/>
      <c r="B58" s="1264"/>
      <c r="C58" s="1268"/>
      <c r="D58" s="1255"/>
      <c r="E58" s="1269"/>
      <c r="F58" s="1270"/>
      <c r="G58" s="1270"/>
      <c r="H58" s="1271"/>
      <c r="I58" s="372"/>
      <c r="J58" s="372"/>
      <c r="K58" s="372"/>
      <c r="L58" s="372"/>
      <c r="M58" s="372"/>
      <c r="N58" s="372"/>
      <c r="O58" s="372"/>
    </row>
    <row r="59" spans="1:15" ht="15.75" x14ac:dyDescent="0.2">
      <c r="A59" s="899"/>
      <c r="B59" s="1264"/>
      <c r="C59" s="1268"/>
      <c r="D59" s="1255"/>
      <c r="E59" s="1269"/>
      <c r="F59" s="1270"/>
      <c r="G59" s="1270"/>
      <c r="H59" s="1271"/>
      <c r="I59" s="372"/>
      <c r="J59" s="1265"/>
      <c r="K59" s="1265"/>
      <c r="L59" s="898"/>
      <c r="M59" s="898"/>
      <c r="N59" s="898"/>
      <c r="O59" s="898"/>
    </row>
    <row r="60" spans="1:15" ht="15.75" x14ac:dyDescent="0.2">
      <c r="A60" s="899"/>
      <c r="B60" s="1264"/>
      <c r="C60" s="1268"/>
      <c r="D60" s="1255"/>
      <c r="E60" s="1273"/>
      <c r="F60" s="1270"/>
      <c r="G60" s="1270"/>
      <c r="H60" s="1271"/>
      <c r="I60" s="899"/>
      <c r="J60" s="1255"/>
      <c r="K60" s="1274"/>
      <c r="L60" s="1255"/>
      <c r="M60" s="1275"/>
      <c r="N60" s="1275"/>
      <c r="O60" s="1276"/>
    </row>
    <row r="61" spans="1:15" ht="15.75" x14ac:dyDescent="0.2">
      <c r="A61" s="899"/>
      <c r="B61" s="1264"/>
      <c r="C61" s="1268"/>
      <c r="D61" s="1277"/>
      <c r="E61" s="1273"/>
      <c r="F61" s="1270"/>
      <c r="G61" s="1270"/>
      <c r="H61" s="1271"/>
      <c r="I61" s="899"/>
      <c r="J61" s="1255"/>
      <c r="K61" s="1274"/>
      <c r="L61" s="1255"/>
      <c r="M61" s="1275"/>
      <c r="N61" s="1275"/>
      <c r="O61" s="1276"/>
    </row>
    <row r="62" spans="1:15" ht="15.75" x14ac:dyDescent="0.2">
      <c r="A62" s="1272"/>
      <c r="B62" s="1264"/>
      <c r="C62" s="1268"/>
      <c r="D62" s="1277"/>
      <c r="E62" s="1273"/>
      <c r="F62" s="1270"/>
      <c r="G62" s="1270"/>
      <c r="H62" s="1271"/>
      <c r="I62" s="899"/>
      <c r="J62" s="1255"/>
      <c r="K62" s="1274"/>
      <c r="L62" s="1255"/>
      <c r="M62" s="1275"/>
      <c r="N62" s="1275"/>
      <c r="O62" s="1276"/>
    </row>
    <row r="63" spans="1:15" ht="15.75" x14ac:dyDescent="0.2">
      <c r="A63" s="1272"/>
      <c r="B63" s="1264"/>
      <c r="C63" s="1268"/>
      <c r="D63" s="1255"/>
      <c r="E63" s="1269"/>
      <c r="F63" s="1270"/>
      <c r="G63" s="1270"/>
      <c r="H63" s="1271"/>
      <c r="I63" s="1267"/>
      <c r="J63" s="1255"/>
      <c r="K63" s="1274"/>
      <c r="L63" s="1255"/>
      <c r="M63" s="1275"/>
      <c r="N63" s="1275"/>
      <c r="O63" s="1276"/>
    </row>
    <row r="64" spans="1:15" ht="15.75" x14ac:dyDescent="0.2">
      <c r="A64" s="899"/>
      <c r="B64" s="1264"/>
      <c r="C64" s="1268"/>
      <c r="D64" s="1255"/>
      <c r="E64" s="1269"/>
      <c r="F64" s="1270"/>
      <c r="G64" s="1270"/>
      <c r="H64" s="1271"/>
      <c r="I64" s="1272"/>
      <c r="J64" s="1274"/>
      <c r="K64" s="1274"/>
      <c r="L64" s="1255"/>
      <c r="M64" s="1275"/>
      <c r="N64" s="1275"/>
      <c r="O64" s="1276"/>
    </row>
    <row r="65" spans="1:141" ht="15.75" x14ac:dyDescent="0.2">
      <c r="A65" s="899"/>
      <c r="B65" s="1264"/>
      <c r="C65" s="1268"/>
      <c r="D65" s="1277"/>
      <c r="E65" s="1269"/>
      <c r="F65" s="1270"/>
      <c r="G65" s="1270"/>
      <c r="H65" s="1271"/>
      <c r="I65" s="372"/>
      <c r="J65" s="372"/>
      <c r="K65" s="372"/>
      <c r="L65" s="372"/>
      <c r="M65" s="372"/>
      <c r="N65" s="372"/>
      <c r="O65" s="372"/>
    </row>
    <row r="66" spans="1:141" ht="15.75" x14ac:dyDescent="0.2">
      <c r="A66" s="899"/>
      <c r="B66" s="1264"/>
      <c r="C66" s="1268"/>
      <c r="D66" s="1255"/>
      <c r="E66" s="1269"/>
      <c r="F66" s="1270"/>
      <c r="G66" s="1270"/>
      <c r="H66" s="1271"/>
      <c r="I66" s="372"/>
      <c r="J66" s="372"/>
      <c r="K66" s="372"/>
      <c r="L66" s="372"/>
      <c r="M66" s="372"/>
      <c r="N66" s="372"/>
      <c r="O66" s="372"/>
    </row>
    <row r="67" spans="1:141" ht="15.75" x14ac:dyDescent="0.2">
      <c r="A67" s="1267"/>
      <c r="B67" s="1264"/>
      <c r="C67" s="1268"/>
      <c r="D67" s="1255"/>
      <c r="E67" s="1269"/>
      <c r="F67" s="1270"/>
      <c r="G67" s="1270"/>
      <c r="H67" s="1271"/>
      <c r="I67" s="372"/>
      <c r="J67" s="372"/>
      <c r="K67" s="372"/>
      <c r="L67" s="372"/>
      <c r="M67" s="372"/>
      <c r="N67" s="372"/>
      <c r="O67" s="372"/>
    </row>
    <row r="68" spans="1:141" ht="15.75" x14ac:dyDescent="0.25">
      <c r="A68" s="444"/>
      <c r="B68" s="1265"/>
      <c r="C68" s="1268"/>
      <c r="D68" s="1264"/>
      <c r="E68" s="1269"/>
      <c r="F68" s="1270"/>
      <c r="G68" s="1270"/>
      <c r="H68" s="1271"/>
      <c r="I68" s="372"/>
      <c r="J68" s="372"/>
      <c r="K68" s="372"/>
      <c r="L68" s="372"/>
      <c r="M68" s="372"/>
      <c r="N68" s="372"/>
      <c r="O68" s="372"/>
    </row>
    <row r="69" spans="1:141" ht="15.75" x14ac:dyDescent="0.25">
      <c r="A69" s="444"/>
      <c r="B69" s="1265"/>
      <c r="C69" s="1268"/>
      <c r="D69" s="1264"/>
      <c r="E69" s="1269"/>
      <c r="F69" s="1270"/>
      <c r="G69" s="1270"/>
      <c r="H69" s="1271"/>
      <c r="I69" s="372"/>
      <c r="J69" s="372"/>
      <c r="K69" s="372"/>
      <c r="L69" s="372"/>
      <c r="M69" s="372"/>
      <c r="N69" s="372"/>
      <c r="O69" s="372"/>
    </row>
    <row r="70" spans="1:141" x14ac:dyDescent="0.2">
      <c r="A70" s="1278"/>
      <c r="B70" s="1279"/>
      <c r="C70" s="1280"/>
      <c r="D70" s="1281"/>
      <c r="E70" s="1282"/>
      <c r="F70" s="1283"/>
      <c r="G70" s="1283"/>
      <c r="H70" s="1271"/>
      <c r="I70" s="372"/>
      <c r="J70" s="372"/>
      <c r="K70" s="372"/>
      <c r="L70" s="372"/>
      <c r="M70" s="372"/>
      <c r="N70" s="372"/>
      <c r="O70" s="372"/>
    </row>
    <row r="71" spans="1:141" ht="16.5" x14ac:dyDescent="0.25">
      <c r="A71" s="375"/>
      <c r="B71" s="1284"/>
      <c r="C71" s="1285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</row>
    <row r="72" spans="1:141" ht="13.5" thickBot="1" x14ac:dyDescent="0.25">
      <c r="H72" s="454"/>
      <c r="I72" s="454"/>
    </row>
    <row r="73" spans="1:141" ht="30.75" customHeight="1" thickBot="1" x14ac:dyDescent="0.3">
      <c r="A73" s="446" t="s">
        <v>23</v>
      </c>
      <c r="B73" s="447" t="s">
        <v>569</v>
      </c>
      <c r="C73" s="448" t="s">
        <v>570</v>
      </c>
      <c r="D73" s="451"/>
      <c r="E73" s="451"/>
      <c r="H73" s="454"/>
      <c r="I73" s="454"/>
    </row>
    <row r="74" spans="1:141" ht="13.5" customHeight="1" x14ac:dyDescent="0.25">
      <c r="A74" s="449" t="s">
        <v>151</v>
      </c>
      <c r="B74" s="450">
        <v>4494.22</v>
      </c>
      <c r="C74" s="450">
        <v>4311.7299999999996</v>
      </c>
      <c r="D74" s="451"/>
      <c r="E74" s="452"/>
      <c r="F74" s="451"/>
      <c r="G74" s="453"/>
      <c r="H74" s="454"/>
      <c r="I74" s="455"/>
      <c r="J74" s="456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57"/>
      <c r="BE74" s="457"/>
      <c r="BF74" s="457"/>
      <c r="BG74" s="457"/>
      <c r="BH74" s="457"/>
      <c r="BI74" s="457"/>
      <c r="BJ74" s="457"/>
      <c r="BK74" s="457"/>
      <c r="BL74" s="457"/>
      <c r="BM74" s="457"/>
      <c r="BN74" s="457"/>
      <c r="BO74" s="457"/>
      <c r="BP74" s="457"/>
      <c r="BQ74" s="457"/>
      <c r="BR74" s="457"/>
      <c r="BS74" s="457"/>
      <c r="BT74" s="457"/>
      <c r="BU74" s="457"/>
      <c r="BV74" s="457"/>
      <c r="BW74" s="457"/>
      <c r="BX74" s="457"/>
      <c r="BY74" s="457"/>
      <c r="BZ74" s="457"/>
      <c r="CA74" s="457"/>
      <c r="CB74" s="457"/>
      <c r="CC74" s="457"/>
      <c r="CD74" s="457"/>
      <c r="CE74" s="457"/>
      <c r="CF74" s="457"/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7"/>
      <c r="CS74" s="457"/>
      <c r="CT74" s="457"/>
      <c r="CU74" s="457"/>
      <c r="CV74" s="457"/>
      <c r="CW74" s="457"/>
      <c r="CX74" s="457"/>
      <c r="CY74" s="457"/>
      <c r="CZ74" s="457"/>
      <c r="DA74" s="457"/>
      <c r="DB74" s="457"/>
      <c r="DC74" s="457"/>
      <c r="DD74" s="457"/>
      <c r="DE74" s="457"/>
      <c r="DF74" s="457"/>
      <c r="DG74" s="457"/>
      <c r="DH74" s="457"/>
      <c r="DI74" s="457"/>
      <c r="DJ74" s="457"/>
      <c r="DK74" s="457"/>
      <c r="DL74" s="457"/>
      <c r="DM74" s="457"/>
      <c r="DN74" s="457"/>
      <c r="DO74" s="457"/>
      <c r="DP74" s="457"/>
      <c r="DQ74" s="457"/>
      <c r="DR74" s="457"/>
      <c r="DS74" s="457"/>
      <c r="DT74" s="457"/>
      <c r="DU74" s="457"/>
      <c r="DV74" s="457"/>
      <c r="DW74" s="457"/>
      <c r="DX74" s="457"/>
      <c r="DY74" s="457"/>
      <c r="DZ74" s="457"/>
      <c r="EA74" s="457"/>
      <c r="EB74" s="457"/>
      <c r="EC74" s="457"/>
      <c r="ED74" s="457"/>
      <c r="EE74" s="457"/>
      <c r="EF74" s="457"/>
      <c r="EG74" s="722"/>
      <c r="EH74" s="722"/>
      <c r="EI74" s="722"/>
      <c r="EJ74" s="457"/>
      <c r="EK74" s="457"/>
    </row>
    <row r="75" spans="1:141" s="457" customFormat="1" ht="15.75" x14ac:dyDescent="0.25">
      <c r="A75" s="458" t="s">
        <v>47</v>
      </c>
      <c r="B75" s="459">
        <v>5154.45</v>
      </c>
      <c r="C75" s="459">
        <v>4866.37</v>
      </c>
      <c r="D75" s="451"/>
      <c r="E75" s="452"/>
      <c r="F75" s="451"/>
      <c r="G75" s="453"/>
      <c r="H75" s="454"/>
      <c r="I75" s="455"/>
      <c r="J75" s="456"/>
      <c r="EG75" s="722"/>
      <c r="EH75" s="722"/>
      <c r="EI75" s="722"/>
    </row>
    <row r="76" spans="1:141" s="457" customFormat="1" ht="16.5" customHeight="1" x14ac:dyDescent="0.25">
      <c r="A76" s="458" t="s">
        <v>78</v>
      </c>
      <c r="B76" s="459">
        <v>6800.76</v>
      </c>
      <c r="C76" s="459">
        <v>5871.25</v>
      </c>
      <c r="D76" s="451"/>
      <c r="E76" s="452"/>
      <c r="F76" s="451"/>
      <c r="G76" s="453"/>
      <c r="H76" s="454"/>
      <c r="I76" s="455"/>
      <c r="J76" s="456"/>
      <c r="EG76" s="722"/>
      <c r="EH76" s="722"/>
      <c r="EI76" s="722"/>
    </row>
    <row r="77" spans="1:141" s="457" customFormat="1" ht="15.75" x14ac:dyDescent="0.25">
      <c r="A77" s="458" t="s">
        <v>158</v>
      </c>
      <c r="B77" s="459">
        <v>6690.31</v>
      </c>
      <c r="C77" s="459">
        <v>5898.93</v>
      </c>
      <c r="D77" s="451"/>
      <c r="E77" s="452"/>
      <c r="F77" s="451"/>
      <c r="G77" s="453"/>
      <c r="H77" s="454"/>
      <c r="I77" s="460"/>
      <c r="J77" s="461"/>
      <c r="EG77" s="722"/>
      <c r="EH77" s="722"/>
      <c r="EI77" s="722"/>
    </row>
    <row r="78" spans="1:141" s="457" customFormat="1" ht="15.75" x14ac:dyDescent="0.25">
      <c r="A78" s="469" t="s">
        <v>157</v>
      </c>
      <c r="B78" s="468">
        <v>6740.63</v>
      </c>
      <c r="C78" s="468">
        <v>6110.27</v>
      </c>
      <c r="D78" s="451"/>
      <c r="E78" s="452"/>
      <c r="F78" s="451"/>
      <c r="G78" s="453"/>
      <c r="H78" s="454"/>
      <c r="I78" s="460"/>
      <c r="J78" s="461"/>
      <c r="EG78" s="722"/>
      <c r="EH78" s="722"/>
      <c r="EI78" s="722"/>
    </row>
    <row r="79" spans="1:141" s="457" customFormat="1" ht="15.75" x14ac:dyDescent="0.25">
      <c r="A79" s="458" t="s">
        <v>1</v>
      </c>
      <c r="B79" s="459">
        <v>7371.28</v>
      </c>
      <c r="C79" s="459">
        <v>6715.39</v>
      </c>
      <c r="D79" s="451"/>
      <c r="E79" s="452"/>
      <c r="F79" s="451"/>
      <c r="G79" s="453"/>
      <c r="H79" s="454"/>
      <c r="I79" s="460"/>
      <c r="J79" s="461"/>
      <c r="EG79" s="722"/>
      <c r="EH79" s="722"/>
      <c r="EI79" s="722"/>
    </row>
    <row r="80" spans="1:141" s="457" customFormat="1" ht="15.75" x14ac:dyDescent="0.25">
      <c r="A80" s="458" t="s">
        <v>0</v>
      </c>
      <c r="B80" s="459">
        <v>8221.85</v>
      </c>
      <c r="C80" s="459">
        <v>7465.48</v>
      </c>
      <c r="D80" s="451"/>
      <c r="E80" s="452"/>
      <c r="F80" s="451"/>
      <c r="G80" s="453"/>
      <c r="H80" s="454"/>
      <c r="I80" s="462"/>
      <c r="J80" s="463"/>
      <c r="K80" s="464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370"/>
      <c r="BF80" s="370"/>
      <c r="BG80" s="370"/>
      <c r="BH80" s="370"/>
      <c r="BI80" s="370"/>
      <c r="BJ80" s="370"/>
      <c r="BK80" s="370"/>
      <c r="BL80" s="370"/>
      <c r="BM80" s="370"/>
      <c r="BN80" s="370"/>
      <c r="BO80" s="370"/>
      <c r="BP80" s="370"/>
      <c r="BQ80" s="370"/>
      <c r="BR80" s="370"/>
      <c r="BS80" s="370"/>
      <c r="BT80" s="370"/>
      <c r="BU80" s="370"/>
      <c r="BV80" s="370"/>
      <c r="BW80" s="370"/>
      <c r="BX80" s="370"/>
      <c r="BY80" s="370"/>
      <c r="BZ80" s="370"/>
      <c r="CA80" s="370"/>
      <c r="CB80" s="370"/>
      <c r="CC80" s="370"/>
      <c r="CD80" s="370"/>
      <c r="CE80" s="370"/>
      <c r="CF80" s="370"/>
      <c r="CG80" s="370"/>
      <c r="CH80" s="370"/>
      <c r="CI80" s="370"/>
      <c r="CJ80" s="370"/>
      <c r="CK80" s="370"/>
      <c r="CL80" s="370"/>
      <c r="CM80" s="370"/>
      <c r="CN80" s="370"/>
      <c r="CO80" s="370"/>
      <c r="CP80" s="370"/>
      <c r="CQ80" s="370"/>
      <c r="CR80" s="370"/>
      <c r="CS80" s="370"/>
      <c r="CT80" s="370"/>
      <c r="CU80" s="370"/>
      <c r="CV80" s="370"/>
      <c r="CW80" s="370"/>
      <c r="CX80" s="370"/>
      <c r="CY80" s="370"/>
      <c r="CZ80" s="370"/>
      <c r="DA80" s="370"/>
      <c r="DB80" s="370"/>
      <c r="DC80" s="370"/>
      <c r="DD80" s="370"/>
      <c r="DE80" s="370"/>
      <c r="DF80" s="370"/>
      <c r="DG80" s="370"/>
      <c r="DH80" s="370"/>
      <c r="DI80" s="370"/>
      <c r="DJ80" s="370"/>
      <c r="DK80" s="370"/>
      <c r="DL80" s="370"/>
      <c r="DM80" s="370"/>
      <c r="DN80" s="370"/>
      <c r="DO80" s="370"/>
      <c r="DP80" s="370"/>
      <c r="DQ80" s="370"/>
      <c r="DR80" s="370"/>
      <c r="DS80" s="370"/>
      <c r="DT80" s="370"/>
      <c r="DU80" s="370"/>
      <c r="DV80" s="370"/>
      <c r="DW80" s="370"/>
      <c r="DX80" s="370"/>
      <c r="DY80" s="370"/>
      <c r="DZ80" s="370"/>
      <c r="EA80" s="370"/>
      <c r="EB80" s="370"/>
      <c r="EC80" s="370"/>
      <c r="ED80" s="370"/>
      <c r="EE80" s="370"/>
      <c r="EF80" s="370"/>
      <c r="EG80" s="44"/>
      <c r="EH80" s="44"/>
      <c r="EI80" s="44"/>
      <c r="EJ80" s="370"/>
      <c r="EK80" s="370"/>
    </row>
    <row r="81" spans="1:141" ht="18" hidden="1" customHeight="1" x14ac:dyDescent="0.25">
      <c r="A81" s="469"/>
      <c r="B81" s="468"/>
      <c r="C81" s="468"/>
      <c r="D81" s="451"/>
      <c r="E81" s="452"/>
      <c r="F81" s="451"/>
      <c r="G81" s="453"/>
      <c r="H81" s="454"/>
      <c r="I81" s="556"/>
      <c r="J81" s="557"/>
    </row>
    <row r="82" spans="1:141" ht="16.5" thickBot="1" x14ac:dyDescent="0.3">
      <c r="A82" s="458" t="s">
        <v>152</v>
      </c>
      <c r="B82" s="459">
        <v>11098.86</v>
      </c>
      <c r="C82" s="459">
        <v>10424.43</v>
      </c>
      <c r="D82" s="451"/>
      <c r="E82" s="452"/>
      <c r="F82" s="451"/>
      <c r="G82" s="453"/>
      <c r="H82" s="454"/>
      <c r="I82" s="465"/>
      <c r="J82" s="466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467"/>
      <c r="BU82" s="467"/>
      <c r="BV82" s="467"/>
      <c r="BW82" s="467"/>
      <c r="BX82" s="467"/>
      <c r="BY82" s="467"/>
      <c r="BZ82" s="467"/>
      <c r="CA82" s="467"/>
      <c r="CB82" s="467"/>
      <c r="CC82" s="467"/>
      <c r="CD82" s="467"/>
      <c r="CE82" s="467"/>
      <c r="CF82" s="467"/>
      <c r="CG82" s="467"/>
      <c r="CH82" s="467"/>
      <c r="CI82" s="467"/>
      <c r="CJ82" s="467"/>
      <c r="CK82" s="467"/>
      <c r="CL82" s="467"/>
      <c r="CM82" s="467"/>
      <c r="CN82" s="467"/>
      <c r="CO82" s="467"/>
      <c r="CP82" s="467"/>
      <c r="CQ82" s="467"/>
      <c r="CR82" s="467"/>
      <c r="CS82" s="467"/>
      <c r="CT82" s="467"/>
      <c r="CU82" s="467"/>
      <c r="CV82" s="467"/>
      <c r="CW82" s="467"/>
      <c r="CX82" s="467"/>
      <c r="CY82" s="467"/>
      <c r="CZ82" s="467"/>
      <c r="DA82" s="467"/>
      <c r="DB82" s="467"/>
      <c r="DC82" s="467"/>
      <c r="DD82" s="467"/>
      <c r="DE82" s="467"/>
      <c r="DF82" s="467"/>
      <c r="DG82" s="467"/>
      <c r="DH82" s="467"/>
      <c r="DI82" s="467"/>
      <c r="DJ82" s="467"/>
      <c r="DK82" s="467"/>
      <c r="DL82" s="467"/>
      <c r="DM82" s="467"/>
      <c r="DN82" s="467"/>
      <c r="DO82" s="467"/>
      <c r="DP82" s="467"/>
      <c r="DQ82" s="467"/>
      <c r="DR82" s="467"/>
      <c r="DS82" s="467"/>
      <c r="DT82" s="467"/>
      <c r="DU82" s="467"/>
      <c r="DV82" s="467"/>
      <c r="DW82" s="467"/>
      <c r="DX82" s="467"/>
      <c r="DY82" s="467"/>
      <c r="DZ82" s="467"/>
      <c r="EA82" s="467"/>
      <c r="EB82" s="467"/>
      <c r="EC82" s="467"/>
      <c r="ED82" s="467"/>
      <c r="EE82" s="467"/>
      <c r="EF82" s="467"/>
      <c r="EG82" s="723"/>
      <c r="EH82" s="723"/>
      <c r="EI82" s="723"/>
      <c r="EJ82" s="467"/>
      <c r="EK82" s="467"/>
    </row>
    <row r="83" spans="1:141" s="467" customFormat="1" ht="15.75" hidden="1" thickBot="1" x14ac:dyDescent="0.3">
      <c r="A83" s="558"/>
      <c r="B83" s="559"/>
      <c r="C83" s="558"/>
      <c r="D83" s="451"/>
      <c r="E83" s="451"/>
      <c r="F83" s="370"/>
      <c r="G83" s="560"/>
      <c r="H83" s="454"/>
      <c r="I83" s="454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0"/>
      <c r="BZ83" s="370"/>
      <c r="CA83" s="370"/>
      <c r="CB83" s="370"/>
      <c r="CC83" s="370"/>
      <c r="CD83" s="370"/>
      <c r="CE83" s="370"/>
      <c r="CF83" s="370"/>
      <c r="CG83" s="370"/>
      <c r="CH83" s="370"/>
      <c r="CI83" s="370"/>
      <c r="CJ83" s="370"/>
      <c r="CK83" s="370"/>
      <c r="CL83" s="370"/>
      <c r="CM83" s="370"/>
      <c r="CN83" s="370"/>
      <c r="CO83" s="370"/>
      <c r="CP83" s="370"/>
      <c r="CQ83" s="370"/>
      <c r="CR83" s="370"/>
      <c r="CS83" s="370"/>
      <c r="CT83" s="370"/>
      <c r="CU83" s="370"/>
      <c r="CV83" s="370"/>
      <c r="CW83" s="370"/>
      <c r="CX83" s="370"/>
      <c r="CY83" s="370"/>
      <c r="CZ83" s="370"/>
      <c r="DA83" s="370"/>
      <c r="DB83" s="370"/>
      <c r="DC83" s="370"/>
      <c r="DD83" s="370"/>
      <c r="DE83" s="370"/>
      <c r="DF83" s="370"/>
      <c r="DG83" s="370"/>
      <c r="DH83" s="370"/>
      <c r="DI83" s="370"/>
      <c r="DJ83" s="370"/>
      <c r="DK83" s="370"/>
      <c r="DL83" s="370"/>
      <c r="DM83" s="370"/>
      <c r="DN83" s="370"/>
      <c r="DO83" s="370"/>
      <c r="DP83" s="370"/>
      <c r="DQ83" s="370"/>
      <c r="DR83" s="370"/>
      <c r="DS83" s="370"/>
      <c r="DT83" s="370"/>
      <c r="DU83" s="370"/>
      <c r="DV83" s="370"/>
      <c r="DW83" s="370"/>
      <c r="DX83" s="370"/>
      <c r="DY83" s="370"/>
      <c r="DZ83" s="370"/>
      <c r="EA83" s="370"/>
      <c r="EB83" s="370"/>
      <c r="EC83" s="370"/>
      <c r="ED83" s="370"/>
      <c r="EE83" s="370"/>
      <c r="EF83" s="370"/>
      <c r="EG83" s="44"/>
      <c r="EH83" s="44"/>
      <c r="EI83" s="44"/>
      <c r="EJ83" s="370"/>
      <c r="EK83" s="370"/>
    </row>
    <row r="84" spans="1:141" x14ac:dyDescent="0.2">
      <c r="A84" s="561"/>
      <c r="B84" s="562"/>
      <c r="C84" s="563"/>
      <c r="E84" s="372"/>
      <c r="F84" s="372"/>
      <c r="H84" s="454"/>
      <c r="I84" s="454"/>
    </row>
    <row r="85" spans="1:141" s="372" customFormat="1" ht="29.25" customHeight="1" x14ac:dyDescent="0.2">
      <c r="A85" s="1286"/>
      <c r="B85" s="1287"/>
      <c r="C85" s="1288"/>
      <c r="H85" s="1289"/>
      <c r="I85" s="1289"/>
      <c r="EG85" s="2"/>
      <c r="EH85" s="2"/>
      <c r="EI85" s="2"/>
    </row>
    <row r="86" spans="1:141" s="372" customFormat="1" ht="31.5" customHeight="1" x14ac:dyDescent="0.25">
      <c r="A86" s="1290"/>
      <c r="B86" s="1291"/>
      <c r="C86" s="1291"/>
      <c r="H86" s="1289"/>
      <c r="I86" s="1289"/>
      <c r="EG86" s="2"/>
      <c r="EH86" s="2"/>
      <c r="EI86" s="2"/>
    </row>
    <row r="87" spans="1:141" s="372" customFormat="1" ht="15.75" x14ac:dyDescent="0.25">
      <c r="A87" s="444"/>
      <c r="B87" s="1292"/>
      <c r="C87" s="1293"/>
      <c r="H87" s="1289"/>
      <c r="I87" s="1289"/>
      <c r="EG87" s="2"/>
      <c r="EH87" s="2"/>
      <c r="EI87" s="2"/>
    </row>
    <row r="88" spans="1:141" s="372" customFormat="1" ht="15.75" x14ac:dyDescent="0.25">
      <c r="A88" s="444"/>
      <c r="B88" s="1292"/>
      <c r="C88" s="1293"/>
      <c r="H88" s="1289"/>
      <c r="I88" s="1289"/>
      <c r="EG88" s="2"/>
      <c r="EH88" s="2"/>
      <c r="EI88" s="2"/>
    </row>
    <row r="89" spans="1:141" s="372" customFormat="1" ht="15.75" x14ac:dyDescent="0.25">
      <c r="A89" s="444"/>
      <c r="B89" s="1292"/>
      <c r="C89" s="1293"/>
      <c r="H89" s="1289"/>
      <c r="I89" s="1289"/>
      <c r="EG89" s="2"/>
      <c r="EH89" s="2"/>
      <c r="EI89" s="2"/>
    </row>
    <row r="90" spans="1:141" s="372" customFormat="1" ht="15.75" x14ac:dyDescent="0.25">
      <c r="A90" s="444"/>
      <c r="B90" s="1292"/>
      <c r="C90" s="1293"/>
      <c r="H90" s="1289"/>
      <c r="I90" s="1289"/>
      <c r="EG90" s="2"/>
      <c r="EH90" s="2"/>
      <c r="EI90" s="2"/>
    </row>
    <row r="91" spans="1:141" s="372" customFormat="1" ht="15.75" x14ac:dyDescent="0.25">
      <c r="A91" s="444"/>
      <c r="B91" s="1292"/>
      <c r="C91" s="1293"/>
      <c r="H91" s="1289"/>
      <c r="I91" s="1289"/>
      <c r="EG91" s="2"/>
      <c r="EH91" s="2"/>
      <c r="EI91" s="2"/>
    </row>
    <row r="92" spans="1:141" s="372" customFormat="1" ht="15.75" x14ac:dyDescent="0.25">
      <c r="A92" s="1272"/>
      <c r="B92" s="1292"/>
      <c r="C92" s="1293"/>
      <c r="H92" s="1289"/>
      <c r="I92" s="1289"/>
      <c r="EG92" s="2"/>
      <c r="EH92" s="2"/>
      <c r="EI92" s="2"/>
    </row>
    <row r="93" spans="1:141" s="372" customFormat="1" ht="15.75" x14ac:dyDescent="0.25">
      <c r="A93" s="444"/>
      <c r="B93" s="1292"/>
      <c r="C93" s="1293"/>
      <c r="H93" s="1289"/>
      <c r="I93" s="1289"/>
      <c r="EG93" s="2"/>
      <c r="EH93" s="2"/>
      <c r="EI93" s="2"/>
    </row>
    <row r="94" spans="1:141" s="372" customFormat="1" ht="15.75" x14ac:dyDescent="0.25">
      <c r="A94" s="899"/>
      <c r="B94" s="1292"/>
      <c r="C94" s="1293"/>
      <c r="H94" s="1289"/>
      <c r="I94" s="1289"/>
      <c r="EG94" s="2"/>
      <c r="EH94" s="2"/>
      <c r="EI94" s="2"/>
    </row>
    <row r="95" spans="1:141" s="372" customFormat="1" ht="15.75" x14ac:dyDescent="0.25">
      <c r="A95" s="444"/>
      <c r="B95" s="1292"/>
      <c r="C95" s="1293"/>
      <c r="H95" s="1289"/>
      <c r="I95" s="1289"/>
      <c r="EG95" s="2"/>
      <c r="EH95" s="2"/>
      <c r="EI95" s="2"/>
    </row>
    <row r="96" spans="1:141" s="372" customFormat="1" ht="15.75" x14ac:dyDescent="0.25">
      <c r="A96" s="444"/>
      <c r="B96" s="1292"/>
      <c r="C96" s="1293"/>
      <c r="H96" s="1289"/>
      <c r="I96" s="1289"/>
      <c r="EG96" s="2"/>
      <c r="EH96" s="2"/>
      <c r="EI96" s="2"/>
    </row>
    <row r="97" spans="1:139" s="372" customFormat="1" ht="15.75" x14ac:dyDescent="0.25">
      <c r="A97" s="444"/>
      <c r="B97" s="1292"/>
      <c r="C97" s="1293"/>
      <c r="H97" s="1289"/>
      <c r="I97" s="1289"/>
      <c r="EG97" s="2"/>
      <c r="EH97" s="2"/>
      <c r="EI97" s="2"/>
    </row>
    <row r="98" spans="1:139" s="372" customFormat="1" ht="15.75" x14ac:dyDescent="0.25">
      <c r="A98" s="444"/>
      <c r="B98" s="1292"/>
      <c r="C98" s="1293"/>
      <c r="EG98" s="2"/>
      <c r="EH98" s="2"/>
      <c r="EI98" s="2"/>
    </row>
    <row r="99" spans="1:139" s="372" customFormat="1" x14ac:dyDescent="0.2">
      <c r="C99" s="564"/>
      <c r="EG99" s="2"/>
      <c r="EH99" s="2"/>
      <c r="EI99" s="2"/>
    </row>
    <row r="100" spans="1:139" ht="13.5" thickBot="1" x14ac:dyDescent="0.25">
      <c r="A100" s="372"/>
      <c r="B100" s="372"/>
      <c r="C100" s="372"/>
      <c r="D100" s="372"/>
      <c r="E100" s="372"/>
      <c r="F100" s="372"/>
      <c r="G100" s="372"/>
    </row>
    <row r="101" spans="1:139" ht="16.5" customHeight="1" thickBot="1" x14ac:dyDescent="0.25">
      <c r="A101" s="903"/>
      <c r="B101" s="900" t="s">
        <v>5</v>
      </c>
      <c r="C101" s="901"/>
      <c r="D101" s="902"/>
      <c r="E101" s="900" t="s">
        <v>6</v>
      </c>
      <c r="F101" s="901"/>
      <c r="G101" s="902"/>
      <c r="H101" s="900" t="s">
        <v>8</v>
      </c>
      <c r="I101" s="901"/>
      <c r="J101" s="902"/>
      <c r="K101" s="900" t="s">
        <v>7</v>
      </c>
      <c r="L101" s="901"/>
      <c r="M101" s="902"/>
      <c r="N101" s="900" t="s">
        <v>91</v>
      </c>
      <c r="O101" s="901"/>
      <c r="P101" s="902"/>
      <c r="Q101" s="900" t="s">
        <v>92</v>
      </c>
      <c r="R101" s="901"/>
      <c r="S101" s="902"/>
    </row>
    <row r="102" spans="1:139" ht="16.5" thickBot="1" x14ac:dyDescent="0.3">
      <c r="A102" s="904"/>
      <c r="B102" s="433">
        <v>2018</v>
      </c>
      <c r="C102" s="434">
        <v>2019</v>
      </c>
      <c r="D102" s="434">
        <v>2020</v>
      </c>
      <c r="E102" s="433">
        <v>2018</v>
      </c>
      <c r="F102" s="434">
        <v>2019</v>
      </c>
      <c r="G102" s="434">
        <v>2020</v>
      </c>
      <c r="H102" s="433">
        <v>2018</v>
      </c>
      <c r="I102" s="434">
        <v>2019</v>
      </c>
      <c r="J102" s="434">
        <v>2020</v>
      </c>
      <c r="K102" s="433">
        <v>2018</v>
      </c>
      <c r="L102" s="434">
        <v>2019</v>
      </c>
      <c r="M102" s="434">
        <v>2020</v>
      </c>
      <c r="N102" s="433">
        <v>2018</v>
      </c>
      <c r="O102" s="434">
        <v>2019</v>
      </c>
      <c r="P102" s="434">
        <v>2020</v>
      </c>
      <c r="Q102" s="433">
        <v>2018</v>
      </c>
      <c r="R102" s="434">
        <v>2019</v>
      </c>
      <c r="S102" s="434">
        <v>2020</v>
      </c>
    </row>
    <row r="103" spans="1:139" ht="16.5" x14ac:dyDescent="0.25">
      <c r="A103" s="435" t="s">
        <v>9</v>
      </c>
      <c r="B103" s="436">
        <v>7079.88</v>
      </c>
      <c r="C103" s="437">
        <v>5931.58</v>
      </c>
      <c r="D103" s="437">
        <v>6048.65</v>
      </c>
      <c r="E103" s="436">
        <v>12876.03</v>
      </c>
      <c r="F103" s="437">
        <v>11451.94</v>
      </c>
      <c r="G103" s="437">
        <v>13549.43</v>
      </c>
      <c r="H103" s="436">
        <v>991.6</v>
      </c>
      <c r="I103" s="437">
        <v>806.77</v>
      </c>
      <c r="J103" s="437">
        <v>987.36</v>
      </c>
      <c r="K103" s="436">
        <v>1094.45</v>
      </c>
      <c r="L103" s="437">
        <v>1331.18</v>
      </c>
      <c r="M103" s="437">
        <v>2240.1799999999998</v>
      </c>
      <c r="N103" s="436">
        <v>1331.67</v>
      </c>
      <c r="O103" s="437">
        <v>1291.75</v>
      </c>
      <c r="P103" s="437">
        <v>1560.67</v>
      </c>
      <c r="Q103" s="436">
        <v>17.170000000000002</v>
      </c>
      <c r="R103" s="437">
        <v>15.61</v>
      </c>
      <c r="S103" s="437">
        <v>17.97</v>
      </c>
    </row>
    <row r="104" spans="1:139" ht="16.5" x14ac:dyDescent="0.25">
      <c r="A104" s="438" t="s">
        <v>10</v>
      </c>
      <c r="B104" s="439">
        <v>7001.33</v>
      </c>
      <c r="C104" s="440">
        <v>6277.77</v>
      </c>
      <c r="D104" s="440">
        <v>5685.88</v>
      </c>
      <c r="E104" s="439">
        <v>13572.75</v>
      </c>
      <c r="F104" s="440">
        <v>12646.5</v>
      </c>
      <c r="G104" s="440">
        <v>12739.5</v>
      </c>
      <c r="H104" s="439">
        <v>988.25</v>
      </c>
      <c r="I104" s="440">
        <v>817.9</v>
      </c>
      <c r="J104" s="440">
        <v>961.1</v>
      </c>
      <c r="K104" s="439">
        <v>1022.45</v>
      </c>
      <c r="L104" s="440">
        <v>1443.15</v>
      </c>
      <c r="M104" s="440">
        <v>2524.6999999999998</v>
      </c>
      <c r="N104" s="439">
        <v>1331.53</v>
      </c>
      <c r="O104" s="440">
        <v>1320.0650000000001</v>
      </c>
      <c r="P104" s="440">
        <v>1597.1</v>
      </c>
      <c r="Q104" s="439">
        <v>16.66</v>
      </c>
      <c r="R104" s="440">
        <v>15.806250000000002</v>
      </c>
      <c r="S104" s="440">
        <v>17.920000000000002</v>
      </c>
    </row>
    <row r="105" spans="1:139" ht="16.5" x14ac:dyDescent="0.25">
      <c r="A105" s="438" t="s">
        <v>11</v>
      </c>
      <c r="B105" s="439">
        <v>6795.25</v>
      </c>
      <c r="C105" s="440">
        <v>6450.3119047619048</v>
      </c>
      <c r="D105" s="440">
        <v>5178.3999999999996</v>
      </c>
      <c r="E105" s="439">
        <v>13399.76</v>
      </c>
      <c r="F105" s="440">
        <v>13056.307142857142</v>
      </c>
      <c r="G105" s="440">
        <v>11870.4</v>
      </c>
      <c r="H105" s="439">
        <v>954.57</v>
      </c>
      <c r="I105" s="440">
        <v>843.4</v>
      </c>
      <c r="J105" s="440">
        <v>759</v>
      </c>
      <c r="K105" s="439">
        <v>987.33</v>
      </c>
      <c r="L105" s="440">
        <v>1530.71</v>
      </c>
      <c r="M105" s="440">
        <v>2108.9</v>
      </c>
      <c r="N105" s="439">
        <v>1324.66</v>
      </c>
      <c r="O105" s="440">
        <v>1300.8699999999999</v>
      </c>
      <c r="P105" s="440">
        <v>1591.9</v>
      </c>
      <c r="Q105" s="439">
        <v>16.47</v>
      </c>
      <c r="R105" s="440">
        <v>15.32</v>
      </c>
      <c r="S105" s="440">
        <v>14.9</v>
      </c>
    </row>
    <row r="106" spans="1:139" ht="16.5" x14ac:dyDescent="0.25">
      <c r="A106" s="438" t="s">
        <v>12</v>
      </c>
      <c r="B106" s="439">
        <v>6838.07</v>
      </c>
      <c r="C106" s="440">
        <v>6444.5</v>
      </c>
      <c r="D106" s="440">
        <v>5048.25</v>
      </c>
      <c r="E106" s="439">
        <v>13930.75</v>
      </c>
      <c r="F106" s="440">
        <v>12815.125</v>
      </c>
      <c r="G106" s="440">
        <v>11753.2</v>
      </c>
      <c r="H106" s="439">
        <v>924.16</v>
      </c>
      <c r="I106" s="440">
        <v>886.3</v>
      </c>
      <c r="J106" s="440">
        <v>754.3</v>
      </c>
      <c r="K106" s="439">
        <v>970.55</v>
      </c>
      <c r="L106" s="440">
        <v>1389.3</v>
      </c>
      <c r="M106" s="440">
        <v>2073.15</v>
      </c>
      <c r="N106" s="439">
        <v>1335.34</v>
      </c>
      <c r="O106" s="440">
        <v>1286.4449999999999</v>
      </c>
      <c r="P106" s="440">
        <v>1682.93</v>
      </c>
      <c r="Q106" s="439">
        <v>16.600000000000001</v>
      </c>
      <c r="R106" s="440">
        <v>15.042000000000002</v>
      </c>
      <c r="S106" s="440">
        <v>15.03</v>
      </c>
    </row>
    <row r="107" spans="1:139" ht="16.5" x14ac:dyDescent="0.25">
      <c r="A107" s="438" t="s">
        <v>13</v>
      </c>
      <c r="B107" s="439">
        <v>6821.3</v>
      </c>
      <c r="C107" s="440">
        <v>6027.7049999999999</v>
      </c>
      <c r="D107" s="440">
        <v>5233.8178947368415</v>
      </c>
      <c r="E107" s="439">
        <v>14351.67</v>
      </c>
      <c r="F107" s="440">
        <v>11995.116666666667</v>
      </c>
      <c r="G107" s="440">
        <v>12135.317894736843</v>
      </c>
      <c r="H107" s="439">
        <v>904.29</v>
      </c>
      <c r="I107" s="440">
        <v>832.33333333333337</v>
      </c>
      <c r="J107" s="440">
        <v>799</v>
      </c>
      <c r="K107" s="439">
        <v>980.3</v>
      </c>
      <c r="L107" s="440">
        <v>1330.2380952380952</v>
      </c>
      <c r="M107" s="440">
        <v>1910.4375</v>
      </c>
      <c r="N107" s="439">
        <v>1303.03</v>
      </c>
      <c r="O107" s="440">
        <v>1283.9476190476191</v>
      </c>
      <c r="P107" s="440">
        <v>1719.7593750000001</v>
      </c>
      <c r="Q107" s="439">
        <v>16.47</v>
      </c>
      <c r="R107" s="440">
        <v>14.62547619047619</v>
      </c>
      <c r="S107" s="440">
        <v>16.493124999999999</v>
      </c>
    </row>
    <row r="108" spans="1:139" ht="16.5" x14ac:dyDescent="0.25">
      <c r="A108" s="438" t="s">
        <v>14</v>
      </c>
      <c r="B108" s="439">
        <v>6954.17</v>
      </c>
      <c r="C108" s="440">
        <v>5867.9650000000001</v>
      </c>
      <c r="D108" s="440">
        <v>5742.3881818181817</v>
      </c>
      <c r="E108" s="439">
        <v>15107.03</v>
      </c>
      <c r="F108" s="440">
        <v>11967.25</v>
      </c>
      <c r="G108" s="440">
        <v>12703.27</v>
      </c>
      <c r="H108" s="439">
        <v>884.9</v>
      </c>
      <c r="I108" s="440">
        <v>808.2</v>
      </c>
      <c r="J108" s="440">
        <v>820.77272727272725</v>
      </c>
      <c r="K108" s="439">
        <v>985.05</v>
      </c>
      <c r="L108" s="440">
        <v>1443.85</v>
      </c>
      <c r="M108" s="440">
        <v>1920.9545454545455</v>
      </c>
      <c r="N108" s="439">
        <v>1281.57</v>
      </c>
      <c r="O108" s="440">
        <v>1359.0425</v>
      </c>
      <c r="P108" s="440">
        <v>1732.2181818181816</v>
      </c>
      <c r="Q108" s="439">
        <v>16.52</v>
      </c>
      <c r="R108" s="440">
        <v>14.995750000000001</v>
      </c>
      <c r="S108" s="440">
        <v>17.71977272727273</v>
      </c>
    </row>
    <row r="109" spans="1:139" ht="16.5" x14ac:dyDescent="0.25">
      <c r="A109" s="438" t="s">
        <v>59</v>
      </c>
      <c r="B109" s="439">
        <v>6247.62</v>
      </c>
      <c r="C109" s="440">
        <v>5939.2</v>
      </c>
      <c r="D109" s="440">
        <v>6353.7604347826091</v>
      </c>
      <c r="E109" s="439">
        <v>13767.73</v>
      </c>
      <c r="F109" s="440">
        <v>13458.585652173913</v>
      </c>
      <c r="G109" s="440">
        <v>13341.348913043479</v>
      </c>
      <c r="H109" s="439">
        <v>831.84</v>
      </c>
      <c r="I109" s="440">
        <v>845.71428571428567</v>
      </c>
      <c r="J109" s="440">
        <v>862.17391304347825</v>
      </c>
      <c r="K109" s="439">
        <v>931.14</v>
      </c>
      <c r="L109" s="440">
        <v>1544</v>
      </c>
      <c r="M109" s="440">
        <v>2040.391304347826</v>
      </c>
      <c r="N109" s="439">
        <v>1238.53</v>
      </c>
      <c r="O109" s="440">
        <v>1412.978260869565</v>
      </c>
      <c r="P109" s="440">
        <v>1843.3130434782611</v>
      </c>
      <c r="Q109" s="439">
        <v>15.71</v>
      </c>
      <c r="R109" s="440">
        <v>15.745217391304347</v>
      </c>
      <c r="S109" s="440">
        <v>20.405000000000005</v>
      </c>
    </row>
    <row r="110" spans="1:139" ht="16.5" x14ac:dyDescent="0.25">
      <c r="A110" s="441" t="s">
        <v>63</v>
      </c>
      <c r="B110" s="439">
        <v>6039.26</v>
      </c>
      <c r="C110" s="440">
        <v>5707.5480952380949</v>
      </c>
      <c r="D110" s="440"/>
      <c r="E110" s="439">
        <v>13429.2</v>
      </c>
      <c r="F110" s="440">
        <v>15677.976428571428</v>
      </c>
      <c r="G110" s="440"/>
      <c r="H110" s="439">
        <v>805.11</v>
      </c>
      <c r="I110" s="440">
        <v>859.14285714285711</v>
      </c>
      <c r="J110" s="440"/>
      <c r="K110" s="439">
        <v>918.09</v>
      </c>
      <c r="L110" s="440">
        <v>1453.4285714285713</v>
      </c>
      <c r="M110" s="440"/>
      <c r="N110" s="439">
        <v>1201.3</v>
      </c>
      <c r="O110" s="440">
        <v>1498.7976190476193</v>
      </c>
      <c r="P110" s="440"/>
      <c r="Q110" s="439">
        <v>15.01</v>
      </c>
      <c r="R110" s="440">
        <v>17.137857142857143</v>
      </c>
      <c r="S110" s="440"/>
    </row>
    <row r="111" spans="1:139" ht="16.5" x14ac:dyDescent="0.25">
      <c r="A111" s="441" t="s">
        <v>69</v>
      </c>
      <c r="B111" s="439">
        <v>6019.61</v>
      </c>
      <c r="C111" s="440">
        <v>5744.9880952380954</v>
      </c>
      <c r="D111" s="440"/>
      <c r="E111" s="439">
        <v>12523.875</v>
      </c>
      <c r="F111" s="440">
        <v>17668.097619047618</v>
      </c>
      <c r="G111" s="440"/>
      <c r="H111" s="439">
        <v>803.98</v>
      </c>
      <c r="I111" s="440">
        <v>943.90476190476193</v>
      </c>
      <c r="J111" s="440"/>
      <c r="K111" s="439">
        <v>1012.65</v>
      </c>
      <c r="L111" s="440">
        <v>1601.0952380952381</v>
      </c>
      <c r="M111" s="440"/>
      <c r="N111" s="439">
        <v>1198.47</v>
      </c>
      <c r="O111" s="440">
        <v>1511.3142857142859</v>
      </c>
      <c r="P111" s="440"/>
      <c r="Q111" s="439">
        <v>14.26</v>
      </c>
      <c r="R111" s="440">
        <v>18.169999999999998</v>
      </c>
      <c r="S111" s="440"/>
    </row>
    <row r="112" spans="1:139" ht="16.5" x14ac:dyDescent="0.25">
      <c r="A112" s="441" t="s">
        <v>70</v>
      </c>
      <c r="B112" s="439">
        <v>6215.2306521739129</v>
      </c>
      <c r="C112" s="440">
        <v>5742.39</v>
      </c>
      <c r="D112" s="440"/>
      <c r="E112" s="439">
        <v>12323.151956521739</v>
      </c>
      <c r="F112" s="440">
        <v>17107.61</v>
      </c>
      <c r="G112" s="440"/>
      <c r="H112" s="439">
        <v>830.32</v>
      </c>
      <c r="I112" s="440">
        <v>897.26086956521738</v>
      </c>
      <c r="J112" s="440"/>
      <c r="K112" s="439">
        <v>1492.18</v>
      </c>
      <c r="L112" s="440">
        <v>1729.5454545454545</v>
      </c>
      <c r="M112" s="440"/>
      <c r="N112" s="439">
        <v>1215.3900000000001</v>
      </c>
      <c r="O112" s="440">
        <v>1494.8</v>
      </c>
      <c r="P112" s="440"/>
      <c r="Q112" s="439">
        <v>14.58</v>
      </c>
      <c r="R112" s="440">
        <v>17.624565217391304</v>
      </c>
      <c r="S112" s="440"/>
    </row>
    <row r="113" spans="1:139" ht="16.5" x14ac:dyDescent="0.25">
      <c r="A113" s="441" t="s">
        <v>74</v>
      </c>
      <c r="B113" s="439">
        <v>6192.3850000000002</v>
      </c>
      <c r="C113" s="440">
        <v>5859.31</v>
      </c>
      <c r="D113" s="440"/>
      <c r="E113" s="439">
        <v>11249.21</v>
      </c>
      <c r="F113" s="440">
        <v>15195.24</v>
      </c>
      <c r="G113" s="440"/>
      <c r="H113" s="439">
        <v>846.14</v>
      </c>
      <c r="I113" s="440">
        <v>901.23809523809518</v>
      </c>
      <c r="J113" s="440"/>
      <c r="K113" s="439">
        <v>1141.2</v>
      </c>
      <c r="L113" s="440">
        <v>1767.7619047619048</v>
      </c>
      <c r="M113" s="440"/>
      <c r="N113" s="439">
        <v>1220.95</v>
      </c>
      <c r="O113" s="440">
        <v>1470.0166666666669</v>
      </c>
      <c r="P113" s="440"/>
      <c r="Q113" s="439">
        <v>14.37</v>
      </c>
      <c r="R113" s="440">
        <v>17.179523809523808</v>
      </c>
      <c r="S113" s="440"/>
    </row>
    <row r="114" spans="1:139" ht="17.25" thickBot="1" x14ac:dyDescent="0.3">
      <c r="A114" s="442" t="s">
        <v>75</v>
      </c>
      <c r="B114" s="440">
        <v>6093.5152631578903</v>
      </c>
      <c r="C114" s="440">
        <v>6062.06</v>
      </c>
      <c r="D114" s="443"/>
      <c r="E114" s="440">
        <v>10833.291052631579</v>
      </c>
      <c r="F114" s="440">
        <v>16151.424999999999</v>
      </c>
      <c r="G114" s="443"/>
      <c r="H114" s="440">
        <v>790.35</v>
      </c>
      <c r="I114" s="440">
        <v>921.06</v>
      </c>
      <c r="J114" s="443"/>
      <c r="K114" s="440">
        <v>1246.72</v>
      </c>
      <c r="L114" s="440">
        <v>1903.61</v>
      </c>
      <c r="M114" s="443"/>
      <c r="N114" s="440">
        <v>1250.56</v>
      </c>
      <c r="O114" s="440">
        <v>1476.04</v>
      </c>
      <c r="P114" s="443"/>
      <c r="Q114" s="440">
        <v>14.7</v>
      </c>
      <c r="R114" s="440">
        <v>17.11</v>
      </c>
      <c r="S114" s="443"/>
    </row>
    <row r="115" spans="1:139" s="516" customFormat="1" x14ac:dyDescent="0.2">
      <c r="A115" s="552" t="s">
        <v>402</v>
      </c>
      <c r="B115" s="553">
        <f t="shared" ref="B115:C115" si="5">AVERAGE(B103:B114)</f>
        <v>6524.8017429443171</v>
      </c>
      <c r="C115" s="553">
        <f t="shared" si="5"/>
        <v>6004.6106746031737</v>
      </c>
      <c r="D115" s="553">
        <f>AVERAGE(D103:D114)</f>
        <v>5613.02093019109</v>
      </c>
      <c r="E115" s="553">
        <f t="shared" ref="E115:S115" si="6">AVERAGE(E103:E114)</f>
        <v>13113.704000762775</v>
      </c>
      <c r="F115" s="553">
        <f t="shared" si="6"/>
        <v>14099.264459109729</v>
      </c>
      <c r="G115" s="553">
        <f t="shared" si="6"/>
        <v>12584.638115397189</v>
      </c>
      <c r="H115" s="553">
        <f t="shared" si="6"/>
        <v>879.62583333333316</v>
      </c>
      <c r="I115" s="553">
        <f t="shared" si="6"/>
        <v>863.60201690821248</v>
      </c>
      <c r="J115" s="553">
        <f t="shared" si="6"/>
        <v>849.1009486166007</v>
      </c>
      <c r="K115" s="553">
        <f t="shared" si="6"/>
        <v>1065.1758333333335</v>
      </c>
      <c r="L115" s="553">
        <f t="shared" si="6"/>
        <v>1538.9891053391054</v>
      </c>
      <c r="M115" s="553">
        <f t="shared" si="6"/>
        <v>2116.9590499717674</v>
      </c>
      <c r="N115" s="553">
        <f t="shared" si="6"/>
        <v>1269.4166666666665</v>
      </c>
      <c r="O115" s="553">
        <f t="shared" si="6"/>
        <v>1392.1722459454795</v>
      </c>
      <c r="P115" s="553">
        <f t="shared" si="6"/>
        <v>1675.4129428994918</v>
      </c>
      <c r="Q115" s="553">
        <f t="shared" si="6"/>
        <v>15.709999999999999</v>
      </c>
      <c r="R115" s="553">
        <f t="shared" si="6"/>
        <v>16.197219979296065</v>
      </c>
      <c r="S115" s="553">
        <f t="shared" si="6"/>
        <v>17.20541396103896</v>
      </c>
      <c r="EG115" s="42"/>
      <c r="EH115" s="42"/>
      <c r="EI115" s="42"/>
    </row>
    <row r="116" spans="1:139" x14ac:dyDescent="0.2">
      <c r="A116" s="372"/>
      <c r="B116" s="372"/>
      <c r="C116" s="372"/>
      <c r="D116" s="372"/>
      <c r="E116" s="372"/>
      <c r="F116" s="372"/>
      <c r="G116" s="372"/>
    </row>
    <row r="117" spans="1:139" x14ac:dyDescent="0.2">
      <c r="A117" s="372"/>
      <c r="B117" s="372"/>
      <c r="C117" s="372"/>
      <c r="D117" s="372"/>
      <c r="E117" s="372"/>
      <c r="F117" s="372"/>
      <c r="G117" s="372"/>
    </row>
    <row r="118" spans="1:139" x14ac:dyDescent="0.2">
      <c r="A118" s="372"/>
      <c r="B118" s="372"/>
      <c r="C118" s="372"/>
      <c r="D118" s="372"/>
      <c r="E118" s="372"/>
      <c r="F118" s="372"/>
      <c r="G118" s="372"/>
    </row>
    <row r="119" spans="1:139" x14ac:dyDescent="0.2">
      <c r="A119" s="372"/>
      <c r="B119" s="372"/>
      <c r="C119" s="372"/>
      <c r="D119" s="372"/>
      <c r="E119" s="372"/>
      <c r="F119" s="372"/>
      <c r="G119" s="372"/>
    </row>
    <row r="120" spans="1:139" x14ac:dyDescent="0.2">
      <c r="A120" s="372"/>
      <c r="B120" s="372"/>
      <c r="C120" s="372"/>
      <c r="D120" s="372"/>
      <c r="E120" s="372"/>
      <c r="F120" s="372"/>
      <c r="G120" s="372"/>
    </row>
    <row r="121" spans="1:139" x14ac:dyDescent="0.2">
      <c r="A121" s="372"/>
      <c r="B121" s="372"/>
      <c r="C121" s="372"/>
      <c r="D121" s="372"/>
      <c r="E121" s="372"/>
      <c r="F121" s="372"/>
      <c r="G121" s="372"/>
    </row>
    <row r="122" spans="1:139" x14ac:dyDescent="0.2">
      <c r="A122" s="372"/>
      <c r="B122" s="372"/>
      <c r="C122" s="372"/>
      <c r="D122" s="372"/>
      <c r="E122" s="372"/>
      <c r="F122" s="372"/>
      <c r="G122" s="372"/>
    </row>
    <row r="123" spans="1:139" x14ac:dyDescent="0.2">
      <c r="A123" s="372"/>
      <c r="B123" s="372"/>
      <c r="C123" s="372"/>
      <c r="D123" s="372"/>
      <c r="E123" s="372"/>
      <c r="F123" s="372"/>
      <c r="G123" s="372"/>
    </row>
    <row r="124" spans="1:139" x14ac:dyDescent="0.2">
      <c r="A124" s="372"/>
      <c r="B124" s="372"/>
      <c r="C124" s="372"/>
      <c r="D124" s="372"/>
      <c r="E124" s="372"/>
      <c r="F124" s="372"/>
      <c r="G124" s="372"/>
    </row>
    <row r="125" spans="1:139" x14ac:dyDescent="0.2">
      <c r="A125" s="372"/>
      <c r="B125" s="372"/>
      <c r="C125" s="372"/>
      <c r="D125" s="372"/>
      <c r="E125" s="372"/>
      <c r="F125" s="372"/>
      <c r="G125" s="372"/>
    </row>
    <row r="126" spans="1:139" x14ac:dyDescent="0.2">
      <c r="A126" s="372"/>
      <c r="B126" s="372"/>
      <c r="C126" s="372"/>
      <c r="D126" s="372"/>
      <c r="E126" s="372"/>
      <c r="F126" s="372"/>
      <c r="G126" s="372"/>
    </row>
    <row r="127" spans="1:139" x14ac:dyDescent="0.2">
      <c r="A127" s="372"/>
      <c r="B127" s="372"/>
      <c r="C127" s="372"/>
      <c r="D127" s="372"/>
      <c r="E127" s="372"/>
      <c r="F127" s="372"/>
      <c r="G127" s="372"/>
    </row>
    <row r="128" spans="1:139" x14ac:dyDescent="0.2">
      <c r="A128" s="372"/>
      <c r="B128" s="372"/>
      <c r="C128" s="372"/>
      <c r="D128" s="372"/>
      <c r="E128" s="372"/>
      <c r="F128" s="372"/>
      <c r="G128" s="372"/>
    </row>
    <row r="129" spans="1:7" x14ac:dyDescent="0.2">
      <c r="A129" s="372"/>
      <c r="B129" s="372"/>
      <c r="C129" s="372"/>
      <c r="D129" s="372"/>
      <c r="E129" s="372"/>
      <c r="F129" s="372"/>
      <c r="G129" s="372"/>
    </row>
    <row r="130" spans="1:7" x14ac:dyDescent="0.2">
      <c r="A130" s="372"/>
      <c r="B130" s="372"/>
      <c r="C130" s="372"/>
      <c r="D130" s="372"/>
      <c r="E130" s="372"/>
      <c r="F130" s="372"/>
      <c r="G130" s="372"/>
    </row>
  </sheetData>
  <sortState ref="A75:G82">
    <sortCondition ref="B75:B82"/>
  </sortState>
  <mergeCells count="18"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9"/>
  <sheetViews>
    <sheetView view="pageBreakPreview" zoomScale="70" zoomScaleNormal="75" zoomScaleSheetLayoutView="70" workbookViewId="0">
      <pane ySplit="4" topLeftCell="A61" activePane="bottomLeft" state="frozen"/>
      <selection activeCell="H81" sqref="H81"/>
      <selection pane="bottomLeft" activeCell="F23" sqref="F23"/>
    </sheetView>
  </sheetViews>
  <sheetFormatPr defaultColWidth="5.7109375" defaultRowHeight="15.75" x14ac:dyDescent="0.2"/>
  <cols>
    <col min="1" max="1" width="141.85546875" style="69" customWidth="1"/>
    <col min="2" max="2" width="10.140625" style="69" bestFit="1" customWidth="1"/>
    <col min="3" max="3" width="18.85546875" style="69" customWidth="1"/>
    <col min="4" max="4" width="20.7109375" style="69" customWidth="1"/>
    <col min="5" max="5" width="22.5703125" style="95" customWidth="1"/>
    <col min="6" max="6" width="40" style="379" customWidth="1"/>
    <col min="7" max="7" width="9.140625" style="69" customWidth="1"/>
    <col min="8" max="8" width="22.5703125" style="69" customWidth="1"/>
    <col min="9" max="252" width="9.140625" style="69" customWidth="1"/>
    <col min="253" max="253" width="5.7109375" style="69"/>
    <col min="254" max="254" width="5.7109375" style="69" customWidth="1"/>
    <col min="255" max="255" width="112.5703125" style="69" customWidth="1"/>
    <col min="256" max="256" width="10.140625" style="69" bestFit="1" customWidth="1"/>
    <col min="257" max="257" width="18.85546875" style="69" customWidth="1"/>
    <col min="258" max="258" width="19" style="69" customWidth="1"/>
    <col min="259" max="259" width="19.5703125" style="69" customWidth="1"/>
    <col min="260" max="260" width="16.7109375" style="69" customWidth="1"/>
    <col min="261" max="508" width="9.140625" style="69" customWidth="1"/>
    <col min="509" max="509" width="5.7109375" style="69"/>
    <col min="510" max="510" width="5.7109375" style="69" customWidth="1"/>
    <col min="511" max="511" width="112.5703125" style="69" customWidth="1"/>
    <col min="512" max="512" width="10.140625" style="69" bestFit="1" customWidth="1"/>
    <col min="513" max="513" width="18.85546875" style="69" customWidth="1"/>
    <col min="514" max="514" width="19" style="69" customWidth="1"/>
    <col min="515" max="515" width="19.5703125" style="69" customWidth="1"/>
    <col min="516" max="516" width="16.7109375" style="69" customWidth="1"/>
    <col min="517" max="764" width="9.140625" style="69" customWidth="1"/>
    <col min="765" max="765" width="5.7109375" style="69"/>
    <col min="766" max="766" width="5.7109375" style="69" customWidth="1"/>
    <col min="767" max="767" width="112.5703125" style="69" customWidth="1"/>
    <col min="768" max="768" width="10.140625" style="69" bestFit="1" customWidth="1"/>
    <col min="769" max="769" width="18.85546875" style="69" customWidth="1"/>
    <col min="770" max="770" width="19" style="69" customWidth="1"/>
    <col min="771" max="771" width="19.5703125" style="69" customWidth="1"/>
    <col min="772" max="772" width="16.7109375" style="69" customWidth="1"/>
    <col min="773" max="1020" width="9.140625" style="69" customWidth="1"/>
    <col min="1021" max="1021" width="5.7109375" style="69"/>
    <col min="1022" max="1022" width="5.7109375" style="69" customWidth="1"/>
    <col min="1023" max="1023" width="112.5703125" style="69" customWidth="1"/>
    <col min="1024" max="1024" width="10.140625" style="69" bestFit="1" customWidth="1"/>
    <col min="1025" max="1025" width="18.85546875" style="69" customWidth="1"/>
    <col min="1026" max="1026" width="19" style="69" customWidth="1"/>
    <col min="1027" max="1027" width="19.5703125" style="69" customWidth="1"/>
    <col min="1028" max="1028" width="16.7109375" style="69" customWidth="1"/>
    <col min="1029" max="1276" width="9.140625" style="69" customWidth="1"/>
    <col min="1277" max="1277" width="5.7109375" style="69"/>
    <col min="1278" max="1278" width="5.7109375" style="69" customWidth="1"/>
    <col min="1279" max="1279" width="112.5703125" style="69" customWidth="1"/>
    <col min="1280" max="1280" width="10.140625" style="69" bestFit="1" customWidth="1"/>
    <col min="1281" max="1281" width="18.85546875" style="69" customWidth="1"/>
    <col min="1282" max="1282" width="19" style="69" customWidth="1"/>
    <col min="1283" max="1283" width="19.5703125" style="69" customWidth="1"/>
    <col min="1284" max="1284" width="16.7109375" style="69" customWidth="1"/>
    <col min="1285" max="1532" width="9.140625" style="69" customWidth="1"/>
    <col min="1533" max="1533" width="5.7109375" style="69"/>
    <col min="1534" max="1534" width="5.7109375" style="69" customWidth="1"/>
    <col min="1535" max="1535" width="112.5703125" style="69" customWidth="1"/>
    <col min="1536" max="1536" width="10.140625" style="69" bestFit="1" customWidth="1"/>
    <col min="1537" max="1537" width="18.85546875" style="69" customWidth="1"/>
    <col min="1538" max="1538" width="19" style="69" customWidth="1"/>
    <col min="1539" max="1539" width="19.5703125" style="69" customWidth="1"/>
    <col min="1540" max="1540" width="16.7109375" style="69" customWidth="1"/>
    <col min="1541" max="1788" width="9.140625" style="69" customWidth="1"/>
    <col min="1789" max="1789" width="5.7109375" style="69"/>
    <col min="1790" max="1790" width="5.7109375" style="69" customWidth="1"/>
    <col min="1791" max="1791" width="112.5703125" style="69" customWidth="1"/>
    <col min="1792" max="1792" width="10.140625" style="69" bestFit="1" customWidth="1"/>
    <col min="1793" max="1793" width="18.85546875" style="69" customWidth="1"/>
    <col min="1794" max="1794" width="19" style="69" customWidth="1"/>
    <col min="1795" max="1795" width="19.5703125" style="69" customWidth="1"/>
    <col min="1796" max="1796" width="16.7109375" style="69" customWidth="1"/>
    <col min="1797" max="2044" width="9.140625" style="69" customWidth="1"/>
    <col min="2045" max="2045" width="5.7109375" style="69"/>
    <col min="2046" max="2046" width="5.7109375" style="69" customWidth="1"/>
    <col min="2047" max="2047" width="112.5703125" style="69" customWidth="1"/>
    <col min="2048" max="2048" width="10.140625" style="69" bestFit="1" customWidth="1"/>
    <col min="2049" max="2049" width="18.85546875" style="69" customWidth="1"/>
    <col min="2050" max="2050" width="19" style="69" customWidth="1"/>
    <col min="2051" max="2051" width="19.5703125" style="69" customWidth="1"/>
    <col min="2052" max="2052" width="16.7109375" style="69" customWidth="1"/>
    <col min="2053" max="2300" width="9.140625" style="69" customWidth="1"/>
    <col min="2301" max="2301" width="5.7109375" style="69"/>
    <col min="2302" max="2302" width="5.7109375" style="69" customWidth="1"/>
    <col min="2303" max="2303" width="112.5703125" style="69" customWidth="1"/>
    <col min="2304" max="2304" width="10.140625" style="69" bestFit="1" customWidth="1"/>
    <col min="2305" max="2305" width="18.85546875" style="69" customWidth="1"/>
    <col min="2306" max="2306" width="19" style="69" customWidth="1"/>
    <col min="2307" max="2307" width="19.5703125" style="69" customWidth="1"/>
    <col min="2308" max="2308" width="16.7109375" style="69" customWidth="1"/>
    <col min="2309" max="2556" width="9.140625" style="69" customWidth="1"/>
    <col min="2557" max="2557" width="5.7109375" style="69"/>
    <col min="2558" max="2558" width="5.7109375" style="69" customWidth="1"/>
    <col min="2559" max="2559" width="112.5703125" style="69" customWidth="1"/>
    <col min="2560" max="2560" width="10.140625" style="69" bestFit="1" customWidth="1"/>
    <col min="2561" max="2561" width="18.85546875" style="69" customWidth="1"/>
    <col min="2562" max="2562" width="19" style="69" customWidth="1"/>
    <col min="2563" max="2563" width="19.5703125" style="69" customWidth="1"/>
    <col min="2564" max="2564" width="16.7109375" style="69" customWidth="1"/>
    <col min="2565" max="2812" width="9.140625" style="69" customWidth="1"/>
    <col min="2813" max="2813" width="5.7109375" style="69"/>
    <col min="2814" max="2814" width="5.7109375" style="69" customWidth="1"/>
    <col min="2815" max="2815" width="112.5703125" style="69" customWidth="1"/>
    <col min="2816" max="2816" width="10.140625" style="69" bestFit="1" customWidth="1"/>
    <col min="2817" max="2817" width="18.85546875" style="69" customWidth="1"/>
    <col min="2818" max="2818" width="19" style="69" customWidth="1"/>
    <col min="2819" max="2819" width="19.5703125" style="69" customWidth="1"/>
    <col min="2820" max="2820" width="16.7109375" style="69" customWidth="1"/>
    <col min="2821" max="3068" width="9.140625" style="69" customWidth="1"/>
    <col min="3069" max="3069" width="5.7109375" style="69"/>
    <col min="3070" max="3070" width="5.7109375" style="69" customWidth="1"/>
    <col min="3071" max="3071" width="112.5703125" style="69" customWidth="1"/>
    <col min="3072" max="3072" width="10.140625" style="69" bestFit="1" customWidth="1"/>
    <col min="3073" max="3073" width="18.85546875" style="69" customWidth="1"/>
    <col min="3074" max="3074" width="19" style="69" customWidth="1"/>
    <col min="3075" max="3075" width="19.5703125" style="69" customWidth="1"/>
    <col min="3076" max="3076" width="16.7109375" style="69" customWidth="1"/>
    <col min="3077" max="3324" width="9.140625" style="69" customWidth="1"/>
    <col min="3325" max="3325" width="5.7109375" style="69"/>
    <col min="3326" max="3326" width="5.7109375" style="69" customWidth="1"/>
    <col min="3327" max="3327" width="112.5703125" style="69" customWidth="1"/>
    <col min="3328" max="3328" width="10.140625" style="69" bestFit="1" customWidth="1"/>
    <col min="3329" max="3329" width="18.85546875" style="69" customWidth="1"/>
    <col min="3330" max="3330" width="19" style="69" customWidth="1"/>
    <col min="3331" max="3331" width="19.5703125" style="69" customWidth="1"/>
    <col min="3332" max="3332" width="16.7109375" style="69" customWidth="1"/>
    <col min="3333" max="3580" width="9.140625" style="69" customWidth="1"/>
    <col min="3581" max="3581" width="5.7109375" style="69"/>
    <col min="3582" max="3582" width="5.7109375" style="69" customWidth="1"/>
    <col min="3583" max="3583" width="112.5703125" style="69" customWidth="1"/>
    <col min="3584" max="3584" width="10.140625" style="69" bestFit="1" customWidth="1"/>
    <col min="3585" max="3585" width="18.85546875" style="69" customWidth="1"/>
    <col min="3586" max="3586" width="19" style="69" customWidth="1"/>
    <col min="3587" max="3587" width="19.5703125" style="69" customWidth="1"/>
    <col min="3588" max="3588" width="16.7109375" style="69" customWidth="1"/>
    <col min="3589" max="3836" width="9.140625" style="69" customWidth="1"/>
    <col min="3837" max="3837" width="5.7109375" style="69"/>
    <col min="3838" max="3838" width="5.7109375" style="69" customWidth="1"/>
    <col min="3839" max="3839" width="112.5703125" style="69" customWidth="1"/>
    <col min="3840" max="3840" width="10.140625" style="69" bestFit="1" customWidth="1"/>
    <col min="3841" max="3841" width="18.85546875" style="69" customWidth="1"/>
    <col min="3842" max="3842" width="19" style="69" customWidth="1"/>
    <col min="3843" max="3843" width="19.5703125" style="69" customWidth="1"/>
    <col min="3844" max="3844" width="16.7109375" style="69" customWidth="1"/>
    <col min="3845" max="4092" width="9.140625" style="69" customWidth="1"/>
    <col min="4093" max="4093" width="5.7109375" style="69"/>
    <col min="4094" max="4094" width="5.7109375" style="69" customWidth="1"/>
    <col min="4095" max="4095" width="112.5703125" style="69" customWidth="1"/>
    <col min="4096" max="4096" width="10.140625" style="69" bestFit="1" customWidth="1"/>
    <col min="4097" max="4097" width="18.85546875" style="69" customWidth="1"/>
    <col min="4098" max="4098" width="19" style="69" customWidth="1"/>
    <col min="4099" max="4099" width="19.5703125" style="69" customWidth="1"/>
    <col min="4100" max="4100" width="16.7109375" style="69" customWidth="1"/>
    <col min="4101" max="4348" width="9.140625" style="69" customWidth="1"/>
    <col min="4349" max="4349" width="5.7109375" style="69"/>
    <col min="4350" max="4350" width="5.7109375" style="69" customWidth="1"/>
    <col min="4351" max="4351" width="112.5703125" style="69" customWidth="1"/>
    <col min="4352" max="4352" width="10.140625" style="69" bestFit="1" customWidth="1"/>
    <col min="4353" max="4353" width="18.85546875" style="69" customWidth="1"/>
    <col min="4354" max="4354" width="19" style="69" customWidth="1"/>
    <col min="4355" max="4355" width="19.5703125" style="69" customWidth="1"/>
    <col min="4356" max="4356" width="16.7109375" style="69" customWidth="1"/>
    <col min="4357" max="4604" width="9.140625" style="69" customWidth="1"/>
    <col min="4605" max="4605" width="5.7109375" style="69"/>
    <col min="4606" max="4606" width="5.7109375" style="69" customWidth="1"/>
    <col min="4607" max="4607" width="112.5703125" style="69" customWidth="1"/>
    <col min="4608" max="4608" width="10.140625" style="69" bestFit="1" customWidth="1"/>
    <col min="4609" max="4609" width="18.85546875" style="69" customWidth="1"/>
    <col min="4610" max="4610" width="19" style="69" customWidth="1"/>
    <col min="4611" max="4611" width="19.5703125" style="69" customWidth="1"/>
    <col min="4612" max="4612" width="16.7109375" style="69" customWidth="1"/>
    <col min="4613" max="4860" width="9.140625" style="69" customWidth="1"/>
    <col min="4861" max="4861" width="5.7109375" style="69"/>
    <col min="4862" max="4862" width="5.7109375" style="69" customWidth="1"/>
    <col min="4863" max="4863" width="112.5703125" style="69" customWidth="1"/>
    <col min="4864" max="4864" width="10.140625" style="69" bestFit="1" customWidth="1"/>
    <col min="4865" max="4865" width="18.85546875" style="69" customWidth="1"/>
    <col min="4866" max="4866" width="19" style="69" customWidth="1"/>
    <col min="4867" max="4867" width="19.5703125" style="69" customWidth="1"/>
    <col min="4868" max="4868" width="16.7109375" style="69" customWidth="1"/>
    <col min="4869" max="5116" width="9.140625" style="69" customWidth="1"/>
    <col min="5117" max="5117" width="5.7109375" style="69"/>
    <col min="5118" max="5118" width="5.7109375" style="69" customWidth="1"/>
    <col min="5119" max="5119" width="112.5703125" style="69" customWidth="1"/>
    <col min="5120" max="5120" width="10.140625" style="69" bestFit="1" customWidth="1"/>
    <col min="5121" max="5121" width="18.85546875" style="69" customWidth="1"/>
    <col min="5122" max="5122" width="19" style="69" customWidth="1"/>
    <col min="5123" max="5123" width="19.5703125" style="69" customWidth="1"/>
    <col min="5124" max="5124" width="16.7109375" style="69" customWidth="1"/>
    <col min="5125" max="5372" width="9.140625" style="69" customWidth="1"/>
    <col min="5373" max="5373" width="5.7109375" style="69"/>
    <col min="5374" max="5374" width="5.7109375" style="69" customWidth="1"/>
    <col min="5375" max="5375" width="112.5703125" style="69" customWidth="1"/>
    <col min="5376" max="5376" width="10.140625" style="69" bestFit="1" customWidth="1"/>
    <col min="5377" max="5377" width="18.85546875" style="69" customWidth="1"/>
    <col min="5378" max="5378" width="19" style="69" customWidth="1"/>
    <col min="5379" max="5379" width="19.5703125" style="69" customWidth="1"/>
    <col min="5380" max="5380" width="16.7109375" style="69" customWidth="1"/>
    <col min="5381" max="5628" width="9.140625" style="69" customWidth="1"/>
    <col min="5629" max="5629" width="5.7109375" style="69"/>
    <col min="5630" max="5630" width="5.7109375" style="69" customWidth="1"/>
    <col min="5631" max="5631" width="112.5703125" style="69" customWidth="1"/>
    <col min="5632" max="5632" width="10.140625" style="69" bestFit="1" customWidth="1"/>
    <col min="5633" max="5633" width="18.85546875" style="69" customWidth="1"/>
    <col min="5634" max="5634" width="19" style="69" customWidth="1"/>
    <col min="5635" max="5635" width="19.5703125" style="69" customWidth="1"/>
    <col min="5636" max="5636" width="16.7109375" style="69" customWidth="1"/>
    <col min="5637" max="5884" width="9.140625" style="69" customWidth="1"/>
    <col min="5885" max="5885" width="5.7109375" style="69"/>
    <col min="5886" max="5886" width="5.7109375" style="69" customWidth="1"/>
    <col min="5887" max="5887" width="112.5703125" style="69" customWidth="1"/>
    <col min="5888" max="5888" width="10.140625" style="69" bestFit="1" customWidth="1"/>
    <col min="5889" max="5889" width="18.85546875" style="69" customWidth="1"/>
    <col min="5890" max="5890" width="19" style="69" customWidth="1"/>
    <col min="5891" max="5891" width="19.5703125" style="69" customWidth="1"/>
    <col min="5892" max="5892" width="16.7109375" style="69" customWidth="1"/>
    <col min="5893" max="6140" width="9.140625" style="69" customWidth="1"/>
    <col min="6141" max="6141" width="5.7109375" style="69"/>
    <col min="6142" max="6142" width="5.7109375" style="69" customWidth="1"/>
    <col min="6143" max="6143" width="112.5703125" style="69" customWidth="1"/>
    <col min="6144" max="6144" width="10.140625" style="69" bestFit="1" customWidth="1"/>
    <col min="6145" max="6145" width="18.85546875" style="69" customWidth="1"/>
    <col min="6146" max="6146" width="19" style="69" customWidth="1"/>
    <col min="6147" max="6147" width="19.5703125" style="69" customWidth="1"/>
    <col min="6148" max="6148" width="16.7109375" style="69" customWidth="1"/>
    <col min="6149" max="6396" width="9.140625" style="69" customWidth="1"/>
    <col min="6397" max="6397" width="5.7109375" style="69"/>
    <col min="6398" max="6398" width="5.7109375" style="69" customWidth="1"/>
    <col min="6399" max="6399" width="112.5703125" style="69" customWidth="1"/>
    <col min="6400" max="6400" width="10.140625" style="69" bestFit="1" customWidth="1"/>
    <col min="6401" max="6401" width="18.85546875" style="69" customWidth="1"/>
    <col min="6402" max="6402" width="19" style="69" customWidth="1"/>
    <col min="6403" max="6403" width="19.5703125" style="69" customWidth="1"/>
    <col min="6404" max="6404" width="16.7109375" style="69" customWidth="1"/>
    <col min="6405" max="6652" width="9.140625" style="69" customWidth="1"/>
    <col min="6653" max="6653" width="5.7109375" style="69"/>
    <col min="6654" max="6654" width="5.7109375" style="69" customWidth="1"/>
    <col min="6655" max="6655" width="112.5703125" style="69" customWidth="1"/>
    <col min="6656" max="6656" width="10.140625" style="69" bestFit="1" customWidth="1"/>
    <col min="6657" max="6657" width="18.85546875" style="69" customWidth="1"/>
    <col min="6658" max="6658" width="19" style="69" customWidth="1"/>
    <col min="6659" max="6659" width="19.5703125" style="69" customWidth="1"/>
    <col min="6660" max="6660" width="16.7109375" style="69" customWidth="1"/>
    <col min="6661" max="6908" width="9.140625" style="69" customWidth="1"/>
    <col min="6909" max="6909" width="5.7109375" style="69"/>
    <col min="6910" max="6910" width="5.7109375" style="69" customWidth="1"/>
    <col min="6911" max="6911" width="112.5703125" style="69" customWidth="1"/>
    <col min="6912" max="6912" width="10.140625" style="69" bestFit="1" customWidth="1"/>
    <col min="6913" max="6913" width="18.85546875" style="69" customWidth="1"/>
    <col min="6914" max="6914" width="19" style="69" customWidth="1"/>
    <col min="6915" max="6915" width="19.5703125" style="69" customWidth="1"/>
    <col min="6916" max="6916" width="16.7109375" style="69" customWidth="1"/>
    <col min="6917" max="7164" width="9.140625" style="69" customWidth="1"/>
    <col min="7165" max="7165" width="5.7109375" style="69"/>
    <col min="7166" max="7166" width="5.7109375" style="69" customWidth="1"/>
    <col min="7167" max="7167" width="112.5703125" style="69" customWidth="1"/>
    <col min="7168" max="7168" width="10.140625" style="69" bestFit="1" customWidth="1"/>
    <col min="7169" max="7169" width="18.85546875" style="69" customWidth="1"/>
    <col min="7170" max="7170" width="19" style="69" customWidth="1"/>
    <col min="7171" max="7171" width="19.5703125" style="69" customWidth="1"/>
    <col min="7172" max="7172" width="16.7109375" style="69" customWidth="1"/>
    <col min="7173" max="7420" width="9.140625" style="69" customWidth="1"/>
    <col min="7421" max="7421" width="5.7109375" style="69"/>
    <col min="7422" max="7422" width="5.7109375" style="69" customWidth="1"/>
    <col min="7423" max="7423" width="112.5703125" style="69" customWidth="1"/>
    <col min="7424" max="7424" width="10.140625" style="69" bestFit="1" customWidth="1"/>
    <col min="7425" max="7425" width="18.85546875" style="69" customWidth="1"/>
    <col min="7426" max="7426" width="19" style="69" customWidth="1"/>
    <col min="7427" max="7427" width="19.5703125" style="69" customWidth="1"/>
    <col min="7428" max="7428" width="16.7109375" style="69" customWidth="1"/>
    <col min="7429" max="7676" width="9.140625" style="69" customWidth="1"/>
    <col min="7677" max="7677" width="5.7109375" style="69"/>
    <col min="7678" max="7678" width="5.7109375" style="69" customWidth="1"/>
    <col min="7679" max="7679" width="112.5703125" style="69" customWidth="1"/>
    <col min="7680" max="7680" width="10.140625" style="69" bestFit="1" customWidth="1"/>
    <col min="7681" max="7681" width="18.85546875" style="69" customWidth="1"/>
    <col min="7682" max="7682" width="19" style="69" customWidth="1"/>
    <col min="7683" max="7683" width="19.5703125" style="69" customWidth="1"/>
    <col min="7684" max="7684" width="16.7109375" style="69" customWidth="1"/>
    <col min="7685" max="7932" width="9.140625" style="69" customWidth="1"/>
    <col min="7933" max="7933" width="5.7109375" style="69"/>
    <col min="7934" max="7934" width="5.7109375" style="69" customWidth="1"/>
    <col min="7935" max="7935" width="112.5703125" style="69" customWidth="1"/>
    <col min="7936" max="7936" width="10.140625" style="69" bestFit="1" customWidth="1"/>
    <col min="7937" max="7937" width="18.85546875" style="69" customWidth="1"/>
    <col min="7938" max="7938" width="19" style="69" customWidth="1"/>
    <col min="7939" max="7939" width="19.5703125" style="69" customWidth="1"/>
    <col min="7940" max="7940" width="16.7109375" style="69" customWidth="1"/>
    <col min="7941" max="8188" width="9.140625" style="69" customWidth="1"/>
    <col min="8189" max="8189" width="5.7109375" style="69"/>
    <col min="8190" max="8190" width="5.7109375" style="69" customWidth="1"/>
    <col min="8191" max="8191" width="112.5703125" style="69" customWidth="1"/>
    <col min="8192" max="8192" width="10.140625" style="69" bestFit="1" customWidth="1"/>
    <col min="8193" max="8193" width="18.85546875" style="69" customWidth="1"/>
    <col min="8194" max="8194" width="19" style="69" customWidth="1"/>
    <col min="8195" max="8195" width="19.5703125" style="69" customWidth="1"/>
    <col min="8196" max="8196" width="16.7109375" style="69" customWidth="1"/>
    <col min="8197" max="8444" width="9.140625" style="69" customWidth="1"/>
    <col min="8445" max="8445" width="5.7109375" style="69"/>
    <col min="8446" max="8446" width="5.7109375" style="69" customWidth="1"/>
    <col min="8447" max="8447" width="112.5703125" style="69" customWidth="1"/>
    <col min="8448" max="8448" width="10.140625" style="69" bestFit="1" customWidth="1"/>
    <col min="8449" max="8449" width="18.85546875" style="69" customWidth="1"/>
    <col min="8450" max="8450" width="19" style="69" customWidth="1"/>
    <col min="8451" max="8451" width="19.5703125" style="69" customWidth="1"/>
    <col min="8452" max="8452" width="16.7109375" style="69" customWidth="1"/>
    <col min="8453" max="8700" width="9.140625" style="69" customWidth="1"/>
    <col min="8701" max="8701" width="5.7109375" style="69"/>
    <col min="8702" max="8702" width="5.7109375" style="69" customWidth="1"/>
    <col min="8703" max="8703" width="112.5703125" style="69" customWidth="1"/>
    <col min="8704" max="8704" width="10.140625" style="69" bestFit="1" customWidth="1"/>
    <col min="8705" max="8705" width="18.85546875" style="69" customWidth="1"/>
    <col min="8706" max="8706" width="19" style="69" customWidth="1"/>
    <col min="8707" max="8707" width="19.5703125" style="69" customWidth="1"/>
    <col min="8708" max="8708" width="16.7109375" style="69" customWidth="1"/>
    <col min="8709" max="8956" width="9.140625" style="69" customWidth="1"/>
    <col min="8957" max="8957" width="5.7109375" style="69"/>
    <col min="8958" max="8958" width="5.7109375" style="69" customWidth="1"/>
    <col min="8959" max="8959" width="112.5703125" style="69" customWidth="1"/>
    <col min="8960" max="8960" width="10.140625" style="69" bestFit="1" customWidth="1"/>
    <col min="8961" max="8961" width="18.85546875" style="69" customWidth="1"/>
    <col min="8962" max="8962" width="19" style="69" customWidth="1"/>
    <col min="8963" max="8963" width="19.5703125" style="69" customWidth="1"/>
    <col min="8964" max="8964" width="16.7109375" style="69" customWidth="1"/>
    <col min="8965" max="9212" width="9.140625" style="69" customWidth="1"/>
    <col min="9213" max="9213" width="5.7109375" style="69"/>
    <col min="9214" max="9214" width="5.7109375" style="69" customWidth="1"/>
    <col min="9215" max="9215" width="112.5703125" style="69" customWidth="1"/>
    <col min="9216" max="9216" width="10.140625" style="69" bestFit="1" customWidth="1"/>
    <col min="9217" max="9217" width="18.85546875" style="69" customWidth="1"/>
    <col min="9218" max="9218" width="19" style="69" customWidth="1"/>
    <col min="9219" max="9219" width="19.5703125" style="69" customWidth="1"/>
    <col min="9220" max="9220" width="16.7109375" style="69" customWidth="1"/>
    <col min="9221" max="9468" width="9.140625" style="69" customWidth="1"/>
    <col min="9469" max="9469" width="5.7109375" style="69"/>
    <col min="9470" max="9470" width="5.7109375" style="69" customWidth="1"/>
    <col min="9471" max="9471" width="112.5703125" style="69" customWidth="1"/>
    <col min="9472" max="9472" width="10.140625" style="69" bestFit="1" customWidth="1"/>
    <col min="9473" max="9473" width="18.85546875" style="69" customWidth="1"/>
    <col min="9474" max="9474" width="19" style="69" customWidth="1"/>
    <col min="9475" max="9475" width="19.5703125" style="69" customWidth="1"/>
    <col min="9476" max="9476" width="16.7109375" style="69" customWidth="1"/>
    <col min="9477" max="9724" width="9.140625" style="69" customWidth="1"/>
    <col min="9725" max="9725" width="5.7109375" style="69"/>
    <col min="9726" max="9726" width="5.7109375" style="69" customWidth="1"/>
    <col min="9727" max="9727" width="112.5703125" style="69" customWidth="1"/>
    <col min="9728" max="9728" width="10.140625" style="69" bestFit="1" customWidth="1"/>
    <col min="9729" max="9729" width="18.85546875" style="69" customWidth="1"/>
    <col min="9730" max="9730" width="19" style="69" customWidth="1"/>
    <col min="9731" max="9731" width="19.5703125" style="69" customWidth="1"/>
    <col min="9732" max="9732" width="16.7109375" style="69" customWidth="1"/>
    <col min="9733" max="9980" width="9.140625" style="69" customWidth="1"/>
    <col min="9981" max="9981" width="5.7109375" style="69"/>
    <col min="9982" max="9982" width="5.7109375" style="69" customWidth="1"/>
    <col min="9983" max="9983" width="112.5703125" style="69" customWidth="1"/>
    <col min="9984" max="9984" width="10.140625" style="69" bestFit="1" customWidth="1"/>
    <col min="9985" max="9985" width="18.85546875" style="69" customWidth="1"/>
    <col min="9986" max="9986" width="19" style="69" customWidth="1"/>
    <col min="9987" max="9987" width="19.5703125" style="69" customWidth="1"/>
    <col min="9988" max="9988" width="16.7109375" style="69" customWidth="1"/>
    <col min="9989" max="10236" width="9.140625" style="69" customWidth="1"/>
    <col min="10237" max="10237" width="5.7109375" style="69"/>
    <col min="10238" max="10238" width="5.7109375" style="69" customWidth="1"/>
    <col min="10239" max="10239" width="112.5703125" style="69" customWidth="1"/>
    <col min="10240" max="10240" width="10.140625" style="69" bestFit="1" customWidth="1"/>
    <col min="10241" max="10241" width="18.85546875" style="69" customWidth="1"/>
    <col min="10242" max="10242" width="19" style="69" customWidth="1"/>
    <col min="10243" max="10243" width="19.5703125" style="69" customWidth="1"/>
    <col min="10244" max="10244" width="16.7109375" style="69" customWidth="1"/>
    <col min="10245" max="10492" width="9.140625" style="69" customWidth="1"/>
    <col min="10493" max="10493" width="5.7109375" style="69"/>
    <col min="10494" max="10494" width="5.7109375" style="69" customWidth="1"/>
    <col min="10495" max="10495" width="112.5703125" style="69" customWidth="1"/>
    <col min="10496" max="10496" width="10.140625" style="69" bestFit="1" customWidth="1"/>
    <col min="10497" max="10497" width="18.85546875" style="69" customWidth="1"/>
    <col min="10498" max="10498" width="19" style="69" customWidth="1"/>
    <col min="10499" max="10499" width="19.5703125" style="69" customWidth="1"/>
    <col min="10500" max="10500" width="16.7109375" style="69" customWidth="1"/>
    <col min="10501" max="10748" width="9.140625" style="69" customWidth="1"/>
    <col min="10749" max="10749" width="5.7109375" style="69"/>
    <col min="10750" max="10750" width="5.7109375" style="69" customWidth="1"/>
    <col min="10751" max="10751" width="112.5703125" style="69" customWidth="1"/>
    <col min="10752" max="10752" width="10.140625" style="69" bestFit="1" customWidth="1"/>
    <col min="10753" max="10753" width="18.85546875" style="69" customWidth="1"/>
    <col min="10754" max="10754" width="19" style="69" customWidth="1"/>
    <col min="10755" max="10755" width="19.5703125" style="69" customWidth="1"/>
    <col min="10756" max="10756" width="16.7109375" style="69" customWidth="1"/>
    <col min="10757" max="11004" width="9.140625" style="69" customWidth="1"/>
    <col min="11005" max="11005" width="5.7109375" style="69"/>
    <col min="11006" max="11006" width="5.7109375" style="69" customWidth="1"/>
    <col min="11007" max="11007" width="112.5703125" style="69" customWidth="1"/>
    <col min="11008" max="11008" width="10.140625" style="69" bestFit="1" customWidth="1"/>
    <col min="11009" max="11009" width="18.85546875" style="69" customWidth="1"/>
    <col min="11010" max="11010" width="19" style="69" customWidth="1"/>
    <col min="11011" max="11011" width="19.5703125" style="69" customWidth="1"/>
    <col min="11012" max="11012" width="16.7109375" style="69" customWidth="1"/>
    <col min="11013" max="11260" width="9.140625" style="69" customWidth="1"/>
    <col min="11261" max="11261" width="5.7109375" style="69"/>
    <col min="11262" max="11262" width="5.7109375" style="69" customWidth="1"/>
    <col min="11263" max="11263" width="112.5703125" style="69" customWidth="1"/>
    <col min="11264" max="11264" width="10.140625" style="69" bestFit="1" customWidth="1"/>
    <col min="11265" max="11265" width="18.85546875" style="69" customWidth="1"/>
    <col min="11266" max="11266" width="19" style="69" customWidth="1"/>
    <col min="11267" max="11267" width="19.5703125" style="69" customWidth="1"/>
    <col min="11268" max="11268" width="16.7109375" style="69" customWidth="1"/>
    <col min="11269" max="11516" width="9.140625" style="69" customWidth="1"/>
    <col min="11517" max="11517" width="5.7109375" style="69"/>
    <col min="11518" max="11518" width="5.7109375" style="69" customWidth="1"/>
    <col min="11519" max="11519" width="112.5703125" style="69" customWidth="1"/>
    <col min="11520" max="11520" width="10.140625" style="69" bestFit="1" customWidth="1"/>
    <col min="11521" max="11521" width="18.85546875" style="69" customWidth="1"/>
    <col min="11522" max="11522" width="19" style="69" customWidth="1"/>
    <col min="11523" max="11523" width="19.5703125" style="69" customWidth="1"/>
    <col min="11524" max="11524" width="16.7109375" style="69" customWidth="1"/>
    <col min="11525" max="11772" width="9.140625" style="69" customWidth="1"/>
    <col min="11773" max="11773" width="5.7109375" style="69"/>
    <col min="11774" max="11774" width="5.7109375" style="69" customWidth="1"/>
    <col min="11775" max="11775" width="112.5703125" style="69" customWidth="1"/>
    <col min="11776" max="11776" width="10.140625" style="69" bestFit="1" customWidth="1"/>
    <col min="11777" max="11777" width="18.85546875" style="69" customWidth="1"/>
    <col min="11778" max="11778" width="19" style="69" customWidth="1"/>
    <col min="11779" max="11779" width="19.5703125" style="69" customWidth="1"/>
    <col min="11780" max="11780" width="16.7109375" style="69" customWidth="1"/>
    <col min="11781" max="12028" width="9.140625" style="69" customWidth="1"/>
    <col min="12029" max="12029" width="5.7109375" style="69"/>
    <col min="12030" max="12030" width="5.7109375" style="69" customWidth="1"/>
    <col min="12031" max="12031" width="112.5703125" style="69" customWidth="1"/>
    <col min="12032" max="12032" width="10.140625" style="69" bestFit="1" customWidth="1"/>
    <col min="12033" max="12033" width="18.85546875" style="69" customWidth="1"/>
    <col min="12034" max="12034" width="19" style="69" customWidth="1"/>
    <col min="12035" max="12035" width="19.5703125" style="69" customWidth="1"/>
    <col min="12036" max="12036" width="16.7109375" style="69" customWidth="1"/>
    <col min="12037" max="12284" width="9.140625" style="69" customWidth="1"/>
    <col min="12285" max="12285" width="5.7109375" style="69"/>
    <col min="12286" max="12286" width="5.7109375" style="69" customWidth="1"/>
    <col min="12287" max="12287" width="112.5703125" style="69" customWidth="1"/>
    <col min="12288" max="12288" width="10.140625" style="69" bestFit="1" customWidth="1"/>
    <col min="12289" max="12289" width="18.85546875" style="69" customWidth="1"/>
    <col min="12290" max="12290" width="19" style="69" customWidth="1"/>
    <col min="12291" max="12291" width="19.5703125" style="69" customWidth="1"/>
    <col min="12292" max="12292" width="16.7109375" style="69" customWidth="1"/>
    <col min="12293" max="12540" width="9.140625" style="69" customWidth="1"/>
    <col min="12541" max="12541" width="5.7109375" style="69"/>
    <col min="12542" max="12542" width="5.7109375" style="69" customWidth="1"/>
    <col min="12543" max="12543" width="112.5703125" style="69" customWidth="1"/>
    <col min="12544" max="12544" width="10.140625" style="69" bestFit="1" customWidth="1"/>
    <col min="12545" max="12545" width="18.85546875" style="69" customWidth="1"/>
    <col min="12546" max="12546" width="19" style="69" customWidth="1"/>
    <col min="12547" max="12547" width="19.5703125" style="69" customWidth="1"/>
    <col min="12548" max="12548" width="16.7109375" style="69" customWidth="1"/>
    <col min="12549" max="12796" width="9.140625" style="69" customWidth="1"/>
    <col min="12797" max="12797" width="5.7109375" style="69"/>
    <col min="12798" max="12798" width="5.7109375" style="69" customWidth="1"/>
    <col min="12799" max="12799" width="112.5703125" style="69" customWidth="1"/>
    <col min="12800" max="12800" width="10.140625" style="69" bestFit="1" customWidth="1"/>
    <col min="12801" max="12801" width="18.85546875" style="69" customWidth="1"/>
    <col min="12802" max="12802" width="19" style="69" customWidth="1"/>
    <col min="12803" max="12803" width="19.5703125" style="69" customWidth="1"/>
    <col min="12804" max="12804" width="16.7109375" style="69" customWidth="1"/>
    <col min="12805" max="13052" width="9.140625" style="69" customWidth="1"/>
    <col min="13053" max="13053" width="5.7109375" style="69"/>
    <col min="13054" max="13054" width="5.7109375" style="69" customWidth="1"/>
    <col min="13055" max="13055" width="112.5703125" style="69" customWidth="1"/>
    <col min="13056" max="13056" width="10.140625" style="69" bestFit="1" customWidth="1"/>
    <col min="13057" max="13057" width="18.85546875" style="69" customWidth="1"/>
    <col min="13058" max="13058" width="19" style="69" customWidth="1"/>
    <col min="13059" max="13059" width="19.5703125" style="69" customWidth="1"/>
    <col min="13060" max="13060" width="16.7109375" style="69" customWidth="1"/>
    <col min="13061" max="13308" width="9.140625" style="69" customWidth="1"/>
    <col min="13309" max="13309" width="5.7109375" style="69"/>
    <col min="13310" max="13310" width="5.7109375" style="69" customWidth="1"/>
    <col min="13311" max="13311" width="112.5703125" style="69" customWidth="1"/>
    <col min="13312" max="13312" width="10.140625" style="69" bestFit="1" customWidth="1"/>
    <col min="13313" max="13313" width="18.85546875" style="69" customWidth="1"/>
    <col min="13314" max="13314" width="19" style="69" customWidth="1"/>
    <col min="13315" max="13315" width="19.5703125" style="69" customWidth="1"/>
    <col min="13316" max="13316" width="16.7109375" style="69" customWidth="1"/>
    <col min="13317" max="13564" width="9.140625" style="69" customWidth="1"/>
    <col min="13565" max="13565" width="5.7109375" style="69"/>
    <col min="13566" max="13566" width="5.7109375" style="69" customWidth="1"/>
    <col min="13567" max="13567" width="112.5703125" style="69" customWidth="1"/>
    <col min="13568" max="13568" width="10.140625" style="69" bestFit="1" customWidth="1"/>
    <col min="13569" max="13569" width="18.85546875" style="69" customWidth="1"/>
    <col min="13570" max="13570" width="19" style="69" customWidth="1"/>
    <col min="13571" max="13571" width="19.5703125" style="69" customWidth="1"/>
    <col min="13572" max="13572" width="16.7109375" style="69" customWidth="1"/>
    <col min="13573" max="13820" width="9.140625" style="69" customWidth="1"/>
    <col min="13821" max="13821" width="5.7109375" style="69"/>
    <col min="13822" max="13822" width="5.7109375" style="69" customWidth="1"/>
    <col min="13823" max="13823" width="112.5703125" style="69" customWidth="1"/>
    <col min="13824" max="13824" width="10.140625" style="69" bestFit="1" customWidth="1"/>
    <col min="13825" max="13825" width="18.85546875" style="69" customWidth="1"/>
    <col min="13826" max="13826" width="19" style="69" customWidth="1"/>
    <col min="13827" max="13827" width="19.5703125" style="69" customWidth="1"/>
    <col min="13828" max="13828" width="16.7109375" style="69" customWidth="1"/>
    <col min="13829" max="14076" width="9.140625" style="69" customWidth="1"/>
    <col min="14077" max="14077" width="5.7109375" style="69"/>
    <col min="14078" max="14078" width="5.7109375" style="69" customWidth="1"/>
    <col min="14079" max="14079" width="112.5703125" style="69" customWidth="1"/>
    <col min="14080" max="14080" width="10.140625" style="69" bestFit="1" customWidth="1"/>
    <col min="14081" max="14081" width="18.85546875" style="69" customWidth="1"/>
    <col min="14082" max="14082" width="19" style="69" customWidth="1"/>
    <col min="14083" max="14083" width="19.5703125" style="69" customWidth="1"/>
    <col min="14084" max="14084" width="16.7109375" style="69" customWidth="1"/>
    <col min="14085" max="14332" width="9.140625" style="69" customWidth="1"/>
    <col min="14333" max="14333" width="5.7109375" style="69"/>
    <col min="14334" max="14334" width="5.7109375" style="69" customWidth="1"/>
    <col min="14335" max="14335" width="112.5703125" style="69" customWidth="1"/>
    <col min="14336" max="14336" width="10.140625" style="69" bestFit="1" customWidth="1"/>
    <col min="14337" max="14337" width="18.85546875" style="69" customWidth="1"/>
    <col min="14338" max="14338" width="19" style="69" customWidth="1"/>
    <col min="14339" max="14339" width="19.5703125" style="69" customWidth="1"/>
    <col min="14340" max="14340" width="16.7109375" style="69" customWidth="1"/>
    <col min="14341" max="14588" width="9.140625" style="69" customWidth="1"/>
    <col min="14589" max="14589" width="5.7109375" style="69"/>
    <col min="14590" max="14590" width="5.7109375" style="69" customWidth="1"/>
    <col min="14591" max="14591" width="112.5703125" style="69" customWidth="1"/>
    <col min="14592" max="14592" width="10.140625" style="69" bestFit="1" customWidth="1"/>
    <col min="14593" max="14593" width="18.85546875" style="69" customWidth="1"/>
    <col min="14594" max="14594" width="19" style="69" customWidth="1"/>
    <col min="14595" max="14595" width="19.5703125" style="69" customWidth="1"/>
    <col min="14596" max="14596" width="16.7109375" style="69" customWidth="1"/>
    <col min="14597" max="14844" width="9.140625" style="69" customWidth="1"/>
    <col min="14845" max="14845" width="5.7109375" style="69"/>
    <col min="14846" max="14846" width="5.7109375" style="69" customWidth="1"/>
    <col min="14847" max="14847" width="112.5703125" style="69" customWidth="1"/>
    <col min="14848" max="14848" width="10.140625" style="69" bestFit="1" customWidth="1"/>
    <col min="14849" max="14849" width="18.85546875" style="69" customWidth="1"/>
    <col min="14850" max="14850" width="19" style="69" customWidth="1"/>
    <col min="14851" max="14851" width="19.5703125" style="69" customWidth="1"/>
    <col min="14852" max="14852" width="16.7109375" style="69" customWidth="1"/>
    <col min="14853" max="15100" width="9.140625" style="69" customWidth="1"/>
    <col min="15101" max="15101" width="5.7109375" style="69"/>
    <col min="15102" max="15102" width="5.7109375" style="69" customWidth="1"/>
    <col min="15103" max="15103" width="112.5703125" style="69" customWidth="1"/>
    <col min="15104" max="15104" width="10.140625" style="69" bestFit="1" customWidth="1"/>
    <col min="15105" max="15105" width="18.85546875" style="69" customWidth="1"/>
    <col min="15106" max="15106" width="19" style="69" customWidth="1"/>
    <col min="15107" max="15107" width="19.5703125" style="69" customWidth="1"/>
    <col min="15108" max="15108" width="16.7109375" style="69" customWidth="1"/>
    <col min="15109" max="15356" width="9.140625" style="69" customWidth="1"/>
    <col min="15357" max="15357" width="5.7109375" style="69"/>
    <col min="15358" max="15358" width="5.7109375" style="69" customWidth="1"/>
    <col min="15359" max="15359" width="112.5703125" style="69" customWidth="1"/>
    <col min="15360" max="15360" width="10.140625" style="69" bestFit="1" customWidth="1"/>
    <col min="15361" max="15361" width="18.85546875" style="69" customWidth="1"/>
    <col min="15362" max="15362" width="19" style="69" customWidth="1"/>
    <col min="15363" max="15363" width="19.5703125" style="69" customWidth="1"/>
    <col min="15364" max="15364" width="16.7109375" style="69" customWidth="1"/>
    <col min="15365" max="15612" width="9.140625" style="69" customWidth="1"/>
    <col min="15613" max="15613" width="5.7109375" style="69"/>
    <col min="15614" max="15614" width="5.7109375" style="69" customWidth="1"/>
    <col min="15615" max="15615" width="112.5703125" style="69" customWidth="1"/>
    <col min="15616" max="15616" width="10.140625" style="69" bestFit="1" customWidth="1"/>
    <col min="15617" max="15617" width="18.85546875" style="69" customWidth="1"/>
    <col min="15618" max="15618" width="19" style="69" customWidth="1"/>
    <col min="15619" max="15619" width="19.5703125" style="69" customWidth="1"/>
    <col min="15620" max="15620" width="16.7109375" style="69" customWidth="1"/>
    <col min="15621" max="15868" width="9.140625" style="69" customWidth="1"/>
    <col min="15869" max="15869" width="5.7109375" style="69"/>
    <col min="15870" max="15870" width="5.7109375" style="69" customWidth="1"/>
    <col min="15871" max="15871" width="112.5703125" style="69" customWidth="1"/>
    <col min="15872" max="15872" width="10.140625" style="69" bestFit="1" customWidth="1"/>
    <col min="15873" max="15873" width="18.85546875" style="69" customWidth="1"/>
    <col min="15874" max="15874" width="19" style="69" customWidth="1"/>
    <col min="15875" max="15875" width="19.5703125" style="69" customWidth="1"/>
    <col min="15876" max="15876" width="16.7109375" style="69" customWidth="1"/>
    <col min="15877" max="16124" width="9.140625" style="69" customWidth="1"/>
    <col min="16125" max="16125" width="5.7109375" style="69"/>
    <col min="16126" max="16126" width="5.7109375" style="69" customWidth="1"/>
    <col min="16127" max="16127" width="112.5703125" style="69" customWidth="1"/>
    <col min="16128" max="16128" width="10.140625" style="69" bestFit="1" customWidth="1"/>
    <col min="16129" max="16129" width="18.85546875" style="69" customWidth="1"/>
    <col min="16130" max="16130" width="19" style="69" customWidth="1"/>
    <col min="16131" max="16131" width="19.5703125" style="69" customWidth="1"/>
    <col min="16132" max="16132" width="16.7109375" style="69" customWidth="1"/>
    <col min="16133" max="16380" width="9.140625" style="69" customWidth="1"/>
    <col min="16381" max="16384" width="5.7109375" style="69"/>
  </cols>
  <sheetData>
    <row r="1" spans="1:8" ht="27" customHeight="1" x14ac:dyDescent="0.2">
      <c r="A1" s="1220" t="s">
        <v>348</v>
      </c>
      <c r="B1" s="1220"/>
      <c r="C1" s="1220"/>
      <c r="D1" s="1220"/>
      <c r="E1" s="1220"/>
    </row>
    <row r="2" spans="1:8" ht="16.5" thickBot="1" x14ac:dyDescent="0.3">
      <c r="D2" s="1221" t="s">
        <v>94</v>
      </c>
      <c r="E2" s="1221"/>
    </row>
    <row r="3" spans="1:8" ht="69" customHeight="1" thickBot="1" x14ac:dyDescent="0.25">
      <c r="A3" s="1222" t="s">
        <v>48</v>
      </c>
      <c r="B3" s="1224" t="s">
        <v>235</v>
      </c>
      <c r="C3" s="1225"/>
      <c r="D3" s="1226"/>
      <c r="E3" s="756" t="s">
        <v>236</v>
      </c>
    </row>
    <row r="4" spans="1:8" ht="19.5" customHeight="1" thickBot="1" x14ac:dyDescent="0.25">
      <c r="A4" s="1223"/>
      <c r="B4" s="70" t="s">
        <v>30</v>
      </c>
      <c r="C4" s="71">
        <v>43647</v>
      </c>
      <c r="D4" s="71">
        <v>44013</v>
      </c>
      <c r="E4" s="757">
        <v>44013</v>
      </c>
    </row>
    <row r="5" spans="1:8" ht="41.25" customHeight="1" x14ac:dyDescent="0.2">
      <c r="A5" s="72" t="s">
        <v>237</v>
      </c>
      <c r="B5" s="73" t="s">
        <v>238</v>
      </c>
      <c r="C5" s="74">
        <f>C6+C7+C8+C9</f>
        <v>152</v>
      </c>
      <c r="D5" s="74">
        <f>D6+D7+D8+D9</f>
        <v>158</v>
      </c>
      <c r="E5" s="758">
        <f>SUM(E11,E48,E65,E90,E101,E110,E112)</f>
        <v>101</v>
      </c>
    </row>
    <row r="6" spans="1:8" ht="23.25" customHeight="1" x14ac:dyDescent="0.2">
      <c r="A6" s="75" t="s">
        <v>239</v>
      </c>
      <c r="B6" s="76" t="s">
        <v>238</v>
      </c>
      <c r="C6" s="77">
        <f>C39+C36+C35+C41+C42+C44</f>
        <v>5</v>
      </c>
      <c r="D6" s="77">
        <f>D39+D36+D35+D41+D42+D44</f>
        <v>5</v>
      </c>
      <c r="E6" s="759"/>
    </row>
    <row r="7" spans="1:8" ht="24.95" customHeight="1" x14ac:dyDescent="0.2">
      <c r="A7" s="78" t="s">
        <v>240</v>
      </c>
      <c r="B7" s="79" t="s">
        <v>238</v>
      </c>
      <c r="C7" s="80">
        <f>C25+C27+C31+C32+C33+C34+C48+C74</f>
        <v>18</v>
      </c>
      <c r="D7" s="80">
        <f>D25+D27+D31+D32+D33+D34+D48+D74+D101</f>
        <v>21</v>
      </c>
      <c r="E7" s="759"/>
    </row>
    <row r="8" spans="1:8" ht="24.95" customHeight="1" x14ac:dyDescent="0.2">
      <c r="A8" s="81" t="s">
        <v>241</v>
      </c>
      <c r="B8" s="82" t="s">
        <v>238</v>
      </c>
      <c r="C8" s="83">
        <f>C12+C15+C23+C45+C69+C76+C81+C85+C102+C104+C106+C110+C112+C91+C98+C66+C114+C115+C117+C118+C119+C120+C121+C126+C127+C128</f>
        <v>125</v>
      </c>
      <c r="D8" s="83">
        <f>D12+D15+D23+D45+D69+D76+D81+D85+D110+D112+D91+D98+D66+D114+D115+D117+D118+D119+D120+D121+D122+D123+D128+D124+D125+D126+D127+D116</f>
        <v>127</v>
      </c>
      <c r="E8" s="759"/>
    </row>
    <row r="9" spans="1:8" ht="22.5" customHeight="1" thickBot="1" x14ac:dyDescent="0.25">
      <c r="A9" s="84" t="s">
        <v>242</v>
      </c>
      <c r="B9" s="85" t="s">
        <v>238</v>
      </c>
      <c r="C9" s="86">
        <f>C40+C73+C84+C43+C37</f>
        <v>4</v>
      </c>
      <c r="D9" s="86">
        <f>D40+D73+D84+D43+D37</f>
        <v>5</v>
      </c>
      <c r="E9" s="760"/>
    </row>
    <row r="10" spans="1:8" ht="20.100000000000001" customHeight="1" thickBot="1" x14ac:dyDescent="0.25">
      <c r="A10" s="1227" t="s">
        <v>43</v>
      </c>
      <c r="B10" s="1228"/>
      <c r="C10" s="1228"/>
      <c r="D10" s="1228"/>
      <c r="E10" s="1229"/>
    </row>
    <row r="11" spans="1:8" ht="19.5" customHeight="1" x14ac:dyDescent="0.25">
      <c r="A11" s="87" t="s">
        <v>243</v>
      </c>
      <c r="B11" s="755" t="s">
        <v>238</v>
      </c>
      <c r="C11" s="410">
        <f>C12+C15+C23+C26+C28+C30+C38+C45</f>
        <v>96</v>
      </c>
      <c r="D11" s="410">
        <f>D12+D15+D23+D26+D28+D30+D38+D45</f>
        <v>97</v>
      </c>
      <c r="E11" s="761">
        <f>E12+E15+E23+E26+E28+E30+E38+E45</f>
        <v>33</v>
      </c>
      <c r="F11" s="387"/>
      <c r="G11" s="88"/>
      <c r="H11" s="88"/>
    </row>
    <row r="12" spans="1:8" ht="19.5" customHeight="1" x14ac:dyDescent="0.25">
      <c r="A12" s="89" t="s">
        <v>522</v>
      </c>
      <c r="B12" s="382" t="s">
        <v>238</v>
      </c>
      <c r="C12" s="762">
        <v>39</v>
      </c>
      <c r="D12" s="382">
        <v>39</v>
      </c>
      <c r="E12" s="763">
        <v>10</v>
      </c>
      <c r="F12" s="387"/>
      <c r="G12" s="88"/>
      <c r="H12" s="88"/>
    </row>
    <row r="13" spans="1:8" ht="19.5" customHeight="1" x14ac:dyDescent="0.25">
      <c r="A13" s="90" t="s">
        <v>244</v>
      </c>
      <c r="B13" s="383" t="s">
        <v>24</v>
      </c>
      <c r="C13" s="604">
        <v>13301</v>
      </c>
      <c r="D13" s="604">
        <v>12091</v>
      </c>
      <c r="E13" s="764">
        <v>2151</v>
      </c>
      <c r="F13" s="387"/>
      <c r="G13" s="88"/>
      <c r="H13" s="88"/>
    </row>
    <row r="14" spans="1:8" ht="19.5" customHeight="1" x14ac:dyDescent="0.25">
      <c r="A14" s="90" t="s">
        <v>245</v>
      </c>
      <c r="B14" s="383" t="s">
        <v>24</v>
      </c>
      <c r="C14" s="603" t="s">
        <v>523</v>
      </c>
      <c r="D14" s="383" t="s">
        <v>524</v>
      </c>
      <c r="E14" s="765"/>
      <c r="F14" s="387"/>
      <c r="G14" s="88"/>
      <c r="H14" s="88"/>
    </row>
    <row r="15" spans="1:8" ht="19.5" customHeight="1" x14ac:dyDescent="0.25">
      <c r="A15" s="89" t="s">
        <v>246</v>
      </c>
      <c r="B15" s="382" t="s">
        <v>238</v>
      </c>
      <c r="C15" s="382">
        <f>C16+C17+C18+C19+C21</f>
        <v>37</v>
      </c>
      <c r="D15" s="382">
        <f>D16+D17+D18+D19+D21</f>
        <v>37</v>
      </c>
      <c r="E15" s="763">
        <v>22</v>
      </c>
      <c r="F15" s="387"/>
      <c r="G15" s="88"/>
      <c r="H15" s="88"/>
    </row>
    <row r="16" spans="1:8" ht="15.75" customHeight="1" x14ac:dyDescent="0.25">
      <c r="A16" s="90" t="s">
        <v>247</v>
      </c>
      <c r="B16" s="383" t="s">
        <v>238</v>
      </c>
      <c r="C16" s="408">
        <v>29</v>
      </c>
      <c r="D16" s="408">
        <v>29</v>
      </c>
      <c r="E16" s="765"/>
      <c r="F16" s="409"/>
      <c r="G16" s="88"/>
      <c r="H16" s="88"/>
    </row>
    <row r="17" spans="1:8" ht="16.5" x14ac:dyDescent="0.25">
      <c r="A17" s="90" t="s">
        <v>248</v>
      </c>
      <c r="B17" s="383" t="s">
        <v>238</v>
      </c>
      <c r="C17" s="408">
        <v>1</v>
      </c>
      <c r="D17" s="408">
        <v>1</v>
      </c>
      <c r="E17" s="765"/>
      <c r="F17" s="387"/>
      <c r="G17" s="88"/>
      <c r="H17" s="88"/>
    </row>
    <row r="18" spans="1:8" ht="16.5" x14ac:dyDescent="0.25">
      <c r="A18" s="90" t="s">
        <v>249</v>
      </c>
      <c r="B18" s="383" t="s">
        <v>238</v>
      </c>
      <c r="C18" s="408">
        <v>6</v>
      </c>
      <c r="D18" s="408">
        <v>6</v>
      </c>
      <c r="E18" s="765"/>
      <c r="F18" s="387"/>
      <c r="G18" s="88"/>
      <c r="H18" s="88"/>
    </row>
    <row r="19" spans="1:8" ht="16.5" x14ac:dyDescent="0.25">
      <c r="A19" s="90" t="s">
        <v>250</v>
      </c>
      <c r="B19" s="383" t="s">
        <v>238</v>
      </c>
      <c r="C19" s="408">
        <v>1</v>
      </c>
      <c r="D19" s="408">
        <v>1</v>
      </c>
      <c r="E19" s="765"/>
      <c r="F19" s="387"/>
      <c r="G19" s="88"/>
      <c r="H19" s="88"/>
    </row>
    <row r="20" spans="1:8" ht="16.5" hidden="1" customHeight="1" x14ac:dyDescent="0.25">
      <c r="A20" s="90" t="s">
        <v>251</v>
      </c>
      <c r="B20" s="383" t="s">
        <v>238</v>
      </c>
      <c r="C20" s="408">
        <v>1</v>
      </c>
      <c r="D20" s="408"/>
      <c r="E20" s="765"/>
    </row>
    <row r="21" spans="1:8" ht="16.5" hidden="1" x14ac:dyDescent="0.25">
      <c r="A21" s="90" t="s">
        <v>349</v>
      </c>
      <c r="B21" s="383" t="s">
        <v>238</v>
      </c>
      <c r="C21" s="383">
        <v>0</v>
      </c>
      <c r="D21" s="383"/>
      <c r="E21" s="765"/>
    </row>
    <row r="22" spans="1:8" ht="16.5" x14ac:dyDescent="0.25">
      <c r="A22" s="90" t="s">
        <v>252</v>
      </c>
      <c r="B22" s="383" t="s">
        <v>24</v>
      </c>
      <c r="C22" s="91">
        <v>23694</v>
      </c>
      <c r="D22" s="91">
        <v>23977</v>
      </c>
      <c r="E22" s="764">
        <v>4909</v>
      </c>
      <c r="F22" s="602"/>
    </row>
    <row r="23" spans="1:8" ht="19.5" customHeight="1" x14ac:dyDescent="0.25">
      <c r="A23" s="89" t="s">
        <v>253</v>
      </c>
      <c r="B23" s="382" t="s">
        <v>238</v>
      </c>
      <c r="C23" s="382">
        <v>6</v>
      </c>
      <c r="D23" s="382">
        <v>6</v>
      </c>
      <c r="E23" s="765"/>
      <c r="F23" s="387"/>
      <c r="G23" s="88"/>
      <c r="H23" s="88"/>
    </row>
    <row r="24" spans="1:8" ht="16.5" x14ac:dyDescent="0.25">
      <c r="A24" s="90" t="s">
        <v>350</v>
      </c>
      <c r="B24" s="383" t="s">
        <v>24</v>
      </c>
      <c r="C24" s="91">
        <v>9079</v>
      </c>
      <c r="D24" s="91">
        <v>9124</v>
      </c>
      <c r="E24" s="765"/>
      <c r="F24" s="407"/>
    </row>
    <row r="25" spans="1:8" ht="19.5" customHeight="1" x14ac:dyDescent="0.25">
      <c r="A25" s="92" t="s">
        <v>254</v>
      </c>
      <c r="B25" s="103" t="s">
        <v>238</v>
      </c>
      <c r="C25" s="103">
        <v>1</v>
      </c>
      <c r="D25" s="103">
        <v>1</v>
      </c>
      <c r="E25" s="765"/>
      <c r="F25" s="387"/>
      <c r="G25" s="88"/>
      <c r="H25" s="88"/>
    </row>
    <row r="26" spans="1:8" ht="16.5" x14ac:dyDescent="0.25">
      <c r="A26" s="93" t="s">
        <v>255</v>
      </c>
      <c r="B26" s="105" t="s">
        <v>238</v>
      </c>
      <c r="C26" s="94" t="s">
        <v>256</v>
      </c>
      <c r="D26" s="173">
        <v>1</v>
      </c>
      <c r="E26" s="765"/>
      <c r="F26" s="387"/>
    </row>
    <row r="27" spans="1:8" ht="19.5" customHeight="1" x14ac:dyDescent="0.25">
      <c r="A27" s="92" t="s">
        <v>257</v>
      </c>
      <c r="B27" s="103" t="s">
        <v>238</v>
      </c>
      <c r="C27" s="103">
        <v>1</v>
      </c>
      <c r="D27" s="103">
        <v>1</v>
      </c>
      <c r="E27" s="765"/>
      <c r="F27" s="387"/>
      <c r="G27" s="88"/>
      <c r="H27" s="88"/>
    </row>
    <row r="28" spans="1:8" ht="18" customHeight="1" x14ac:dyDescent="0.25">
      <c r="A28" s="93" t="s">
        <v>351</v>
      </c>
      <c r="B28" s="180" t="s">
        <v>238</v>
      </c>
      <c r="C28" s="180">
        <v>1</v>
      </c>
      <c r="D28" s="105">
        <v>1</v>
      </c>
      <c r="E28" s="766"/>
      <c r="F28" s="387"/>
      <c r="G28" s="88"/>
      <c r="H28" s="88"/>
    </row>
    <row r="29" spans="1:8" s="175" customFormat="1" ht="16.5" x14ac:dyDescent="0.25">
      <c r="A29" s="93" t="s">
        <v>258</v>
      </c>
      <c r="B29" s="180" t="s">
        <v>24</v>
      </c>
      <c r="C29" s="180">
        <v>42</v>
      </c>
      <c r="D29" s="105">
        <v>50</v>
      </c>
      <c r="E29" s="766"/>
      <c r="F29" s="406"/>
      <c r="G29" s="174"/>
      <c r="H29" s="174"/>
    </row>
    <row r="30" spans="1:8" s="401" customFormat="1" ht="16.5" x14ac:dyDescent="0.25">
      <c r="A30" s="405" t="s">
        <v>407</v>
      </c>
      <c r="B30" s="404" t="s">
        <v>238</v>
      </c>
      <c r="C30" s="390">
        <f>SUM(C31:C37)</f>
        <v>6</v>
      </c>
      <c r="D30" s="767">
        <f>SUM(D31:D37)</f>
        <v>7</v>
      </c>
      <c r="E30" s="768">
        <v>1</v>
      </c>
      <c r="F30" s="403"/>
      <c r="G30" s="402"/>
      <c r="H30" s="402"/>
    </row>
    <row r="31" spans="1:8" s="95" customFormat="1" ht="18" customHeight="1" x14ac:dyDescent="0.25">
      <c r="A31" s="93" t="s">
        <v>259</v>
      </c>
      <c r="B31" s="105" t="s">
        <v>238</v>
      </c>
      <c r="C31" s="105">
        <v>1</v>
      </c>
      <c r="D31" s="105">
        <v>1</v>
      </c>
      <c r="E31" s="766"/>
      <c r="F31" s="387"/>
      <c r="G31" s="176"/>
      <c r="H31" s="176"/>
    </row>
    <row r="32" spans="1:8" s="95" customFormat="1" ht="18" customHeight="1" x14ac:dyDescent="0.25">
      <c r="A32" s="93" t="s">
        <v>260</v>
      </c>
      <c r="B32" s="105" t="s">
        <v>238</v>
      </c>
      <c r="C32" s="94">
        <v>1</v>
      </c>
      <c r="D32" s="94">
        <v>1</v>
      </c>
      <c r="E32" s="766"/>
      <c r="F32" s="387"/>
      <c r="G32" s="176"/>
      <c r="H32" s="176"/>
    </row>
    <row r="33" spans="1:8" s="95" customFormat="1" ht="18" customHeight="1" x14ac:dyDescent="0.25">
      <c r="A33" s="93" t="s">
        <v>261</v>
      </c>
      <c r="B33" s="105" t="s">
        <v>238</v>
      </c>
      <c r="C33" s="94">
        <v>1</v>
      </c>
      <c r="D33" s="94">
        <v>1</v>
      </c>
      <c r="E33" s="766"/>
      <c r="F33" s="387"/>
      <c r="G33" s="176"/>
      <c r="H33" s="176"/>
    </row>
    <row r="34" spans="1:8" s="95" customFormat="1" ht="18" customHeight="1" x14ac:dyDescent="0.25">
      <c r="A34" s="93" t="s">
        <v>262</v>
      </c>
      <c r="B34" s="105" t="s">
        <v>238</v>
      </c>
      <c r="C34" s="105">
        <v>1</v>
      </c>
      <c r="D34" s="105">
        <v>1</v>
      </c>
      <c r="E34" s="766"/>
      <c r="F34" s="387"/>
      <c r="G34" s="176"/>
      <c r="H34" s="176"/>
    </row>
    <row r="35" spans="1:8" s="95" customFormat="1" ht="16.5" x14ac:dyDescent="0.25">
      <c r="A35" s="151" t="s">
        <v>325</v>
      </c>
      <c r="B35" s="153" t="s">
        <v>238</v>
      </c>
      <c r="C35" s="153">
        <v>1</v>
      </c>
      <c r="D35" s="153">
        <v>1</v>
      </c>
      <c r="E35" s="766"/>
      <c r="F35" s="387"/>
      <c r="G35" s="176"/>
      <c r="H35" s="176"/>
    </row>
    <row r="36" spans="1:8" ht="36" x14ac:dyDescent="0.25">
      <c r="A36" s="418" t="s">
        <v>525</v>
      </c>
      <c r="B36" s="153" t="s">
        <v>238</v>
      </c>
      <c r="C36" s="153">
        <v>1</v>
      </c>
      <c r="D36" s="153">
        <v>1</v>
      </c>
      <c r="E36" s="766"/>
      <c r="F36" s="387"/>
      <c r="G36" s="88"/>
      <c r="H36" s="88"/>
    </row>
    <row r="37" spans="1:8" ht="35.25" customHeight="1" x14ac:dyDescent="0.25">
      <c r="A37" s="400" t="s">
        <v>526</v>
      </c>
      <c r="B37" s="112" t="s">
        <v>238</v>
      </c>
      <c r="C37" s="112">
        <v>0</v>
      </c>
      <c r="D37" s="112">
        <v>1</v>
      </c>
      <c r="E37" s="766"/>
      <c r="F37" s="399"/>
      <c r="G37" s="88"/>
      <c r="H37" s="88"/>
    </row>
    <row r="38" spans="1:8" s="95" customFormat="1" ht="19.5" customHeight="1" x14ac:dyDescent="0.25">
      <c r="A38" s="110" t="s">
        <v>263</v>
      </c>
      <c r="B38" s="392" t="s">
        <v>238</v>
      </c>
      <c r="C38" s="419">
        <f>SUM(C39:C44)</f>
        <v>5</v>
      </c>
      <c r="D38" s="419">
        <f>SUM(D39:D44)</f>
        <v>5</v>
      </c>
      <c r="E38" s="763"/>
      <c r="F38" s="387"/>
      <c r="G38" s="176"/>
      <c r="H38" s="176"/>
    </row>
    <row r="39" spans="1:8" s="95" customFormat="1" ht="18" customHeight="1" x14ac:dyDescent="0.25">
      <c r="A39" s="96" t="s">
        <v>264</v>
      </c>
      <c r="B39" s="153" t="s">
        <v>238</v>
      </c>
      <c r="C39" s="97">
        <v>1</v>
      </c>
      <c r="D39" s="97">
        <v>1</v>
      </c>
      <c r="E39" s="766"/>
      <c r="F39" s="387"/>
      <c r="G39" s="176"/>
      <c r="H39" s="176"/>
    </row>
    <row r="40" spans="1:8" s="95" customFormat="1" ht="18" customHeight="1" x14ac:dyDescent="0.25">
      <c r="A40" s="98" t="s">
        <v>352</v>
      </c>
      <c r="B40" s="112" t="s">
        <v>238</v>
      </c>
      <c r="C40" s="99">
        <v>1</v>
      </c>
      <c r="D40" s="99">
        <v>1</v>
      </c>
      <c r="E40" s="766"/>
      <c r="F40" s="387"/>
      <c r="G40" s="176"/>
      <c r="H40" s="176"/>
    </row>
    <row r="41" spans="1:8" s="95" customFormat="1" ht="19.5" hidden="1" x14ac:dyDescent="0.25">
      <c r="A41" s="96" t="s">
        <v>358</v>
      </c>
      <c r="B41" s="153" t="s">
        <v>238</v>
      </c>
      <c r="C41" s="100" t="s">
        <v>268</v>
      </c>
      <c r="D41" s="100" t="s">
        <v>268</v>
      </c>
      <c r="E41" s="766"/>
      <c r="F41" s="398"/>
      <c r="G41" s="176"/>
      <c r="H41" s="176"/>
    </row>
    <row r="42" spans="1:8" s="95" customFormat="1" ht="18" customHeight="1" x14ac:dyDescent="0.25">
      <c r="A42" s="151" t="s">
        <v>353</v>
      </c>
      <c r="B42" s="153" t="s">
        <v>238</v>
      </c>
      <c r="C42" s="152">
        <v>1</v>
      </c>
      <c r="D42" s="152">
        <v>1</v>
      </c>
      <c r="E42" s="766"/>
      <c r="F42" s="387"/>
      <c r="G42" s="176"/>
      <c r="H42" s="176"/>
    </row>
    <row r="43" spans="1:8" s="95" customFormat="1" ht="16.5" x14ac:dyDescent="0.25">
      <c r="A43" s="178" t="s">
        <v>326</v>
      </c>
      <c r="B43" s="112" t="s">
        <v>238</v>
      </c>
      <c r="C43" s="99">
        <v>1</v>
      </c>
      <c r="D43" s="99">
        <v>1</v>
      </c>
      <c r="E43" s="766"/>
      <c r="F43" s="387"/>
      <c r="G43" s="176"/>
      <c r="H43" s="176"/>
    </row>
    <row r="44" spans="1:8" s="95" customFormat="1" ht="16.5" x14ac:dyDescent="0.25">
      <c r="A44" s="177" t="s">
        <v>327</v>
      </c>
      <c r="B44" s="153" t="s">
        <v>238</v>
      </c>
      <c r="C44" s="152">
        <v>1</v>
      </c>
      <c r="D44" s="152">
        <v>1</v>
      </c>
      <c r="E44" s="766"/>
      <c r="F44" s="397"/>
      <c r="G44" s="176"/>
      <c r="H44" s="176"/>
    </row>
    <row r="45" spans="1:8" s="95" customFormat="1" ht="19.5" customHeight="1" x14ac:dyDescent="0.25">
      <c r="A45" s="89" t="s">
        <v>265</v>
      </c>
      <c r="B45" s="382" t="s">
        <v>238</v>
      </c>
      <c r="C45" s="382">
        <f>C46</f>
        <v>1</v>
      </c>
      <c r="D45" s="382">
        <f>D46</f>
        <v>1</v>
      </c>
      <c r="E45" s="766"/>
      <c r="F45" s="387"/>
      <c r="G45" s="176"/>
      <c r="H45" s="176"/>
    </row>
    <row r="46" spans="1:8" ht="18" customHeight="1" thickBot="1" x14ac:dyDescent="0.3">
      <c r="A46" s="90" t="s">
        <v>266</v>
      </c>
      <c r="B46" s="383" t="s">
        <v>238</v>
      </c>
      <c r="C46" s="383">
        <v>1</v>
      </c>
      <c r="D46" s="121">
        <v>1</v>
      </c>
      <c r="E46" s="766"/>
      <c r="F46" s="387"/>
      <c r="G46" s="88"/>
      <c r="H46" s="88"/>
    </row>
    <row r="47" spans="1:8" ht="20.100000000000001" customHeight="1" thickBot="1" x14ac:dyDescent="0.25">
      <c r="A47" s="1227" t="s">
        <v>44</v>
      </c>
      <c r="B47" s="1228"/>
      <c r="C47" s="1228"/>
      <c r="D47" s="1228"/>
      <c r="E47" s="1229"/>
    </row>
    <row r="48" spans="1:8" ht="16.5" customHeight="1" x14ac:dyDescent="0.25">
      <c r="A48" s="420" t="s">
        <v>406</v>
      </c>
      <c r="B48" s="102" t="s">
        <v>238</v>
      </c>
      <c r="C48" s="396">
        <f>C49+C51+C54+C58</f>
        <v>11</v>
      </c>
      <c r="D48" s="396">
        <f>D49+D51+D54+D58</f>
        <v>11</v>
      </c>
      <c r="E48" s="769">
        <f>E49+E51+E54+E58</f>
        <v>2</v>
      </c>
    </row>
    <row r="49" spans="1:6" ht="16.5" x14ac:dyDescent="0.25">
      <c r="A49" s="92" t="s">
        <v>267</v>
      </c>
      <c r="B49" s="103" t="s">
        <v>238</v>
      </c>
      <c r="C49" s="103">
        <f>C50</f>
        <v>1</v>
      </c>
      <c r="D49" s="103">
        <f>D50</f>
        <v>1</v>
      </c>
      <c r="E49" s="770">
        <v>2</v>
      </c>
    </row>
    <row r="50" spans="1:6" ht="16.5" x14ac:dyDescent="0.25">
      <c r="A50" s="104" t="s">
        <v>359</v>
      </c>
      <c r="B50" s="105" t="s">
        <v>238</v>
      </c>
      <c r="C50" s="105">
        <v>1</v>
      </c>
      <c r="D50" s="105">
        <v>1</v>
      </c>
      <c r="E50" s="771"/>
    </row>
    <row r="51" spans="1:6" ht="16.5" x14ac:dyDescent="0.25">
      <c r="A51" s="92" t="s">
        <v>269</v>
      </c>
      <c r="B51" s="103" t="s">
        <v>238</v>
      </c>
      <c r="C51" s="103">
        <f>C52+C53</f>
        <v>2</v>
      </c>
      <c r="D51" s="103">
        <f>D52+D53</f>
        <v>2</v>
      </c>
      <c r="E51" s="772"/>
    </row>
    <row r="52" spans="1:6" ht="16.5" x14ac:dyDescent="0.25">
      <c r="A52" s="104" t="s">
        <v>270</v>
      </c>
      <c r="B52" s="105" t="s">
        <v>238</v>
      </c>
      <c r="C52" s="105">
        <v>1</v>
      </c>
      <c r="D52" s="105">
        <v>1</v>
      </c>
      <c r="E52" s="773"/>
    </row>
    <row r="53" spans="1:6" ht="22.5" customHeight="1" x14ac:dyDescent="0.2">
      <c r="A53" s="106" t="s">
        <v>271</v>
      </c>
      <c r="B53" s="105" t="s">
        <v>238</v>
      </c>
      <c r="C53" s="105">
        <v>1</v>
      </c>
      <c r="D53" s="105">
        <v>1</v>
      </c>
      <c r="E53" s="774"/>
    </row>
    <row r="54" spans="1:6" ht="16.5" x14ac:dyDescent="0.25">
      <c r="A54" s="92" t="s">
        <v>272</v>
      </c>
      <c r="B54" s="103" t="s">
        <v>238</v>
      </c>
      <c r="C54" s="103">
        <f>C55+C56+C57</f>
        <v>3</v>
      </c>
      <c r="D54" s="103">
        <f>D55+D56+D57</f>
        <v>3</v>
      </c>
      <c r="E54" s="770"/>
    </row>
    <row r="55" spans="1:6" ht="16.5" x14ac:dyDescent="0.25">
      <c r="A55" s="104" t="s">
        <v>273</v>
      </c>
      <c r="B55" s="105" t="s">
        <v>238</v>
      </c>
      <c r="C55" s="105">
        <v>1</v>
      </c>
      <c r="D55" s="105">
        <v>1</v>
      </c>
      <c r="E55" s="773"/>
    </row>
    <row r="56" spans="1:6" ht="16.5" x14ac:dyDescent="0.25">
      <c r="A56" s="104" t="s">
        <v>274</v>
      </c>
      <c r="B56" s="105" t="s">
        <v>238</v>
      </c>
      <c r="C56" s="105">
        <v>1</v>
      </c>
      <c r="D56" s="105">
        <v>1</v>
      </c>
      <c r="E56" s="773"/>
    </row>
    <row r="57" spans="1:6" ht="16.5" x14ac:dyDescent="0.25">
      <c r="A57" s="104" t="s">
        <v>275</v>
      </c>
      <c r="B57" s="105" t="s">
        <v>238</v>
      </c>
      <c r="C57" s="105">
        <v>1</v>
      </c>
      <c r="D57" s="105">
        <v>1</v>
      </c>
      <c r="E57" s="773"/>
    </row>
    <row r="58" spans="1:6" ht="16.5" x14ac:dyDescent="0.25">
      <c r="A58" s="92" t="s">
        <v>276</v>
      </c>
      <c r="B58" s="103" t="s">
        <v>238</v>
      </c>
      <c r="C58" s="103">
        <f>C59+C60+C61+C62+C63</f>
        <v>5</v>
      </c>
      <c r="D58" s="103">
        <f>D59+D60+D61+D62+D63</f>
        <v>5</v>
      </c>
      <c r="E58" s="770"/>
    </row>
    <row r="59" spans="1:6" ht="16.5" x14ac:dyDescent="0.25">
      <c r="A59" s="104" t="s">
        <v>277</v>
      </c>
      <c r="B59" s="105" t="s">
        <v>238</v>
      </c>
      <c r="C59" s="105">
        <v>1</v>
      </c>
      <c r="D59" s="105">
        <v>1</v>
      </c>
      <c r="E59" s="773"/>
    </row>
    <row r="60" spans="1:6" ht="16.5" x14ac:dyDescent="0.25">
      <c r="A60" s="104" t="s">
        <v>278</v>
      </c>
      <c r="B60" s="105" t="s">
        <v>238</v>
      </c>
      <c r="C60" s="105">
        <v>1</v>
      </c>
      <c r="D60" s="105">
        <v>1</v>
      </c>
      <c r="E60" s="773"/>
    </row>
    <row r="61" spans="1:6" ht="16.5" x14ac:dyDescent="0.25">
      <c r="A61" s="104" t="s">
        <v>360</v>
      </c>
      <c r="B61" s="105" t="s">
        <v>238</v>
      </c>
      <c r="C61" s="105">
        <v>1</v>
      </c>
      <c r="D61" s="105">
        <v>1</v>
      </c>
      <c r="E61" s="773"/>
    </row>
    <row r="62" spans="1:6" ht="16.5" x14ac:dyDescent="0.25">
      <c r="A62" s="104" t="s">
        <v>279</v>
      </c>
      <c r="B62" s="105" t="s">
        <v>238</v>
      </c>
      <c r="C62" s="105">
        <v>1</v>
      </c>
      <c r="D62" s="105">
        <v>1</v>
      </c>
      <c r="E62" s="773"/>
    </row>
    <row r="63" spans="1:6" ht="17.25" thickBot="1" x14ac:dyDescent="0.3">
      <c r="A63" s="104" t="s">
        <v>280</v>
      </c>
      <c r="B63" s="105" t="s">
        <v>238</v>
      </c>
      <c r="C63" s="395">
        <v>1</v>
      </c>
      <c r="D63" s="395">
        <v>1</v>
      </c>
      <c r="E63" s="775"/>
    </row>
    <row r="64" spans="1:6" ht="20.100000000000001" customHeight="1" thickBot="1" x14ac:dyDescent="0.25">
      <c r="A64" s="1227" t="s">
        <v>281</v>
      </c>
      <c r="B64" s="1228"/>
      <c r="C64" s="1228"/>
      <c r="D64" s="1228"/>
      <c r="E64" s="1229"/>
      <c r="F64" s="394"/>
    </row>
    <row r="65" spans="1:10" s="95" customFormat="1" ht="17.25" customHeight="1" x14ac:dyDescent="0.25">
      <c r="A65" s="107" t="s">
        <v>282</v>
      </c>
      <c r="B65" s="776" t="s">
        <v>238</v>
      </c>
      <c r="C65" s="393">
        <f>SUM(C66,C68,C74,C76,C80,C85)</f>
        <v>15</v>
      </c>
      <c r="D65" s="601">
        <f>SUM(D66,D68,D74,D76,D80,D85)</f>
        <v>15</v>
      </c>
      <c r="E65" s="766">
        <v>62</v>
      </c>
      <c r="F65" s="379"/>
    </row>
    <row r="66" spans="1:10" s="778" customFormat="1" ht="16.5" x14ac:dyDescent="0.25">
      <c r="A66" s="89" t="s">
        <v>283</v>
      </c>
      <c r="B66" s="777" t="s">
        <v>238</v>
      </c>
      <c r="C66" s="382">
        <v>6</v>
      </c>
      <c r="D66" s="425">
        <v>6</v>
      </c>
      <c r="E66" s="763">
        <v>5</v>
      </c>
      <c r="F66" s="384"/>
    </row>
    <row r="67" spans="1:10" s="95" customFormat="1" ht="16.5" x14ac:dyDescent="0.25">
      <c r="A67" s="109" t="s">
        <v>284</v>
      </c>
      <c r="B67" s="779" t="s">
        <v>24</v>
      </c>
      <c r="C67" s="421">
        <v>2342</v>
      </c>
      <c r="D67" s="597">
        <v>2355</v>
      </c>
      <c r="E67" s="764">
        <v>1054</v>
      </c>
      <c r="F67" s="780"/>
    </row>
    <row r="68" spans="1:10" s="778" customFormat="1" ht="16.5" x14ac:dyDescent="0.25">
      <c r="A68" s="110" t="s">
        <v>361</v>
      </c>
      <c r="B68" s="781" t="s">
        <v>238</v>
      </c>
      <c r="C68" s="392">
        <v>4</v>
      </c>
      <c r="D68" s="600">
        <v>4</v>
      </c>
      <c r="E68" s="763">
        <v>1</v>
      </c>
      <c r="F68" s="780"/>
    </row>
    <row r="69" spans="1:10" s="95" customFormat="1" ht="16.5" x14ac:dyDescent="0.25">
      <c r="A69" s="101" t="s">
        <v>285</v>
      </c>
      <c r="B69" s="782" t="s">
        <v>238</v>
      </c>
      <c r="C69" s="383">
        <v>3</v>
      </c>
      <c r="D69" s="426">
        <v>3</v>
      </c>
      <c r="E69" s="766"/>
      <c r="F69" s="379"/>
    </row>
    <row r="70" spans="1:10" s="95" customFormat="1" ht="16.5" x14ac:dyDescent="0.25">
      <c r="A70" s="109" t="s">
        <v>286</v>
      </c>
      <c r="B70" s="779" t="s">
        <v>238</v>
      </c>
      <c r="C70" s="421">
        <v>1427</v>
      </c>
      <c r="D70" s="597">
        <v>1349</v>
      </c>
      <c r="E70" s="766"/>
      <c r="F70" s="780"/>
      <c r="G70" s="176"/>
      <c r="H70" s="176"/>
      <c r="I70" s="176"/>
      <c r="J70" s="176"/>
    </row>
    <row r="71" spans="1:10" s="95" customFormat="1" ht="16.5" x14ac:dyDescent="0.25">
      <c r="A71" s="109" t="s">
        <v>287</v>
      </c>
      <c r="B71" s="779" t="s">
        <v>24</v>
      </c>
      <c r="C71" s="598">
        <v>211265</v>
      </c>
      <c r="D71" s="599">
        <v>56627</v>
      </c>
      <c r="E71" s="766"/>
      <c r="F71" s="780"/>
      <c r="G71" s="176"/>
      <c r="H71" s="176"/>
      <c r="I71" s="176"/>
      <c r="J71" s="176"/>
    </row>
    <row r="72" spans="1:10" s="95" customFormat="1" ht="16.5" x14ac:dyDescent="0.25">
      <c r="A72" s="422" t="s">
        <v>288</v>
      </c>
      <c r="B72" s="779" t="s">
        <v>24</v>
      </c>
      <c r="C72" s="624" t="s">
        <v>527</v>
      </c>
      <c r="D72" s="597" t="s">
        <v>528</v>
      </c>
      <c r="E72" s="766"/>
      <c r="F72" s="783"/>
      <c r="G72" s="379"/>
      <c r="H72" s="179"/>
      <c r="I72" s="179"/>
      <c r="J72" s="176"/>
    </row>
    <row r="73" spans="1:10" s="95" customFormat="1" ht="30.75" customHeight="1" x14ac:dyDescent="0.25">
      <c r="A73" s="111" t="s">
        <v>289</v>
      </c>
      <c r="B73" s="784" t="s">
        <v>238</v>
      </c>
      <c r="C73" s="112">
        <v>1</v>
      </c>
      <c r="D73" s="596">
        <v>1</v>
      </c>
      <c r="E73" s="773"/>
      <c r="F73" s="379"/>
      <c r="G73" s="176"/>
      <c r="H73" s="176"/>
      <c r="I73" s="176"/>
      <c r="J73" s="176"/>
    </row>
    <row r="74" spans="1:10" s="778" customFormat="1" ht="16.5" x14ac:dyDescent="0.25">
      <c r="A74" s="92" t="s">
        <v>405</v>
      </c>
      <c r="B74" s="785" t="s">
        <v>238</v>
      </c>
      <c r="C74" s="103">
        <v>1</v>
      </c>
      <c r="D74" s="595">
        <v>1</v>
      </c>
      <c r="E74" s="763"/>
      <c r="F74" s="384"/>
      <c r="G74" s="786"/>
      <c r="H74" s="786"/>
      <c r="I74" s="786"/>
      <c r="J74" s="786"/>
    </row>
    <row r="75" spans="1:10" s="95" customFormat="1" ht="16.5" x14ac:dyDescent="0.25">
      <c r="A75" s="104" t="s">
        <v>290</v>
      </c>
      <c r="B75" s="180" t="s">
        <v>238</v>
      </c>
      <c r="C75" s="105">
        <v>1</v>
      </c>
      <c r="D75" s="594">
        <v>1</v>
      </c>
      <c r="E75" s="766"/>
      <c r="F75" s="379"/>
    </row>
    <row r="76" spans="1:10" s="778" customFormat="1" ht="16.5" customHeight="1" x14ac:dyDescent="0.25">
      <c r="A76" s="89" t="s">
        <v>291</v>
      </c>
      <c r="B76" s="777" t="s">
        <v>238</v>
      </c>
      <c r="C76" s="382">
        <v>1</v>
      </c>
      <c r="D76" s="425">
        <v>1</v>
      </c>
      <c r="E76" s="763"/>
      <c r="F76" s="384"/>
    </row>
    <row r="77" spans="1:10" s="95" customFormat="1" ht="16.5" x14ac:dyDescent="0.25">
      <c r="A77" s="101" t="s">
        <v>492</v>
      </c>
      <c r="B77" s="782" t="s">
        <v>238</v>
      </c>
      <c r="C77" s="383">
        <v>1</v>
      </c>
      <c r="D77" s="426">
        <v>1</v>
      </c>
      <c r="E77" s="766"/>
      <c r="F77" s="379"/>
    </row>
    <row r="78" spans="1:10" s="95" customFormat="1" ht="19.5" x14ac:dyDescent="0.25">
      <c r="A78" s="787" t="s">
        <v>529</v>
      </c>
      <c r="B78" s="782" t="s">
        <v>238</v>
      </c>
      <c r="C78" s="383">
        <v>9</v>
      </c>
      <c r="D78" s="426">
        <v>10</v>
      </c>
      <c r="E78" s="766">
        <v>26</v>
      </c>
      <c r="F78" s="379"/>
      <c r="G78" s="176"/>
    </row>
    <row r="79" spans="1:10" s="95" customFormat="1" ht="16.5" x14ac:dyDescent="0.25">
      <c r="A79" s="101" t="s">
        <v>292</v>
      </c>
      <c r="B79" s="782" t="s">
        <v>24</v>
      </c>
      <c r="C79" s="788">
        <v>273890</v>
      </c>
      <c r="D79" s="789">
        <v>121556</v>
      </c>
      <c r="E79" s="766"/>
      <c r="F79" s="783"/>
    </row>
    <row r="80" spans="1:10" s="793" customFormat="1" ht="16.5" x14ac:dyDescent="0.25">
      <c r="A80" s="391" t="s">
        <v>293</v>
      </c>
      <c r="B80" s="782" t="s">
        <v>238</v>
      </c>
      <c r="C80" s="790">
        <v>2</v>
      </c>
      <c r="D80" s="791">
        <v>2</v>
      </c>
      <c r="E80" s="768">
        <v>1</v>
      </c>
      <c r="F80" s="792"/>
    </row>
    <row r="81" spans="1:6" s="95" customFormat="1" ht="16.5" x14ac:dyDescent="0.25">
      <c r="A81" s="114" t="s">
        <v>404</v>
      </c>
      <c r="B81" s="782" t="s">
        <v>238</v>
      </c>
      <c r="C81" s="794">
        <v>1</v>
      </c>
      <c r="D81" s="789">
        <v>1</v>
      </c>
      <c r="E81" s="766"/>
      <c r="F81" s="783"/>
    </row>
    <row r="82" spans="1:6" s="95" customFormat="1" ht="16.5" x14ac:dyDescent="0.25">
      <c r="A82" s="114" t="s">
        <v>294</v>
      </c>
      <c r="B82" s="782" t="s">
        <v>238</v>
      </c>
      <c r="C82" s="788">
        <v>2970</v>
      </c>
      <c r="D82" s="789">
        <v>1158</v>
      </c>
      <c r="E82" s="766"/>
      <c r="F82" s="783"/>
    </row>
    <row r="83" spans="1:6" s="95" customFormat="1" ht="16.5" x14ac:dyDescent="0.25">
      <c r="A83" s="114" t="s">
        <v>295</v>
      </c>
      <c r="B83" s="782" t="s">
        <v>24</v>
      </c>
      <c r="C83" s="788">
        <v>58950</v>
      </c>
      <c r="D83" s="789">
        <v>29006</v>
      </c>
      <c r="E83" s="766"/>
      <c r="F83" s="783"/>
    </row>
    <row r="84" spans="1:6" s="95" customFormat="1" ht="33" x14ac:dyDescent="0.25">
      <c r="A84" s="115" t="s">
        <v>296</v>
      </c>
      <c r="B84" s="784" t="s">
        <v>238</v>
      </c>
      <c r="C84" s="795">
        <v>1</v>
      </c>
      <c r="D84" s="796">
        <v>1</v>
      </c>
      <c r="E84" s="766"/>
      <c r="F84" s="783"/>
    </row>
    <row r="85" spans="1:6" s="778" customFormat="1" ht="16.5" x14ac:dyDescent="0.25">
      <c r="A85" s="113" t="s">
        <v>297</v>
      </c>
      <c r="B85" s="777" t="s">
        <v>238</v>
      </c>
      <c r="C85" s="389">
        <v>1</v>
      </c>
      <c r="D85" s="593">
        <v>1</v>
      </c>
      <c r="E85" s="763">
        <v>1</v>
      </c>
      <c r="F85" s="797"/>
    </row>
    <row r="86" spans="1:6" ht="16.5" x14ac:dyDescent="0.25">
      <c r="A86" s="116" t="s">
        <v>530</v>
      </c>
      <c r="B86" s="782" t="s">
        <v>238</v>
      </c>
      <c r="C86" s="388" t="s">
        <v>256</v>
      </c>
      <c r="D86" s="592" t="s">
        <v>256</v>
      </c>
      <c r="E86" s="766"/>
    </row>
    <row r="87" spans="1:6" s="95" customFormat="1" ht="16.5" x14ac:dyDescent="0.25">
      <c r="A87" s="114" t="s">
        <v>298</v>
      </c>
      <c r="B87" s="782" t="s">
        <v>238</v>
      </c>
      <c r="C87" s="417">
        <v>77180</v>
      </c>
      <c r="D87" s="798">
        <v>77187</v>
      </c>
      <c r="E87" s="766"/>
      <c r="F87" s="783"/>
    </row>
    <row r="88" spans="1:6" s="95" customFormat="1" ht="17.25" thickBot="1" x14ac:dyDescent="0.3">
      <c r="A88" s="423" t="s">
        <v>299</v>
      </c>
      <c r="B88" s="799" t="s">
        <v>24</v>
      </c>
      <c r="C88" s="591">
        <v>94419</v>
      </c>
      <c r="D88" s="800">
        <v>47910</v>
      </c>
      <c r="E88" s="801"/>
      <c r="F88" s="783"/>
    </row>
    <row r="89" spans="1:6" ht="20.100000000000001" customHeight="1" thickBot="1" x14ac:dyDescent="0.25">
      <c r="A89" s="1227" t="s">
        <v>300</v>
      </c>
      <c r="B89" s="1228"/>
      <c r="C89" s="1230"/>
      <c r="D89" s="1230"/>
      <c r="E89" s="1229"/>
    </row>
    <row r="90" spans="1:6" ht="16.5" customHeight="1" x14ac:dyDescent="0.25">
      <c r="A90" s="117" t="s">
        <v>301</v>
      </c>
      <c r="B90" s="386" t="s">
        <v>238</v>
      </c>
      <c r="C90" s="386">
        <f>C91+C98</f>
        <v>15</v>
      </c>
      <c r="D90" s="424">
        <f>D91+D98</f>
        <v>15</v>
      </c>
      <c r="E90" s="802">
        <f>E91+E98</f>
        <v>3</v>
      </c>
    </row>
    <row r="91" spans="1:6" ht="16.5" x14ac:dyDescent="0.25">
      <c r="A91" s="113" t="s">
        <v>302</v>
      </c>
      <c r="B91" s="382" t="s">
        <v>238</v>
      </c>
      <c r="C91" s="382">
        <f>SUM(C92:C96)</f>
        <v>6</v>
      </c>
      <c r="D91" s="425">
        <f>SUM(D92:D96)</f>
        <v>6</v>
      </c>
      <c r="E91" s="770">
        <v>2</v>
      </c>
    </row>
    <row r="92" spans="1:6" ht="17.25" customHeight="1" x14ac:dyDescent="0.25">
      <c r="A92" s="114" t="s">
        <v>303</v>
      </c>
      <c r="B92" s="383" t="s">
        <v>238</v>
      </c>
      <c r="C92" s="383">
        <v>1</v>
      </c>
      <c r="D92" s="426">
        <v>1</v>
      </c>
      <c r="E92" s="771"/>
    </row>
    <row r="93" spans="1:6" ht="16.5" x14ac:dyDescent="0.25">
      <c r="A93" s="114" t="s">
        <v>304</v>
      </c>
      <c r="B93" s="383" t="s">
        <v>238</v>
      </c>
      <c r="C93" s="383">
        <v>1</v>
      </c>
      <c r="D93" s="426">
        <v>1</v>
      </c>
      <c r="E93" s="771"/>
    </row>
    <row r="94" spans="1:6" ht="15.75" customHeight="1" x14ac:dyDescent="0.25">
      <c r="A94" s="118" t="s">
        <v>305</v>
      </c>
      <c r="B94" s="383" t="s">
        <v>238</v>
      </c>
      <c r="C94" s="383">
        <v>2</v>
      </c>
      <c r="D94" s="426">
        <v>2</v>
      </c>
      <c r="E94" s="771"/>
    </row>
    <row r="95" spans="1:6" ht="18.75" customHeight="1" x14ac:dyDescent="0.25">
      <c r="A95" s="118" t="s">
        <v>354</v>
      </c>
      <c r="B95" s="383" t="s">
        <v>238</v>
      </c>
      <c r="C95" s="383">
        <v>1</v>
      </c>
      <c r="D95" s="426">
        <v>1</v>
      </c>
      <c r="E95" s="771"/>
    </row>
    <row r="96" spans="1:6" ht="15.75" customHeight="1" x14ac:dyDescent="0.25">
      <c r="A96" s="118" t="s">
        <v>306</v>
      </c>
      <c r="B96" s="383" t="s">
        <v>238</v>
      </c>
      <c r="C96" s="383">
        <v>1</v>
      </c>
      <c r="D96" s="426">
        <v>1</v>
      </c>
      <c r="E96" s="771"/>
    </row>
    <row r="97" spans="1:7" ht="22.5" customHeight="1" x14ac:dyDescent="0.25">
      <c r="A97" s="119" t="s">
        <v>307</v>
      </c>
      <c r="B97" s="383" t="s">
        <v>24</v>
      </c>
      <c r="C97" s="803">
        <v>3003</v>
      </c>
      <c r="D97" s="804">
        <v>3847</v>
      </c>
      <c r="E97" s="805"/>
      <c r="F97" s="780"/>
    </row>
    <row r="98" spans="1:7" ht="16.5" x14ac:dyDescent="0.25">
      <c r="A98" s="120" t="s">
        <v>413</v>
      </c>
      <c r="B98" s="382" t="s">
        <v>238</v>
      </c>
      <c r="C98" s="382">
        <v>9</v>
      </c>
      <c r="D98" s="425">
        <v>9</v>
      </c>
      <c r="E98" s="770">
        <v>1</v>
      </c>
      <c r="F98" s="69"/>
    </row>
    <row r="99" spans="1:7" ht="19.5" customHeight="1" thickBot="1" x14ac:dyDescent="0.3">
      <c r="A99" s="90" t="s">
        <v>252</v>
      </c>
      <c r="B99" s="383" t="s">
        <v>24</v>
      </c>
      <c r="C99" s="806">
        <v>5882</v>
      </c>
      <c r="D99" s="806">
        <v>5858</v>
      </c>
      <c r="E99" s="807"/>
      <c r="F99" s="808"/>
    </row>
    <row r="100" spans="1:7" ht="20.100000000000001" customHeight="1" thickBot="1" x14ac:dyDescent="0.25">
      <c r="A100" s="1227" t="s">
        <v>308</v>
      </c>
      <c r="B100" s="1228"/>
      <c r="C100" s="1228"/>
      <c r="D100" s="1228"/>
      <c r="E100" s="1229"/>
    </row>
    <row r="101" spans="1:7" s="108" customFormat="1" ht="16.5" x14ac:dyDescent="0.25">
      <c r="A101" s="92" t="s">
        <v>414</v>
      </c>
      <c r="B101" s="396" t="s">
        <v>238</v>
      </c>
      <c r="C101" s="427">
        <f>C102+C104+C106</f>
        <v>3</v>
      </c>
      <c r="D101" s="427">
        <f>D102+D104+D106</f>
        <v>3</v>
      </c>
      <c r="E101" s="802"/>
      <c r="F101" s="384"/>
    </row>
    <row r="102" spans="1:7" s="108" customFormat="1" ht="16.5" x14ac:dyDescent="0.25">
      <c r="A102" s="92" t="s">
        <v>309</v>
      </c>
      <c r="B102" s="103" t="s">
        <v>238</v>
      </c>
      <c r="C102" s="103">
        <v>1</v>
      </c>
      <c r="D102" s="103">
        <v>1</v>
      </c>
      <c r="E102" s="770"/>
      <c r="F102" s="384"/>
    </row>
    <row r="103" spans="1:7" ht="16.5" x14ac:dyDescent="0.25">
      <c r="A103" s="430" t="s">
        <v>531</v>
      </c>
      <c r="B103" s="105" t="s">
        <v>238</v>
      </c>
      <c r="C103" s="105">
        <v>1</v>
      </c>
      <c r="D103" s="105">
        <v>1</v>
      </c>
      <c r="E103" s="773"/>
    </row>
    <row r="104" spans="1:7" s="108" customFormat="1" ht="15.75" customHeight="1" x14ac:dyDescent="0.25">
      <c r="A104" s="429" t="s">
        <v>310</v>
      </c>
      <c r="B104" s="103" t="s">
        <v>238</v>
      </c>
      <c r="C104" s="103">
        <v>1</v>
      </c>
      <c r="D104" s="103">
        <v>1</v>
      </c>
      <c r="E104" s="770"/>
      <c r="F104" s="384"/>
    </row>
    <row r="105" spans="1:7" ht="19.5" customHeight="1" x14ac:dyDescent="0.25">
      <c r="A105" s="430" t="s">
        <v>532</v>
      </c>
      <c r="B105" s="105" t="s">
        <v>238</v>
      </c>
      <c r="C105" s="105">
        <v>1</v>
      </c>
      <c r="D105" s="105">
        <v>1</v>
      </c>
      <c r="E105" s="773"/>
    </row>
    <row r="106" spans="1:7" s="108" customFormat="1" ht="13.5" customHeight="1" x14ac:dyDescent="0.25">
      <c r="A106" s="429" t="s">
        <v>311</v>
      </c>
      <c r="B106" s="103" t="s">
        <v>238</v>
      </c>
      <c r="C106" s="103">
        <v>1</v>
      </c>
      <c r="D106" s="103">
        <v>1</v>
      </c>
      <c r="E106" s="770"/>
      <c r="F106" s="384"/>
    </row>
    <row r="107" spans="1:7" ht="17.25" thickBot="1" x14ac:dyDescent="0.3">
      <c r="A107" s="428" t="s">
        <v>533</v>
      </c>
      <c r="B107" s="105" t="s">
        <v>238</v>
      </c>
      <c r="C107" s="105">
        <v>1</v>
      </c>
      <c r="D107" s="105">
        <v>1</v>
      </c>
      <c r="E107" s="773"/>
    </row>
    <row r="108" spans="1:7" ht="20.100000000000001" customHeight="1" thickBot="1" x14ac:dyDescent="0.25">
      <c r="A108" s="1227" t="s">
        <v>33</v>
      </c>
      <c r="B108" s="1228"/>
      <c r="C108" s="1228"/>
      <c r="D108" s="1228"/>
      <c r="E108" s="1229"/>
    </row>
    <row r="109" spans="1:7" ht="20.100000000000001" customHeight="1" x14ac:dyDescent="0.25">
      <c r="A109" s="122" t="s">
        <v>312</v>
      </c>
      <c r="B109" s="386" t="s">
        <v>238</v>
      </c>
      <c r="C109" s="385">
        <f>C110+C112+C114+C115+C117+C118+C119+C120+C121</f>
        <v>9</v>
      </c>
      <c r="D109" s="385">
        <f>D110+D112+D114+D115+D117+D118+D119+D120+D121</f>
        <v>9</v>
      </c>
      <c r="E109" s="761"/>
    </row>
    <row r="110" spans="1:7" s="108" customFormat="1" ht="19.5" customHeight="1" x14ac:dyDescent="0.25">
      <c r="A110" s="120" t="s">
        <v>313</v>
      </c>
      <c r="B110" s="382" t="s">
        <v>238</v>
      </c>
      <c r="C110" s="382">
        <v>1</v>
      </c>
      <c r="D110" s="425">
        <v>1</v>
      </c>
      <c r="E110" s="766">
        <v>1</v>
      </c>
      <c r="F110" s="384"/>
    </row>
    <row r="111" spans="1:7" ht="19.5" customHeight="1" x14ac:dyDescent="0.3">
      <c r="A111" s="101" t="s">
        <v>534</v>
      </c>
      <c r="B111" s="383" t="s">
        <v>24</v>
      </c>
      <c r="C111" s="417">
        <v>1394</v>
      </c>
      <c r="D111" s="590">
        <v>1829</v>
      </c>
      <c r="E111" s="766"/>
      <c r="F111" s="69"/>
      <c r="G111" s="88"/>
    </row>
    <row r="112" spans="1:7" s="108" customFormat="1" ht="17.25" customHeight="1" x14ac:dyDescent="0.25">
      <c r="A112" s="120" t="s">
        <v>314</v>
      </c>
      <c r="B112" s="382" t="s">
        <v>238</v>
      </c>
      <c r="C112" s="382">
        <v>1</v>
      </c>
      <c r="D112" s="425">
        <v>1</v>
      </c>
      <c r="E112" s="763"/>
      <c r="F112" s="384"/>
    </row>
    <row r="113" spans="1:6" ht="15" customHeight="1" x14ac:dyDescent="0.25">
      <c r="A113" s="431" t="s">
        <v>535</v>
      </c>
      <c r="B113" s="383" t="s">
        <v>315</v>
      </c>
      <c r="C113" s="417">
        <v>102</v>
      </c>
      <c r="D113" s="589">
        <v>0</v>
      </c>
      <c r="E113" s="809"/>
      <c r="F113" s="588"/>
    </row>
    <row r="114" spans="1:6" s="95" customFormat="1" ht="16.5" x14ac:dyDescent="0.25">
      <c r="A114" s="432" t="s">
        <v>415</v>
      </c>
      <c r="B114" s="382" t="s">
        <v>238</v>
      </c>
      <c r="C114" s="382">
        <v>1</v>
      </c>
      <c r="D114" s="382">
        <v>1</v>
      </c>
      <c r="E114" s="809"/>
      <c r="F114" s="379"/>
    </row>
    <row r="115" spans="1:6" s="95" customFormat="1" ht="16.5" x14ac:dyDescent="0.25">
      <c r="A115" s="432" t="s">
        <v>416</v>
      </c>
      <c r="B115" s="382" t="s">
        <v>238</v>
      </c>
      <c r="C115" s="382">
        <v>1</v>
      </c>
      <c r="D115" s="382">
        <v>1</v>
      </c>
      <c r="E115" s="809"/>
      <c r="F115" s="379"/>
    </row>
    <row r="116" spans="1:6" s="95" customFormat="1" ht="16.5" x14ac:dyDescent="0.25">
      <c r="A116" s="89" t="s">
        <v>536</v>
      </c>
      <c r="B116" s="382" t="s">
        <v>238</v>
      </c>
      <c r="C116" s="382">
        <v>0</v>
      </c>
      <c r="D116" s="382">
        <v>1</v>
      </c>
      <c r="E116" s="809"/>
      <c r="F116" s="379"/>
    </row>
    <row r="117" spans="1:6" s="95" customFormat="1" ht="16.5" x14ac:dyDescent="0.25">
      <c r="A117" s="432" t="s">
        <v>417</v>
      </c>
      <c r="B117" s="382" t="s">
        <v>238</v>
      </c>
      <c r="C117" s="382">
        <v>1</v>
      </c>
      <c r="D117" s="382">
        <v>1</v>
      </c>
      <c r="E117" s="809"/>
      <c r="F117" s="379"/>
    </row>
    <row r="118" spans="1:6" s="95" customFormat="1" ht="16.5" x14ac:dyDescent="0.25">
      <c r="A118" s="432" t="s">
        <v>418</v>
      </c>
      <c r="B118" s="382" t="s">
        <v>238</v>
      </c>
      <c r="C118" s="382">
        <v>1</v>
      </c>
      <c r="D118" s="382">
        <v>1</v>
      </c>
      <c r="E118" s="809"/>
      <c r="F118" s="379"/>
    </row>
    <row r="119" spans="1:6" s="95" customFormat="1" ht="16.5" x14ac:dyDescent="0.25">
      <c r="A119" s="432" t="s">
        <v>419</v>
      </c>
      <c r="B119" s="382" t="s">
        <v>238</v>
      </c>
      <c r="C119" s="382">
        <v>1</v>
      </c>
      <c r="D119" s="382">
        <v>1</v>
      </c>
      <c r="E119" s="809"/>
      <c r="F119" s="379"/>
    </row>
    <row r="120" spans="1:6" s="95" customFormat="1" ht="16.5" x14ac:dyDescent="0.25">
      <c r="A120" s="432" t="s">
        <v>420</v>
      </c>
      <c r="B120" s="382" t="s">
        <v>238</v>
      </c>
      <c r="C120" s="382">
        <v>1</v>
      </c>
      <c r="D120" s="382">
        <v>1</v>
      </c>
      <c r="E120" s="809"/>
      <c r="F120" s="379"/>
    </row>
    <row r="121" spans="1:6" s="95" customFormat="1" ht="16.5" x14ac:dyDescent="0.25">
      <c r="A121" s="432" t="s">
        <v>421</v>
      </c>
      <c r="B121" s="382" t="s">
        <v>238</v>
      </c>
      <c r="C121" s="382">
        <v>1</v>
      </c>
      <c r="D121" s="382">
        <v>1</v>
      </c>
      <c r="E121" s="809"/>
      <c r="F121" s="379"/>
    </row>
    <row r="122" spans="1:6" s="95" customFormat="1" ht="16.5" x14ac:dyDescent="0.25">
      <c r="A122" s="89" t="s">
        <v>537</v>
      </c>
      <c r="B122" s="382" t="s">
        <v>238</v>
      </c>
      <c r="C122" s="382">
        <v>0</v>
      </c>
      <c r="D122" s="382">
        <v>1</v>
      </c>
      <c r="E122" s="809"/>
      <c r="F122" s="89"/>
    </row>
    <row r="123" spans="1:6" s="95" customFormat="1" ht="16.5" x14ac:dyDescent="0.25">
      <c r="A123" s="89" t="s">
        <v>538</v>
      </c>
      <c r="B123" s="382" t="s">
        <v>238</v>
      </c>
      <c r="C123" s="382">
        <v>0</v>
      </c>
      <c r="D123" s="382">
        <v>1</v>
      </c>
      <c r="E123" s="809"/>
      <c r="F123" s="379"/>
    </row>
    <row r="124" spans="1:6" s="95" customFormat="1" ht="16.5" x14ac:dyDescent="0.25">
      <c r="A124" s="89" t="s">
        <v>539</v>
      </c>
      <c r="B124" s="382" t="s">
        <v>238</v>
      </c>
      <c r="C124" s="382">
        <v>0</v>
      </c>
      <c r="D124" s="382">
        <v>1</v>
      </c>
      <c r="E124" s="809"/>
      <c r="F124" s="379"/>
    </row>
    <row r="125" spans="1:6" s="95" customFormat="1" ht="16.5" x14ac:dyDescent="0.25">
      <c r="A125" s="89" t="s">
        <v>540</v>
      </c>
      <c r="B125" s="382" t="s">
        <v>238</v>
      </c>
      <c r="C125" s="382">
        <v>0</v>
      </c>
      <c r="D125" s="382">
        <v>1</v>
      </c>
      <c r="E125" s="809"/>
      <c r="F125" s="379"/>
    </row>
    <row r="126" spans="1:6" s="95" customFormat="1" ht="16.5" x14ac:dyDescent="0.25">
      <c r="A126" s="89" t="s">
        <v>422</v>
      </c>
      <c r="B126" s="382" t="s">
        <v>238</v>
      </c>
      <c r="C126" s="382">
        <v>1</v>
      </c>
      <c r="D126" s="382">
        <v>1</v>
      </c>
      <c r="E126" s="809"/>
      <c r="F126" s="379"/>
    </row>
    <row r="127" spans="1:6" s="95" customFormat="1" ht="16.5" x14ac:dyDescent="0.25">
      <c r="A127" s="89" t="s">
        <v>423</v>
      </c>
      <c r="B127" s="382" t="s">
        <v>238</v>
      </c>
      <c r="C127" s="382">
        <v>1</v>
      </c>
      <c r="D127" s="382">
        <v>1</v>
      </c>
      <c r="E127" s="809"/>
      <c r="F127" s="379"/>
    </row>
    <row r="128" spans="1:6" s="95" customFormat="1" ht="17.25" thickBot="1" x14ac:dyDescent="0.3">
      <c r="A128" s="381" t="s">
        <v>424</v>
      </c>
      <c r="B128" s="380" t="s">
        <v>238</v>
      </c>
      <c r="C128" s="380">
        <v>1</v>
      </c>
      <c r="D128" s="380">
        <v>1</v>
      </c>
      <c r="E128" s="810"/>
      <c r="F128" s="379"/>
    </row>
    <row r="129" spans="1:5" ht="54.75" hidden="1" customHeight="1" x14ac:dyDescent="0.2">
      <c r="A129" s="1231" t="s">
        <v>362</v>
      </c>
      <c r="B129" s="1231"/>
      <c r="C129" s="1231"/>
      <c r="D129" s="1231"/>
      <c r="E129" s="1231"/>
    </row>
    <row r="130" spans="1:5" ht="31.5" customHeight="1" x14ac:dyDescent="0.2">
      <c r="A130" s="1219" t="s">
        <v>541</v>
      </c>
      <c r="B130" s="1219"/>
      <c r="C130" s="1219"/>
      <c r="D130" s="1219"/>
      <c r="E130" s="1219"/>
    </row>
    <row r="131" spans="1:5" ht="20.25" customHeight="1" x14ac:dyDescent="0.2">
      <c r="A131" s="1219" t="s">
        <v>542</v>
      </c>
      <c r="B131" s="1219"/>
      <c r="C131" s="1219"/>
      <c r="D131" s="1219"/>
      <c r="E131" s="1219"/>
    </row>
    <row r="132" spans="1:5" ht="46.5" customHeight="1" x14ac:dyDescent="0.2">
      <c r="A132" s="1219" t="s">
        <v>543</v>
      </c>
      <c r="B132" s="1219"/>
      <c r="C132" s="1219"/>
      <c r="D132" s="1219"/>
      <c r="E132" s="1219"/>
    </row>
    <row r="133" spans="1:5" ht="56.25" customHeight="1" x14ac:dyDescent="0.2">
      <c r="A133" s="1231" t="s">
        <v>544</v>
      </c>
      <c r="B133" s="1231"/>
      <c r="C133" s="1231"/>
      <c r="D133" s="1231"/>
      <c r="E133" s="1231"/>
    </row>
    <row r="134" spans="1:5" ht="43.5" customHeight="1" x14ac:dyDescent="0.2">
      <c r="A134" s="1219" t="s">
        <v>545</v>
      </c>
      <c r="B134" s="1219"/>
      <c r="C134" s="1219"/>
      <c r="D134" s="1219"/>
      <c r="E134" s="1219"/>
    </row>
    <row r="135" spans="1:5" ht="24" customHeight="1" x14ac:dyDescent="0.2">
      <c r="A135" s="1231" t="s">
        <v>546</v>
      </c>
      <c r="B135" s="1231"/>
      <c r="C135" s="1231"/>
      <c r="D135" s="1231"/>
      <c r="E135" s="1231"/>
    </row>
    <row r="136" spans="1:5" x14ac:dyDescent="0.2">
      <c r="A136" s="1231" t="s">
        <v>547</v>
      </c>
      <c r="B136" s="1231"/>
      <c r="C136" s="1231"/>
      <c r="D136" s="1231"/>
      <c r="E136" s="1231"/>
    </row>
    <row r="137" spans="1:5" ht="33" customHeight="1" x14ac:dyDescent="0.2">
      <c r="A137" s="1231" t="s">
        <v>548</v>
      </c>
      <c r="B137" s="1231"/>
      <c r="C137" s="1231"/>
      <c r="D137" s="1231"/>
      <c r="E137" s="1231"/>
    </row>
    <row r="138" spans="1:5" ht="101.25" customHeight="1" x14ac:dyDescent="0.2">
      <c r="A138" s="1231" t="s">
        <v>549</v>
      </c>
      <c r="B138" s="1231"/>
      <c r="C138" s="1231"/>
      <c r="D138" s="1231"/>
      <c r="E138" s="1231"/>
    </row>
    <row r="139" spans="1:5" ht="32.25" customHeight="1" x14ac:dyDescent="0.2">
      <c r="A139" s="1231" t="s">
        <v>550</v>
      </c>
      <c r="B139" s="1231"/>
      <c r="C139" s="1231"/>
      <c r="D139" s="1231"/>
      <c r="E139" s="1231"/>
    </row>
  </sheetData>
  <mergeCells count="21">
    <mergeCell ref="A137:E137"/>
    <mergeCell ref="A138:E138"/>
    <mergeCell ref="A139:E139"/>
    <mergeCell ref="A131:E131"/>
    <mergeCell ref="A132:E132"/>
    <mergeCell ref="A133:E133"/>
    <mergeCell ref="A134:E134"/>
    <mergeCell ref="A135:E135"/>
    <mergeCell ref="A136:E136"/>
    <mergeCell ref="A130:E130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8:E10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1"/>
  <headerFooter alignWithMargins="0">
    <oddFooter xml:space="preserve">&amp;C&amp;P
</oddFooter>
  </headerFooter>
  <rowBreaks count="1" manualBreakCount="1">
    <brk id="88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tabSelected="1" view="pageBreakPreview" zoomScale="64" zoomScaleNormal="68" zoomScaleSheetLayoutView="64" workbookViewId="0">
      <selection activeCell="K12" sqref="K12"/>
    </sheetView>
  </sheetViews>
  <sheetFormatPr defaultRowHeight="12.75" x14ac:dyDescent="0.2"/>
  <cols>
    <col min="1" max="1" width="43.7109375" style="411" customWidth="1"/>
    <col min="2" max="4" width="29.7109375" style="514" customWidth="1"/>
    <col min="5" max="6" width="30" style="514" customWidth="1"/>
    <col min="7" max="7" width="17.85546875" style="411" customWidth="1"/>
    <col min="8" max="8" width="11.140625" style="411" customWidth="1"/>
    <col min="9" max="257" width="9.140625" style="411"/>
    <col min="258" max="258" width="42.140625" style="411" bestFit="1" customWidth="1"/>
    <col min="259" max="259" width="7.7109375" style="411" bestFit="1" customWidth="1"/>
    <col min="260" max="260" width="14.85546875" style="411" bestFit="1" customWidth="1"/>
    <col min="261" max="261" width="14.85546875" style="411" customWidth="1"/>
    <col min="262" max="262" width="14.85546875" style="411" bestFit="1" customWidth="1"/>
    <col min="263" max="264" width="17.85546875" style="411" customWidth="1"/>
    <col min="265" max="513" width="9.140625" style="411"/>
    <col min="514" max="514" width="42.140625" style="411" bestFit="1" customWidth="1"/>
    <col min="515" max="515" width="7.7109375" style="411" bestFit="1" customWidth="1"/>
    <col min="516" max="516" width="14.85546875" style="411" bestFit="1" customWidth="1"/>
    <col min="517" max="517" width="14.85546875" style="411" customWidth="1"/>
    <col min="518" max="518" width="14.85546875" style="411" bestFit="1" customWidth="1"/>
    <col min="519" max="520" width="17.85546875" style="411" customWidth="1"/>
    <col min="521" max="769" width="9.140625" style="411"/>
    <col min="770" max="770" width="42.140625" style="411" bestFit="1" customWidth="1"/>
    <col min="771" max="771" width="7.7109375" style="411" bestFit="1" customWidth="1"/>
    <col min="772" max="772" width="14.85546875" style="411" bestFit="1" customWidth="1"/>
    <col min="773" max="773" width="14.85546875" style="411" customWidth="1"/>
    <col min="774" max="774" width="14.85546875" style="411" bestFit="1" customWidth="1"/>
    <col min="775" max="776" width="17.85546875" style="411" customWidth="1"/>
    <col min="777" max="1025" width="9.140625" style="411"/>
    <col min="1026" max="1026" width="42.140625" style="411" bestFit="1" customWidth="1"/>
    <col min="1027" max="1027" width="7.7109375" style="411" bestFit="1" customWidth="1"/>
    <col min="1028" max="1028" width="14.85546875" style="411" bestFit="1" customWidth="1"/>
    <col min="1029" max="1029" width="14.85546875" style="411" customWidth="1"/>
    <col min="1030" max="1030" width="14.85546875" style="411" bestFit="1" customWidth="1"/>
    <col min="1031" max="1032" width="17.85546875" style="411" customWidth="1"/>
    <col min="1033" max="1281" width="9.140625" style="411"/>
    <col min="1282" max="1282" width="42.140625" style="411" bestFit="1" customWidth="1"/>
    <col min="1283" max="1283" width="7.7109375" style="411" bestFit="1" customWidth="1"/>
    <col min="1284" max="1284" width="14.85546875" style="411" bestFit="1" customWidth="1"/>
    <col min="1285" max="1285" width="14.85546875" style="411" customWidth="1"/>
    <col min="1286" max="1286" width="14.85546875" style="411" bestFit="1" customWidth="1"/>
    <col min="1287" max="1288" width="17.85546875" style="411" customWidth="1"/>
    <col min="1289" max="1537" width="9.140625" style="411"/>
    <col min="1538" max="1538" width="42.140625" style="411" bestFit="1" customWidth="1"/>
    <col min="1539" max="1539" width="7.7109375" style="411" bestFit="1" customWidth="1"/>
    <col min="1540" max="1540" width="14.85546875" style="411" bestFit="1" customWidth="1"/>
    <col min="1541" max="1541" width="14.85546875" style="411" customWidth="1"/>
    <col min="1542" max="1542" width="14.85546875" style="411" bestFit="1" customWidth="1"/>
    <col min="1543" max="1544" width="17.85546875" style="411" customWidth="1"/>
    <col min="1545" max="1793" width="9.140625" style="411"/>
    <col min="1794" max="1794" width="42.140625" style="411" bestFit="1" customWidth="1"/>
    <col min="1795" max="1795" width="7.7109375" style="411" bestFit="1" customWidth="1"/>
    <col min="1796" max="1796" width="14.85546875" style="411" bestFit="1" customWidth="1"/>
    <col min="1797" max="1797" width="14.85546875" style="411" customWidth="1"/>
    <col min="1798" max="1798" width="14.85546875" style="411" bestFit="1" customWidth="1"/>
    <col min="1799" max="1800" width="17.85546875" style="411" customWidth="1"/>
    <col min="1801" max="2049" width="9.140625" style="411"/>
    <col min="2050" max="2050" width="42.140625" style="411" bestFit="1" customWidth="1"/>
    <col min="2051" max="2051" width="7.7109375" style="411" bestFit="1" customWidth="1"/>
    <col min="2052" max="2052" width="14.85546875" style="411" bestFit="1" customWidth="1"/>
    <col min="2053" max="2053" width="14.85546875" style="411" customWidth="1"/>
    <col min="2054" max="2054" width="14.85546875" style="411" bestFit="1" customWidth="1"/>
    <col min="2055" max="2056" width="17.85546875" style="411" customWidth="1"/>
    <col min="2057" max="2305" width="9.140625" style="411"/>
    <col min="2306" max="2306" width="42.140625" style="411" bestFit="1" customWidth="1"/>
    <col min="2307" max="2307" width="7.7109375" style="411" bestFit="1" customWidth="1"/>
    <col min="2308" max="2308" width="14.85546875" style="411" bestFit="1" customWidth="1"/>
    <col min="2309" max="2309" width="14.85546875" style="411" customWidth="1"/>
    <col min="2310" max="2310" width="14.85546875" style="411" bestFit="1" customWidth="1"/>
    <col min="2311" max="2312" width="17.85546875" style="411" customWidth="1"/>
    <col min="2313" max="2561" width="9.140625" style="411"/>
    <col min="2562" max="2562" width="42.140625" style="411" bestFit="1" customWidth="1"/>
    <col min="2563" max="2563" width="7.7109375" style="411" bestFit="1" customWidth="1"/>
    <col min="2564" max="2564" width="14.85546875" style="411" bestFit="1" customWidth="1"/>
    <col min="2565" max="2565" width="14.85546875" style="411" customWidth="1"/>
    <col min="2566" max="2566" width="14.85546875" style="411" bestFit="1" customWidth="1"/>
    <col min="2567" max="2568" width="17.85546875" style="411" customWidth="1"/>
    <col min="2569" max="2817" width="9.140625" style="411"/>
    <col min="2818" max="2818" width="42.140625" style="411" bestFit="1" customWidth="1"/>
    <col min="2819" max="2819" width="7.7109375" style="411" bestFit="1" customWidth="1"/>
    <col min="2820" max="2820" width="14.85546875" style="411" bestFit="1" customWidth="1"/>
    <col min="2821" max="2821" width="14.85546875" style="411" customWidth="1"/>
    <col min="2822" max="2822" width="14.85546875" style="411" bestFit="1" customWidth="1"/>
    <col min="2823" max="2824" width="17.85546875" style="411" customWidth="1"/>
    <col min="2825" max="3073" width="9.140625" style="411"/>
    <col min="3074" max="3074" width="42.140625" style="411" bestFit="1" customWidth="1"/>
    <col min="3075" max="3075" width="7.7109375" style="411" bestFit="1" customWidth="1"/>
    <col min="3076" max="3076" width="14.85546875" style="411" bestFit="1" customWidth="1"/>
    <col min="3077" max="3077" width="14.85546875" style="411" customWidth="1"/>
    <col min="3078" max="3078" width="14.85546875" style="411" bestFit="1" customWidth="1"/>
    <col min="3079" max="3080" width="17.85546875" style="411" customWidth="1"/>
    <col min="3081" max="3329" width="9.140625" style="411"/>
    <col min="3330" max="3330" width="42.140625" style="411" bestFit="1" customWidth="1"/>
    <col min="3331" max="3331" width="7.7109375" style="411" bestFit="1" customWidth="1"/>
    <col min="3332" max="3332" width="14.85546875" style="411" bestFit="1" customWidth="1"/>
    <col min="3333" max="3333" width="14.85546875" style="411" customWidth="1"/>
    <col min="3334" max="3334" width="14.85546875" style="411" bestFit="1" customWidth="1"/>
    <col min="3335" max="3336" width="17.85546875" style="411" customWidth="1"/>
    <col min="3337" max="3585" width="9.140625" style="411"/>
    <col min="3586" max="3586" width="42.140625" style="411" bestFit="1" customWidth="1"/>
    <col min="3587" max="3587" width="7.7109375" style="411" bestFit="1" customWidth="1"/>
    <col min="3588" max="3588" width="14.85546875" style="411" bestFit="1" customWidth="1"/>
    <col min="3589" max="3589" width="14.85546875" style="411" customWidth="1"/>
    <col min="3590" max="3590" width="14.85546875" style="411" bestFit="1" customWidth="1"/>
    <col min="3591" max="3592" width="17.85546875" style="411" customWidth="1"/>
    <col min="3593" max="3841" width="9.140625" style="411"/>
    <col min="3842" max="3842" width="42.140625" style="411" bestFit="1" customWidth="1"/>
    <col min="3843" max="3843" width="7.7109375" style="411" bestFit="1" customWidth="1"/>
    <col min="3844" max="3844" width="14.85546875" style="411" bestFit="1" customWidth="1"/>
    <col min="3845" max="3845" width="14.85546875" style="411" customWidth="1"/>
    <col min="3846" max="3846" width="14.85546875" style="411" bestFit="1" customWidth="1"/>
    <col min="3847" max="3848" width="17.85546875" style="411" customWidth="1"/>
    <col min="3849" max="4097" width="9.140625" style="411"/>
    <col min="4098" max="4098" width="42.140625" style="411" bestFit="1" customWidth="1"/>
    <col min="4099" max="4099" width="7.7109375" style="411" bestFit="1" customWidth="1"/>
    <col min="4100" max="4100" width="14.85546875" style="411" bestFit="1" customWidth="1"/>
    <col min="4101" max="4101" width="14.85546875" style="411" customWidth="1"/>
    <col min="4102" max="4102" width="14.85546875" style="411" bestFit="1" customWidth="1"/>
    <col min="4103" max="4104" width="17.85546875" style="411" customWidth="1"/>
    <col min="4105" max="4353" width="9.140625" style="411"/>
    <col min="4354" max="4354" width="42.140625" style="411" bestFit="1" customWidth="1"/>
    <col min="4355" max="4355" width="7.7109375" style="411" bestFit="1" customWidth="1"/>
    <col min="4356" max="4356" width="14.85546875" style="411" bestFit="1" customWidth="1"/>
    <col min="4357" max="4357" width="14.85546875" style="411" customWidth="1"/>
    <col min="4358" max="4358" width="14.85546875" style="411" bestFit="1" customWidth="1"/>
    <col min="4359" max="4360" width="17.85546875" style="411" customWidth="1"/>
    <col min="4361" max="4609" width="9.140625" style="411"/>
    <col min="4610" max="4610" width="42.140625" style="411" bestFit="1" customWidth="1"/>
    <col min="4611" max="4611" width="7.7109375" style="411" bestFit="1" customWidth="1"/>
    <col min="4612" max="4612" width="14.85546875" style="411" bestFit="1" customWidth="1"/>
    <col min="4613" max="4613" width="14.85546875" style="411" customWidth="1"/>
    <col min="4614" max="4614" width="14.85546875" style="411" bestFit="1" customWidth="1"/>
    <col min="4615" max="4616" width="17.85546875" style="411" customWidth="1"/>
    <col min="4617" max="4865" width="9.140625" style="411"/>
    <col min="4866" max="4866" width="42.140625" style="411" bestFit="1" customWidth="1"/>
    <col min="4867" max="4867" width="7.7109375" style="411" bestFit="1" customWidth="1"/>
    <col min="4868" max="4868" width="14.85546875" style="411" bestFit="1" customWidth="1"/>
    <col min="4869" max="4869" width="14.85546875" style="411" customWidth="1"/>
    <col min="4870" max="4870" width="14.85546875" style="411" bestFit="1" customWidth="1"/>
    <col min="4871" max="4872" width="17.85546875" style="411" customWidth="1"/>
    <col min="4873" max="5121" width="9.140625" style="411"/>
    <col min="5122" max="5122" width="42.140625" style="411" bestFit="1" customWidth="1"/>
    <col min="5123" max="5123" width="7.7109375" style="411" bestFit="1" customWidth="1"/>
    <col min="5124" max="5124" width="14.85546875" style="411" bestFit="1" customWidth="1"/>
    <col min="5125" max="5125" width="14.85546875" style="411" customWidth="1"/>
    <col min="5126" max="5126" width="14.85546875" style="411" bestFit="1" customWidth="1"/>
    <col min="5127" max="5128" width="17.85546875" style="411" customWidth="1"/>
    <col min="5129" max="5377" width="9.140625" style="411"/>
    <col min="5378" max="5378" width="42.140625" style="411" bestFit="1" customWidth="1"/>
    <col min="5379" max="5379" width="7.7109375" style="411" bestFit="1" customWidth="1"/>
    <col min="5380" max="5380" width="14.85546875" style="411" bestFit="1" customWidth="1"/>
    <col min="5381" max="5381" width="14.85546875" style="411" customWidth="1"/>
    <col min="5382" max="5382" width="14.85546875" style="411" bestFit="1" customWidth="1"/>
    <col min="5383" max="5384" width="17.85546875" style="411" customWidth="1"/>
    <col min="5385" max="5633" width="9.140625" style="411"/>
    <col min="5634" max="5634" width="42.140625" style="411" bestFit="1" customWidth="1"/>
    <col min="5635" max="5635" width="7.7109375" style="411" bestFit="1" customWidth="1"/>
    <col min="5636" max="5636" width="14.85546875" style="411" bestFit="1" customWidth="1"/>
    <col min="5637" max="5637" width="14.85546875" style="411" customWidth="1"/>
    <col min="5638" max="5638" width="14.85546875" style="411" bestFit="1" customWidth="1"/>
    <col min="5639" max="5640" width="17.85546875" style="411" customWidth="1"/>
    <col min="5641" max="5889" width="9.140625" style="411"/>
    <col min="5890" max="5890" width="42.140625" style="411" bestFit="1" customWidth="1"/>
    <col min="5891" max="5891" width="7.7109375" style="411" bestFit="1" customWidth="1"/>
    <col min="5892" max="5892" width="14.85546875" style="411" bestFit="1" customWidth="1"/>
    <col min="5893" max="5893" width="14.85546875" style="411" customWidth="1"/>
    <col min="5894" max="5894" width="14.85546875" style="411" bestFit="1" customWidth="1"/>
    <col min="5895" max="5896" width="17.85546875" style="411" customWidth="1"/>
    <col min="5897" max="6145" width="9.140625" style="411"/>
    <col min="6146" max="6146" width="42.140625" style="411" bestFit="1" customWidth="1"/>
    <col min="6147" max="6147" width="7.7109375" style="411" bestFit="1" customWidth="1"/>
    <col min="6148" max="6148" width="14.85546875" style="411" bestFit="1" customWidth="1"/>
    <col min="6149" max="6149" width="14.85546875" style="411" customWidth="1"/>
    <col min="6150" max="6150" width="14.85546875" style="411" bestFit="1" customWidth="1"/>
    <col min="6151" max="6152" width="17.85546875" style="411" customWidth="1"/>
    <col min="6153" max="6401" width="9.140625" style="411"/>
    <col min="6402" max="6402" width="42.140625" style="411" bestFit="1" customWidth="1"/>
    <col min="6403" max="6403" width="7.7109375" style="411" bestFit="1" customWidth="1"/>
    <col min="6404" max="6404" width="14.85546875" style="411" bestFit="1" customWidth="1"/>
    <col min="6405" max="6405" width="14.85546875" style="411" customWidth="1"/>
    <col min="6406" max="6406" width="14.85546875" style="411" bestFit="1" customWidth="1"/>
    <col min="6407" max="6408" width="17.85546875" style="411" customWidth="1"/>
    <col min="6409" max="6657" width="9.140625" style="411"/>
    <col min="6658" max="6658" width="42.140625" style="411" bestFit="1" customWidth="1"/>
    <col min="6659" max="6659" width="7.7109375" style="411" bestFit="1" customWidth="1"/>
    <col min="6660" max="6660" width="14.85546875" style="411" bestFit="1" customWidth="1"/>
    <col min="6661" max="6661" width="14.85546875" style="411" customWidth="1"/>
    <col min="6662" max="6662" width="14.85546875" style="411" bestFit="1" customWidth="1"/>
    <col min="6663" max="6664" width="17.85546875" style="411" customWidth="1"/>
    <col min="6665" max="6913" width="9.140625" style="411"/>
    <col min="6914" max="6914" width="42.140625" style="411" bestFit="1" customWidth="1"/>
    <col min="6915" max="6915" width="7.7109375" style="411" bestFit="1" customWidth="1"/>
    <col min="6916" max="6916" width="14.85546875" style="411" bestFit="1" customWidth="1"/>
    <col min="6917" max="6917" width="14.85546875" style="411" customWidth="1"/>
    <col min="6918" max="6918" width="14.85546875" style="411" bestFit="1" customWidth="1"/>
    <col min="6919" max="6920" width="17.85546875" style="411" customWidth="1"/>
    <col min="6921" max="7169" width="9.140625" style="411"/>
    <col min="7170" max="7170" width="42.140625" style="411" bestFit="1" customWidth="1"/>
    <col min="7171" max="7171" width="7.7109375" style="411" bestFit="1" customWidth="1"/>
    <col min="7172" max="7172" width="14.85546875" style="411" bestFit="1" customWidth="1"/>
    <col min="7173" max="7173" width="14.85546875" style="411" customWidth="1"/>
    <col min="7174" max="7174" width="14.85546875" style="411" bestFit="1" customWidth="1"/>
    <col min="7175" max="7176" width="17.85546875" style="411" customWidth="1"/>
    <col min="7177" max="7425" width="9.140625" style="411"/>
    <col min="7426" max="7426" width="42.140625" style="411" bestFit="1" customWidth="1"/>
    <col min="7427" max="7427" width="7.7109375" style="411" bestFit="1" customWidth="1"/>
    <col min="7428" max="7428" width="14.85546875" style="411" bestFit="1" customWidth="1"/>
    <col min="7429" max="7429" width="14.85546875" style="411" customWidth="1"/>
    <col min="7430" max="7430" width="14.85546875" style="411" bestFit="1" customWidth="1"/>
    <col min="7431" max="7432" width="17.85546875" style="411" customWidth="1"/>
    <col min="7433" max="7681" width="9.140625" style="411"/>
    <col min="7682" max="7682" width="42.140625" style="411" bestFit="1" customWidth="1"/>
    <col min="7683" max="7683" width="7.7109375" style="411" bestFit="1" customWidth="1"/>
    <col min="7684" max="7684" width="14.85546875" style="411" bestFit="1" customWidth="1"/>
    <col min="7685" max="7685" width="14.85546875" style="411" customWidth="1"/>
    <col min="7686" max="7686" width="14.85546875" style="411" bestFit="1" customWidth="1"/>
    <col min="7687" max="7688" width="17.85546875" style="411" customWidth="1"/>
    <col min="7689" max="7937" width="9.140625" style="411"/>
    <col min="7938" max="7938" width="42.140625" style="411" bestFit="1" customWidth="1"/>
    <col min="7939" max="7939" width="7.7109375" style="411" bestFit="1" customWidth="1"/>
    <col min="7940" max="7940" width="14.85546875" style="411" bestFit="1" customWidth="1"/>
    <col min="7941" max="7941" width="14.85546875" style="411" customWidth="1"/>
    <col min="7942" max="7942" width="14.85546875" style="411" bestFit="1" customWidth="1"/>
    <col min="7943" max="7944" width="17.85546875" style="411" customWidth="1"/>
    <col min="7945" max="8193" width="9.140625" style="411"/>
    <col min="8194" max="8194" width="42.140625" style="411" bestFit="1" customWidth="1"/>
    <col min="8195" max="8195" width="7.7109375" style="411" bestFit="1" customWidth="1"/>
    <col min="8196" max="8196" width="14.85546875" style="411" bestFit="1" customWidth="1"/>
    <col min="8197" max="8197" width="14.85546875" style="411" customWidth="1"/>
    <col min="8198" max="8198" width="14.85546875" style="411" bestFit="1" customWidth="1"/>
    <col min="8199" max="8200" width="17.85546875" style="411" customWidth="1"/>
    <col min="8201" max="8449" width="9.140625" style="411"/>
    <col min="8450" max="8450" width="42.140625" style="411" bestFit="1" customWidth="1"/>
    <col min="8451" max="8451" width="7.7109375" style="411" bestFit="1" customWidth="1"/>
    <col min="8452" max="8452" width="14.85546875" style="411" bestFit="1" customWidth="1"/>
    <col min="8453" max="8453" width="14.85546875" style="411" customWidth="1"/>
    <col min="8454" max="8454" width="14.85546875" style="411" bestFit="1" customWidth="1"/>
    <col min="8455" max="8456" width="17.85546875" style="411" customWidth="1"/>
    <col min="8457" max="8705" width="9.140625" style="411"/>
    <col min="8706" max="8706" width="42.140625" style="411" bestFit="1" customWidth="1"/>
    <col min="8707" max="8707" width="7.7109375" style="411" bestFit="1" customWidth="1"/>
    <col min="8708" max="8708" width="14.85546875" style="411" bestFit="1" customWidth="1"/>
    <col min="8709" max="8709" width="14.85546875" style="411" customWidth="1"/>
    <col min="8710" max="8710" width="14.85546875" style="411" bestFit="1" customWidth="1"/>
    <col min="8711" max="8712" width="17.85546875" style="411" customWidth="1"/>
    <col min="8713" max="8961" width="9.140625" style="411"/>
    <col min="8962" max="8962" width="42.140625" style="411" bestFit="1" customWidth="1"/>
    <col min="8963" max="8963" width="7.7109375" style="411" bestFit="1" customWidth="1"/>
    <col min="8964" max="8964" width="14.85546875" style="411" bestFit="1" customWidth="1"/>
    <col min="8965" max="8965" width="14.85546875" style="411" customWidth="1"/>
    <col min="8966" max="8966" width="14.85546875" style="411" bestFit="1" customWidth="1"/>
    <col min="8967" max="8968" width="17.85546875" style="411" customWidth="1"/>
    <col min="8969" max="9217" width="9.140625" style="411"/>
    <col min="9218" max="9218" width="42.140625" style="411" bestFit="1" customWidth="1"/>
    <col min="9219" max="9219" width="7.7109375" style="411" bestFit="1" customWidth="1"/>
    <col min="9220" max="9220" width="14.85546875" style="411" bestFit="1" customWidth="1"/>
    <col min="9221" max="9221" width="14.85546875" style="411" customWidth="1"/>
    <col min="9222" max="9222" width="14.85546875" style="411" bestFit="1" customWidth="1"/>
    <col min="9223" max="9224" width="17.85546875" style="411" customWidth="1"/>
    <col min="9225" max="9473" width="9.140625" style="411"/>
    <col min="9474" max="9474" width="42.140625" style="411" bestFit="1" customWidth="1"/>
    <col min="9475" max="9475" width="7.7109375" style="411" bestFit="1" customWidth="1"/>
    <col min="9476" max="9476" width="14.85546875" style="411" bestFit="1" customWidth="1"/>
    <col min="9477" max="9477" width="14.85546875" style="411" customWidth="1"/>
    <col min="9478" max="9478" width="14.85546875" style="411" bestFit="1" customWidth="1"/>
    <col min="9479" max="9480" width="17.85546875" style="411" customWidth="1"/>
    <col min="9481" max="9729" width="9.140625" style="411"/>
    <col min="9730" max="9730" width="42.140625" style="411" bestFit="1" customWidth="1"/>
    <col min="9731" max="9731" width="7.7109375" style="411" bestFit="1" customWidth="1"/>
    <col min="9732" max="9732" width="14.85546875" style="411" bestFit="1" customWidth="1"/>
    <col min="9733" max="9733" width="14.85546875" style="411" customWidth="1"/>
    <col min="9734" max="9734" width="14.85546875" style="411" bestFit="1" customWidth="1"/>
    <col min="9735" max="9736" width="17.85546875" style="411" customWidth="1"/>
    <col min="9737" max="9985" width="9.140625" style="411"/>
    <col min="9986" max="9986" width="42.140625" style="411" bestFit="1" customWidth="1"/>
    <col min="9987" max="9987" width="7.7109375" style="411" bestFit="1" customWidth="1"/>
    <col min="9988" max="9988" width="14.85546875" style="411" bestFit="1" customWidth="1"/>
    <col min="9989" max="9989" width="14.85546875" style="411" customWidth="1"/>
    <col min="9990" max="9990" width="14.85546875" style="411" bestFit="1" customWidth="1"/>
    <col min="9991" max="9992" width="17.85546875" style="411" customWidth="1"/>
    <col min="9993" max="10241" width="9.140625" style="411"/>
    <col min="10242" max="10242" width="42.140625" style="411" bestFit="1" customWidth="1"/>
    <col min="10243" max="10243" width="7.7109375" style="411" bestFit="1" customWidth="1"/>
    <col min="10244" max="10244" width="14.85546875" style="411" bestFit="1" customWidth="1"/>
    <col min="10245" max="10245" width="14.85546875" style="411" customWidth="1"/>
    <col min="10246" max="10246" width="14.85546875" style="411" bestFit="1" customWidth="1"/>
    <col min="10247" max="10248" width="17.85546875" style="411" customWidth="1"/>
    <col min="10249" max="10497" width="9.140625" style="411"/>
    <col min="10498" max="10498" width="42.140625" style="411" bestFit="1" customWidth="1"/>
    <col min="10499" max="10499" width="7.7109375" style="411" bestFit="1" customWidth="1"/>
    <col min="10500" max="10500" width="14.85546875" style="411" bestFit="1" customWidth="1"/>
    <col min="10501" max="10501" width="14.85546875" style="411" customWidth="1"/>
    <col min="10502" max="10502" width="14.85546875" style="411" bestFit="1" customWidth="1"/>
    <col min="10503" max="10504" width="17.85546875" style="411" customWidth="1"/>
    <col min="10505" max="10753" width="9.140625" style="411"/>
    <col min="10754" max="10754" width="42.140625" style="411" bestFit="1" customWidth="1"/>
    <col min="10755" max="10755" width="7.7109375" style="411" bestFit="1" customWidth="1"/>
    <col min="10756" max="10756" width="14.85546875" style="411" bestFit="1" customWidth="1"/>
    <col min="10757" max="10757" width="14.85546875" style="411" customWidth="1"/>
    <col min="10758" max="10758" width="14.85546875" style="411" bestFit="1" customWidth="1"/>
    <col min="10759" max="10760" width="17.85546875" style="411" customWidth="1"/>
    <col min="10761" max="11009" width="9.140625" style="411"/>
    <col min="11010" max="11010" width="42.140625" style="411" bestFit="1" customWidth="1"/>
    <col min="11011" max="11011" width="7.7109375" style="411" bestFit="1" customWidth="1"/>
    <col min="11012" max="11012" width="14.85546875" style="411" bestFit="1" customWidth="1"/>
    <col min="11013" max="11013" width="14.85546875" style="411" customWidth="1"/>
    <col min="11014" max="11014" width="14.85546875" style="411" bestFit="1" customWidth="1"/>
    <col min="11015" max="11016" width="17.85546875" style="411" customWidth="1"/>
    <col min="11017" max="11265" width="9.140625" style="411"/>
    <col min="11266" max="11266" width="42.140625" style="411" bestFit="1" customWidth="1"/>
    <col min="11267" max="11267" width="7.7109375" style="411" bestFit="1" customWidth="1"/>
    <col min="11268" max="11268" width="14.85546875" style="411" bestFit="1" customWidth="1"/>
    <col min="11269" max="11269" width="14.85546875" style="411" customWidth="1"/>
    <col min="11270" max="11270" width="14.85546875" style="411" bestFit="1" customWidth="1"/>
    <col min="11271" max="11272" width="17.85546875" style="411" customWidth="1"/>
    <col min="11273" max="11521" width="9.140625" style="411"/>
    <col min="11522" max="11522" width="42.140625" style="411" bestFit="1" customWidth="1"/>
    <col min="11523" max="11523" width="7.7109375" style="411" bestFit="1" customWidth="1"/>
    <col min="11524" max="11524" width="14.85546875" style="411" bestFit="1" customWidth="1"/>
    <col min="11525" max="11525" width="14.85546875" style="411" customWidth="1"/>
    <col min="11526" max="11526" width="14.85546875" style="411" bestFit="1" customWidth="1"/>
    <col min="11527" max="11528" width="17.85546875" style="411" customWidth="1"/>
    <col min="11529" max="11777" width="9.140625" style="411"/>
    <col min="11778" max="11778" width="42.140625" style="411" bestFit="1" customWidth="1"/>
    <col min="11779" max="11779" width="7.7109375" style="411" bestFit="1" customWidth="1"/>
    <col min="11780" max="11780" width="14.85546875" style="411" bestFit="1" customWidth="1"/>
    <col min="11781" max="11781" width="14.85546875" style="411" customWidth="1"/>
    <col min="11782" max="11782" width="14.85546875" style="411" bestFit="1" customWidth="1"/>
    <col min="11783" max="11784" width="17.85546875" style="411" customWidth="1"/>
    <col min="11785" max="12033" width="9.140625" style="411"/>
    <col min="12034" max="12034" width="42.140625" style="411" bestFit="1" customWidth="1"/>
    <col min="12035" max="12035" width="7.7109375" style="411" bestFit="1" customWidth="1"/>
    <col min="12036" max="12036" width="14.85546875" style="411" bestFit="1" customWidth="1"/>
    <col min="12037" max="12037" width="14.85546875" style="411" customWidth="1"/>
    <col min="12038" max="12038" width="14.85546875" style="411" bestFit="1" customWidth="1"/>
    <col min="12039" max="12040" width="17.85546875" style="411" customWidth="1"/>
    <col min="12041" max="12289" width="9.140625" style="411"/>
    <col min="12290" max="12290" width="42.140625" style="411" bestFit="1" customWidth="1"/>
    <col min="12291" max="12291" width="7.7109375" style="411" bestFit="1" customWidth="1"/>
    <col min="12292" max="12292" width="14.85546875" style="411" bestFit="1" customWidth="1"/>
    <col min="12293" max="12293" width="14.85546875" style="411" customWidth="1"/>
    <col min="12294" max="12294" width="14.85546875" style="411" bestFit="1" customWidth="1"/>
    <col min="12295" max="12296" width="17.85546875" style="411" customWidth="1"/>
    <col min="12297" max="12545" width="9.140625" style="411"/>
    <col min="12546" max="12546" width="42.140625" style="411" bestFit="1" customWidth="1"/>
    <col min="12547" max="12547" width="7.7109375" style="411" bestFit="1" customWidth="1"/>
    <col min="12548" max="12548" width="14.85546875" style="411" bestFit="1" customWidth="1"/>
    <col min="12549" max="12549" width="14.85546875" style="411" customWidth="1"/>
    <col min="12550" max="12550" width="14.85546875" style="411" bestFit="1" customWidth="1"/>
    <col min="12551" max="12552" width="17.85546875" style="411" customWidth="1"/>
    <col min="12553" max="12801" width="9.140625" style="411"/>
    <col min="12802" max="12802" width="42.140625" style="411" bestFit="1" customWidth="1"/>
    <col min="12803" max="12803" width="7.7109375" style="411" bestFit="1" customWidth="1"/>
    <col min="12804" max="12804" width="14.85546875" style="411" bestFit="1" customWidth="1"/>
    <col min="12805" max="12805" width="14.85546875" style="411" customWidth="1"/>
    <col min="12806" max="12806" width="14.85546875" style="411" bestFit="1" customWidth="1"/>
    <col min="12807" max="12808" width="17.85546875" style="411" customWidth="1"/>
    <col min="12809" max="13057" width="9.140625" style="411"/>
    <col min="13058" max="13058" width="42.140625" style="411" bestFit="1" customWidth="1"/>
    <col min="13059" max="13059" width="7.7109375" style="411" bestFit="1" customWidth="1"/>
    <col min="13060" max="13060" width="14.85546875" style="411" bestFit="1" customWidth="1"/>
    <col min="13061" max="13061" width="14.85546875" style="411" customWidth="1"/>
    <col min="13062" max="13062" width="14.85546875" style="411" bestFit="1" customWidth="1"/>
    <col min="13063" max="13064" width="17.85546875" style="411" customWidth="1"/>
    <col min="13065" max="13313" width="9.140625" style="411"/>
    <col min="13314" max="13314" width="42.140625" style="411" bestFit="1" customWidth="1"/>
    <col min="13315" max="13315" width="7.7109375" style="411" bestFit="1" customWidth="1"/>
    <col min="13316" max="13316" width="14.85546875" style="411" bestFit="1" customWidth="1"/>
    <col min="13317" max="13317" width="14.85546875" style="411" customWidth="1"/>
    <col min="13318" max="13318" width="14.85546875" style="411" bestFit="1" customWidth="1"/>
    <col min="13319" max="13320" width="17.85546875" style="411" customWidth="1"/>
    <col min="13321" max="13569" width="9.140625" style="411"/>
    <col min="13570" max="13570" width="42.140625" style="411" bestFit="1" customWidth="1"/>
    <col min="13571" max="13571" width="7.7109375" style="411" bestFit="1" customWidth="1"/>
    <col min="13572" max="13572" width="14.85546875" style="411" bestFit="1" customWidth="1"/>
    <col min="13573" max="13573" width="14.85546875" style="411" customWidth="1"/>
    <col min="13574" max="13574" width="14.85546875" style="411" bestFit="1" customWidth="1"/>
    <col min="13575" max="13576" width="17.85546875" style="411" customWidth="1"/>
    <col min="13577" max="13825" width="9.140625" style="411"/>
    <col min="13826" max="13826" width="42.140625" style="411" bestFit="1" customWidth="1"/>
    <col min="13827" max="13827" width="7.7109375" style="411" bestFit="1" customWidth="1"/>
    <col min="13828" max="13828" width="14.85546875" style="411" bestFit="1" customWidth="1"/>
    <col min="13829" max="13829" width="14.85546875" style="411" customWidth="1"/>
    <col min="13830" max="13830" width="14.85546875" style="411" bestFit="1" customWidth="1"/>
    <col min="13831" max="13832" width="17.85546875" style="411" customWidth="1"/>
    <col min="13833" max="14081" width="9.140625" style="411"/>
    <col min="14082" max="14082" width="42.140625" style="411" bestFit="1" customWidth="1"/>
    <col min="14083" max="14083" width="7.7109375" style="411" bestFit="1" customWidth="1"/>
    <col min="14084" max="14084" width="14.85546875" style="411" bestFit="1" customWidth="1"/>
    <col min="14085" max="14085" width="14.85546875" style="411" customWidth="1"/>
    <col min="14086" max="14086" width="14.85546875" style="411" bestFit="1" customWidth="1"/>
    <col min="14087" max="14088" width="17.85546875" style="411" customWidth="1"/>
    <col min="14089" max="14337" width="9.140625" style="411"/>
    <col min="14338" max="14338" width="42.140625" style="411" bestFit="1" customWidth="1"/>
    <col min="14339" max="14339" width="7.7109375" style="411" bestFit="1" customWidth="1"/>
    <col min="14340" max="14340" width="14.85546875" style="411" bestFit="1" customWidth="1"/>
    <col min="14341" max="14341" width="14.85546875" style="411" customWidth="1"/>
    <col min="14342" max="14342" width="14.85546875" style="411" bestFit="1" customWidth="1"/>
    <col min="14343" max="14344" width="17.85546875" style="411" customWidth="1"/>
    <col min="14345" max="14593" width="9.140625" style="411"/>
    <col min="14594" max="14594" width="42.140625" style="411" bestFit="1" customWidth="1"/>
    <col min="14595" max="14595" width="7.7109375" style="411" bestFit="1" customWidth="1"/>
    <col min="14596" max="14596" width="14.85546875" style="411" bestFit="1" customWidth="1"/>
    <col min="14597" max="14597" width="14.85546875" style="411" customWidth="1"/>
    <col min="14598" max="14598" width="14.85546875" style="411" bestFit="1" customWidth="1"/>
    <col min="14599" max="14600" width="17.85546875" style="411" customWidth="1"/>
    <col min="14601" max="14849" width="9.140625" style="411"/>
    <col min="14850" max="14850" width="42.140625" style="411" bestFit="1" customWidth="1"/>
    <col min="14851" max="14851" width="7.7109375" style="411" bestFit="1" customWidth="1"/>
    <col min="14852" max="14852" width="14.85546875" style="411" bestFit="1" customWidth="1"/>
    <col min="14853" max="14853" width="14.85546875" style="411" customWidth="1"/>
    <col min="14854" max="14854" width="14.85546875" style="411" bestFit="1" customWidth="1"/>
    <col min="14855" max="14856" width="17.85546875" style="411" customWidth="1"/>
    <col min="14857" max="15105" width="9.140625" style="411"/>
    <col min="15106" max="15106" width="42.140625" style="411" bestFit="1" customWidth="1"/>
    <col min="15107" max="15107" width="7.7109375" style="411" bestFit="1" customWidth="1"/>
    <col min="15108" max="15108" width="14.85546875" style="411" bestFit="1" customWidth="1"/>
    <col min="15109" max="15109" width="14.85546875" style="411" customWidth="1"/>
    <col min="15110" max="15110" width="14.85546875" style="411" bestFit="1" customWidth="1"/>
    <col min="15111" max="15112" width="17.85546875" style="411" customWidth="1"/>
    <col min="15113" max="15361" width="9.140625" style="411"/>
    <col min="15362" max="15362" width="42.140625" style="411" bestFit="1" customWidth="1"/>
    <col min="15363" max="15363" width="7.7109375" style="411" bestFit="1" customWidth="1"/>
    <col min="15364" max="15364" width="14.85546875" style="411" bestFit="1" customWidth="1"/>
    <col min="15365" max="15365" width="14.85546875" style="411" customWidth="1"/>
    <col min="15366" max="15366" width="14.85546875" style="411" bestFit="1" customWidth="1"/>
    <col min="15367" max="15368" width="17.85546875" style="411" customWidth="1"/>
    <col min="15369" max="15617" width="9.140625" style="411"/>
    <col min="15618" max="15618" width="42.140625" style="411" bestFit="1" customWidth="1"/>
    <col min="15619" max="15619" width="7.7109375" style="411" bestFit="1" customWidth="1"/>
    <col min="15620" max="15620" width="14.85546875" style="411" bestFit="1" customWidth="1"/>
    <col min="15621" max="15621" width="14.85546875" style="411" customWidth="1"/>
    <col min="15622" max="15622" width="14.85546875" style="411" bestFit="1" customWidth="1"/>
    <col min="15623" max="15624" width="17.85546875" style="411" customWidth="1"/>
    <col min="15625" max="15873" width="9.140625" style="411"/>
    <col min="15874" max="15874" width="42.140625" style="411" bestFit="1" customWidth="1"/>
    <col min="15875" max="15875" width="7.7109375" style="411" bestFit="1" customWidth="1"/>
    <col min="15876" max="15876" width="14.85546875" style="411" bestFit="1" customWidth="1"/>
    <col min="15877" max="15877" width="14.85546875" style="411" customWidth="1"/>
    <col min="15878" max="15878" width="14.85546875" style="411" bestFit="1" customWidth="1"/>
    <col min="15879" max="15880" width="17.85546875" style="411" customWidth="1"/>
    <col min="15881" max="16129" width="9.140625" style="411"/>
    <col min="16130" max="16130" width="42.140625" style="411" bestFit="1" customWidth="1"/>
    <col min="16131" max="16131" width="7.7109375" style="411" bestFit="1" customWidth="1"/>
    <col min="16132" max="16132" width="14.85546875" style="411" bestFit="1" customWidth="1"/>
    <col min="16133" max="16133" width="14.85546875" style="411" customWidth="1"/>
    <col min="16134" max="16134" width="14.85546875" style="411" bestFit="1" customWidth="1"/>
    <col min="16135" max="16136" width="17.85546875" style="411" customWidth="1"/>
    <col min="16137" max="16384" width="9.140625" style="411"/>
  </cols>
  <sheetData>
    <row r="1" spans="1:10" s="44" customFormat="1" ht="30.75" customHeight="1" x14ac:dyDescent="0.3">
      <c r="A1" s="912" t="s">
        <v>598</v>
      </c>
      <c r="B1" s="912"/>
      <c r="C1" s="912"/>
      <c r="D1" s="912"/>
      <c r="E1" s="912"/>
      <c r="F1" s="912"/>
      <c r="G1" s="527"/>
      <c r="H1" s="528"/>
    </row>
    <row r="2" spans="1:10" s="44" customFormat="1" ht="25.5" customHeight="1" thickBot="1" x14ac:dyDescent="0.35">
      <c r="A2" s="529"/>
      <c r="B2" s="529"/>
      <c r="C2" s="529"/>
      <c r="D2" s="529"/>
      <c r="E2" s="913" t="s">
        <v>319</v>
      </c>
      <c r="F2" s="913"/>
      <c r="G2" s="530"/>
      <c r="H2" s="531"/>
    </row>
    <row r="3" spans="1:10" s="44" customFormat="1" ht="56.25" customHeight="1" thickBot="1" x14ac:dyDescent="0.25">
      <c r="A3" s="907" t="s">
        <v>48</v>
      </c>
      <c r="B3" s="908" t="s">
        <v>355</v>
      </c>
      <c r="C3" s="908"/>
      <c r="D3" s="908"/>
      <c r="E3" s="908"/>
      <c r="F3" s="625" t="s">
        <v>599</v>
      </c>
      <c r="G3" s="2"/>
      <c r="H3" s="532"/>
    </row>
    <row r="4" spans="1:10" s="44" customFormat="1" ht="49.5" customHeight="1" thickBot="1" x14ac:dyDescent="0.25">
      <c r="A4" s="907"/>
      <c r="B4" s="656" t="s">
        <v>551</v>
      </c>
      <c r="C4" s="662" t="s">
        <v>494</v>
      </c>
      <c r="D4" s="658" t="s">
        <v>552</v>
      </c>
      <c r="E4" s="660" t="s">
        <v>553</v>
      </c>
      <c r="F4" s="658" t="s">
        <v>554</v>
      </c>
      <c r="G4" s="2"/>
      <c r="H4" s="533"/>
    </row>
    <row r="5" spans="1:10" s="44" customFormat="1" ht="17.25" thickBot="1" x14ac:dyDescent="0.25">
      <c r="A5" s="628" t="s">
        <v>356</v>
      </c>
      <c r="B5" s="657">
        <v>182152</v>
      </c>
      <c r="C5" s="657">
        <v>182496</v>
      </c>
      <c r="D5" s="659">
        <v>183252</v>
      </c>
      <c r="E5" s="657">
        <v>1080</v>
      </c>
      <c r="F5" s="657">
        <v>31518</v>
      </c>
      <c r="G5" s="534"/>
      <c r="H5" s="627"/>
      <c r="I5" s="28"/>
      <c r="J5" s="28"/>
    </row>
    <row r="6" spans="1:10" s="44" customFormat="1" ht="33.75" thickBot="1" x14ac:dyDescent="0.3">
      <c r="A6" s="655" t="s">
        <v>497</v>
      </c>
      <c r="B6" s="657">
        <v>5776</v>
      </c>
      <c r="C6" s="657">
        <v>12585</v>
      </c>
      <c r="D6" s="657">
        <v>4906</v>
      </c>
      <c r="E6" s="657">
        <f>D6-B6</f>
        <v>-870</v>
      </c>
      <c r="F6" s="657">
        <v>680</v>
      </c>
      <c r="G6" s="572"/>
      <c r="H6" s="535"/>
      <c r="I6" s="28"/>
    </row>
    <row r="7" spans="1:10" s="44" customFormat="1" ht="33.75" thickBot="1" x14ac:dyDescent="0.25">
      <c r="A7" s="655" t="s">
        <v>498</v>
      </c>
      <c r="B7" s="657">
        <v>5889</v>
      </c>
      <c r="C7" s="657">
        <v>13024</v>
      </c>
      <c r="D7" s="657">
        <v>4696</v>
      </c>
      <c r="E7" s="657">
        <f>D7-B7</f>
        <v>-1193</v>
      </c>
      <c r="F7" s="657">
        <v>648</v>
      </c>
      <c r="G7" s="572"/>
      <c r="H7" s="909"/>
      <c r="I7" s="28"/>
    </row>
    <row r="8" spans="1:10" s="44" customFormat="1" ht="33.75" thickBot="1" x14ac:dyDescent="0.25">
      <c r="A8" s="655" t="s">
        <v>499</v>
      </c>
      <c r="B8" s="657">
        <f>B6-B7</f>
        <v>-113</v>
      </c>
      <c r="C8" s="657">
        <f>C6-C7</f>
        <v>-439</v>
      </c>
      <c r="D8" s="657">
        <f>D6-D7</f>
        <v>210</v>
      </c>
      <c r="E8" s="657">
        <f>D8-B8</f>
        <v>323</v>
      </c>
      <c r="F8" s="657">
        <f>F6-F7</f>
        <v>32</v>
      </c>
      <c r="G8" s="572"/>
      <c r="H8" s="909"/>
      <c r="I8" s="28"/>
    </row>
    <row r="9" spans="1:10" s="44" customFormat="1" ht="15" customHeight="1" x14ac:dyDescent="0.2">
      <c r="A9" s="911" t="s">
        <v>144</v>
      </c>
      <c r="B9" s="911"/>
      <c r="C9" s="911"/>
      <c r="D9" s="911"/>
      <c r="E9" s="911"/>
      <c r="F9" s="911"/>
      <c r="G9" s="911"/>
      <c r="H9" s="909"/>
    </row>
    <row r="10" spans="1:10" s="44" customFormat="1" ht="18" customHeight="1" x14ac:dyDescent="0.2">
      <c r="A10" s="910"/>
      <c r="B10" s="910"/>
      <c r="C10" s="910"/>
      <c r="D10" s="910"/>
      <c r="E10" s="910"/>
      <c r="F10" s="910"/>
      <c r="G10" s="586"/>
    </row>
    <row r="11" spans="1:10" s="44" customFormat="1" ht="13.5" thickBot="1" x14ac:dyDescent="0.25">
      <c r="A11" s="370"/>
      <c r="B11" s="573"/>
      <c r="C11" s="573"/>
      <c r="D11" s="573"/>
      <c r="E11" s="573"/>
      <c r="F11" s="573"/>
      <c r="G11" s="370"/>
    </row>
    <row r="12" spans="1:10" s="370" customFormat="1" ht="57.75" customHeight="1" thickBot="1" x14ac:dyDescent="0.25">
      <c r="A12" s="907" t="s">
        <v>48</v>
      </c>
      <c r="B12" s="908" t="s">
        <v>355</v>
      </c>
      <c r="C12" s="908"/>
      <c r="D12" s="908"/>
      <c r="E12" s="908"/>
      <c r="F12" s="661" t="s">
        <v>599</v>
      </c>
      <c r="H12" s="516"/>
    </row>
    <row r="13" spans="1:10" ht="48.75" customHeight="1" thickBot="1" x14ac:dyDescent="0.25">
      <c r="A13" s="907"/>
      <c r="B13" s="812" t="s">
        <v>557</v>
      </c>
      <c r="C13" s="662" t="s">
        <v>468</v>
      </c>
      <c r="D13" s="662" t="s">
        <v>558</v>
      </c>
      <c r="E13" s="661" t="s">
        <v>559</v>
      </c>
      <c r="F13" s="662" t="s">
        <v>556</v>
      </c>
      <c r="G13" s="372"/>
      <c r="H13" s="414"/>
      <c r="J13" s="513"/>
    </row>
    <row r="14" spans="1:10" ht="34.5" thickBot="1" x14ac:dyDescent="0.35">
      <c r="A14" s="663" t="s">
        <v>500</v>
      </c>
      <c r="B14" s="811">
        <v>1259</v>
      </c>
      <c r="C14" s="657">
        <v>2120</v>
      </c>
      <c r="D14" s="811">
        <v>1215</v>
      </c>
      <c r="E14" s="657">
        <f>D14-B14</f>
        <v>-44</v>
      </c>
      <c r="F14" s="811">
        <v>210</v>
      </c>
      <c r="G14" s="378"/>
      <c r="H14" s="515"/>
      <c r="I14" s="513"/>
      <c r="J14" s="513"/>
    </row>
    <row r="15" spans="1:10" ht="34.5" thickBot="1" x14ac:dyDescent="0.35">
      <c r="A15" s="663" t="s">
        <v>501</v>
      </c>
      <c r="B15" s="811">
        <v>500</v>
      </c>
      <c r="C15" s="657">
        <v>841</v>
      </c>
      <c r="D15" s="811">
        <v>588</v>
      </c>
      <c r="E15" s="657">
        <f>D15-B15</f>
        <v>88</v>
      </c>
      <c r="F15" s="811">
        <v>139</v>
      </c>
      <c r="G15" s="378"/>
      <c r="H15" s="515"/>
      <c r="I15" s="513"/>
      <c r="J15" s="513"/>
    </row>
    <row r="16" spans="1:10" ht="34.5" thickBot="1" x14ac:dyDescent="0.35">
      <c r="A16" s="664" t="s">
        <v>504</v>
      </c>
      <c r="B16" s="811">
        <f>B14-B15</f>
        <v>759</v>
      </c>
      <c r="C16" s="657">
        <f>C14-C15</f>
        <v>1279</v>
      </c>
      <c r="D16" s="811">
        <f>D14-D15</f>
        <v>627</v>
      </c>
      <c r="E16" s="657">
        <f>D16-B16</f>
        <v>-132</v>
      </c>
      <c r="F16" s="811">
        <f>F14-F15</f>
        <v>71</v>
      </c>
      <c r="G16" s="378"/>
      <c r="H16" s="515"/>
      <c r="I16" s="513"/>
      <c r="J16" s="513"/>
    </row>
    <row r="17" spans="1:10" ht="34.5" thickBot="1" x14ac:dyDescent="0.35">
      <c r="A17" s="664" t="s">
        <v>502</v>
      </c>
      <c r="B17" s="811">
        <v>1007</v>
      </c>
      <c r="C17" s="657">
        <v>1761</v>
      </c>
      <c r="D17" s="811">
        <v>752</v>
      </c>
      <c r="E17" s="657">
        <f>D17-B17</f>
        <v>-255</v>
      </c>
      <c r="F17" s="811">
        <v>76</v>
      </c>
      <c r="G17" s="378"/>
      <c r="H17" s="515"/>
      <c r="I17" s="513"/>
      <c r="J17" s="513"/>
    </row>
    <row r="18" spans="1:10" ht="34.5" thickBot="1" x14ac:dyDescent="0.35">
      <c r="A18" s="664" t="s">
        <v>503</v>
      </c>
      <c r="B18" s="811">
        <v>729</v>
      </c>
      <c r="C18" s="657">
        <v>1106</v>
      </c>
      <c r="D18" s="811">
        <v>554</v>
      </c>
      <c r="E18" s="657">
        <f>D18-B18</f>
        <v>-175</v>
      </c>
      <c r="F18" s="811">
        <v>82</v>
      </c>
      <c r="G18" s="378"/>
      <c r="H18" s="515"/>
      <c r="I18" s="513"/>
      <c r="J18" s="513"/>
    </row>
    <row r="19" spans="1:10" s="44" customFormat="1" ht="16.5" customHeight="1" x14ac:dyDescent="0.25">
      <c r="A19" s="906" t="s">
        <v>496</v>
      </c>
      <c r="B19" s="906"/>
      <c r="C19" s="906"/>
      <c r="D19" s="906"/>
      <c r="E19" s="906"/>
      <c r="F19" s="906"/>
      <c r="G19" s="378"/>
      <c r="H19" s="42"/>
    </row>
    <row r="20" spans="1:10" s="44" customFormat="1" ht="16.5" customHeight="1" x14ac:dyDescent="0.25">
      <c r="A20" s="574" t="s">
        <v>411</v>
      </c>
      <c r="B20" s="574"/>
      <c r="C20" s="574"/>
      <c r="D20" s="574"/>
      <c r="E20" s="574"/>
      <c r="F20" s="574"/>
      <c r="G20" s="378"/>
      <c r="H20" s="42"/>
    </row>
    <row r="21" spans="1:10" s="44" customFormat="1" ht="16.5" customHeight="1" x14ac:dyDescent="0.25">
      <c r="A21" s="745"/>
      <c r="B21" s="626"/>
      <c r="C21" s="626"/>
      <c r="D21" s="626"/>
      <c r="E21" s="626"/>
      <c r="F21" s="626"/>
      <c r="G21" s="378"/>
      <c r="H21" s="42"/>
    </row>
    <row r="22" spans="1:10" s="44" customFormat="1" x14ac:dyDescent="0.2">
      <c r="B22" s="18"/>
      <c r="C22" s="18"/>
      <c r="D22" s="18"/>
      <c r="E22" s="18"/>
      <c r="F22" s="18"/>
    </row>
    <row r="23" spans="1:10" s="44" customFormat="1" x14ac:dyDescent="0.2">
      <c r="B23" s="18"/>
      <c r="C23" s="18"/>
      <c r="D23" s="18"/>
      <c r="E23" s="18"/>
      <c r="F23" s="18"/>
    </row>
    <row r="24" spans="1:10" s="44" customFormat="1" x14ac:dyDescent="0.2">
      <c r="B24" s="18"/>
      <c r="C24" s="18"/>
      <c r="D24" s="18"/>
      <c r="E24" s="18"/>
      <c r="F24" s="18"/>
    </row>
    <row r="25" spans="1:10" s="44" customFormat="1" x14ac:dyDescent="0.2">
      <c r="B25" s="18"/>
      <c r="C25" s="18"/>
      <c r="D25" s="18"/>
      <c r="E25" s="18"/>
      <c r="F25" s="18"/>
    </row>
    <row r="26" spans="1:10" s="44" customFormat="1" x14ac:dyDescent="0.2">
      <c r="B26" s="18"/>
      <c r="C26" s="18"/>
      <c r="D26" s="18"/>
      <c r="E26" s="18"/>
      <c r="F26" s="18"/>
    </row>
    <row r="27" spans="1:10" s="44" customFormat="1" x14ac:dyDescent="0.2">
      <c r="B27" s="18"/>
      <c r="C27" s="18"/>
      <c r="D27" s="18"/>
      <c r="E27" s="18"/>
      <c r="F27" s="18"/>
    </row>
    <row r="28" spans="1:10" s="44" customFormat="1" x14ac:dyDescent="0.2">
      <c r="B28" s="18"/>
      <c r="C28" s="18"/>
      <c r="D28" s="18"/>
      <c r="E28" s="18"/>
      <c r="F28" s="18"/>
    </row>
    <row r="29" spans="1:10" s="44" customFormat="1" x14ac:dyDescent="0.2">
      <c r="B29" s="18"/>
      <c r="C29" s="18"/>
      <c r="D29" s="18"/>
      <c r="E29" s="18"/>
      <c r="F29" s="18"/>
    </row>
    <row r="30" spans="1:10" s="44" customFormat="1" x14ac:dyDescent="0.2">
      <c r="B30" s="18"/>
      <c r="C30" s="18"/>
      <c r="D30" s="18"/>
      <c r="E30" s="18"/>
      <c r="F30" s="18"/>
    </row>
    <row r="31" spans="1:10" s="44" customFormat="1" ht="12" customHeight="1" x14ac:dyDescent="0.2">
      <c r="B31" s="18"/>
      <c r="C31" s="18"/>
      <c r="D31" s="18"/>
      <c r="E31" s="18"/>
      <c r="F31" s="18"/>
    </row>
    <row r="32" spans="1:10" s="44" customFormat="1" x14ac:dyDescent="0.2">
      <c r="B32" s="18"/>
      <c r="C32" s="18"/>
      <c r="D32" s="18"/>
      <c r="E32" s="18"/>
      <c r="F32" s="18"/>
    </row>
    <row r="33" spans="2:6" s="44" customFormat="1" x14ac:dyDescent="0.2">
      <c r="B33" s="18"/>
      <c r="C33" s="18"/>
      <c r="D33" s="18"/>
      <c r="E33" s="18"/>
      <c r="F33" s="18"/>
    </row>
    <row r="34" spans="2:6" s="44" customFormat="1" x14ac:dyDescent="0.2">
      <c r="B34" s="18"/>
      <c r="C34" s="18"/>
      <c r="D34" s="18"/>
      <c r="E34" s="18"/>
      <c r="F34" s="18"/>
    </row>
    <row r="35" spans="2:6" s="44" customFormat="1" x14ac:dyDescent="0.2">
      <c r="B35" s="18"/>
      <c r="C35" s="18"/>
      <c r="D35" s="18"/>
      <c r="E35" s="18"/>
      <c r="F35" s="18"/>
    </row>
    <row r="36" spans="2:6" s="44" customFormat="1" x14ac:dyDescent="0.2">
      <c r="B36" s="18"/>
      <c r="C36" s="18"/>
      <c r="D36" s="18"/>
      <c r="E36" s="18"/>
      <c r="F36" s="18"/>
    </row>
    <row r="37" spans="2:6" s="44" customFormat="1" x14ac:dyDescent="0.2">
      <c r="B37" s="18"/>
      <c r="C37" s="18"/>
      <c r="D37" s="18"/>
      <c r="E37" s="18"/>
      <c r="F37" s="18"/>
    </row>
    <row r="38" spans="2:6" s="44" customFormat="1" x14ac:dyDescent="0.2">
      <c r="B38" s="18"/>
      <c r="C38" s="18"/>
      <c r="D38" s="18"/>
      <c r="E38" s="18"/>
      <c r="F38" s="18"/>
    </row>
    <row r="39" spans="2:6" s="44" customFormat="1" x14ac:dyDescent="0.2">
      <c r="B39" s="18"/>
      <c r="C39" s="18"/>
      <c r="D39" s="18"/>
      <c r="E39" s="18"/>
      <c r="F39" s="18"/>
    </row>
    <row r="40" spans="2:6" s="44" customFormat="1" x14ac:dyDescent="0.2">
      <c r="B40" s="18"/>
      <c r="C40" s="18"/>
      <c r="D40" s="18"/>
      <c r="E40" s="18"/>
      <c r="F40" s="18"/>
    </row>
    <row r="41" spans="2:6" s="44" customFormat="1" x14ac:dyDescent="0.2">
      <c r="B41" s="18"/>
      <c r="C41" s="18"/>
      <c r="D41" s="18"/>
      <c r="E41" s="18"/>
      <c r="F41" s="18"/>
    </row>
    <row r="42" spans="2:6" s="44" customFormat="1" x14ac:dyDescent="0.2">
      <c r="B42" s="18"/>
      <c r="C42" s="18"/>
      <c r="D42" s="18"/>
      <c r="E42" s="18"/>
      <c r="F42" s="18"/>
    </row>
    <row r="43" spans="2:6" s="44" customFormat="1" x14ac:dyDescent="0.2">
      <c r="B43" s="18"/>
      <c r="C43" s="18"/>
      <c r="D43" s="18"/>
      <c r="E43" s="18"/>
      <c r="F43" s="18"/>
    </row>
    <row r="44" spans="2:6" s="44" customFormat="1" x14ac:dyDescent="0.2">
      <c r="B44" s="18"/>
      <c r="C44" s="18"/>
      <c r="D44" s="18"/>
      <c r="E44" s="18"/>
      <c r="F44" s="18"/>
    </row>
    <row r="45" spans="2:6" s="44" customFormat="1" x14ac:dyDescent="0.2">
      <c r="B45" s="18"/>
      <c r="C45" s="18"/>
      <c r="D45" s="18"/>
      <c r="E45" s="18"/>
      <c r="F45" s="18"/>
    </row>
    <row r="46" spans="2:6" s="44" customFormat="1" x14ac:dyDescent="0.2">
      <c r="B46" s="18"/>
      <c r="C46" s="18"/>
      <c r="D46" s="18"/>
      <c r="E46" s="18"/>
      <c r="F46" s="18"/>
    </row>
    <row r="47" spans="2:6" s="44" customFormat="1" x14ac:dyDescent="0.2">
      <c r="B47" s="18"/>
      <c r="C47" s="18"/>
      <c r="D47" s="18"/>
      <c r="E47" s="18"/>
      <c r="F47" s="18"/>
    </row>
    <row r="48" spans="2:6" s="44" customFormat="1" x14ac:dyDescent="0.2">
      <c r="B48" s="18"/>
      <c r="C48" s="18"/>
      <c r="D48" s="18"/>
      <c r="E48" s="18"/>
      <c r="F48" s="18"/>
    </row>
    <row r="49" spans="2:6" s="44" customFormat="1" x14ac:dyDescent="0.2">
      <c r="B49" s="18"/>
      <c r="C49" s="18"/>
      <c r="D49" s="18"/>
      <c r="E49" s="18"/>
      <c r="F49" s="18"/>
    </row>
    <row r="50" spans="2:6" s="44" customFormat="1" x14ac:dyDescent="0.2">
      <c r="B50" s="18"/>
      <c r="C50" s="18"/>
      <c r="D50" s="18"/>
      <c r="E50" s="18"/>
      <c r="F50" s="18"/>
    </row>
    <row r="51" spans="2:6" s="44" customFormat="1" x14ac:dyDescent="0.2">
      <c r="B51" s="18"/>
      <c r="C51" s="18"/>
      <c r="D51" s="18"/>
      <c r="E51" s="18"/>
      <c r="F51" s="18"/>
    </row>
    <row r="52" spans="2:6" s="44" customFormat="1" x14ac:dyDescent="0.2">
      <c r="B52" s="18"/>
      <c r="C52" s="18"/>
      <c r="D52" s="18"/>
      <c r="E52" s="18"/>
      <c r="F52" s="18"/>
    </row>
    <row r="53" spans="2:6" s="44" customFormat="1" x14ac:dyDescent="0.2">
      <c r="B53" s="18"/>
      <c r="C53" s="18"/>
      <c r="D53" s="18"/>
      <c r="E53" s="18"/>
      <c r="F53" s="18"/>
    </row>
    <row r="54" spans="2:6" s="44" customFormat="1" x14ac:dyDescent="0.2">
      <c r="B54" s="18"/>
      <c r="C54" s="18"/>
      <c r="D54" s="18"/>
      <c r="E54" s="18"/>
      <c r="F54" s="18"/>
    </row>
  </sheetData>
  <mergeCells count="10">
    <mergeCell ref="A1:F1"/>
    <mergeCell ref="E2:F2"/>
    <mergeCell ref="B3:E3"/>
    <mergeCell ref="A3:A4"/>
    <mergeCell ref="A19:F19"/>
    <mergeCell ref="A12:A13"/>
    <mergeCell ref="B12:E12"/>
    <mergeCell ref="H7:H9"/>
    <mergeCell ref="A10:F10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1"/>
  <sheetViews>
    <sheetView view="pageBreakPreview" topLeftCell="A49" zoomScale="68" zoomScaleNormal="87" zoomScaleSheetLayoutView="68" workbookViewId="0">
      <selection activeCell="F61" sqref="F61"/>
    </sheetView>
  </sheetViews>
  <sheetFormatPr defaultColWidth="9.140625" defaultRowHeight="12.75" x14ac:dyDescent="0.2"/>
  <cols>
    <col min="1" max="1" width="8.140625" style="44" customWidth="1"/>
    <col min="2" max="2" width="79.28515625" style="44" customWidth="1"/>
    <col min="3" max="3" width="9.5703125" style="44" bestFit="1" customWidth="1"/>
    <col min="4" max="4" width="13.7109375" style="44" customWidth="1"/>
    <col min="5" max="5" width="14.42578125" style="44" customWidth="1"/>
    <col min="6" max="6" width="14.5703125" style="44" customWidth="1"/>
    <col min="7" max="7" width="14.42578125" style="44" customWidth="1"/>
    <col min="8" max="8" width="16.7109375" style="44" customWidth="1"/>
    <col min="9" max="9" width="17.5703125" style="2" bestFit="1" customWidth="1"/>
    <col min="10" max="10" width="4.7109375" style="42" customWidth="1"/>
    <col min="11" max="12" width="4.7109375" style="44" customWidth="1"/>
    <col min="13" max="13" width="6.28515625" style="44" customWidth="1"/>
    <col min="14" max="20" width="4.7109375" style="44" customWidth="1"/>
    <col min="21" max="21" width="13.42578125" style="44" customWidth="1"/>
    <col min="22" max="22" width="6.85546875" style="44" customWidth="1"/>
    <col min="23" max="23" width="12" style="44" customWidth="1"/>
    <col min="24" max="24" width="7.7109375" style="44" customWidth="1"/>
    <col min="25" max="25" width="6.85546875" style="44" customWidth="1"/>
    <col min="26" max="16384" width="9.140625" style="44"/>
  </cols>
  <sheetData>
    <row r="1" spans="1:31" s="370" customFormat="1" ht="21" customHeight="1" x14ac:dyDescent="0.2">
      <c r="A1" s="919" t="s">
        <v>320</v>
      </c>
      <c r="B1" s="919"/>
      <c r="C1" s="919"/>
      <c r="D1" s="919"/>
      <c r="E1" s="919"/>
      <c r="F1" s="919"/>
      <c r="G1" s="919"/>
      <c r="H1" s="919"/>
      <c r="I1" s="919"/>
      <c r="J1" s="516"/>
      <c r="AA1" s="516"/>
      <c r="AB1" s="517"/>
      <c r="AC1" s="518"/>
    </row>
    <row r="2" spans="1:31" s="370" customFormat="1" ht="18" customHeight="1" thickBot="1" x14ac:dyDescent="0.35">
      <c r="A2" s="372"/>
      <c r="B2" s="519"/>
      <c r="C2" s="519"/>
      <c r="D2" s="984" t="s">
        <v>319</v>
      </c>
      <c r="E2" s="984"/>
      <c r="F2" s="984"/>
      <c r="G2" s="984"/>
      <c r="H2" s="984"/>
      <c r="I2" s="519"/>
      <c r="J2" s="516"/>
      <c r="AA2" s="516"/>
      <c r="AB2" s="517"/>
      <c r="AC2" s="518"/>
    </row>
    <row r="3" spans="1:31" s="411" customFormat="1" ht="17.25" customHeight="1" x14ac:dyDescent="0.2">
      <c r="A3" s="985" t="s">
        <v>48</v>
      </c>
      <c r="B3" s="986"/>
      <c r="C3" s="987"/>
      <c r="D3" s="994" t="s">
        <v>560</v>
      </c>
      <c r="E3" s="997" t="s">
        <v>464</v>
      </c>
      <c r="F3" s="1000" t="s">
        <v>561</v>
      </c>
      <c r="G3" s="1003" t="s">
        <v>616</v>
      </c>
      <c r="H3" s="1004"/>
      <c r="I3" s="481"/>
      <c r="J3" s="414"/>
      <c r="AB3" s="480"/>
      <c r="AC3" s="482"/>
    </row>
    <row r="4" spans="1:31" s="411" customFormat="1" ht="38.25" customHeight="1" thickBot="1" x14ac:dyDescent="0.25">
      <c r="A4" s="988"/>
      <c r="B4" s="989"/>
      <c r="C4" s="990"/>
      <c r="D4" s="995"/>
      <c r="E4" s="998"/>
      <c r="F4" s="1001"/>
      <c r="G4" s="1005"/>
      <c r="H4" s="1006"/>
      <c r="I4" s="481"/>
      <c r="J4" s="414"/>
      <c r="AB4" s="414"/>
      <c r="AC4" s="483"/>
      <c r="AD4" s="483"/>
      <c r="AE4" s="484"/>
    </row>
    <row r="5" spans="1:31" s="411" customFormat="1" ht="21" customHeight="1" thickBot="1" x14ac:dyDescent="0.25">
      <c r="A5" s="991"/>
      <c r="B5" s="992"/>
      <c r="C5" s="993"/>
      <c r="D5" s="996"/>
      <c r="E5" s="999"/>
      <c r="F5" s="1002"/>
      <c r="G5" s="631" t="s">
        <v>224</v>
      </c>
      <c r="H5" s="631" t="s">
        <v>25</v>
      </c>
      <c r="I5" s="485"/>
      <c r="J5" s="414"/>
      <c r="AB5" s="414"/>
      <c r="AC5" s="483"/>
      <c r="AD5" s="483"/>
      <c r="AE5" s="484"/>
    </row>
    <row r="6" spans="1:31" s="411" customFormat="1" ht="41.25" customHeight="1" x14ac:dyDescent="0.5">
      <c r="A6" s="1007" t="s">
        <v>202</v>
      </c>
      <c r="B6" s="1008"/>
      <c r="C6" s="1009"/>
      <c r="D6" s="815">
        <v>77596</v>
      </c>
      <c r="E6" s="674">
        <v>77871</v>
      </c>
      <c r="F6" s="815">
        <v>77424</v>
      </c>
      <c r="G6" s="674">
        <f>F6-D6</f>
        <v>-172</v>
      </c>
      <c r="H6" s="679">
        <f>F6/D6*100</f>
        <v>99.778339089643794</v>
      </c>
      <c r="I6" s="486"/>
      <c r="J6" s="480"/>
      <c r="K6" s="487"/>
      <c r="U6" s="488"/>
      <c r="V6" s="489"/>
      <c r="W6" s="490"/>
      <c r="X6" s="491"/>
      <c r="Y6" s="489"/>
      <c r="Z6" s="414"/>
      <c r="AA6" s="492"/>
      <c r="AB6" s="489"/>
    </row>
    <row r="7" spans="1:31" s="411" customFormat="1" ht="16.5" x14ac:dyDescent="0.25">
      <c r="A7" s="914" t="s">
        <v>316</v>
      </c>
      <c r="B7" s="915"/>
      <c r="C7" s="916"/>
      <c r="D7" s="813" t="s">
        <v>332</v>
      </c>
      <c r="E7" s="675">
        <v>27</v>
      </c>
      <c r="F7" s="814" t="s">
        <v>332</v>
      </c>
      <c r="G7" s="675"/>
      <c r="H7" s="680"/>
      <c r="I7" s="493"/>
      <c r="J7" s="414"/>
      <c r="U7" s="488"/>
      <c r="V7" s="489"/>
      <c r="W7" s="490"/>
      <c r="X7" s="491"/>
      <c r="Y7" s="489"/>
      <c r="Z7" s="414"/>
      <c r="AA7" s="492"/>
      <c r="AB7" s="489"/>
    </row>
    <row r="8" spans="1:31" s="411" customFormat="1" ht="16.5" customHeight="1" x14ac:dyDescent="0.25">
      <c r="A8" s="914" t="s">
        <v>134</v>
      </c>
      <c r="B8" s="915"/>
      <c r="C8" s="916"/>
      <c r="D8" s="814">
        <v>10558</v>
      </c>
      <c r="E8" s="675">
        <v>10480</v>
      </c>
      <c r="F8" s="814">
        <v>10172</v>
      </c>
      <c r="G8" s="675">
        <f>F8-D8</f>
        <v>-386</v>
      </c>
      <c r="H8" s="680">
        <f>F8/D8*100</f>
        <v>96.344004546315588</v>
      </c>
      <c r="I8" s="493"/>
      <c r="J8" s="494"/>
      <c r="K8" s="495"/>
      <c r="L8" s="416"/>
      <c r="U8" s="488"/>
      <c r="V8" s="489"/>
      <c r="W8" s="490"/>
      <c r="X8" s="491"/>
      <c r="Y8" s="489"/>
      <c r="Z8" s="414"/>
      <c r="AA8" s="492"/>
      <c r="AB8" s="489"/>
    </row>
    <row r="9" spans="1:31" s="411" customFormat="1" ht="16.5" x14ac:dyDescent="0.25">
      <c r="A9" s="914" t="s">
        <v>317</v>
      </c>
      <c r="B9" s="915"/>
      <c r="C9" s="916"/>
      <c r="D9" s="814">
        <v>19754</v>
      </c>
      <c r="E9" s="675">
        <v>19835</v>
      </c>
      <c r="F9" s="814">
        <v>19598</v>
      </c>
      <c r="G9" s="675">
        <f>F9-D9</f>
        <v>-156</v>
      </c>
      <c r="H9" s="680">
        <f>F9/D9*100</f>
        <v>99.210286524248261</v>
      </c>
      <c r="I9" s="493"/>
      <c r="J9" s="494"/>
      <c r="K9" s="495"/>
      <c r="L9" s="416"/>
      <c r="U9" s="488"/>
      <c r="V9" s="489"/>
      <c r="W9" s="490"/>
      <c r="X9" s="491"/>
      <c r="Y9" s="489"/>
      <c r="Z9" s="414"/>
      <c r="AA9" s="492"/>
      <c r="AB9" s="489"/>
    </row>
    <row r="10" spans="1:31" s="411" customFormat="1" ht="16.5" hidden="1" x14ac:dyDescent="0.25">
      <c r="A10" s="914" t="s">
        <v>186</v>
      </c>
      <c r="B10" s="915"/>
      <c r="C10" s="916"/>
      <c r="D10" s="813" t="s">
        <v>332</v>
      </c>
      <c r="E10" s="675" t="s">
        <v>332</v>
      </c>
      <c r="F10" s="814" t="s">
        <v>332</v>
      </c>
      <c r="G10" s="675" t="e">
        <f t="shared" ref="G10:G23" si="0">F10-D10</f>
        <v>#VALUE!</v>
      </c>
      <c r="H10" s="680" t="e">
        <f t="shared" ref="H10:H23" si="1">F10/D10*100</f>
        <v>#VALUE!</v>
      </c>
      <c r="I10" s="493"/>
      <c r="J10" s="494"/>
      <c r="K10" s="495"/>
      <c r="L10" s="416"/>
      <c r="U10" s="488"/>
      <c r="V10" s="489"/>
      <c r="W10" s="490"/>
      <c r="X10" s="491"/>
      <c r="Y10" s="489"/>
      <c r="Z10" s="414"/>
      <c r="AA10" s="492"/>
      <c r="AB10" s="489"/>
    </row>
    <row r="11" spans="1:31" s="411" customFormat="1" ht="36.75" customHeight="1" x14ac:dyDescent="0.25">
      <c r="A11" s="977" t="s">
        <v>187</v>
      </c>
      <c r="B11" s="978"/>
      <c r="C11" s="979"/>
      <c r="D11" s="814">
        <v>1057</v>
      </c>
      <c r="E11" s="675">
        <v>1072</v>
      </c>
      <c r="F11" s="814">
        <v>990</v>
      </c>
      <c r="G11" s="675">
        <f t="shared" si="0"/>
        <v>-67</v>
      </c>
      <c r="H11" s="680">
        <f t="shared" si="1"/>
        <v>93.661305581835393</v>
      </c>
      <c r="I11" s="493"/>
      <c r="J11" s="494"/>
      <c r="K11" s="495"/>
      <c r="L11" s="416"/>
      <c r="U11" s="488"/>
      <c r="V11" s="489"/>
      <c r="W11" s="490"/>
      <c r="X11" s="491"/>
      <c r="Y11" s="489"/>
      <c r="Z11" s="414"/>
      <c r="AA11" s="492"/>
      <c r="AB11" s="489"/>
    </row>
    <row r="12" spans="1:31" s="411" customFormat="1" ht="16.5" customHeight="1" x14ac:dyDescent="0.25">
      <c r="A12" s="914" t="s">
        <v>135</v>
      </c>
      <c r="B12" s="915"/>
      <c r="C12" s="916"/>
      <c r="D12" s="814">
        <v>6494</v>
      </c>
      <c r="E12" s="675">
        <v>6632</v>
      </c>
      <c r="F12" s="814">
        <v>7315</v>
      </c>
      <c r="G12" s="675">
        <f t="shared" si="0"/>
        <v>821</v>
      </c>
      <c r="H12" s="680">
        <f t="shared" si="1"/>
        <v>112.64243917462274</v>
      </c>
      <c r="I12" s="493"/>
      <c r="J12" s="494"/>
      <c r="K12" s="495"/>
      <c r="L12" s="416"/>
      <c r="U12" s="488"/>
      <c r="V12" s="489"/>
      <c r="W12" s="490"/>
      <c r="X12" s="491"/>
      <c r="Y12" s="489"/>
      <c r="Z12" s="414"/>
      <c r="AA12" s="492"/>
      <c r="AB12" s="489"/>
    </row>
    <row r="13" spans="1:31" s="411" customFormat="1" ht="16.5" customHeight="1" x14ac:dyDescent="0.25">
      <c r="A13" s="914" t="s">
        <v>179</v>
      </c>
      <c r="B13" s="915"/>
      <c r="C13" s="916"/>
      <c r="D13" s="814">
        <v>1549</v>
      </c>
      <c r="E13" s="675">
        <v>1590</v>
      </c>
      <c r="F13" s="814">
        <v>1589</v>
      </c>
      <c r="G13" s="675">
        <f t="shared" si="0"/>
        <v>40</v>
      </c>
      <c r="H13" s="680">
        <f t="shared" si="1"/>
        <v>102.58231116849581</v>
      </c>
      <c r="I13" s="493"/>
      <c r="J13" s="494"/>
      <c r="K13" s="495"/>
      <c r="L13" s="416"/>
      <c r="U13" s="488"/>
      <c r="V13" s="489"/>
      <c r="W13" s="490"/>
      <c r="X13" s="491"/>
      <c r="Y13" s="489"/>
      <c r="Z13" s="414"/>
      <c r="AA13" s="492"/>
      <c r="AB13" s="489"/>
    </row>
    <row r="14" spans="1:31" s="411" customFormat="1" ht="16.5" x14ac:dyDescent="0.25">
      <c r="A14" s="914" t="s">
        <v>180</v>
      </c>
      <c r="B14" s="915"/>
      <c r="C14" s="916"/>
      <c r="D14" s="814">
        <v>8810</v>
      </c>
      <c r="E14" s="675">
        <v>8764</v>
      </c>
      <c r="F14" s="814">
        <v>8573</v>
      </c>
      <c r="G14" s="675">
        <f t="shared" si="0"/>
        <v>-237</v>
      </c>
      <c r="H14" s="680">
        <f t="shared" si="1"/>
        <v>97.309875141884234</v>
      </c>
      <c r="I14" s="493"/>
      <c r="J14" s="494"/>
      <c r="K14" s="495"/>
      <c r="L14" s="416"/>
      <c r="U14" s="488"/>
      <c r="V14" s="489"/>
      <c r="W14" s="490"/>
      <c r="X14" s="491"/>
      <c r="Y14" s="489"/>
      <c r="Z14" s="414"/>
      <c r="AA14" s="492"/>
      <c r="AB14" s="489"/>
    </row>
    <row r="15" spans="1:31" s="411" customFormat="1" ht="16.5" x14ac:dyDescent="0.25">
      <c r="A15" s="914" t="s">
        <v>181</v>
      </c>
      <c r="B15" s="915"/>
      <c r="C15" s="916"/>
      <c r="D15" s="814">
        <v>914</v>
      </c>
      <c r="E15" s="675">
        <v>899</v>
      </c>
      <c r="F15" s="814">
        <v>897</v>
      </c>
      <c r="G15" s="675">
        <f t="shared" si="0"/>
        <v>-17</v>
      </c>
      <c r="H15" s="680">
        <f t="shared" si="1"/>
        <v>98.140043763676147</v>
      </c>
      <c r="I15" s="493"/>
      <c r="J15" s="494"/>
      <c r="K15" s="495"/>
      <c r="L15" s="416"/>
      <c r="U15" s="488"/>
      <c r="V15" s="489"/>
      <c r="W15" s="490"/>
      <c r="X15" s="491"/>
      <c r="Y15" s="489"/>
      <c r="Z15" s="414"/>
      <c r="AA15" s="492"/>
      <c r="AB15" s="489"/>
    </row>
    <row r="16" spans="1:31" s="411" customFormat="1" ht="16.5" customHeight="1" x14ac:dyDescent="0.25">
      <c r="A16" s="914" t="s">
        <v>182</v>
      </c>
      <c r="B16" s="915"/>
      <c r="C16" s="916"/>
      <c r="D16" s="814">
        <v>1486</v>
      </c>
      <c r="E16" s="675">
        <v>1470</v>
      </c>
      <c r="F16" s="814">
        <v>1346</v>
      </c>
      <c r="G16" s="675">
        <f t="shared" si="0"/>
        <v>-140</v>
      </c>
      <c r="H16" s="680">
        <f t="shared" si="1"/>
        <v>90.578734858681017</v>
      </c>
      <c r="I16" s="493"/>
      <c r="J16" s="494"/>
      <c r="K16" s="495"/>
      <c r="L16" s="416"/>
      <c r="U16" s="488"/>
      <c r="V16" s="489"/>
      <c r="W16" s="490"/>
      <c r="X16" s="491"/>
      <c r="Y16" s="489"/>
      <c r="Z16" s="414"/>
      <c r="AA16" s="492"/>
      <c r="AB16" s="489"/>
    </row>
    <row r="17" spans="1:28" s="411" customFormat="1" ht="16.5" customHeight="1" x14ac:dyDescent="0.25">
      <c r="A17" s="914" t="s">
        <v>190</v>
      </c>
      <c r="B17" s="915"/>
      <c r="C17" s="916"/>
      <c r="D17" s="814">
        <v>388</v>
      </c>
      <c r="E17" s="675">
        <v>405</v>
      </c>
      <c r="F17" s="814">
        <v>391</v>
      </c>
      <c r="G17" s="675">
        <f t="shared" si="0"/>
        <v>3</v>
      </c>
      <c r="H17" s="680">
        <f t="shared" si="1"/>
        <v>100.77319587628865</v>
      </c>
      <c r="I17" s="493"/>
      <c r="J17" s="494"/>
      <c r="K17" s="495"/>
      <c r="L17" s="416"/>
      <c r="U17" s="488"/>
      <c r="V17" s="489"/>
      <c r="W17" s="490"/>
      <c r="X17" s="491"/>
      <c r="Y17" s="489"/>
      <c r="Z17" s="414"/>
      <c r="AA17" s="492"/>
      <c r="AB17" s="489"/>
    </row>
    <row r="18" spans="1:28" s="411" customFormat="1" ht="16.5" customHeight="1" x14ac:dyDescent="0.25">
      <c r="A18" s="914" t="s">
        <v>192</v>
      </c>
      <c r="B18" s="915"/>
      <c r="C18" s="916"/>
      <c r="D18" s="814">
        <v>1839</v>
      </c>
      <c r="E18" s="675">
        <v>1876</v>
      </c>
      <c r="F18" s="814">
        <v>1885</v>
      </c>
      <c r="G18" s="675">
        <f t="shared" si="0"/>
        <v>46</v>
      </c>
      <c r="H18" s="680">
        <f t="shared" si="1"/>
        <v>102.50135943447525</v>
      </c>
      <c r="I18" s="493"/>
      <c r="J18" s="494"/>
      <c r="K18" s="495"/>
      <c r="L18" s="416"/>
      <c r="U18" s="488"/>
      <c r="V18" s="489"/>
      <c r="W18" s="490"/>
      <c r="X18" s="491"/>
      <c r="Y18" s="489"/>
      <c r="Z18" s="414"/>
      <c r="AA18" s="492"/>
      <c r="AB18" s="489"/>
    </row>
    <row r="19" spans="1:28" s="411" customFormat="1" ht="16.5" customHeight="1" x14ac:dyDescent="0.25">
      <c r="A19" s="914" t="s">
        <v>183</v>
      </c>
      <c r="B19" s="915"/>
      <c r="C19" s="916"/>
      <c r="D19" s="814">
        <v>1235</v>
      </c>
      <c r="E19" s="675">
        <v>1283</v>
      </c>
      <c r="F19" s="814">
        <v>1363</v>
      </c>
      <c r="G19" s="675">
        <f t="shared" si="0"/>
        <v>128</v>
      </c>
      <c r="H19" s="680">
        <f t="shared" si="1"/>
        <v>110.36437246963561</v>
      </c>
      <c r="I19" s="493"/>
      <c r="J19" s="494"/>
      <c r="K19" s="495"/>
      <c r="L19" s="416"/>
      <c r="U19" s="488"/>
      <c r="V19" s="489"/>
      <c r="W19" s="490"/>
      <c r="X19" s="491"/>
      <c r="Y19" s="489"/>
      <c r="Z19" s="414"/>
      <c r="AA19" s="492"/>
      <c r="AB19" s="489"/>
    </row>
    <row r="20" spans="1:28" s="411" customFormat="1" ht="16.5" customHeight="1" x14ac:dyDescent="0.25">
      <c r="A20" s="914" t="s">
        <v>184</v>
      </c>
      <c r="B20" s="915"/>
      <c r="C20" s="916"/>
      <c r="D20" s="814">
        <v>1845</v>
      </c>
      <c r="E20" s="675">
        <v>1879</v>
      </c>
      <c r="F20" s="814">
        <v>1827</v>
      </c>
      <c r="G20" s="675">
        <f t="shared" si="0"/>
        <v>-18</v>
      </c>
      <c r="H20" s="680">
        <f t="shared" si="1"/>
        <v>99.024390243902445</v>
      </c>
      <c r="I20" s="493"/>
      <c r="J20" s="494"/>
      <c r="K20" s="495"/>
      <c r="L20" s="416"/>
      <c r="U20" s="488"/>
      <c r="V20" s="489"/>
      <c r="W20" s="490"/>
      <c r="X20" s="491"/>
      <c r="Y20" s="489"/>
      <c r="Z20" s="414"/>
      <c r="AA20" s="492"/>
      <c r="AB20" s="489"/>
    </row>
    <row r="21" spans="1:28" s="411" customFormat="1" ht="31.5" customHeight="1" x14ac:dyDescent="0.25">
      <c r="A21" s="977" t="s">
        <v>185</v>
      </c>
      <c r="B21" s="978"/>
      <c r="C21" s="979"/>
      <c r="D21" s="814">
        <v>3916</v>
      </c>
      <c r="E21" s="675">
        <v>4030</v>
      </c>
      <c r="F21" s="814">
        <v>3891</v>
      </c>
      <c r="G21" s="675">
        <f t="shared" si="0"/>
        <v>-25</v>
      </c>
      <c r="H21" s="680">
        <f t="shared" si="1"/>
        <v>99.361593462717053</v>
      </c>
      <c r="I21" s="493"/>
      <c r="J21" s="494"/>
      <c r="K21" s="495"/>
      <c r="L21" s="416"/>
      <c r="U21" s="488"/>
      <c r="V21" s="489"/>
      <c r="W21" s="490"/>
      <c r="X21" s="491"/>
      <c r="Y21" s="489"/>
      <c r="Z21" s="414"/>
      <c r="AA21" s="492"/>
      <c r="AB21" s="489"/>
    </row>
    <row r="22" spans="1:28" s="411" customFormat="1" ht="16.5" customHeight="1" x14ac:dyDescent="0.25">
      <c r="A22" s="914" t="s">
        <v>43</v>
      </c>
      <c r="B22" s="915"/>
      <c r="C22" s="916"/>
      <c r="D22" s="814">
        <v>7460</v>
      </c>
      <c r="E22" s="675">
        <v>7409</v>
      </c>
      <c r="F22" s="814">
        <v>7407</v>
      </c>
      <c r="G22" s="675">
        <f t="shared" si="0"/>
        <v>-53</v>
      </c>
      <c r="H22" s="680">
        <f t="shared" si="1"/>
        <v>99.289544235924936</v>
      </c>
      <c r="I22" s="493"/>
      <c r="J22" s="494"/>
      <c r="K22" s="495"/>
      <c r="L22" s="416"/>
      <c r="U22" s="488"/>
      <c r="V22" s="489"/>
      <c r="W22" s="490"/>
      <c r="X22" s="491"/>
      <c r="Y22" s="489"/>
      <c r="Z22" s="414"/>
      <c r="AA22" s="492"/>
      <c r="AB22" s="489"/>
    </row>
    <row r="23" spans="1:28" s="411" customFormat="1" ht="16.5" customHeight="1" x14ac:dyDescent="0.25">
      <c r="A23" s="914" t="s">
        <v>188</v>
      </c>
      <c r="B23" s="915"/>
      <c r="C23" s="916"/>
      <c r="D23" s="814">
        <v>6101</v>
      </c>
      <c r="E23" s="675">
        <v>6075</v>
      </c>
      <c r="F23" s="814">
        <v>6001</v>
      </c>
      <c r="G23" s="675">
        <f t="shared" si="0"/>
        <v>-100</v>
      </c>
      <c r="H23" s="680">
        <f t="shared" si="1"/>
        <v>98.360924438616621</v>
      </c>
      <c r="I23" s="493"/>
      <c r="J23" s="494"/>
      <c r="K23" s="495"/>
      <c r="L23" s="416"/>
      <c r="U23" s="488"/>
      <c r="V23" s="489"/>
      <c r="W23" s="490"/>
      <c r="X23" s="491"/>
      <c r="Y23" s="489"/>
      <c r="Z23" s="414"/>
      <c r="AA23" s="492"/>
      <c r="AB23" s="489"/>
    </row>
    <row r="24" spans="1:28" s="411" customFormat="1" ht="16.5" x14ac:dyDescent="0.25">
      <c r="A24" s="914" t="s">
        <v>189</v>
      </c>
      <c r="B24" s="915"/>
      <c r="C24" s="916"/>
      <c r="D24" s="816">
        <v>1388</v>
      </c>
      <c r="E24" s="676">
        <v>1390</v>
      </c>
      <c r="F24" s="816">
        <v>1385</v>
      </c>
      <c r="G24" s="676">
        <f>F24-D24</f>
        <v>-3</v>
      </c>
      <c r="H24" s="681">
        <f>F24/D24*100</f>
        <v>99.783861671469737</v>
      </c>
      <c r="I24" s="493"/>
      <c r="J24" s="494"/>
      <c r="K24" s="495"/>
      <c r="L24" s="416"/>
      <c r="U24" s="488"/>
      <c r="V24" s="489"/>
      <c r="W24" s="490"/>
      <c r="X24" s="491"/>
      <c r="Y24" s="489"/>
      <c r="Z24" s="414"/>
      <c r="AA24" s="492"/>
      <c r="AB24" s="489"/>
    </row>
    <row r="25" spans="1:28" s="502" customFormat="1" ht="20.25" thickBot="1" x14ac:dyDescent="0.3">
      <c r="A25" s="980" t="s">
        <v>615</v>
      </c>
      <c r="B25" s="981"/>
      <c r="C25" s="982"/>
      <c r="D25" s="817" t="s">
        <v>617</v>
      </c>
      <c r="E25" s="818">
        <v>17962</v>
      </c>
      <c r="F25" s="817" t="s">
        <v>618</v>
      </c>
      <c r="G25" s="677">
        <v>-1838</v>
      </c>
      <c r="H25" s="682">
        <v>90.2</v>
      </c>
      <c r="I25" s="498"/>
      <c r="J25" s="499"/>
      <c r="K25" s="500"/>
      <c r="L25" s="501"/>
      <c r="U25" s="488"/>
      <c r="V25" s="489"/>
      <c r="W25" s="503"/>
      <c r="X25" s="491"/>
      <c r="Y25" s="489"/>
      <c r="Z25" s="504"/>
      <c r="AA25" s="505"/>
      <c r="AB25" s="489"/>
    </row>
    <row r="26" spans="1:28" s="523" customFormat="1" ht="38.25" customHeight="1" x14ac:dyDescent="0.25">
      <c r="A26" s="983" t="s">
        <v>600</v>
      </c>
      <c r="B26" s="983"/>
      <c r="C26" s="983"/>
      <c r="D26" s="983"/>
      <c r="E26" s="983"/>
      <c r="F26" s="983"/>
      <c r="G26" s="983"/>
      <c r="H26" s="983"/>
      <c r="I26" s="520"/>
      <c r="J26" s="521"/>
      <c r="K26" s="522"/>
      <c r="L26" s="373"/>
    </row>
    <row r="27" spans="1:28" s="523" customFormat="1" ht="18" customHeight="1" x14ac:dyDescent="0.2">
      <c r="A27" s="957" t="s">
        <v>516</v>
      </c>
      <c r="B27" s="957"/>
      <c r="C27" s="957"/>
      <c r="D27" s="957"/>
      <c r="E27" s="957"/>
      <c r="F27" s="957"/>
      <c r="G27" s="957"/>
      <c r="H27" s="957"/>
      <c r="I27" s="520"/>
      <c r="J27" s="524"/>
      <c r="K27" s="522"/>
      <c r="L27" s="373"/>
    </row>
    <row r="28" spans="1:28" s="523" customFormat="1" ht="16.5" hidden="1" customHeight="1" x14ac:dyDescent="0.2">
      <c r="A28" s="957" t="s">
        <v>136</v>
      </c>
      <c r="B28" s="957"/>
      <c r="C28" s="957"/>
      <c r="D28" s="957"/>
      <c r="E28" s="957"/>
      <c r="F28" s="957"/>
      <c r="G28" s="957"/>
      <c r="H28" s="957"/>
      <c r="I28" s="520"/>
      <c r="J28" s="524"/>
      <c r="K28" s="522"/>
      <c r="L28" s="373"/>
    </row>
    <row r="29" spans="1:28" s="523" customFormat="1" ht="16.5" customHeight="1" x14ac:dyDescent="0.2">
      <c r="A29" s="957" t="s">
        <v>601</v>
      </c>
      <c r="B29" s="957"/>
      <c r="C29" s="957"/>
      <c r="D29" s="957"/>
      <c r="E29" s="957"/>
      <c r="F29" s="957"/>
      <c r="G29" s="957"/>
      <c r="H29" s="957"/>
      <c r="I29" s="520"/>
      <c r="J29" s="524"/>
      <c r="K29" s="522"/>
      <c r="L29" s="373"/>
    </row>
    <row r="30" spans="1:28" s="523" customFormat="1" ht="54" customHeight="1" x14ac:dyDescent="0.2">
      <c r="A30" s="957" t="s">
        <v>408</v>
      </c>
      <c r="B30" s="957"/>
      <c r="C30" s="957"/>
      <c r="D30" s="957"/>
      <c r="E30" s="957"/>
      <c r="F30" s="957"/>
      <c r="G30" s="957"/>
      <c r="H30" s="957"/>
      <c r="I30" s="520"/>
      <c r="J30" s="976"/>
      <c r="K30" s="976"/>
      <c r="L30" s="976"/>
      <c r="M30" s="976"/>
      <c r="N30" s="976"/>
      <c r="O30" s="976"/>
      <c r="P30" s="976"/>
    </row>
    <row r="31" spans="1:28" s="523" customFormat="1" ht="9" customHeight="1" x14ac:dyDescent="0.2">
      <c r="A31" s="525"/>
      <c r="B31" s="525"/>
      <c r="C31" s="525"/>
      <c r="D31" s="525"/>
      <c r="E31" s="525"/>
      <c r="F31" s="525"/>
      <c r="G31" s="525"/>
      <c r="H31" s="525"/>
      <c r="I31" s="520"/>
      <c r="J31" s="524"/>
      <c r="K31" s="522"/>
      <c r="L31" s="373"/>
    </row>
    <row r="32" spans="1:28" s="523" customFormat="1" ht="19.5" customHeight="1" x14ac:dyDescent="0.2">
      <c r="A32" s="919" t="s">
        <v>166</v>
      </c>
      <c r="B32" s="919"/>
      <c r="C32" s="919"/>
      <c r="D32" s="919"/>
      <c r="E32" s="919"/>
      <c r="F32" s="919"/>
      <c r="G32" s="919"/>
      <c r="H32" s="919"/>
      <c r="I32" s="520"/>
      <c r="J32" s="524"/>
      <c r="K32" s="522"/>
      <c r="L32" s="373"/>
    </row>
    <row r="33" spans="1:29" s="523" customFormat="1" ht="18" customHeight="1" thickBot="1" x14ac:dyDescent="0.25">
      <c r="A33" s="525"/>
      <c r="B33" s="525"/>
      <c r="C33" s="525"/>
      <c r="D33" s="525"/>
      <c r="E33" s="525"/>
      <c r="F33" s="525"/>
      <c r="G33" s="525"/>
      <c r="H33" s="526" t="s">
        <v>24</v>
      </c>
      <c r="I33" s="520"/>
      <c r="J33" s="524"/>
      <c r="K33" s="522"/>
      <c r="L33" s="373"/>
    </row>
    <row r="34" spans="1:29" s="497" customFormat="1" ht="46.5" customHeight="1" thickBot="1" x14ac:dyDescent="0.25">
      <c r="A34" s="968" t="s">
        <v>48</v>
      </c>
      <c r="B34" s="969"/>
      <c r="C34" s="970"/>
      <c r="D34" s="932" t="s">
        <v>562</v>
      </c>
      <c r="E34" s="932" t="s">
        <v>465</v>
      </c>
      <c r="F34" s="932" t="s">
        <v>563</v>
      </c>
      <c r="G34" s="974" t="s">
        <v>564</v>
      </c>
      <c r="H34" s="975"/>
      <c r="I34" s="496"/>
      <c r="J34" s="494"/>
      <c r="K34" s="480"/>
      <c r="L34" s="416"/>
    </row>
    <row r="35" spans="1:29" s="497" customFormat="1" ht="17.25" customHeight="1" thickBot="1" x14ac:dyDescent="0.25">
      <c r="A35" s="971"/>
      <c r="B35" s="972"/>
      <c r="C35" s="973"/>
      <c r="D35" s="933"/>
      <c r="E35" s="933"/>
      <c r="F35" s="933"/>
      <c r="G35" s="678" t="s">
        <v>224</v>
      </c>
      <c r="H35" s="678" t="s">
        <v>25</v>
      </c>
      <c r="I35" s="496"/>
      <c r="J35" s="494"/>
      <c r="K35" s="480"/>
      <c r="L35" s="416"/>
    </row>
    <row r="36" spans="1:29" s="497" customFormat="1" ht="25.5" customHeight="1" x14ac:dyDescent="0.35">
      <c r="A36" s="948" t="s">
        <v>160</v>
      </c>
      <c r="B36" s="949"/>
      <c r="C36" s="950"/>
      <c r="D36" s="819">
        <f>D37+D39+D40+D41+D42</f>
        <v>9743.2000000000007</v>
      </c>
      <c r="E36" s="819">
        <f>E37+E39+E40+E41+E42</f>
        <v>9572</v>
      </c>
      <c r="F36" s="819">
        <f>F37+F39+F40+F41+F42</f>
        <v>9257.2000000000007</v>
      </c>
      <c r="G36" s="822">
        <f>F36-D36</f>
        <v>-486</v>
      </c>
      <c r="H36" s="823">
        <f>F36/D36*100</f>
        <v>95.011905739387473</v>
      </c>
      <c r="I36" s="496"/>
      <c r="J36" s="506"/>
      <c r="K36" s="494"/>
      <c r="L36" s="416"/>
      <c r="T36" s="507"/>
      <c r="U36" s="508"/>
      <c r="V36" s="509"/>
      <c r="W36" s="510"/>
      <c r="X36" s="510"/>
    </row>
    <row r="37" spans="1:29" s="497" customFormat="1" ht="30.75" customHeight="1" x14ac:dyDescent="0.2">
      <c r="A37" s="951" t="s">
        <v>333</v>
      </c>
      <c r="B37" s="952"/>
      <c r="C37" s="953"/>
      <c r="D37" s="824">
        <v>787</v>
      </c>
      <c r="E37" s="587">
        <v>630</v>
      </c>
      <c r="F37" s="824">
        <v>528.20000000000005</v>
      </c>
      <c r="G37" s="824">
        <f>F37-D37</f>
        <v>-258.79999999999995</v>
      </c>
      <c r="H37" s="825">
        <f>F37/D37*100</f>
        <v>67.115628970775106</v>
      </c>
      <c r="I37" s="496"/>
      <c r="J37" s="494"/>
      <c r="K37" s="480"/>
      <c r="L37" s="416"/>
      <c r="T37" s="507"/>
      <c r="U37" s="508"/>
      <c r="V37" s="509"/>
      <c r="W37" s="510"/>
      <c r="X37" s="510"/>
    </row>
    <row r="38" spans="1:29" s="497" customFormat="1" ht="19.5" customHeight="1" x14ac:dyDescent="0.2">
      <c r="A38" s="951" t="s">
        <v>334</v>
      </c>
      <c r="B38" s="952"/>
      <c r="C38" s="953"/>
      <c r="D38" s="830"/>
      <c r="E38" s="820"/>
      <c r="F38" s="832"/>
      <c r="G38" s="824"/>
      <c r="H38" s="825"/>
      <c r="I38" s="496"/>
      <c r="J38" s="494"/>
      <c r="K38" s="480"/>
      <c r="L38" s="416"/>
      <c r="T38" s="507"/>
      <c r="U38" s="508"/>
      <c r="V38" s="509"/>
      <c r="W38" s="510"/>
      <c r="X38" s="510"/>
    </row>
    <row r="39" spans="1:29" s="497" customFormat="1" ht="19.5" customHeight="1" x14ac:dyDescent="0.2">
      <c r="A39" s="954" t="s">
        <v>335</v>
      </c>
      <c r="B39" s="955"/>
      <c r="C39" s="956"/>
      <c r="D39" s="820">
        <v>290</v>
      </c>
      <c r="E39" s="820">
        <v>294</v>
      </c>
      <c r="F39" s="820">
        <v>289</v>
      </c>
      <c r="G39" s="826">
        <f>F39-D39</f>
        <v>-1</v>
      </c>
      <c r="H39" s="827">
        <f>F39/D39*100</f>
        <v>99.655172413793096</v>
      </c>
      <c r="I39" s="496"/>
      <c r="J39" s="494"/>
      <c r="K39" s="480"/>
      <c r="L39" s="416"/>
      <c r="T39" s="507"/>
      <c r="U39" s="508"/>
      <c r="V39" s="509"/>
      <c r="W39" s="510"/>
      <c r="X39" s="510"/>
    </row>
    <row r="40" spans="1:29" s="497" customFormat="1" ht="21" customHeight="1" x14ac:dyDescent="0.2">
      <c r="A40" s="954" t="s">
        <v>476</v>
      </c>
      <c r="B40" s="955"/>
      <c r="C40" s="956"/>
      <c r="D40" s="820">
        <v>649</v>
      </c>
      <c r="E40" s="820">
        <v>642</v>
      </c>
      <c r="F40" s="820">
        <v>631</v>
      </c>
      <c r="G40" s="826">
        <f>F40-D40</f>
        <v>-18</v>
      </c>
      <c r="H40" s="827">
        <f>F40/D40*100</f>
        <v>97.226502311248069</v>
      </c>
      <c r="I40" s="496"/>
      <c r="J40" s="494"/>
      <c r="K40" s="480"/>
      <c r="L40" s="416"/>
      <c r="T40" s="507"/>
      <c r="U40" s="508"/>
      <c r="V40" s="509"/>
      <c r="W40" s="510"/>
      <c r="X40" s="510"/>
      <c r="AC40" s="510"/>
    </row>
    <row r="41" spans="1:29" s="497" customFormat="1" ht="19.5" customHeight="1" x14ac:dyDescent="0.2">
      <c r="A41" s="958" t="s">
        <v>477</v>
      </c>
      <c r="B41" s="959"/>
      <c r="C41" s="960"/>
      <c r="D41" s="831">
        <v>6543</v>
      </c>
      <c r="E41" s="820">
        <v>6607</v>
      </c>
      <c r="F41" s="831">
        <v>6529</v>
      </c>
      <c r="G41" s="826">
        <f>F41-D41</f>
        <v>-14</v>
      </c>
      <c r="H41" s="827">
        <f>F41/D41*100</f>
        <v>99.786030872688372</v>
      </c>
      <c r="I41" s="496"/>
      <c r="J41" s="494"/>
      <c r="K41" s="480"/>
      <c r="L41" s="416"/>
      <c r="T41" s="507"/>
      <c r="U41" s="508"/>
      <c r="V41" s="509"/>
      <c r="W41" s="510"/>
      <c r="X41" s="510"/>
    </row>
    <row r="42" spans="1:29" s="497" customFormat="1" ht="17.25" customHeight="1" thickBot="1" x14ac:dyDescent="0.35">
      <c r="A42" s="961" t="s">
        <v>336</v>
      </c>
      <c r="B42" s="962"/>
      <c r="C42" s="963"/>
      <c r="D42" s="536">
        <v>1474.2</v>
      </c>
      <c r="E42" s="821">
        <v>1399</v>
      </c>
      <c r="F42" s="536">
        <v>1280</v>
      </c>
      <c r="G42" s="828">
        <f>F42-D42</f>
        <v>-194.20000000000005</v>
      </c>
      <c r="H42" s="829">
        <f>F42/D42*100</f>
        <v>86.826753493420156</v>
      </c>
      <c r="I42" s="496"/>
      <c r="J42" s="511"/>
      <c r="K42" s="480"/>
      <c r="L42" s="416"/>
      <c r="T42" s="507"/>
      <c r="U42" s="508"/>
      <c r="V42" s="509"/>
      <c r="W42" s="510"/>
      <c r="X42" s="510"/>
    </row>
    <row r="43" spans="1:29" s="497" customFormat="1" ht="16.5" hidden="1" customHeight="1" x14ac:dyDescent="0.2">
      <c r="A43" s="964" t="s">
        <v>163</v>
      </c>
      <c r="B43" s="965"/>
      <c r="C43" s="576" t="s">
        <v>24</v>
      </c>
      <c r="D43" s="577"/>
      <c r="E43" s="577">
        <v>68</v>
      </c>
      <c r="F43" s="577">
        <v>89</v>
      </c>
      <c r="G43" s="577" t="e">
        <f>F43-#REF!</f>
        <v>#REF!</v>
      </c>
      <c r="H43" s="578" t="e">
        <f>F43/#REF!*100</f>
        <v>#REF!</v>
      </c>
      <c r="I43" s="496"/>
      <c r="J43" s="494"/>
      <c r="K43" s="480"/>
      <c r="L43" s="416"/>
      <c r="U43" s="512">
        <f>F43-D43</f>
        <v>89</v>
      </c>
      <c r="V43" s="510" t="e">
        <f>F43/D43*100</f>
        <v>#DIV/0!</v>
      </c>
      <c r="W43" s="510" t="e">
        <f t="shared" ref="W43:X45" si="2">G43-U43</f>
        <v>#REF!</v>
      </c>
      <c r="X43" s="510" t="e">
        <f t="shared" si="2"/>
        <v>#REF!</v>
      </c>
    </row>
    <row r="44" spans="1:29" s="497" customFormat="1" ht="16.5" hidden="1" customHeight="1" x14ac:dyDescent="0.2">
      <c r="A44" s="966" t="s">
        <v>164</v>
      </c>
      <c r="B44" s="967"/>
      <c r="C44" s="579" t="s">
        <v>24</v>
      </c>
      <c r="D44" s="580"/>
      <c r="E44" s="580">
        <v>1841</v>
      </c>
      <c r="F44" s="580">
        <v>1409</v>
      </c>
      <c r="G44" s="580" t="e">
        <f>F44-#REF!</f>
        <v>#REF!</v>
      </c>
      <c r="H44" s="581" t="e">
        <f>F44/#REF!*100</f>
        <v>#REF!</v>
      </c>
      <c r="I44" s="496"/>
      <c r="J44" s="494"/>
      <c r="K44" s="480"/>
      <c r="L44" s="416"/>
      <c r="U44" s="512">
        <f>F44-D44</f>
        <v>1409</v>
      </c>
      <c r="V44" s="510" t="e">
        <f>F44/D44*100</f>
        <v>#DIV/0!</v>
      </c>
      <c r="W44" s="510" t="e">
        <f t="shared" si="2"/>
        <v>#REF!</v>
      </c>
      <c r="X44" s="510" t="e">
        <f t="shared" si="2"/>
        <v>#REF!</v>
      </c>
    </row>
    <row r="45" spans="1:29" s="497" customFormat="1" ht="18" hidden="1" customHeight="1" thickBot="1" x14ac:dyDescent="0.25">
      <c r="A45" s="946" t="s">
        <v>159</v>
      </c>
      <c r="B45" s="947"/>
      <c r="C45" s="582" t="s">
        <v>24</v>
      </c>
      <c r="D45" s="583"/>
      <c r="E45" s="583">
        <f>D36+E43+E44</f>
        <v>11652.2</v>
      </c>
      <c r="F45" s="583">
        <f>F36+F43+F44</f>
        <v>10755.2</v>
      </c>
      <c r="G45" s="584" t="e">
        <f>F45-#REF!</f>
        <v>#REF!</v>
      </c>
      <c r="H45" s="585" t="e">
        <f>F45/#REF!*100</f>
        <v>#REF!</v>
      </c>
      <c r="I45" s="496"/>
      <c r="J45" s="494"/>
      <c r="K45" s="480"/>
      <c r="L45" s="416"/>
      <c r="M45" s="507"/>
      <c r="U45" s="512">
        <f>F45-D45</f>
        <v>10755.2</v>
      </c>
      <c r="V45" s="510" t="e">
        <f>F45/D45*100</f>
        <v>#DIV/0!</v>
      </c>
      <c r="W45" s="510" t="e">
        <f t="shared" si="2"/>
        <v>#REF!</v>
      </c>
      <c r="X45" s="510" t="e">
        <f t="shared" si="2"/>
        <v>#REF!</v>
      </c>
    </row>
    <row r="46" spans="1:29" s="523" customFormat="1" ht="16.5" customHeight="1" x14ac:dyDescent="0.2">
      <c r="A46" s="945"/>
      <c r="B46" s="945"/>
      <c r="C46" s="945"/>
      <c r="D46" s="945"/>
      <c r="E46" s="945"/>
      <c r="F46" s="945"/>
      <c r="G46" s="945"/>
      <c r="H46" s="945"/>
      <c r="I46" s="520"/>
      <c r="J46" s="524"/>
      <c r="K46" s="522"/>
      <c r="L46" s="373"/>
      <c r="W46" s="565"/>
    </row>
    <row r="47" spans="1:29" s="523" customFormat="1" ht="9.75" customHeight="1" x14ac:dyDescent="0.25">
      <c r="A47" s="566"/>
      <c r="B47" s="566"/>
      <c r="C47" s="566"/>
      <c r="D47" s="566"/>
      <c r="E47" s="566"/>
      <c r="F47" s="566"/>
      <c r="G47" s="566"/>
      <c r="H47" s="566"/>
      <c r="I47" s="520"/>
      <c r="J47" s="524"/>
      <c r="K47" s="522"/>
      <c r="L47" s="373"/>
      <c r="W47" s="565"/>
    </row>
    <row r="48" spans="1:29" s="523" customFormat="1" ht="20.25" customHeight="1" x14ac:dyDescent="0.2">
      <c r="A48" s="919" t="s">
        <v>409</v>
      </c>
      <c r="B48" s="919"/>
      <c r="C48" s="919"/>
      <c r="D48" s="919"/>
      <c r="E48" s="919"/>
      <c r="F48" s="919"/>
      <c r="G48" s="919"/>
      <c r="H48" s="919"/>
      <c r="I48" s="520"/>
      <c r="J48" s="524"/>
      <c r="K48" s="522"/>
      <c r="L48" s="373"/>
      <c r="W48" s="565"/>
    </row>
    <row r="49" spans="1:24" s="523" customFormat="1" ht="15.75" customHeight="1" thickBot="1" x14ac:dyDescent="0.25">
      <c r="A49" s="525"/>
      <c r="B49" s="525"/>
      <c r="C49" s="525"/>
      <c r="D49" s="525"/>
      <c r="E49" s="525"/>
      <c r="F49" s="525"/>
      <c r="G49" s="525"/>
      <c r="H49" s="567" t="s">
        <v>24</v>
      </c>
      <c r="I49" s="520"/>
      <c r="J49" s="524"/>
      <c r="K49" s="522"/>
      <c r="L49" s="373"/>
      <c r="W49" s="565"/>
    </row>
    <row r="50" spans="1:24" s="7" customFormat="1" ht="33.75" customHeight="1" thickBot="1" x14ac:dyDescent="0.25">
      <c r="A50" s="926" t="s">
        <v>48</v>
      </c>
      <c r="B50" s="927"/>
      <c r="C50" s="928"/>
      <c r="D50" s="932" t="s">
        <v>565</v>
      </c>
      <c r="E50" s="932" t="s">
        <v>470</v>
      </c>
      <c r="F50" s="932" t="s">
        <v>566</v>
      </c>
      <c r="G50" s="934" t="s">
        <v>567</v>
      </c>
      <c r="H50" s="935"/>
      <c r="I50" s="154"/>
      <c r="J50" s="51"/>
      <c r="K50" s="62"/>
      <c r="L50" s="5"/>
      <c r="W50" s="61"/>
    </row>
    <row r="51" spans="1:24" s="7" customFormat="1" ht="17.25" thickBot="1" x14ac:dyDescent="0.25">
      <c r="A51" s="929"/>
      <c r="B51" s="930"/>
      <c r="C51" s="931"/>
      <c r="D51" s="933"/>
      <c r="E51" s="933"/>
      <c r="F51" s="933"/>
      <c r="G51" s="678" t="s">
        <v>224</v>
      </c>
      <c r="H51" s="678" t="s">
        <v>25</v>
      </c>
      <c r="I51" s="154"/>
      <c r="J51" s="51"/>
      <c r="K51" s="62"/>
      <c r="L51" s="5"/>
      <c r="W51" s="61"/>
    </row>
    <row r="52" spans="1:24" ht="26.25" customHeight="1" x14ac:dyDescent="0.2">
      <c r="A52" s="939" t="s">
        <v>201</v>
      </c>
      <c r="B52" s="940"/>
      <c r="C52" s="941"/>
      <c r="D52" s="841">
        <f>D53+D54</f>
        <v>43121</v>
      </c>
      <c r="E52" s="833">
        <f>E53+E54</f>
        <v>51860</v>
      </c>
      <c r="F52" s="841">
        <f>F53+F54</f>
        <v>52575</v>
      </c>
      <c r="G52" s="837">
        <f>F52-D52</f>
        <v>9454</v>
      </c>
      <c r="H52" s="838">
        <f>F52/D52*100</f>
        <v>121.92435240370121</v>
      </c>
      <c r="I52" s="228"/>
      <c r="K52" s="230"/>
      <c r="L52" s="232"/>
      <c r="M52" s="231"/>
      <c r="N52" s="232"/>
      <c r="T52" s="28"/>
      <c r="U52" s="172"/>
      <c r="V52" s="123"/>
      <c r="W52" s="28"/>
    </row>
    <row r="53" spans="1:24" ht="16.5" customHeight="1" x14ac:dyDescent="0.2">
      <c r="A53" s="936" t="s">
        <v>88</v>
      </c>
      <c r="B53" s="937"/>
      <c r="C53" s="938"/>
      <c r="D53" s="835">
        <v>17820</v>
      </c>
      <c r="E53" s="834">
        <v>20711</v>
      </c>
      <c r="F53" s="835">
        <v>20949</v>
      </c>
      <c r="G53" s="837">
        <f>F53-D53</f>
        <v>3129</v>
      </c>
      <c r="H53" s="838">
        <f>F53/D53*100</f>
        <v>117.55892255892255</v>
      </c>
      <c r="I53" s="228"/>
      <c r="J53" s="229"/>
      <c r="K53" s="230"/>
      <c r="L53" s="232"/>
      <c r="M53" s="231"/>
      <c r="N53" s="232"/>
      <c r="T53" s="28"/>
      <c r="U53" s="172"/>
      <c r="V53" s="123"/>
      <c r="W53" s="28"/>
    </row>
    <row r="54" spans="1:24" ht="16.5" customHeight="1" x14ac:dyDescent="0.2">
      <c r="A54" s="936" t="s">
        <v>89</v>
      </c>
      <c r="B54" s="937"/>
      <c r="C54" s="938"/>
      <c r="D54" s="835">
        <v>25301</v>
      </c>
      <c r="E54" s="834">
        <v>31149</v>
      </c>
      <c r="F54" s="835">
        <v>31626</v>
      </c>
      <c r="G54" s="837">
        <f>F54-D54</f>
        <v>6325</v>
      </c>
      <c r="H54" s="838">
        <f>F54/D54*100</f>
        <v>124.99901189676297</v>
      </c>
      <c r="I54" s="228"/>
      <c r="J54" s="229"/>
      <c r="K54" s="230"/>
      <c r="L54" s="232"/>
      <c r="M54" s="231"/>
      <c r="N54" s="232"/>
      <c r="T54" s="28"/>
      <c r="U54" s="172"/>
      <c r="V54" s="123"/>
      <c r="W54" s="28"/>
    </row>
    <row r="55" spans="1:24" ht="18" customHeight="1" x14ac:dyDescent="0.2">
      <c r="A55" s="942" t="s">
        <v>128</v>
      </c>
      <c r="B55" s="943"/>
      <c r="C55" s="944"/>
      <c r="D55" s="835"/>
      <c r="E55" s="834"/>
      <c r="F55" s="835"/>
      <c r="G55" s="837"/>
      <c r="H55" s="838"/>
      <c r="I55" s="228"/>
      <c r="J55" s="229"/>
      <c r="K55" s="230"/>
      <c r="L55" s="232"/>
      <c r="M55" s="231"/>
      <c r="N55" s="232"/>
      <c r="T55" s="28"/>
      <c r="U55" s="172"/>
      <c r="V55" s="123"/>
      <c r="W55" s="28"/>
    </row>
    <row r="56" spans="1:24" ht="19.5" customHeight="1" x14ac:dyDescent="0.2">
      <c r="A56" s="920" t="s">
        <v>232</v>
      </c>
      <c r="B56" s="921"/>
      <c r="C56" s="922"/>
      <c r="D56" s="835">
        <f>D57+D58</f>
        <v>37178</v>
      </c>
      <c r="E56" s="834">
        <f>E57+E58</f>
        <v>44054</v>
      </c>
      <c r="F56" s="835">
        <f>F57+F58</f>
        <v>44788</v>
      </c>
      <c r="G56" s="837">
        <f t="shared" ref="G56:G63" si="3">F56-D56</f>
        <v>7610</v>
      </c>
      <c r="H56" s="838">
        <f t="shared" ref="H56:H63" si="4">F56/D56*100</f>
        <v>120.469094625854</v>
      </c>
      <c r="I56" s="228"/>
      <c r="J56" s="229"/>
      <c r="K56" s="230"/>
      <c r="L56" s="232"/>
      <c r="M56" s="231"/>
      <c r="N56" s="232"/>
      <c r="T56" s="28"/>
      <c r="U56" s="172"/>
      <c r="V56" s="123"/>
      <c r="W56" s="28"/>
    </row>
    <row r="57" spans="1:24" ht="16.5" customHeight="1" x14ac:dyDescent="0.2">
      <c r="A57" s="936" t="s">
        <v>88</v>
      </c>
      <c r="B57" s="937"/>
      <c r="C57" s="938"/>
      <c r="D57" s="814">
        <v>16941</v>
      </c>
      <c r="E57" s="834">
        <v>19565</v>
      </c>
      <c r="F57" s="835">
        <v>19848</v>
      </c>
      <c r="G57" s="837">
        <f t="shared" si="3"/>
        <v>2907</v>
      </c>
      <c r="H57" s="838">
        <f t="shared" si="4"/>
        <v>117.15955374535152</v>
      </c>
      <c r="I57" s="228"/>
      <c r="J57" s="229"/>
      <c r="K57" s="230"/>
      <c r="L57" s="232"/>
      <c r="M57" s="231"/>
      <c r="N57" s="232"/>
      <c r="T57" s="28"/>
      <c r="U57" s="172"/>
      <c r="V57" s="123"/>
      <c r="W57" s="28"/>
    </row>
    <row r="58" spans="1:24" ht="16.5" customHeight="1" x14ac:dyDescent="0.2">
      <c r="A58" s="936" t="s">
        <v>89</v>
      </c>
      <c r="B58" s="937"/>
      <c r="C58" s="938"/>
      <c r="D58" s="835">
        <v>20237</v>
      </c>
      <c r="E58" s="834">
        <v>24489</v>
      </c>
      <c r="F58" s="835">
        <v>24940</v>
      </c>
      <c r="G58" s="837">
        <f t="shared" si="3"/>
        <v>4703</v>
      </c>
      <c r="H58" s="838">
        <f t="shared" si="4"/>
        <v>123.23961061422149</v>
      </c>
      <c r="I58" s="228"/>
      <c r="J58" s="229"/>
      <c r="K58" s="230"/>
      <c r="L58" s="232"/>
      <c r="M58" s="231"/>
      <c r="N58" s="232"/>
      <c r="T58" s="28"/>
      <c r="U58" s="172"/>
      <c r="V58" s="123"/>
      <c r="W58" s="28"/>
      <c r="X58" s="28"/>
    </row>
    <row r="59" spans="1:24" ht="16.5" customHeight="1" x14ac:dyDescent="0.2">
      <c r="A59" s="920" t="s">
        <v>337</v>
      </c>
      <c r="B59" s="921"/>
      <c r="C59" s="922"/>
      <c r="D59" s="835">
        <f>SUM(D60:D61)</f>
        <v>1410</v>
      </c>
      <c r="E59" s="835">
        <f>E60+E61</f>
        <v>1801</v>
      </c>
      <c r="F59" s="835">
        <f>SUM(F60:F61)</f>
        <v>1808</v>
      </c>
      <c r="G59" s="837">
        <f>F59-D59</f>
        <v>398</v>
      </c>
      <c r="H59" s="838">
        <f>F59/D59*100</f>
        <v>128.22695035460993</v>
      </c>
      <c r="I59" s="228"/>
      <c r="J59" s="229"/>
      <c r="K59" s="230"/>
      <c r="L59" s="232"/>
      <c r="M59" s="231"/>
      <c r="N59" s="232"/>
      <c r="T59" s="28"/>
      <c r="U59" s="172"/>
      <c r="V59" s="123"/>
      <c r="W59" s="123"/>
    </row>
    <row r="60" spans="1:24" ht="16.5" customHeight="1" x14ac:dyDescent="0.2">
      <c r="A60" s="936" t="s">
        <v>88</v>
      </c>
      <c r="B60" s="937"/>
      <c r="C60" s="938"/>
      <c r="D60" s="835">
        <v>539</v>
      </c>
      <c r="E60" s="835">
        <v>676</v>
      </c>
      <c r="F60" s="835">
        <v>671</v>
      </c>
      <c r="G60" s="837">
        <f>F60-D60</f>
        <v>132</v>
      </c>
      <c r="H60" s="838">
        <f>F60/D60*100</f>
        <v>124.48979591836735</v>
      </c>
      <c r="I60" s="228"/>
      <c r="J60" s="229"/>
      <c r="K60" s="230"/>
      <c r="L60" s="232"/>
      <c r="M60" s="231"/>
      <c r="N60" s="232"/>
      <c r="T60" s="28"/>
      <c r="U60" s="172"/>
      <c r="V60" s="123"/>
      <c r="W60" s="123"/>
    </row>
    <row r="61" spans="1:24" ht="16.5" customHeight="1" x14ac:dyDescent="0.2">
      <c r="A61" s="936" t="s">
        <v>89</v>
      </c>
      <c r="B61" s="937"/>
      <c r="C61" s="938"/>
      <c r="D61" s="835">
        <v>871</v>
      </c>
      <c r="E61" s="835">
        <v>1125</v>
      </c>
      <c r="F61" s="835">
        <v>1137</v>
      </c>
      <c r="G61" s="837">
        <f>F61-D61</f>
        <v>266</v>
      </c>
      <c r="H61" s="838">
        <f>F61/D61*100</f>
        <v>130.53960964408725</v>
      </c>
      <c r="I61" s="228"/>
      <c r="J61" s="229"/>
      <c r="K61" s="230"/>
      <c r="L61" s="232"/>
      <c r="M61" s="231"/>
      <c r="N61" s="232"/>
      <c r="T61" s="28"/>
      <c r="U61" s="172"/>
      <c r="V61" s="123"/>
      <c r="W61" s="123"/>
      <c r="X61" s="28"/>
    </row>
    <row r="62" spans="1:24" ht="54.75" customHeight="1" x14ac:dyDescent="0.2">
      <c r="A62" s="920" t="s">
        <v>507</v>
      </c>
      <c r="B62" s="921"/>
      <c r="C62" s="922"/>
      <c r="D62" s="835">
        <v>3375</v>
      </c>
      <c r="E62" s="835">
        <v>4582</v>
      </c>
      <c r="F62" s="835">
        <v>4551</v>
      </c>
      <c r="G62" s="837">
        <f>F62-D62</f>
        <v>1176</v>
      </c>
      <c r="H62" s="838">
        <f>F62/D62*100</f>
        <v>134.84444444444443</v>
      </c>
      <c r="I62" s="228"/>
      <c r="J62" s="229"/>
      <c r="K62" s="230"/>
      <c r="L62" s="232"/>
      <c r="M62" s="231"/>
      <c r="N62" s="232"/>
      <c r="T62" s="28"/>
      <c r="U62" s="172"/>
      <c r="V62" s="123"/>
      <c r="W62" s="123"/>
    </row>
    <row r="63" spans="1:24" ht="21" customHeight="1" thickBot="1" x14ac:dyDescent="0.25">
      <c r="A63" s="923" t="s">
        <v>338</v>
      </c>
      <c r="B63" s="924"/>
      <c r="C63" s="925"/>
      <c r="D63" s="836">
        <v>1216</v>
      </c>
      <c r="E63" s="836">
        <v>1423</v>
      </c>
      <c r="F63" s="836">
        <v>1428</v>
      </c>
      <c r="G63" s="839">
        <f t="shared" si="3"/>
        <v>212</v>
      </c>
      <c r="H63" s="840">
        <f t="shared" si="4"/>
        <v>117.43421052631579</v>
      </c>
      <c r="I63" s="228"/>
      <c r="J63" s="229"/>
      <c r="K63" s="230"/>
      <c r="L63" s="232"/>
      <c r="M63" s="231"/>
      <c r="N63" s="232"/>
      <c r="T63" s="28"/>
      <c r="U63" s="172"/>
      <c r="V63" s="123"/>
      <c r="W63" s="123"/>
    </row>
    <row r="64" spans="1:24" s="516" customFormat="1" ht="16.5" customHeight="1" x14ac:dyDescent="0.2">
      <c r="A64" s="917" t="s">
        <v>410</v>
      </c>
      <c r="B64" s="917"/>
      <c r="C64" s="917"/>
      <c r="D64" s="917"/>
      <c r="E64" s="917"/>
      <c r="F64" s="917"/>
      <c r="G64" s="917"/>
      <c r="H64" s="917"/>
      <c r="I64" s="372"/>
      <c r="K64" s="370"/>
      <c r="L64" s="370"/>
      <c r="M64" s="370"/>
      <c r="N64" s="370"/>
      <c r="O64" s="370"/>
      <c r="P64" s="370"/>
      <c r="Q64" s="370"/>
      <c r="R64" s="370"/>
      <c r="S64" s="370"/>
      <c r="T64" s="370"/>
    </row>
    <row r="65" spans="1:20" s="516" customFormat="1" ht="15.75" customHeight="1" x14ac:dyDescent="0.2">
      <c r="A65" s="918"/>
      <c r="B65" s="918"/>
      <c r="C65" s="918"/>
      <c r="D65" s="918"/>
      <c r="E65" s="918"/>
      <c r="F65" s="918"/>
      <c r="G65" s="918"/>
      <c r="H65" s="918"/>
      <c r="I65" s="372"/>
      <c r="K65" s="370"/>
      <c r="L65" s="370"/>
      <c r="M65" s="370"/>
      <c r="N65" s="370"/>
      <c r="O65" s="370"/>
      <c r="P65" s="370"/>
      <c r="Q65" s="370"/>
      <c r="R65" s="370"/>
      <c r="S65" s="370"/>
      <c r="T65" s="370"/>
    </row>
    <row r="66" spans="1:20" s="370" customFormat="1" x14ac:dyDescent="0.2">
      <c r="I66" s="372"/>
      <c r="J66" s="516"/>
    </row>
    <row r="67" spans="1:20" x14ac:dyDescent="0.2">
      <c r="A67" s="411"/>
      <c r="B67" s="411"/>
      <c r="C67" s="411"/>
      <c r="D67" s="411"/>
      <c r="E67" s="411"/>
      <c r="F67" s="411"/>
      <c r="G67" s="411"/>
      <c r="H67" s="411"/>
    </row>
    <row r="68" spans="1:20" x14ac:dyDescent="0.2">
      <c r="A68" s="411"/>
      <c r="B68" s="411"/>
      <c r="C68" s="411"/>
      <c r="D68" s="411"/>
      <c r="E68" s="411"/>
      <c r="F68" s="411"/>
      <c r="G68" s="411"/>
      <c r="H68" s="411"/>
    </row>
    <row r="69" spans="1:20" x14ac:dyDescent="0.2">
      <c r="A69" s="411"/>
      <c r="B69" s="411"/>
      <c r="C69" s="411"/>
      <c r="D69" s="411"/>
      <c r="E69" s="411"/>
      <c r="F69" s="411"/>
      <c r="G69" s="411"/>
      <c r="H69" s="411"/>
    </row>
    <row r="70" spans="1:20" x14ac:dyDescent="0.2">
      <c r="A70" s="411"/>
      <c r="B70" s="411"/>
      <c r="C70" s="411"/>
      <c r="D70" s="411"/>
      <c r="E70" s="411"/>
      <c r="F70" s="411"/>
      <c r="G70" s="411"/>
      <c r="H70" s="411"/>
    </row>
    <row r="71" spans="1:20" s="42" customFormat="1" x14ac:dyDescent="0.2">
      <c r="A71" s="44"/>
      <c r="B71" s="7"/>
      <c r="C71" s="7"/>
      <c r="D71" s="7"/>
      <c r="E71" s="7"/>
      <c r="F71" s="7"/>
      <c r="G71" s="7"/>
      <c r="H71" s="7"/>
      <c r="I71" s="26"/>
      <c r="K71" s="44"/>
      <c r="L71" s="44"/>
      <c r="M71" s="44"/>
      <c r="N71" s="44"/>
      <c r="O71" s="44"/>
      <c r="P71" s="44"/>
      <c r="Q71" s="44"/>
      <c r="R71" s="44"/>
      <c r="S71" s="44"/>
      <c r="T71" s="44"/>
    </row>
  </sheetData>
  <mergeCells count="69">
    <mergeCell ref="A12:C12"/>
    <mergeCell ref="A6:C6"/>
    <mergeCell ref="A7:C7"/>
    <mergeCell ref="A8:C8"/>
    <mergeCell ref="A9:C9"/>
    <mergeCell ref="A11:C11"/>
    <mergeCell ref="A10:C10"/>
    <mergeCell ref="A1:I1"/>
    <mergeCell ref="D2:H2"/>
    <mergeCell ref="A3:C5"/>
    <mergeCell ref="D3:D5"/>
    <mergeCell ref="E3:E5"/>
    <mergeCell ref="F3:F5"/>
    <mergeCell ref="G3:H4"/>
    <mergeCell ref="A13:C13"/>
    <mergeCell ref="A14:C14"/>
    <mergeCell ref="A16:C16"/>
    <mergeCell ref="J30:P30"/>
    <mergeCell ref="A17:C17"/>
    <mergeCell ref="A27:H2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28:H28"/>
    <mergeCell ref="A29:H29"/>
    <mergeCell ref="A41:C41"/>
    <mergeCell ref="A42:C42"/>
    <mergeCell ref="A43:B43"/>
    <mergeCell ref="A44:B44"/>
    <mergeCell ref="A30:H30"/>
    <mergeCell ref="A32:H32"/>
    <mergeCell ref="A34:C35"/>
    <mergeCell ref="D34:D35"/>
    <mergeCell ref="E34:E35"/>
    <mergeCell ref="F34:F35"/>
    <mergeCell ref="G34:H34"/>
    <mergeCell ref="A45:B45"/>
    <mergeCell ref="A36:C36"/>
    <mergeCell ref="A37:C37"/>
    <mergeCell ref="A38:C38"/>
    <mergeCell ref="A39:C39"/>
    <mergeCell ref="A40:C40"/>
    <mergeCell ref="A52:C52"/>
    <mergeCell ref="A53:C53"/>
    <mergeCell ref="A54:C54"/>
    <mergeCell ref="A55:C55"/>
    <mergeCell ref="A46:H46"/>
    <mergeCell ref="A15:C15"/>
    <mergeCell ref="A64:H65"/>
    <mergeCell ref="A48:H48"/>
    <mergeCell ref="A56:C56"/>
    <mergeCell ref="A62:C62"/>
    <mergeCell ref="A63:C63"/>
    <mergeCell ref="A50:C51"/>
    <mergeCell ref="D50:D51"/>
    <mergeCell ref="E50:E51"/>
    <mergeCell ref="F50:F51"/>
    <mergeCell ref="G50:H50"/>
    <mergeCell ref="A57:C57"/>
    <mergeCell ref="A58:C58"/>
    <mergeCell ref="A59:C59"/>
    <mergeCell ref="A60:C60"/>
    <mergeCell ref="A61:C61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55" zoomScaleNormal="71" zoomScaleSheetLayoutView="55" workbookViewId="0">
      <selection activeCell="M33" sqref="M33"/>
    </sheetView>
  </sheetViews>
  <sheetFormatPr defaultColWidth="9.140625" defaultRowHeight="12.75" x14ac:dyDescent="0.2"/>
  <cols>
    <col min="1" max="1" width="47.85546875" style="44" customWidth="1"/>
    <col min="2" max="2" width="16.140625" style="44" customWidth="1"/>
    <col min="3" max="3" width="17.140625" style="44" customWidth="1"/>
    <col min="4" max="4" width="18" style="44" customWidth="1"/>
    <col min="5" max="5" width="18.140625" style="44" customWidth="1"/>
    <col min="6" max="6" width="26.85546875" style="44" customWidth="1"/>
    <col min="7" max="7" width="26.28515625" style="44" customWidth="1"/>
    <col min="8" max="8" width="19.7109375" style="44" customWidth="1"/>
    <col min="9" max="16384" width="9.140625" style="44"/>
  </cols>
  <sheetData>
    <row r="1" spans="1:13" ht="24.75" customHeight="1" x14ac:dyDescent="0.3">
      <c r="A1" s="1010" t="s">
        <v>32</v>
      </c>
      <c r="B1" s="1010"/>
      <c r="C1" s="1010"/>
      <c r="D1" s="1010"/>
      <c r="E1" s="1010"/>
      <c r="F1" s="1010"/>
      <c r="G1" s="1010"/>
      <c r="H1" s="1010"/>
    </row>
    <row r="2" spans="1:13" ht="15.75" customHeight="1" thickBot="1" x14ac:dyDescent="0.25">
      <c r="A2" s="124"/>
      <c r="B2" s="124"/>
      <c r="C2" s="124"/>
      <c r="D2" s="124"/>
      <c r="E2" s="124"/>
      <c r="F2" s="124"/>
      <c r="H2" s="6"/>
    </row>
    <row r="3" spans="1:13" ht="60.75" customHeight="1" thickBot="1" x14ac:dyDescent="0.25">
      <c r="A3" s="1011" t="s">
        <v>48</v>
      </c>
      <c r="B3" s="1013" t="s">
        <v>141</v>
      </c>
      <c r="C3" s="1015" t="s">
        <v>517</v>
      </c>
      <c r="D3" s="1016"/>
      <c r="E3" s="1016"/>
      <c r="F3" s="1017"/>
      <c r="G3" s="625" t="s">
        <v>514</v>
      </c>
      <c r="H3" s="631" t="s">
        <v>47</v>
      </c>
      <c r="M3" s="19"/>
    </row>
    <row r="4" spans="1:13" ht="59.25" customHeight="1" thickBot="1" x14ac:dyDescent="0.25">
      <c r="A4" s="1012"/>
      <c r="B4" s="1014"/>
      <c r="C4" s="688" t="s">
        <v>520</v>
      </c>
      <c r="D4" s="631" t="s">
        <v>412</v>
      </c>
      <c r="E4" s="688" t="s">
        <v>521</v>
      </c>
      <c r="F4" s="631" t="s">
        <v>568</v>
      </c>
      <c r="G4" s="625" t="s">
        <v>556</v>
      </c>
      <c r="H4" s="752" t="s">
        <v>521</v>
      </c>
      <c r="I4" s="2"/>
      <c r="K4" s="28"/>
      <c r="M4" s="65"/>
    </row>
    <row r="5" spans="1:13" ht="36.75" customHeight="1" x14ac:dyDescent="0.2">
      <c r="A5" s="632" t="s">
        <v>82</v>
      </c>
      <c r="B5" s="633" t="s">
        <v>24</v>
      </c>
      <c r="C5" s="842">
        <v>1171</v>
      </c>
      <c r="D5" s="685">
        <v>1290</v>
      </c>
      <c r="E5" s="846">
        <v>3124</v>
      </c>
      <c r="F5" s="683">
        <f>E5-C5</f>
        <v>1953</v>
      </c>
      <c r="G5" s="846">
        <v>858</v>
      </c>
      <c r="H5" s="846">
        <v>72700</v>
      </c>
      <c r="I5" s="627"/>
      <c r="J5" s="40"/>
      <c r="K5" s="28"/>
      <c r="L5" s="25"/>
      <c r="M5" s="65"/>
    </row>
    <row r="6" spans="1:13" ht="20.25" customHeight="1" thickBot="1" x14ac:dyDescent="0.25">
      <c r="A6" s="634" t="s">
        <v>27</v>
      </c>
      <c r="B6" s="635" t="s">
        <v>24</v>
      </c>
      <c r="C6" s="843">
        <v>720</v>
      </c>
      <c r="D6" s="686">
        <v>836</v>
      </c>
      <c r="E6" s="847">
        <v>2877</v>
      </c>
      <c r="F6" s="689">
        <f>E6-C6</f>
        <v>2157</v>
      </c>
      <c r="G6" s="850">
        <v>459</v>
      </c>
      <c r="H6" s="847">
        <v>67300</v>
      </c>
      <c r="I6" s="627"/>
      <c r="J6" s="40"/>
      <c r="K6" s="28"/>
      <c r="L6" s="25"/>
      <c r="M6" s="65"/>
    </row>
    <row r="7" spans="1:13" ht="35.25" customHeight="1" thickBot="1" x14ac:dyDescent="0.25">
      <c r="A7" s="197" t="s">
        <v>31</v>
      </c>
      <c r="B7" s="636" t="s">
        <v>25</v>
      </c>
      <c r="C7" s="844">
        <v>0.6</v>
      </c>
      <c r="D7" s="687">
        <v>0.7</v>
      </c>
      <c r="E7" s="848">
        <v>2.2999999999999998</v>
      </c>
      <c r="F7" s="195">
        <f>E7-C7</f>
        <v>1.6999999999999997</v>
      </c>
      <c r="G7" s="848">
        <v>1.8</v>
      </c>
      <c r="H7" s="852">
        <v>4.5999999999999996</v>
      </c>
      <c r="I7" s="20"/>
      <c r="J7" s="40"/>
      <c r="K7" s="28"/>
      <c r="L7" s="25"/>
      <c r="M7" s="65"/>
    </row>
    <row r="8" spans="1:13" ht="54.75" customHeight="1" thickBot="1" x14ac:dyDescent="0.25">
      <c r="A8" s="628" t="s">
        <v>169</v>
      </c>
      <c r="B8" s="636" t="s">
        <v>155</v>
      </c>
      <c r="C8" s="845">
        <v>3224</v>
      </c>
      <c r="D8" s="684">
        <v>2187</v>
      </c>
      <c r="E8" s="849">
        <v>3315</v>
      </c>
      <c r="F8" s="683">
        <f>E8-C8</f>
        <v>91</v>
      </c>
      <c r="G8" s="851">
        <v>494</v>
      </c>
      <c r="H8" s="811">
        <v>70900</v>
      </c>
      <c r="I8" s="627"/>
      <c r="J8" s="40"/>
      <c r="K8" s="28"/>
      <c r="L8" s="25"/>
      <c r="M8" s="65"/>
    </row>
    <row r="9" spans="1:13" ht="43.5" customHeight="1" thickBot="1" x14ac:dyDescent="0.25">
      <c r="A9" s="637" t="s">
        <v>38</v>
      </c>
      <c r="B9" s="636" t="s">
        <v>24</v>
      </c>
      <c r="C9" s="844">
        <v>0.4</v>
      </c>
      <c r="D9" s="687">
        <v>0.6</v>
      </c>
      <c r="E9" s="848">
        <v>0.9</v>
      </c>
      <c r="F9" s="690">
        <f>E9-C9</f>
        <v>0.5</v>
      </c>
      <c r="G9" s="848">
        <v>0.6</v>
      </c>
      <c r="H9" s="853">
        <f>102.6/100</f>
        <v>1.026</v>
      </c>
      <c r="I9" s="1"/>
      <c r="J9" s="40"/>
      <c r="K9" s="28"/>
      <c r="L9" s="25"/>
    </row>
    <row r="10" spans="1:13" ht="33.75" hidden="1" thickBot="1" x14ac:dyDescent="0.25">
      <c r="A10" s="638" t="s">
        <v>83</v>
      </c>
      <c r="B10" s="639"/>
      <c r="C10" s="640"/>
      <c r="D10" s="641"/>
      <c r="E10" s="641"/>
      <c r="F10" s="642"/>
      <c r="G10" s="643"/>
      <c r="H10" s="644"/>
      <c r="I10" s="2"/>
      <c r="J10" s="196"/>
      <c r="L10" s="25"/>
    </row>
    <row r="11" spans="1:13" ht="16.5" hidden="1" customHeight="1" x14ac:dyDescent="0.2">
      <c r="A11" s="645" t="s">
        <v>84</v>
      </c>
      <c r="B11" s="147" t="s">
        <v>25</v>
      </c>
      <c r="C11" s="630">
        <v>21.5</v>
      </c>
      <c r="D11" s="1"/>
      <c r="E11" s="1">
        <v>29.4</v>
      </c>
      <c r="F11" s="630">
        <f>E11-C11</f>
        <v>7.8999999999999986</v>
      </c>
      <c r="G11" s="646"/>
      <c r="H11" s="43"/>
      <c r="I11" s="2"/>
      <c r="J11" s="196"/>
      <c r="L11" s="25"/>
    </row>
    <row r="12" spans="1:13" ht="16.5" hidden="1" customHeight="1" x14ac:dyDescent="0.2">
      <c r="A12" s="645" t="s">
        <v>85</v>
      </c>
      <c r="B12" s="147" t="s">
        <v>25</v>
      </c>
      <c r="C12" s="630">
        <v>69.2</v>
      </c>
      <c r="D12" s="1"/>
      <c r="E12" s="1">
        <v>64.7</v>
      </c>
      <c r="F12" s="630">
        <f>E12-C12</f>
        <v>-4.5</v>
      </c>
      <c r="G12" s="646"/>
      <c r="H12" s="43"/>
      <c r="I12" s="2"/>
      <c r="J12" s="196"/>
      <c r="L12" s="25"/>
    </row>
    <row r="13" spans="1:13" ht="17.25" hidden="1" thickBot="1" x14ac:dyDescent="0.25">
      <c r="A13" s="647" t="s">
        <v>86</v>
      </c>
      <c r="B13" s="161" t="s">
        <v>25</v>
      </c>
      <c r="C13" s="629">
        <v>9.3000000000000007</v>
      </c>
      <c r="D13" s="606"/>
      <c r="E13" s="606">
        <v>5.9</v>
      </c>
      <c r="F13" s="629">
        <f>E13-C13</f>
        <v>-3.4000000000000004</v>
      </c>
      <c r="G13" s="648"/>
      <c r="H13" s="649"/>
      <c r="I13" s="2"/>
      <c r="J13" s="196"/>
      <c r="L13" s="25"/>
    </row>
    <row r="14" spans="1:13" ht="18" customHeight="1" x14ac:dyDescent="0.2">
      <c r="A14" s="1018" t="s">
        <v>602</v>
      </c>
      <c r="B14" s="1018"/>
      <c r="C14" s="1018"/>
      <c r="D14" s="1018"/>
      <c r="E14" s="1018"/>
      <c r="F14" s="1018"/>
      <c r="G14" s="1018"/>
      <c r="H14" s="1018"/>
      <c r="I14" s="2"/>
      <c r="J14" s="2"/>
    </row>
    <row r="15" spans="1:13" ht="15.75" x14ac:dyDescent="0.2">
      <c r="A15" s="910"/>
      <c r="B15" s="910"/>
      <c r="C15" s="910"/>
      <c r="D15" s="910"/>
      <c r="E15" s="910"/>
      <c r="F15" s="910"/>
      <c r="G15" s="910"/>
      <c r="H15" s="910"/>
    </row>
    <row r="16" spans="1:13" s="2" customFormat="1" ht="40.5" customHeight="1" x14ac:dyDescent="0.2">
      <c r="A16" s="650"/>
      <c r="B16" s="651"/>
      <c r="C16" s="651"/>
      <c r="D16" s="651"/>
      <c r="E16" s="651"/>
      <c r="F16" s="651"/>
      <c r="G16" s="651"/>
      <c r="H16" s="651"/>
      <c r="I16" s="651"/>
    </row>
    <row r="17" spans="1:18" s="2" customFormat="1" ht="19.5" customHeight="1" x14ac:dyDescent="0.25">
      <c r="A17" s="3"/>
      <c r="B17" s="48"/>
      <c r="C17" s="40"/>
      <c r="D17" s="40"/>
      <c r="E17" s="367"/>
      <c r="I17" s="652"/>
      <c r="J17" s="652"/>
      <c r="K17" s="652"/>
      <c r="L17" s="652"/>
      <c r="M17" s="652"/>
      <c r="N17" s="652"/>
    </row>
    <row r="18" spans="1:18" s="2" customFormat="1" ht="19.5" customHeight="1" x14ac:dyDescent="0.25">
      <c r="A18" s="3"/>
      <c r="B18" s="48"/>
      <c r="C18" s="40"/>
      <c r="D18" s="40"/>
      <c r="E18" s="367"/>
      <c r="I18" s="652"/>
      <c r="J18" s="652"/>
      <c r="K18" s="652"/>
      <c r="L18" s="652"/>
      <c r="M18" s="652"/>
      <c r="N18" s="652"/>
    </row>
    <row r="19" spans="1:18" s="2" customFormat="1" ht="21.75" customHeight="1" x14ac:dyDescent="0.25">
      <c r="A19" s="3"/>
      <c r="B19" s="48"/>
      <c r="C19" s="40"/>
      <c r="D19" s="40"/>
      <c r="E19" s="367"/>
      <c r="I19" s="652"/>
      <c r="J19" s="652"/>
      <c r="K19" s="652"/>
      <c r="L19" s="652"/>
      <c r="M19" s="652"/>
      <c r="N19" s="652"/>
    </row>
    <row r="20" spans="1:18" s="2" customFormat="1" ht="19.5" customHeight="1" x14ac:dyDescent="0.25">
      <c r="A20" s="3"/>
      <c r="B20" s="48"/>
      <c r="C20" s="40"/>
      <c r="D20" s="40"/>
      <c r="E20" s="367"/>
      <c r="I20" s="652"/>
      <c r="J20" s="652"/>
      <c r="K20" s="652"/>
      <c r="L20" s="652"/>
      <c r="M20" s="652"/>
      <c r="N20" s="652"/>
    </row>
    <row r="21" spans="1:18" s="2" customFormat="1" ht="19.5" customHeight="1" x14ac:dyDescent="0.25">
      <c r="A21" s="3"/>
      <c r="B21" s="48"/>
      <c r="C21" s="40"/>
      <c r="D21" s="40"/>
      <c r="E21" s="367"/>
      <c r="I21" s="652"/>
      <c r="J21" s="652"/>
      <c r="K21" s="652"/>
      <c r="L21" s="652"/>
      <c r="M21" s="652"/>
      <c r="N21" s="652"/>
    </row>
    <row r="22" spans="1:18" s="2" customFormat="1" ht="19.5" customHeight="1" x14ac:dyDescent="0.25">
      <c r="A22" s="3"/>
      <c r="B22" s="48"/>
      <c r="C22" s="40"/>
      <c r="D22" s="40"/>
      <c r="E22" s="367"/>
      <c r="I22" s="652"/>
      <c r="J22" s="652"/>
      <c r="K22" s="652"/>
      <c r="L22" s="652"/>
      <c r="M22" s="652"/>
      <c r="N22" s="652"/>
    </row>
    <row r="23" spans="1:18" s="2" customFormat="1" ht="19.5" customHeight="1" x14ac:dyDescent="0.25">
      <c r="A23" s="3"/>
      <c r="B23" s="48"/>
      <c r="C23" s="40"/>
      <c r="D23" s="40"/>
      <c r="E23" s="367"/>
      <c r="I23" s="652"/>
      <c r="J23" s="652"/>
      <c r="K23" s="652"/>
      <c r="L23" s="652"/>
      <c r="M23" s="652"/>
      <c r="N23" s="652"/>
      <c r="P23" s="614"/>
      <c r="Q23" s="29"/>
      <c r="R23" s="29"/>
    </row>
    <row r="24" spans="1:18" s="2" customFormat="1" ht="17.25" customHeight="1" x14ac:dyDescent="0.25">
      <c r="A24" s="3"/>
      <c r="B24" s="48"/>
      <c r="C24" s="40"/>
      <c r="D24" s="40"/>
      <c r="E24" s="367"/>
      <c r="I24" s="652"/>
      <c r="J24" s="652"/>
      <c r="K24" s="652"/>
      <c r="L24" s="652"/>
      <c r="M24" s="652"/>
      <c r="N24" s="652"/>
      <c r="P24" s="614"/>
      <c r="Q24" s="29"/>
      <c r="R24" s="29"/>
    </row>
    <row r="25" spans="1:18" ht="15.75" customHeight="1" x14ac:dyDescent="0.25">
      <c r="I25" s="652"/>
      <c r="J25" s="652"/>
      <c r="K25" s="652"/>
      <c r="L25" s="652"/>
      <c r="M25" s="652"/>
      <c r="N25" s="652"/>
      <c r="O25" s="2"/>
      <c r="P25" s="614"/>
      <c r="Q25" s="29"/>
      <c r="R25" s="29"/>
    </row>
    <row r="26" spans="1:18" ht="15.75" customHeight="1" x14ac:dyDescent="0.25">
      <c r="I26" s="652"/>
      <c r="J26" s="652"/>
      <c r="K26" s="652"/>
      <c r="L26" s="652"/>
      <c r="M26" s="652"/>
      <c r="N26" s="652"/>
      <c r="O26" s="2"/>
      <c r="P26" s="614"/>
      <c r="Q26" s="29"/>
      <c r="R26" s="29"/>
    </row>
    <row r="27" spans="1:18" ht="15.75" customHeight="1" x14ac:dyDescent="0.25">
      <c r="I27" s="652"/>
      <c r="J27" s="652"/>
      <c r="K27" s="652"/>
      <c r="L27" s="652"/>
      <c r="M27" s="652"/>
      <c r="N27" s="652"/>
      <c r="O27" s="2"/>
      <c r="P27" s="614"/>
      <c r="Q27" s="29"/>
      <c r="R27" s="29"/>
    </row>
    <row r="28" spans="1:18" x14ac:dyDescent="0.2">
      <c r="I28" s="653"/>
      <c r="J28" s="653"/>
      <c r="K28" s="653"/>
      <c r="L28" s="653"/>
      <c r="M28" s="653"/>
      <c r="N28" s="653"/>
      <c r="O28" s="2"/>
      <c r="P28" s="2"/>
      <c r="Q28" s="2"/>
      <c r="R28" s="2"/>
    </row>
    <row r="29" spans="1:18" x14ac:dyDescent="0.2">
      <c r="I29" s="653"/>
      <c r="J29" s="653"/>
      <c r="K29" s="653"/>
      <c r="L29" s="653"/>
      <c r="M29" s="653"/>
      <c r="N29" s="653"/>
      <c r="O29" s="2"/>
      <c r="P29" s="2"/>
      <c r="Q29" s="2"/>
      <c r="R29" s="2"/>
    </row>
    <row r="30" spans="1:18" ht="25.5" customHeight="1" x14ac:dyDescent="0.2">
      <c r="I30" s="653"/>
      <c r="J30" s="653"/>
      <c r="K30" s="653"/>
      <c r="L30" s="653"/>
      <c r="M30" s="653"/>
      <c r="N30" s="653"/>
      <c r="O30" s="2"/>
      <c r="P30" s="2"/>
      <c r="Q30" s="2"/>
      <c r="R30" s="2"/>
    </row>
    <row r="31" spans="1:18" x14ac:dyDescent="0.2">
      <c r="I31" s="653"/>
      <c r="J31" s="653"/>
      <c r="K31" s="653"/>
      <c r="L31" s="653"/>
      <c r="M31" s="653"/>
      <c r="N31" s="653"/>
      <c r="O31" s="2"/>
      <c r="P31" s="2"/>
      <c r="Q31" s="2"/>
      <c r="R31" s="2"/>
    </row>
    <row r="32" spans="1:18" x14ac:dyDescent="0.2">
      <c r="I32" s="653"/>
      <c r="J32" s="653"/>
      <c r="K32" s="653"/>
      <c r="L32" s="653"/>
      <c r="M32" s="653"/>
      <c r="N32" s="653"/>
      <c r="O32" s="2"/>
      <c r="P32" s="2"/>
      <c r="Q32" s="2"/>
      <c r="R32" s="2"/>
    </row>
    <row r="33" spans="9:18" ht="12.75" customHeight="1" x14ac:dyDescent="0.2">
      <c r="I33" s="652"/>
      <c r="J33" s="652"/>
      <c r="K33" s="652"/>
      <c r="L33" s="652"/>
      <c r="M33" s="652"/>
      <c r="N33" s="652"/>
      <c r="O33" s="2"/>
      <c r="P33" s="2"/>
      <c r="Q33" s="2"/>
      <c r="R33" s="2"/>
    </row>
    <row r="34" spans="9:18" ht="12.75" customHeight="1" x14ac:dyDescent="0.2">
      <c r="I34" s="652"/>
      <c r="J34" s="652"/>
      <c r="K34" s="652"/>
      <c r="L34" s="652"/>
      <c r="M34" s="652"/>
      <c r="N34" s="652"/>
      <c r="O34" s="2"/>
      <c r="P34" s="2"/>
      <c r="Q34" s="2"/>
      <c r="R34" s="2"/>
    </row>
    <row r="35" spans="9:18" ht="12.75" customHeight="1" x14ac:dyDescent="0.2">
      <c r="I35" s="652"/>
      <c r="J35" s="652"/>
      <c r="K35" s="652"/>
      <c r="L35" s="652"/>
      <c r="M35" s="652"/>
      <c r="N35" s="652"/>
      <c r="O35" s="2"/>
      <c r="P35" s="2"/>
      <c r="Q35" s="2"/>
      <c r="R35" s="2"/>
    </row>
    <row r="36" spans="9:18" ht="12.75" customHeight="1" x14ac:dyDescent="0.2">
      <c r="I36" s="652"/>
      <c r="J36" s="652"/>
      <c r="K36" s="652"/>
      <c r="L36" s="652"/>
      <c r="M36" s="652"/>
      <c r="N36" s="652"/>
      <c r="O36" s="2"/>
      <c r="P36" s="2"/>
      <c r="Q36" s="2"/>
      <c r="R36" s="2"/>
    </row>
    <row r="37" spans="9:18" ht="12.75" customHeight="1" x14ac:dyDescent="0.2">
      <c r="I37" s="652"/>
      <c r="J37" s="652"/>
      <c r="K37" s="652"/>
      <c r="L37" s="652"/>
      <c r="M37" s="652"/>
      <c r="N37" s="652"/>
      <c r="O37" s="2"/>
      <c r="P37" s="2"/>
      <c r="Q37" s="2"/>
      <c r="R37" s="2"/>
    </row>
    <row r="38" spans="9:18" ht="12.75" customHeight="1" x14ac:dyDescent="0.2">
      <c r="I38" s="652"/>
      <c r="J38" s="652"/>
      <c r="K38" s="652"/>
      <c r="L38" s="652"/>
      <c r="M38" s="652"/>
      <c r="N38" s="652"/>
      <c r="O38" s="2"/>
      <c r="P38" s="2"/>
      <c r="Q38" s="2"/>
      <c r="R38" s="2"/>
    </row>
    <row r="39" spans="9:18" ht="12.75" customHeight="1" x14ac:dyDescent="0.2">
      <c r="I39" s="652"/>
      <c r="J39" s="652"/>
      <c r="K39" s="652"/>
      <c r="L39" s="652"/>
      <c r="M39" s="652"/>
      <c r="N39" s="652"/>
      <c r="O39" s="2"/>
      <c r="P39" s="2"/>
      <c r="Q39" s="2"/>
      <c r="R39" s="2"/>
    </row>
    <row r="40" spans="9:18" ht="12.75" customHeight="1" x14ac:dyDescent="0.2">
      <c r="I40" s="652"/>
      <c r="J40" s="652"/>
      <c r="K40" s="652"/>
      <c r="L40" s="652"/>
      <c r="M40" s="652"/>
      <c r="N40" s="652"/>
      <c r="O40" s="2"/>
      <c r="P40" s="2"/>
      <c r="Q40" s="2"/>
      <c r="R40" s="2"/>
    </row>
    <row r="41" spans="9:18" ht="12.75" customHeight="1" x14ac:dyDescent="0.2">
      <c r="I41" s="652"/>
      <c r="J41" s="652"/>
      <c r="K41" s="652"/>
      <c r="L41" s="652"/>
      <c r="M41" s="652"/>
      <c r="N41" s="652"/>
      <c r="O41" s="2"/>
      <c r="P41" s="2"/>
      <c r="Q41" s="2"/>
      <c r="R41" s="2"/>
    </row>
    <row r="42" spans="9:18" ht="12.75" customHeight="1" x14ac:dyDescent="0.2">
      <c r="I42" s="652"/>
      <c r="J42" s="652"/>
      <c r="K42" s="652"/>
      <c r="L42" s="652"/>
      <c r="M42" s="652"/>
      <c r="N42" s="652"/>
      <c r="O42" s="2"/>
      <c r="P42" s="2"/>
      <c r="Q42" s="2"/>
      <c r="R42" s="2"/>
    </row>
    <row r="43" spans="9:18" ht="12.75" customHeight="1" x14ac:dyDescent="0.2">
      <c r="I43" s="652"/>
      <c r="J43" s="652"/>
      <c r="K43" s="652"/>
      <c r="L43" s="652"/>
      <c r="M43" s="652"/>
      <c r="N43" s="652"/>
      <c r="O43" s="2"/>
      <c r="P43" s="2"/>
      <c r="Q43" s="2"/>
      <c r="R43" s="2"/>
    </row>
    <row r="44" spans="9:18" ht="12.75" customHeight="1" x14ac:dyDescent="0.2">
      <c r="I44" s="654"/>
      <c r="J44" s="654"/>
      <c r="K44" s="654"/>
      <c r="L44" s="654"/>
      <c r="M44" s="654"/>
      <c r="N44" s="654"/>
      <c r="O44" s="2"/>
      <c r="P44" s="2"/>
      <c r="Q44" s="2"/>
      <c r="R44" s="2"/>
    </row>
    <row r="45" spans="9:18" ht="12.75" customHeight="1" x14ac:dyDescent="0.2">
      <c r="I45" s="654"/>
      <c r="J45" s="654"/>
      <c r="K45" s="654"/>
      <c r="L45" s="654"/>
      <c r="M45" s="654"/>
      <c r="N45" s="654"/>
      <c r="O45" s="2"/>
      <c r="P45" s="2"/>
      <c r="Q45" s="2"/>
      <c r="R45" s="2"/>
    </row>
    <row r="46" spans="9:18" ht="12.75" customHeight="1" x14ac:dyDescent="0.2">
      <c r="I46" s="654"/>
      <c r="J46" s="654"/>
      <c r="K46" s="654"/>
      <c r="L46" s="654"/>
      <c r="M46" s="654"/>
      <c r="N46" s="654"/>
      <c r="O46" s="2"/>
      <c r="P46" s="2"/>
      <c r="Q46" s="2"/>
      <c r="R46" s="2"/>
    </row>
    <row r="47" spans="9:18" ht="12.75" customHeight="1" x14ac:dyDescent="0.2">
      <c r="I47" s="654"/>
      <c r="J47" s="654"/>
      <c r="K47" s="654"/>
      <c r="L47" s="654"/>
      <c r="M47" s="654"/>
      <c r="N47" s="654"/>
      <c r="O47" s="2"/>
      <c r="P47" s="2"/>
      <c r="Q47" s="2"/>
      <c r="R47" s="2"/>
    </row>
    <row r="48" spans="9:18" ht="12.75" customHeight="1" x14ac:dyDescent="0.2">
      <c r="I48" s="654"/>
      <c r="J48" s="654"/>
      <c r="K48" s="654"/>
      <c r="L48" s="654"/>
      <c r="M48" s="654"/>
      <c r="N48" s="654"/>
      <c r="O48" s="2"/>
      <c r="P48" s="2"/>
      <c r="Q48" s="2"/>
      <c r="R48" s="2"/>
    </row>
    <row r="49" spans="9:18" ht="12.75" customHeight="1" x14ac:dyDescent="0.2">
      <c r="I49" s="654"/>
      <c r="J49" s="654"/>
      <c r="K49" s="654"/>
      <c r="L49" s="654"/>
      <c r="M49" s="654"/>
      <c r="N49" s="654"/>
      <c r="O49" s="2"/>
      <c r="P49" s="2"/>
      <c r="Q49" s="2"/>
      <c r="R49" s="2"/>
    </row>
    <row r="50" spans="9:18" ht="12.75" customHeight="1" x14ac:dyDescent="0.2">
      <c r="I50" s="654"/>
      <c r="J50" s="654"/>
      <c r="K50" s="654"/>
      <c r="L50" s="654"/>
      <c r="M50" s="654"/>
      <c r="N50" s="654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topLeftCell="A136" zoomScale="85" zoomScaleNormal="80" zoomScaleSheetLayoutView="85" zoomScalePageLayoutView="80" workbookViewId="0">
      <selection activeCell="A118" sqref="A118:J118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020" t="s">
        <v>195</v>
      </c>
      <c r="B1" s="1020"/>
      <c r="C1" s="1020"/>
      <c r="D1" s="1020"/>
      <c r="E1" s="1020"/>
      <c r="F1" s="1020"/>
      <c r="G1" s="1020"/>
      <c r="H1" s="1020"/>
      <c r="I1" s="1020"/>
      <c r="J1" s="1020"/>
      <c r="K1" s="32"/>
      <c r="L1" s="16"/>
      <c r="M1" s="16"/>
      <c r="N1" s="16"/>
    </row>
    <row r="2" spans="1:14" ht="22.5" customHeight="1" thickBot="1" x14ac:dyDescent="0.3">
      <c r="A2" s="1031"/>
      <c r="B2" s="1023" t="s">
        <v>132</v>
      </c>
      <c r="C2" s="1024"/>
      <c r="D2" s="1025"/>
      <c r="E2" s="1023" t="s">
        <v>47</v>
      </c>
      <c r="F2" s="1024"/>
      <c r="G2" s="1025"/>
      <c r="H2" s="1034" t="s">
        <v>21</v>
      </c>
      <c r="I2" s="1024"/>
      <c r="J2" s="1025"/>
      <c r="K2" s="14"/>
      <c r="L2" s="16"/>
      <c r="M2" s="16"/>
      <c r="N2" s="16"/>
    </row>
    <row r="3" spans="1:14" ht="14.25" x14ac:dyDescent="0.2">
      <c r="A3" s="1032"/>
      <c r="B3" s="1035" t="s">
        <v>19</v>
      </c>
      <c r="C3" s="1036" t="s">
        <v>22</v>
      </c>
      <c r="D3" s="1021" t="s">
        <v>461</v>
      </c>
      <c r="E3" s="1026" t="s">
        <v>19</v>
      </c>
      <c r="F3" s="1028" t="s">
        <v>22</v>
      </c>
      <c r="G3" s="1030" t="s">
        <v>461</v>
      </c>
      <c r="H3" s="1037" t="s">
        <v>19</v>
      </c>
      <c r="I3" s="1036" t="s">
        <v>22</v>
      </c>
      <c r="J3" s="1021" t="s">
        <v>339</v>
      </c>
      <c r="K3" s="15"/>
      <c r="L3" s="15"/>
      <c r="M3" s="15"/>
      <c r="N3" s="15"/>
    </row>
    <row r="4" spans="1:14" ht="50.25" customHeight="1" thickBot="1" x14ac:dyDescent="0.25">
      <c r="A4" s="1033"/>
      <c r="B4" s="1027"/>
      <c r="C4" s="1029"/>
      <c r="D4" s="1022"/>
      <c r="E4" s="1027"/>
      <c r="F4" s="1029"/>
      <c r="G4" s="1022"/>
      <c r="H4" s="1038"/>
      <c r="I4" s="1029"/>
      <c r="J4" s="1022"/>
      <c r="K4" s="15"/>
      <c r="L4" s="15"/>
      <c r="M4" s="15"/>
      <c r="N4" s="15"/>
    </row>
    <row r="5" spans="1:14" ht="17.25" hidden="1" thickBot="1" x14ac:dyDescent="0.3">
      <c r="A5" s="262" t="s">
        <v>9</v>
      </c>
      <c r="B5" s="263">
        <v>2679.4</v>
      </c>
      <c r="C5" s="264">
        <v>101.1</v>
      </c>
      <c r="D5" s="265">
        <v>101.1</v>
      </c>
      <c r="E5" s="263">
        <v>1662.34</v>
      </c>
      <c r="F5" s="266">
        <f>E5/1645.8*100</f>
        <v>101.00498237938996</v>
      </c>
      <c r="G5" s="267">
        <f t="shared" ref="G5:G10" si="0">E5/1645.8*100</f>
        <v>101.00498237938996</v>
      </c>
      <c r="H5" s="263">
        <v>1506.8</v>
      </c>
      <c r="I5" s="264">
        <v>102.2</v>
      </c>
      <c r="J5" s="265">
        <v>102.2</v>
      </c>
      <c r="K5" s="15"/>
      <c r="L5" s="15"/>
      <c r="M5" s="15"/>
      <c r="N5" s="15"/>
    </row>
    <row r="6" spans="1:14" ht="17.25" hidden="1" thickBot="1" x14ac:dyDescent="0.3">
      <c r="A6" s="268" t="s">
        <v>10</v>
      </c>
      <c r="B6" s="269">
        <v>2703.1</v>
      </c>
      <c r="C6" s="270">
        <v>100.9</v>
      </c>
      <c r="D6" s="271">
        <v>102</v>
      </c>
      <c r="E6" s="269">
        <v>1671.55</v>
      </c>
      <c r="F6" s="272">
        <f t="shared" ref="F6:F11" si="1">E6/E5*100</f>
        <v>100.55403828338368</v>
      </c>
      <c r="G6" s="273">
        <f t="shared" si="0"/>
        <v>101.56458864989671</v>
      </c>
      <c r="H6" s="269">
        <v>1524.3</v>
      </c>
      <c r="I6" s="270">
        <v>101.2</v>
      </c>
      <c r="J6" s="271">
        <v>103.4</v>
      </c>
      <c r="K6" s="15"/>
      <c r="L6" s="15"/>
      <c r="M6" s="15"/>
      <c r="N6" s="15"/>
    </row>
    <row r="7" spans="1:14" ht="17.25" hidden="1" thickBot="1" x14ac:dyDescent="0.3">
      <c r="A7" s="268" t="s">
        <v>11</v>
      </c>
      <c r="B7" s="269">
        <v>2800.3</v>
      </c>
      <c r="C7" s="270">
        <v>103.6</v>
      </c>
      <c r="D7" s="271">
        <v>105.6</v>
      </c>
      <c r="E7" s="269">
        <v>1684.83</v>
      </c>
      <c r="F7" s="272">
        <f t="shared" si="1"/>
        <v>100.79447219646435</v>
      </c>
      <c r="G7" s="273">
        <f t="shared" si="0"/>
        <v>102.37149106817354</v>
      </c>
      <c r="H7" s="269">
        <v>1542.5</v>
      </c>
      <c r="I7" s="270">
        <v>101.2</v>
      </c>
      <c r="J7" s="271">
        <v>104.7</v>
      </c>
      <c r="K7" s="15"/>
      <c r="L7" s="15"/>
      <c r="M7" s="15"/>
      <c r="N7" s="15"/>
    </row>
    <row r="8" spans="1:14" ht="17.25" hidden="1" thickBot="1" x14ac:dyDescent="0.3">
      <c r="A8" s="268" t="s">
        <v>12</v>
      </c>
      <c r="B8" s="269">
        <v>2903.6</v>
      </c>
      <c r="C8" s="270">
        <v>103.7</v>
      </c>
      <c r="D8" s="271">
        <v>109.5</v>
      </c>
      <c r="E8" s="269">
        <v>1703.7</v>
      </c>
      <c r="F8" s="272">
        <f t="shared" si="1"/>
        <v>101.11999430209578</v>
      </c>
      <c r="G8" s="273">
        <f t="shared" si="0"/>
        <v>103.51804593510757</v>
      </c>
      <c r="H8" s="269">
        <v>1555.4</v>
      </c>
      <c r="I8" s="270">
        <v>100.8</v>
      </c>
      <c r="J8" s="271">
        <v>105.5</v>
      </c>
      <c r="K8" s="15"/>
      <c r="L8" s="14"/>
      <c r="M8" s="14"/>
      <c r="N8" s="14"/>
    </row>
    <row r="9" spans="1:14" ht="17.25" hidden="1" thickBot="1" x14ac:dyDescent="0.3">
      <c r="A9" s="268" t="s">
        <v>13</v>
      </c>
      <c r="B9" s="269">
        <v>2944.1</v>
      </c>
      <c r="C9" s="270">
        <v>101.4</v>
      </c>
      <c r="D9" s="271">
        <v>111.1</v>
      </c>
      <c r="E9" s="269">
        <v>1752.4</v>
      </c>
      <c r="F9" s="272">
        <f t="shared" si="1"/>
        <v>102.85848447496626</v>
      </c>
      <c r="G9" s="273">
        <f t="shared" si="0"/>
        <v>106.47709320695104</v>
      </c>
      <c r="H9" s="269">
        <v>1589.8</v>
      </c>
      <c r="I9" s="270">
        <v>102.2</v>
      </c>
      <c r="J9" s="271">
        <v>107.9</v>
      </c>
      <c r="K9" s="9"/>
      <c r="L9" s="9"/>
      <c r="M9" s="9"/>
      <c r="N9" s="9"/>
    </row>
    <row r="10" spans="1:14" ht="17.25" hidden="1" thickBot="1" x14ac:dyDescent="0.3">
      <c r="A10" s="268" t="s">
        <v>14</v>
      </c>
      <c r="B10" s="269">
        <v>2989.1</v>
      </c>
      <c r="C10" s="270">
        <v>101.5</v>
      </c>
      <c r="D10" s="271">
        <v>112.8</v>
      </c>
      <c r="E10" s="269">
        <v>1769.4</v>
      </c>
      <c r="F10" s="272">
        <f t="shared" si="1"/>
        <v>100.97009815110705</v>
      </c>
      <c r="G10" s="273">
        <f t="shared" si="0"/>
        <v>107.5100255195042</v>
      </c>
      <c r="H10" s="269">
        <v>1666.3</v>
      </c>
      <c r="I10" s="270">
        <v>102.2</v>
      </c>
      <c r="J10" s="271">
        <v>113.1</v>
      </c>
      <c r="K10" s="9"/>
      <c r="L10" s="9"/>
      <c r="M10" s="9"/>
      <c r="N10" s="9"/>
    </row>
    <row r="11" spans="1:14" ht="17.25" hidden="1" thickBot="1" x14ac:dyDescent="0.3">
      <c r="A11" s="268" t="s">
        <v>59</v>
      </c>
      <c r="B11" s="269">
        <v>2970.1</v>
      </c>
      <c r="C11" s="270">
        <v>99.4</v>
      </c>
      <c r="D11" s="271">
        <v>112</v>
      </c>
      <c r="E11" s="269">
        <v>1775.6</v>
      </c>
      <c r="F11" s="272">
        <f t="shared" si="1"/>
        <v>100.35040126596586</v>
      </c>
      <c r="G11" s="273">
        <f>E11/1645.8*100</f>
        <v>107.88674200996475</v>
      </c>
      <c r="H11" s="269">
        <v>1726.5</v>
      </c>
      <c r="I11" s="272">
        <f t="shared" ref="I11:I17" si="2">H11/H10*100</f>
        <v>103.61279481485927</v>
      </c>
      <c r="J11" s="273">
        <f>H11/1473.8*100</f>
        <v>117.14615280227983</v>
      </c>
      <c r="K11" s="9"/>
      <c r="L11" s="9"/>
      <c r="M11" s="9"/>
      <c r="N11" s="9"/>
    </row>
    <row r="12" spans="1:14" ht="17.25" hidden="1" thickBot="1" x14ac:dyDescent="0.3">
      <c r="A12" s="268" t="s">
        <v>63</v>
      </c>
      <c r="B12" s="269">
        <v>2889.4</v>
      </c>
      <c r="C12" s="272">
        <f t="shared" ref="C12:C17" si="3">B12/B11*100</f>
        <v>97.282919767011222</v>
      </c>
      <c r="D12" s="274">
        <f>B12/2650.25*100</f>
        <v>109.0236770116027</v>
      </c>
      <c r="E12" s="269">
        <v>1783.1</v>
      </c>
      <c r="F12" s="272">
        <f t="shared" ref="F12:F17" si="4">E12/E11*100</f>
        <v>100.42239243072764</v>
      </c>
      <c r="G12" s="273">
        <f>E12/1645.8*100</f>
        <v>108.3424474419735</v>
      </c>
      <c r="H12" s="269">
        <v>1656.9</v>
      </c>
      <c r="I12" s="272">
        <f t="shared" si="2"/>
        <v>95.968722849695922</v>
      </c>
      <c r="J12" s="273">
        <f>H12/1473.8*100</f>
        <v>112.42366671190123</v>
      </c>
      <c r="K12" s="9"/>
      <c r="L12" s="9"/>
      <c r="M12" s="9"/>
      <c r="N12" s="9"/>
    </row>
    <row r="13" spans="1:14" ht="17.25" hidden="1" thickBot="1" x14ac:dyDescent="0.3">
      <c r="A13" s="275" t="s">
        <v>69</v>
      </c>
      <c r="B13" s="276">
        <v>2726.8</v>
      </c>
      <c r="C13" s="277">
        <f t="shared" si="3"/>
        <v>94.372534090122514</v>
      </c>
      <c r="D13" s="278">
        <f>B13/2650.25*100</f>
        <v>102.88840675407982</v>
      </c>
      <c r="E13" s="276">
        <v>1718.9</v>
      </c>
      <c r="F13" s="277">
        <f t="shared" si="4"/>
        <v>96.399528910324733</v>
      </c>
      <c r="G13" s="279">
        <f>E13/1645.8*100</f>
        <v>104.44160894397862</v>
      </c>
      <c r="H13" s="276">
        <v>1640.4</v>
      </c>
      <c r="I13" s="277">
        <f t="shared" si="2"/>
        <v>99.004164403403948</v>
      </c>
      <c r="J13" s="279">
        <f>H13/1473.8*100</f>
        <v>111.30411181978559</v>
      </c>
      <c r="K13" s="9"/>
      <c r="L13" s="9"/>
      <c r="M13" s="9"/>
      <c r="N13" s="9"/>
    </row>
    <row r="14" spans="1:14" ht="17.25" hidden="1" thickBot="1" x14ac:dyDescent="0.3">
      <c r="A14" s="275" t="s">
        <v>70</v>
      </c>
      <c r="B14" s="276">
        <v>2842.3</v>
      </c>
      <c r="C14" s="277">
        <f t="shared" si="3"/>
        <v>104.23573419392696</v>
      </c>
      <c r="D14" s="278">
        <f>B14/2650.25*100</f>
        <v>107.24648618054901</v>
      </c>
      <c r="E14" s="276">
        <v>1788.9</v>
      </c>
      <c r="F14" s="277">
        <f t="shared" si="4"/>
        <v>104.07237186572809</v>
      </c>
      <c r="G14" s="279">
        <f>E14/1645.8*100</f>
        <v>108.69485964272695</v>
      </c>
      <c r="H14" s="276">
        <v>1706.3</v>
      </c>
      <c r="I14" s="277">
        <f t="shared" si="2"/>
        <v>104.01731285052425</v>
      </c>
      <c r="J14" s="279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275" t="s">
        <v>74</v>
      </c>
      <c r="B15" s="276">
        <v>2955.4</v>
      </c>
      <c r="C15" s="277">
        <f t="shared" si="3"/>
        <v>103.97917179748795</v>
      </c>
      <c r="D15" s="278">
        <f>B15/2650.25*100</f>
        <v>111.51400811244223</v>
      </c>
      <c r="E15" s="276">
        <v>1847.5</v>
      </c>
      <c r="F15" s="277">
        <f t="shared" si="4"/>
        <v>103.27575605120465</v>
      </c>
      <c r="G15" s="279">
        <f>E15/1645.8*100</f>
        <v>112.25543808482198</v>
      </c>
      <c r="H15" s="276">
        <v>1754.5</v>
      </c>
      <c r="I15" s="277">
        <f t="shared" si="2"/>
        <v>102.82482564613491</v>
      </c>
      <c r="J15" s="279">
        <f>H15/1473.8*100</f>
        <v>119.04600352829422</v>
      </c>
      <c r="K15" s="9"/>
      <c r="L15" s="9"/>
      <c r="M15" s="9"/>
      <c r="N15" s="9"/>
    </row>
    <row r="16" spans="1:14" ht="17.25" hidden="1" thickBot="1" x14ac:dyDescent="0.3">
      <c r="A16" s="280" t="s">
        <v>76</v>
      </c>
      <c r="B16" s="263">
        <v>3026.4</v>
      </c>
      <c r="C16" s="266">
        <f t="shared" si="3"/>
        <v>102.40238208025987</v>
      </c>
      <c r="D16" s="281">
        <f>B16/B16*100</f>
        <v>100</v>
      </c>
      <c r="E16" s="282">
        <v>1922.04</v>
      </c>
      <c r="F16" s="266">
        <f t="shared" si="4"/>
        <v>104.03464140730716</v>
      </c>
      <c r="G16" s="267">
        <f>E16/E16*100</f>
        <v>100</v>
      </c>
      <c r="H16" s="282">
        <v>1802</v>
      </c>
      <c r="I16" s="266">
        <f t="shared" si="2"/>
        <v>102.70732402393845</v>
      </c>
      <c r="J16" s="267">
        <f>H16/H16*100</f>
        <v>100</v>
      </c>
      <c r="K16" s="9"/>
      <c r="L16" s="9"/>
      <c r="M16" s="9"/>
      <c r="N16" s="9"/>
    </row>
    <row r="17" spans="1:14" ht="17.25" hidden="1" thickBot="1" x14ac:dyDescent="0.3">
      <c r="A17" s="283" t="s">
        <v>9</v>
      </c>
      <c r="B17" s="284">
        <v>3049.23</v>
      </c>
      <c r="C17" s="277">
        <f t="shared" si="3"/>
        <v>100.75436161776368</v>
      </c>
      <c r="D17" s="278">
        <f>B17/B16*100</f>
        <v>100.75436161776368</v>
      </c>
      <c r="E17" s="284">
        <v>2038.6</v>
      </c>
      <c r="F17" s="277">
        <f t="shared" si="4"/>
        <v>106.06438991904434</v>
      </c>
      <c r="G17" s="279">
        <f>E17/1922*100</f>
        <v>106.06659729448491</v>
      </c>
      <c r="H17" s="284">
        <v>1880</v>
      </c>
      <c r="I17" s="277">
        <f t="shared" si="2"/>
        <v>104.32852386237515</v>
      </c>
      <c r="J17" s="279">
        <f>H17/1802*100</f>
        <v>104.32852386237515</v>
      </c>
      <c r="K17" s="9"/>
      <c r="L17" s="9"/>
      <c r="M17" s="9"/>
      <c r="N17" s="9"/>
    </row>
    <row r="18" spans="1:14" ht="17.25" hidden="1" thickBot="1" x14ac:dyDescent="0.3">
      <c r="A18" s="283" t="s">
        <v>10</v>
      </c>
      <c r="B18" s="284">
        <v>3222.24</v>
      </c>
      <c r="C18" s="277">
        <f t="shared" ref="C18:C23" si="5">B18/B17*100</f>
        <v>105.67389144144586</v>
      </c>
      <c r="D18" s="278">
        <f>B18/B16*100</f>
        <v>106.4710547184774</v>
      </c>
      <c r="E18" s="284">
        <v>2109.6</v>
      </c>
      <c r="F18" s="277">
        <f t="shared" ref="F18:F23" si="6">E18/E17*100</f>
        <v>103.48278230157952</v>
      </c>
      <c r="G18" s="279">
        <f>E18/E16*100</f>
        <v>109.75838171942311</v>
      </c>
      <c r="H18" s="284">
        <v>1941</v>
      </c>
      <c r="I18" s="277">
        <f t="shared" ref="I18:I23" si="7">H18/H17*100</f>
        <v>103.24468085106382</v>
      </c>
      <c r="J18" s="279">
        <f>H18/H16*100</f>
        <v>107.71365149833518</v>
      </c>
      <c r="K18" s="9"/>
      <c r="L18" s="9"/>
      <c r="M18" s="9"/>
      <c r="N18" s="9"/>
    </row>
    <row r="19" spans="1:14" ht="17.25" hidden="1" thickBot="1" x14ac:dyDescent="0.3">
      <c r="A19" s="283" t="s">
        <v>11</v>
      </c>
      <c r="B19" s="284">
        <v>3317.51</v>
      </c>
      <c r="C19" s="277">
        <f t="shared" si="5"/>
        <v>102.95663885992354</v>
      </c>
      <c r="D19" s="278">
        <f>B19/B16*100</f>
        <v>109.61901929685436</v>
      </c>
      <c r="E19" s="284">
        <v>2179.4</v>
      </c>
      <c r="F19" s="277">
        <f t="shared" si="6"/>
        <v>103.3086841107319</v>
      </c>
      <c r="G19" s="279">
        <f>E19/E16*100</f>
        <v>113.38993985557013</v>
      </c>
      <c r="H19" s="284">
        <v>1993.5</v>
      </c>
      <c r="I19" s="277">
        <f t="shared" si="7"/>
        <v>102.7047913446677</v>
      </c>
      <c r="J19" s="279">
        <f>H19/H16*100</f>
        <v>110.62708102108768</v>
      </c>
      <c r="K19" s="9"/>
      <c r="L19" s="9"/>
      <c r="M19" s="9"/>
      <c r="N19" s="9"/>
    </row>
    <row r="20" spans="1:14" ht="17.25" hidden="1" thickBot="1" x14ac:dyDescent="0.3">
      <c r="A20" s="285" t="s">
        <v>12</v>
      </c>
      <c r="B20" s="284">
        <v>3437.04</v>
      </c>
      <c r="C20" s="277">
        <f t="shared" si="5"/>
        <v>103.60300345741234</v>
      </c>
      <c r="D20" s="278">
        <f>B20/B16*100</f>
        <v>113.56859635210151</v>
      </c>
      <c r="E20" s="284">
        <v>2274.83</v>
      </c>
      <c r="F20" s="277">
        <f t="shared" si="6"/>
        <v>104.37872809030007</v>
      </c>
      <c r="G20" s="279">
        <f>E20/E16*100</f>
        <v>118.35497700360034</v>
      </c>
      <c r="H20" s="276">
        <v>2070.3000000000002</v>
      </c>
      <c r="I20" s="277">
        <f t="shared" si="7"/>
        <v>103.85252069224981</v>
      </c>
      <c r="J20" s="279">
        <f>H20/H16*100</f>
        <v>114.88901220865706</v>
      </c>
      <c r="K20" s="9"/>
      <c r="L20" s="9"/>
      <c r="M20" s="9"/>
      <c r="N20" s="9"/>
    </row>
    <row r="21" spans="1:14" ht="17.25" hidden="1" thickBot="1" x14ac:dyDescent="0.3">
      <c r="A21" s="286" t="s">
        <v>13</v>
      </c>
      <c r="B21" s="287">
        <v>3674.67</v>
      </c>
      <c r="C21" s="272">
        <f t="shared" si="5"/>
        <v>106.91379791913972</v>
      </c>
      <c r="D21" s="274">
        <f>B21/B16*100</f>
        <v>121.42049960348929</v>
      </c>
      <c r="E21" s="287">
        <v>2357.1</v>
      </c>
      <c r="F21" s="272">
        <f t="shared" si="6"/>
        <v>103.61653398275914</v>
      </c>
      <c r="G21" s="273">
        <f>E21/E16*100</f>
        <v>122.63532496722232</v>
      </c>
      <c r="H21" s="269">
        <v>2155.1999999999998</v>
      </c>
      <c r="I21" s="272">
        <f t="shared" si="7"/>
        <v>104.10085494855817</v>
      </c>
      <c r="J21" s="273">
        <f>H21/H16*100</f>
        <v>119.60044395116536</v>
      </c>
      <c r="K21" s="9"/>
      <c r="L21" s="9"/>
      <c r="M21" s="9"/>
      <c r="N21" s="9"/>
    </row>
    <row r="22" spans="1:14" ht="17.25" hidden="1" thickBot="1" x14ac:dyDescent="0.3">
      <c r="A22" s="285" t="s">
        <v>14</v>
      </c>
      <c r="B22" s="284">
        <v>3705.87</v>
      </c>
      <c r="C22" s="277">
        <f t="shared" si="5"/>
        <v>100.84905583358506</v>
      </c>
      <c r="D22" s="278">
        <f>B22/B16*100</f>
        <v>122.45142743854083</v>
      </c>
      <c r="E22" s="284">
        <v>2355.83</v>
      </c>
      <c r="F22" s="277">
        <f t="shared" si="6"/>
        <v>99.946120232489079</v>
      </c>
      <c r="G22" s="279">
        <f>E22/E16*100</f>
        <v>122.56924933924371</v>
      </c>
      <c r="H22" s="276">
        <v>2173.9</v>
      </c>
      <c r="I22" s="277">
        <f t="shared" si="7"/>
        <v>100.86766889383819</v>
      </c>
      <c r="J22" s="279">
        <f>H22/H16*100</f>
        <v>120.63817980022198</v>
      </c>
      <c r="K22" s="9"/>
      <c r="L22" s="9"/>
      <c r="M22" s="9"/>
      <c r="N22" s="9"/>
    </row>
    <row r="23" spans="1:14" ht="17.25" hidden="1" thickBot="1" x14ac:dyDescent="0.3">
      <c r="A23" s="285" t="s">
        <v>59</v>
      </c>
      <c r="B23" s="284">
        <v>3734.85</v>
      </c>
      <c r="C23" s="277">
        <f t="shared" si="5"/>
        <v>100.78200260667536</v>
      </c>
      <c r="D23" s="278">
        <f>B23/B16*100</f>
        <v>123.40900079302139</v>
      </c>
      <c r="E23" s="284">
        <v>2382.3000000000002</v>
      </c>
      <c r="F23" s="277">
        <f t="shared" si="6"/>
        <v>101.12359550561798</v>
      </c>
      <c r="G23" s="279">
        <f>E23/E16*100</f>
        <v>123.94643191608917</v>
      </c>
      <c r="H23" s="276">
        <v>2147.4</v>
      </c>
      <c r="I23" s="277">
        <f t="shared" si="7"/>
        <v>98.780992685956122</v>
      </c>
      <c r="J23" s="279">
        <f>H23/H16*100</f>
        <v>119.16759156492786</v>
      </c>
      <c r="K23" s="9"/>
      <c r="L23" s="9"/>
      <c r="M23" s="9"/>
      <c r="N23" s="9"/>
    </row>
    <row r="24" spans="1:14" ht="17.25" hidden="1" thickBot="1" x14ac:dyDescent="0.3">
      <c r="A24" s="285" t="s">
        <v>63</v>
      </c>
      <c r="B24" s="287">
        <v>3311.01</v>
      </c>
      <c r="C24" s="272">
        <f t="shared" ref="C24:C31" si="8">B24/B23*100</f>
        <v>88.651753082453126</v>
      </c>
      <c r="D24" s="274">
        <f>B24/B16*100</f>
        <v>109.40424266455196</v>
      </c>
      <c r="E24" s="287">
        <v>2262.54</v>
      </c>
      <c r="F24" s="272">
        <f t="shared" ref="F24:F34" si="9">E24/E23*100</f>
        <v>94.972925324266456</v>
      </c>
      <c r="G24" s="273">
        <f>E24/E16*100</f>
        <v>117.71555222576013</v>
      </c>
      <c r="H24" s="269">
        <v>2068.1</v>
      </c>
      <c r="I24" s="272">
        <f t="shared" ref="I24:I31" si="10">H24/H23*100</f>
        <v>96.307162149576214</v>
      </c>
      <c r="J24" s="273">
        <f>H24/H16*100</f>
        <v>114.76692563817979</v>
      </c>
      <c r="K24" s="9"/>
      <c r="L24" s="9"/>
      <c r="M24" s="9"/>
      <c r="N24" s="9"/>
    </row>
    <row r="25" spans="1:14" ht="17.25" hidden="1" thickBot="1" x14ac:dyDescent="0.3">
      <c r="A25" s="285" t="s">
        <v>69</v>
      </c>
      <c r="B25" s="284">
        <v>3270.26</v>
      </c>
      <c r="C25" s="277">
        <f t="shared" si="8"/>
        <v>98.769257718943777</v>
      </c>
      <c r="D25" s="278">
        <f>B25/B16*100</f>
        <v>108.05775839280993</v>
      </c>
      <c r="E25" s="284">
        <v>2196.8000000000002</v>
      </c>
      <c r="F25" s="277">
        <f t="shared" si="9"/>
        <v>97.094416010324693</v>
      </c>
      <c r="G25" s="279">
        <f>E25/E16*100</f>
        <v>114.29522798693057</v>
      </c>
      <c r="H25" s="276">
        <v>2037.8</v>
      </c>
      <c r="I25" s="277">
        <f t="shared" si="10"/>
        <v>98.534887094434509</v>
      </c>
      <c r="J25" s="279">
        <f>H25/H16*100</f>
        <v>113.08546059933407</v>
      </c>
      <c r="K25" s="9"/>
      <c r="L25" s="9"/>
      <c r="M25" s="9"/>
      <c r="N25" s="9"/>
    </row>
    <row r="26" spans="1:14" ht="17.25" hidden="1" thickBot="1" x14ac:dyDescent="0.3">
      <c r="A26" s="285" t="s">
        <v>70</v>
      </c>
      <c r="B26" s="284">
        <v>3404.45</v>
      </c>
      <c r="C26" s="277">
        <f t="shared" si="8"/>
        <v>104.10334346504557</v>
      </c>
      <c r="D26" s="278">
        <f>B26/B16*100</f>
        <v>112.49173936029607</v>
      </c>
      <c r="E26" s="284">
        <v>2201.81</v>
      </c>
      <c r="F26" s="277">
        <f t="shared" si="9"/>
        <v>100.22805899490166</v>
      </c>
      <c r="G26" s="279">
        <f>E26/E16*100</f>
        <v>114.55588853509812</v>
      </c>
      <c r="H26" s="276">
        <v>2066.8000000000002</v>
      </c>
      <c r="I26" s="277">
        <f t="shared" si="10"/>
        <v>101.42310334674652</v>
      </c>
      <c r="J26" s="279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285" t="s">
        <v>74</v>
      </c>
      <c r="B27" s="284">
        <v>3476.63</v>
      </c>
      <c r="C27" s="277">
        <f>B27/B26*100</f>
        <v>102.12016625299241</v>
      </c>
      <c r="D27" s="278">
        <f>B27/B16*100</f>
        <v>114.87675125561722</v>
      </c>
      <c r="E27" s="284">
        <v>2225.09</v>
      </c>
      <c r="F27" s="277">
        <f>E27/E26*100</f>
        <v>101.05731193881398</v>
      </c>
      <c r="G27" s="279">
        <f>E27/E16*100</f>
        <v>115.76710162119417</v>
      </c>
      <c r="H27" s="276">
        <v>2093.5</v>
      </c>
      <c r="I27" s="277">
        <f>H27/H26*100</f>
        <v>101.2918521385717</v>
      </c>
      <c r="J27" s="279">
        <f>H27/H16*100</f>
        <v>116.1764705882353</v>
      </c>
      <c r="K27" s="9"/>
      <c r="L27" s="9"/>
      <c r="M27" s="9"/>
      <c r="N27" s="9"/>
    </row>
    <row r="28" spans="1:14" ht="17.25" hidden="1" thickBot="1" x14ac:dyDescent="0.3">
      <c r="A28" s="288" t="s">
        <v>81</v>
      </c>
      <c r="B28" s="282">
        <v>3437.58</v>
      </c>
      <c r="C28" s="266">
        <f>B28/B27*100</f>
        <v>98.876785852966805</v>
      </c>
      <c r="D28" s="267">
        <v>120.1</v>
      </c>
      <c r="E28" s="289">
        <v>2241.8000000000002</v>
      </c>
      <c r="F28" s="266">
        <f>E28/E27*100</f>
        <v>100.75098085920121</v>
      </c>
      <c r="G28" s="290">
        <f>E28/E16*100</f>
        <v>116.63649039562134</v>
      </c>
      <c r="H28" s="291">
        <v>2116.4</v>
      </c>
      <c r="I28" s="266">
        <f>H28/H27*100</f>
        <v>101.09386195366612</v>
      </c>
      <c r="J28" s="267">
        <f>H28/H16*100</f>
        <v>117.44728079911211</v>
      </c>
      <c r="K28" s="9"/>
      <c r="L28" s="9"/>
      <c r="M28" s="9"/>
      <c r="N28" s="9"/>
    </row>
    <row r="29" spans="1:14" ht="17.25" hidden="1" thickBot="1" x14ac:dyDescent="0.3">
      <c r="A29" s="292" t="s">
        <v>9</v>
      </c>
      <c r="B29" s="287">
        <v>3458.68</v>
      </c>
      <c r="C29" s="272">
        <f>B29/B28*100</f>
        <v>100.61380389692749</v>
      </c>
      <c r="D29" s="273">
        <f t="shared" ref="D29:D34" si="11">B29/B$28*100</f>
        <v>100.61380389692749</v>
      </c>
      <c r="E29" s="293">
        <v>2295.15</v>
      </c>
      <c r="F29" s="272">
        <f>E29/E28*100</f>
        <v>102.37978410206084</v>
      </c>
      <c r="G29" s="294">
        <f t="shared" ref="G29:G34" si="12">E29/E$28*100</f>
        <v>102.37978410206084</v>
      </c>
      <c r="H29" s="269">
        <v>2159.42</v>
      </c>
      <c r="I29" s="272">
        <f>H29/H28*100</f>
        <v>102.03269703269704</v>
      </c>
      <c r="J29" s="273">
        <f t="shared" ref="J29:J34" si="13">H29/H$28*100</f>
        <v>102.03269703269704</v>
      </c>
      <c r="K29" s="9"/>
      <c r="L29" s="9"/>
      <c r="M29" s="9"/>
      <c r="N29" s="9"/>
    </row>
    <row r="30" spans="1:14" ht="17.25" hidden="1" thickBot="1" x14ac:dyDescent="0.3">
      <c r="A30" s="292" t="s">
        <v>10</v>
      </c>
      <c r="B30" s="287">
        <v>3610.8</v>
      </c>
      <c r="C30" s="272">
        <f t="shared" si="8"/>
        <v>104.39820972162792</v>
      </c>
      <c r="D30" s="273">
        <f t="shared" si="11"/>
        <v>105.0390100012218</v>
      </c>
      <c r="E30" s="293">
        <v>2360.09</v>
      </c>
      <c r="F30" s="272">
        <f t="shared" si="9"/>
        <v>102.82944469860358</v>
      </c>
      <c r="G30" s="294">
        <f t="shared" si="12"/>
        <v>105.27656347577839</v>
      </c>
      <c r="H30" s="269">
        <v>2190.87</v>
      </c>
      <c r="I30" s="272">
        <f t="shared" si="10"/>
        <v>101.45640959146436</v>
      </c>
      <c r="J30" s="273">
        <f t="shared" si="13"/>
        <v>103.51871101871102</v>
      </c>
      <c r="K30" s="9"/>
      <c r="L30" s="9"/>
      <c r="M30" s="9"/>
      <c r="N30" s="9"/>
    </row>
    <row r="31" spans="1:14" ht="17.25" hidden="1" thickBot="1" x14ac:dyDescent="0.3">
      <c r="A31" s="292" t="s">
        <v>11</v>
      </c>
      <c r="B31" s="287">
        <v>3757.48</v>
      </c>
      <c r="C31" s="272">
        <f t="shared" si="8"/>
        <v>104.06225767143016</v>
      </c>
      <c r="D31" s="273">
        <f t="shared" si="11"/>
        <v>109.30596524299072</v>
      </c>
      <c r="E31" s="293">
        <v>2423.02</v>
      </c>
      <c r="F31" s="272">
        <f t="shared" si="9"/>
        <v>102.66642373807777</v>
      </c>
      <c r="G31" s="294">
        <f t="shared" si="12"/>
        <v>108.08368275492906</v>
      </c>
      <c r="H31" s="269">
        <v>2204.0500000000002</v>
      </c>
      <c r="I31" s="272">
        <f t="shared" si="10"/>
        <v>100.60158749720432</v>
      </c>
      <c r="J31" s="273">
        <f t="shared" si="13"/>
        <v>104.14146664146664</v>
      </c>
      <c r="K31" s="9"/>
      <c r="L31" s="9"/>
      <c r="M31" s="9"/>
      <c r="N31" s="9"/>
    </row>
    <row r="32" spans="1:14" ht="17.25" hidden="1" thickBot="1" x14ac:dyDescent="0.3">
      <c r="A32" s="292" t="s">
        <v>12</v>
      </c>
      <c r="B32" s="287">
        <v>3814.09</v>
      </c>
      <c r="C32" s="272">
        <f t="shared" ref="C32:C37" si="14">B32/B31*100</f>
        <v>101.50659484548154</v>
      </c>
      <c r="D32" s="273">
        <f t="shared" si="11"/>
        <v>110.95276328114548</v>
      </c>
      <c r="E32" s="293">
        <v>2406.36</v>
      </c>
      <c r="F32" s="272">
        <f t="shared" si="9"/>
        <v>99.312428291966228</v>
      </c>
      <c r="G32" s="294">
        <f t="shared" si="12"/>
        <v>107.34052993130521</v>
      </c>
      <c r="H32" s="269">
        <v>2212.92</v>
      </c>
      <c r="I32" s="272">
        <f t="shared" ref="I32:I37" si="15">H32/H31*100</f>
        <v>100.40244096095823</v>
      </c>
      <c r="J32" s="273">
        <f t="shared" si="13"/>
        <v>104.56057456057455</v>
      </c>
      <c r="K32" s="9"/>
      <c r="L32" s="9"/>
      <c r="M32" s="9"/>
      <c r="N32" s="9"/>
    </row>
    <row r="33" spans="1:14" ht="17.25" hidden="1" thickBot="1" x14ac:dyDescent="0.3">
      <c r="A33" s="295" t="s">
        <v>13</v>
      </c>
      <c r="B33" s="284">
        <v>3947.2</v>
      </c>
      <c r="C33" s="277">
        <f t="shared" si="14"/>
        <v>103.48995435346306</v>
      </c>
      <c r="D33" s="279">
        <f t="shared" si="11"/>
        <v>114.82496407356338</v>
      </c>
      <c r="E33" s="296">
        <v>2406.1</v>
      </c>
      <c r="F33" s="297">
        <f t="shared" si="9"/>
        <v>99.989195299123978</v>
      </c>
      <c r="G33" s="298">
        <f t="shared" si="12"/>
        <v>107.32893210812739</v>
      </c>
      <c r="H33" s="299">
        <v>2240.4</v>
      </c>
      <c r="I33" s="277">
        <f t="shared" si="15"/>
        <v>101.2417981671276</v>
      </c>
      <c r="J33" s="279">
        <f t="shared" si="13"/>
        <v>105.85900585900585</v>
      </c>
      <c r="K33" s="9"/>
      <c r="L33" s="9"/>
      <c r="M33" s="9"/>
      <c r="N33" s="9"/>
    </row>
    <row r="34" spans="1:14" ht="17.25" hidden="1" thickBot="1" x14ac:dyDescent="0.3">
      <c r="A34" s="292" t="s">
        <v>14</v>
      </c>
      <c r="B34" s="287">
        <v>3926.3</v>
      </c>
      <c r="C34" s="272">
        <f t="shared" si="14"/>
        <v>99.470510741791657</v>
      </c>
      <c r="D34" s="273">
        <f t="shared" si="11"/>
        <v>114.21697822305228</v>
      </c>
      <c r="E34" s="293">
        <v>2410.9299999999998</v>
      </c>
      <c r="F34" s="300">
        <f t="shared" si="9"/>
        <v>100.20073978637629</v>
      </c>
      <c r="G34" s="294">
        <f t="shared" si="12"/>
        <v>107.54438397716119</v>
      </c>
      <c r="H34" s="269">
        <v>2270.63</v>
      </c>
      <c r="I34" s="272">
        <f t="shared" si="15"/>
        <v>101.34931262274594</v>
      </c>
      <c r="J34" s="273">
        <f t="shared" si="13"/>
        <v>107.28737478737477</v>
      </c>
      <c r="K34" s="9"/>
      <c r="L34" s="9"/>
      <c r="M34" s="9"/>
      <c r="N34" s="9"/>
    </row>
    <row r="35" spans="1:14" ht="17.25" hidden="1" thickBot="1" x14ac:dyDescent="0.3">
      <c r="A35" s="292" t="s">
        <v>59</v>
      </c>
      <c r="B35" s="287">
        <v>3709.52</v>
      </c>
      <c r="C35" s="272">
        <f t="shared" si="14"/>
        <v>94.478771362351324</v>
      </c>
      <c r="D35" s="273">
        <f>B35/B$28*100</f>
        <v>107.91079771234415</v>
      </c>
      <c r="E35" s="293">
        <v>2423.37</v>
      </c>
      <c r="F35" s="272">
        <f t="shared" ref="F35:F40" si="16">E35/E34*100</f>
        <v>100.51598345866533</v>
      </c>
      <c r="G35" s="294">
        <f>E35/E$28*100</f>
        <v>108.09929520920687</v>
      </c>
      <c r="H35" s="301">
        <v>2305.1999999999998</v>
      </c>
      <c r="I35" s="272">
        <f t="shared" si="15"/>
        <v>101.52248494911103</v>
      </c>
      <c r="J35" s="273">
        <f>H35/H$28*100</f>
        <v>108.92080892080891</v>
      </c>
      <c r="K35" s="9"/>
      <c r="L35" s="9"/>
      <c r="M35" s="9"/>
      <c r="N35" s="9"/>
    </row>
    <row r="36" spans="1:14" ht="17.25" hidden="1" thickBot="1" x14ac:dyDescent="0.3">
      <c r="A36" s="292" t="s">
        <v>63</v>
      </c>
      <c r="B36" s="287">
        <v>3718.28</v>
      </c>
      <c r="C36" s="272">
        <f t="shared" si="14"/>
        <v>100.23614915137269</v>
      </c>
      <c r="D36" s="273">
        <f>B36/B$28*100</f>
        <v>108.16562814538135</v>
      </c>
      <c r="E36" s="293">
        <v>2428.86</v>
      </c>
      <c r="F36" s="272">
        <f t="shared" si="16"/>
        <v>100.22654402753193</v>
      </c>
      <c r="G36" s="294">
        <f>E36/E$28*100</f>
        <v>108.34418770630742</v>
      </c>
      <c r="H36" s="301">
        <v>2225.67</v>
      </c>
      <c r="I36" s="272">
        <f t="shared" si="15"/>
        <v>96.549973971889642</v>
      </c>
      <c r="J36" s="273">
        <f>H36/H$28*100</f>
        <v>105.16301266301267</v>
      </c>
      <c r="K36" s="9"/>
      <c r="L36" s="9"/>
      <c r="M36" s="9"/>
      <c r="N36" s="9"/>
    </row>
    <row r="37" spans="1:14" ht="17.25" hidden="1" thickBot="1" x14ac:dyDescent="0.3">
      <c r="A37" s="302" t="s">
        <v>69</v>
      </c>
      <c r="B37" s="287">
        <v>3475.35</v>
      </c>
      <c r="C37" s="272">
        <f t="shared" si="14"/>
        <v>93.466602837871278</v>
      </c>
      <c r="D37" s="273">
        <f>B37/B$28*100</f>
        <v>101.09873806573229</v>
      </c>
      <c r="E37" s="293">
        <v>2313.62</v>
      </c>
      <c r="F37" s="272">
        <f t="shared" si="16"/>
        <v>95.25538730103834</v>
      </c>
      <c r="G37" s="273">
        <f>E37/E$28*100</f>
        <v>103.20367561780711</v>
      </c>
      <c r="H37" s="287">
        <v>2139.96</v>
      </c>
      <c r="I37" s="272">
        <f t="shared" si="15"/>
        <v>96.149024788041345</v>
      </c>
      <c r="J37" s="273">
        <f>H37/H$28*100</f>
        <v>101.11321111321112</v>
      </c>
      <c r="K37" s="9"/>
      <c r="L37" s="9"/>
      <c r="M37" s="9"/>
      <c r="N37" s="9"/>
    </row>
    <row r="38" spans="1:14" ht="17.25" hidden="1" thickBot="1" x14ac:dyDescent="0.3">
      <c r="A38" s="302" t="s">
        <v>70</v>
      </c>
      <c r="B38" s="287">
        <v>3484.3</v>
      </c>
      <c r="C38" s="272">
        <f t="shared" ref="C38:C43" si="17">B38/B37*100</f>
        <v>100.25752801876071</v>
      </c>
      <c r="D38" s="273">
        <f>B38/B$28*100</f>
        <v>101.35909564286504</v>
      </c>
      <c r="E38" s="293">
        <v>2259.6999999999998</v>
      </c>
      <c r="F38" s="272">
        <f t="shared" si="16"/>
        <v>97.669453064893972</v>
      </c>
      <c r="G38" s="273">
        <f>E38/E$28*100</f>
        <v>100.79846551877954</v>
      </c>
      <c r="H38" s="287">
        <v>2101.3000000000002</v>
      </c>
      <c r="I38" s="272">
        <f t="shared" ref="I38:I43" si="18">H38/H37*100</f>
        <v>98.193424176152831</v>
      </c>
      <c r="J38" s="273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303" t="s">
        <v>74</v>
      </c>
      <c r="B39" s="304">
        <v>3509.28</v>
      </c>
      <c r="C39" s="305">
        <f t="shared" si="17"/>
        <v>100.71693022988835</v>
      </c>
      <c r="D39" s="306">
        <f>B39/B$28*100</f>
        <v>102.0857696402702</v>
      </c>
      <c r="E39" s="307">
        <v>2268.39</v>
      </c>
      <c r="F39" s="305">
        <f t="shared" si="16"/>
        <v>100.38456432269771</v>
      </c>
      <c r="G39" s="306">
        <f>E39/E$28*100</f>
        <v>101.1861004549915</v>
      </c>
      <c r="H39" s="304">
        <v>2107.6999999999998</v>
      </c>
      <c r="I39" s="305">
        <f t="shared" si="18"/>
        <v>100.30457335934895</v>
      </c>
      <c r="J39" s="306">
        <f>H39/H$28*100</f>
        <v>99.58892458892457</v>
      </c>
      <c r="K39" s="9"/>
      <c r="L39" s="9"/>
      <c r="M39" s="9"/>
      <c r="N39" s="9"/>
    </row>
    <row r="40" spans="1:14" ht="17.25" hidden="1" thickBot="1" x14ac:dyDescent="0.25">
      <c r="A40" s="288" t="s">
        <v>90</v>
      </c>
      <c r="B40" s="308">
        <v>3484.4</v>
      </c>
      <c r="C40" s="309">
        <f t="shared" si="17"/>
        <v>99.291022659918838</v>
      </c>
      <c r="D40" s="310">
        <f t="shared" ref="D40:D45" si="19">B40/B$40*100</f>
        <v>100</v>
      </c>
      <c r="E40" s="311">
        <v>2298.23</v>
      </c>
      <c r="F40" s="309">
        <f t="shared" si="16"/>
        <v>101.31547044379494</v>
      </c>
      <c r="G40" s="312">
        <f t="shared" ref="G40:G45" si="20">E40/E$40*100</f>
        <v>100</v>
      </c>
      <c r="H40" s="308">
        <v>2131</v>
      </c>
      <c r="I40" s="309">
        <f t="shared" si="18"/>
        <v>101.10547041799119</v>
      </c>
      <c r="J40" s="310">
        <f t="shared" ref="J40:J45" si="21">H40/H$40*100</f>
        <v>100</v>
      </c>
      <c r="K40" s="9"/>
      <c r="L40" s="9"/>
      <c r="M40" s="9"/>
      <c r="N40" s="9"/>
    </row>
    <row r="41" spans="1:14" ht="17.25" hidden="1" thickBot="1" x14ac:dyDescent="0.3">
      <c r="A41" s="292" t="s">
        <v>9</v>
      </c>
      <c r="B41" s="287">
        <v>3582.03</v>
      </c>
      <c r="C41" s="272">
        <f t="shared" si="17"/>
        <v>102.80191711628974</v>
      </c>
      <c r="D41" s="313">
        <f t="shared" si="19"/>
        <v>102.80191711628974</v>
      </c>
      <c r="E41" s="293">
        <v>2348.34</v>
      </c>
      <c r="F41" s="272">
        <f t="shared" ref="F41:F46" si="22">E41/E40*100</f>
        <v>102.18037359185112</v>
      </c>
      <c r="G41" s="314">
        <f t="shared" si="20"/>
        <v>102.18037359185112</v>
      </c>
      <c r="H41" s="315">
        <v>2192.7199999999998</v>
      </c>
      <c r="I41" s="272">
        <f t="shared" si="18"/>
        <v>102.89629282027218</v>
      </c>
      <c r="J41" s="313">
        <f t="shared" si="21"/>
        <v>102.89629282027218</v>
      </c>
      <c r="K41" s="9"/>
      <c r="L41" s="9"/>
      <c r="M41" s="9"/>
      <c r="N41" s="9"/>
    </row>
    <row r="42" spans="1:14" ht="17.25" hidden="1" thickBot="1" x14ac:dyDescent="0.3">
      <c r="A42" s="292" t="s">
        <v>10</v>
      </c>
      <c r="B42" s="287">
        <v>3667.61</v>
      </c>
      <c r="C42" s="272">
        <f t="shared" si="17"/>
        <v>102.38914805291972</v>
      </c>
      <c r="D42" s="313">
        <f t="shared" si="19"/>
        <v>105.25800711743771</v>
      </c>
      <c r="E42" s="293">
        <v>2397.3200000000002</v>
      </c>
      <c r="F42" s="272">
        <f t="shared" si="22"/>
        <v>102.08572864236014</v>
      </c>
      <c r="G42" s="314">
        <f t="shared" si="20"/>
        <v>104.31157891072695</v>
      </c>
      <c r="H42" s="315">
        <v>2239.67</v>
      </c>
      <c r="I42" s="272">
        <f t="shared" si="18"/>
        <v>102.14117625597432</v>
      </c>
      <c r="J42" s="313">
        <f t="shared" si="21"/>
        <v>105.09948381041765</v>
      </c>
      <c r="K42" s="9"/>
      <c r="L42" s="9"/>
      <c r="M42" s="9"/>
      <c r="N42" s="9"/>
    </row>
    <row r="43" spans="1:14" ht="17.25" hidden="1" thickBot="1" x14ac:dyDescent="0.3">
      <c r="A43" s="292" t="s">
        <v>11</v>
      </c>
      <c r="B43" s="287">
        <v>3761.96</v>
      </c>
      <c r="C43" s="272">
        <f t="shared" si="17"/>
        <v>102.57251997895087</v>
      </c>
      <c r="D43" s="313">
        <f t="shared" si="19"/>
        <v>107.96579037997932</v>
      </c>
      <c r="E43" s="293">
        <v>2457.02</v>
      </c>
      <c r="F43" s="272">
        <f t="shared" si="22"/>
        <v>102.49028081357514</v>
      </c>
      <c r="G43" s="314">
        <f t="shared" si="20"/>
        <v>106.9092301466781</v>
      </c>
      <c r="H43" s="315">
        <v>2272.67</v>
      </c>
      <c r="I43" s="272">
        <f t="shared" si="18"/>
        <v>101.47343135372621</v>
      </c>
      <c r="J43" s="313">
        <f t="shared" si="21"/>
        <v>106.64805255748475</v>
      </c>
      <c r="K43" s="9"/>
      <c r="L43" s="9"/>
      <c r="M43" s="9"/>
      <c r="N43" s="9"/>
    </row>
    <row r="44" spans="1:14" ht="17.25" hidden="1" thickBot="1" x14ac:dyDescent="0.3">
      <c r="A44" s="292" t="s">
        <v>12</v>
      </c>
      <c r="B44" s="287">
        <v>3809.35</v>
      </c>
      <c r="C44" s="272">
        <f t="shared" ref="C44:C49" si="23">B44/B43*100</f>
        <v>101.2597156801242</v>
      </c>
      <c r="D44" s="313">
        <f t="shared" si="19"/>
        <v>109.32585237056594</v>
      </c>
      <c r="E44" s="293">
        <v>2470.25</v>
      </c>
      <c r="F44" s="272">
        <f t="shared" si="22"/>
        <v>100.53845715541591</v>
      </c>
      <c r="G44" s="314">
        <f t="shared" si="20"/>
        <v>107.48489054620293</v>
      </c>
      <c r="H44" s="315">
        <v>2282.61</v>
      </c>
      <c r="I44" s="272">
        <f t="shared" ref="I44:I49" si="24">H44/H43*100</f>
        <v>100.43737102174974</v>
      </c>
      <c r="J44" s="313">
        <f t="shared" si="21"/>
        <v>107.11450023463162</v>
      </c>
      <c r="K44" s="9"/>
      <c r="L44" s="9"/>
      <c r="M44" s="9"/>
      <c r="N44" s="9"/>
    </row>
    <row r="45" spans="1:14" ht="17.25" hidden="1" thickBot="1" x14ac:dyDescent="0.25">
      <c r="A45" s="316" t="s">
        <v>13</v>
      </c>
      <c r="B45" s="315">
        <v>3854.5</v>
      </c>
      <c r="C45" s="317">
        <f t="shared" si="23"/>
        <v>101.18524157664694</v>
      </c>
      <c r="D45" s="313">
        <f t="shared" si="19"/>
        <v>110.62162782688554</v>
      </c>
      <c r="E45" s="318">
        <v>2532.1999999999998</v>
      </c>
      <c r="F45" s="317">
        <f t="shared" si="22"/>
        <v>102.50784333569476</v>
      </c>
      <c r="G45" s="314">
        <f t="shared" si="20"/>
        <v>110.18044321064471</v>
      </c>
      <c r="H45" s="315">
        <v>2316.8000000000002</v>
      </c>
      <c r="I45" s="317">
        <f t="shared" si="24"/>
        <v>101.49784676313519</v>
      </c>
      <c r="J45" s="313">
        <f t="shared" si="21"/>
        <v>108.71891130924449</v>
      </c>
      <c r="K45" s="9"/>
      <c r="L45" s="9"/>
      <c r="M45" s="9"/>
      <c r="N45" s="9"/>
    </row>
    <row r="46" spans="1:14" ht="17.25" hidden="1" thickBot="1" x14ac:dyDescent="0.25">
      <c r="A46" s="316" t="s">
        <v>14</v>
      </c>
      <c r="B46" s="315">
        <v>3808.84</v>
      </c>
      <c r="C46" s="317">
        <f t="shared" si="23"/>
        <v>98.815410559086786</v>
      </c>
      <c r="D46" s="313">
        <f t="shared" ref="D46:D51" si="25">B46/B$40*100</f>
        <v>109.31121570428195</v>
      </c>
      <c r="E46" s="318">
        <v>2548.98</v>
      </c>
      <c r="F46" s="317">
        <f t="shared" si="22"/>
        <v>100.66266487639209</v>
      </c>
      <c r="G46" s="314">
        <f t="shared" ref="G46:G51" si="26">E46/E$40*100</f>
        <v>110.91057030845477</v>
      </c>
      <c r="H46" s="315">
        <v>2344.36</v>
      </c>
      <c r="I46" s="317">
        <f t="shared" si="24"/>
        <v>101.18957182320443</v>
      </c>
      <c r="J46" s="313">
        <f t="shared" ref="J46:J51" si="27">H46/H$40*100</f>
        <v>110.01220084467387</v>
      </c>
      <c r="K46" s="9"/>
      <c r="L46" s="9"/>
      <c r="M46" s="9"/>
      <c r="N46" s="9"/>
    </row>
    <row r="47" spans="1:14" ht="17.25" hidden="1" thickBot="1" x14ac:dyDescent="0.25">
      <c r="A47" s="319" t="s">
        <v>59</v>
      </c>
      <c r="B47" s="320">
        <v>3758.33</v>
      </c>
      <c r="C47" s="321">
        <f t="shared" si="23"/>
        <v>98.673874460465655</v>
      </c>
      <c r="D47" s="322">
        <f t="shared" si="25"/>
        <v>107.86161175525197</v>
      </c>
      <c r="E47" s="323">
        <v>2617.46</v>
      </c>
      <c r="F47" s="321">
        <f>E47/E46*100</f>
        <v>102.68656482200724</v>
      </c>
      <c r="G47" s="324">
        <f t="shared" si="26"/>
        <v>113.89025467424932</v>
      </c>
      <c r="H47" s="320">
        <v>2354.6</v>
      </c>
      <c r="I47" s="321">
        <f t="shared" si="24"/>
        <v>100.4367929840127</v>
      </c>
      <c r="J47" s="322">
        <f t="shared" si="27"/>
        <v>110.49272641952135</v>
      </c>
      <c r="K47" s="9"/>
      <c r="L47" s="9"/>
      <c r="M47" s="9"/>
      <c r="N47" s="9"/>
    </row>
    <row r="48" spans="1:14" ht="17.25" hidden="1" thickBot="1" x14ac:dyDescent="0.25">
      <c r="A48" s="319" t="s">
        <v>63</v>
      </c>
      <c r="B48" s="320">
        <v>3877.71</v>
      </c>
      <c r="C48" s="321">
        <f t="shared" si="23"/>
        <v>103.17641079947744</v>
      </c>
      <c r="D48" s="322">
        <f t="shared" si="25"/>
        <v>111.28773963953623</v>
      </c>
      <c r="E48" s="323">
        <v>2590.12</v>
      </c>
      <c r="F48" s="321">
        <f>E48/E47*100</f>
        <v>98.955475919402772</v>
      </c>
      <c r="G48" s="324">
        <f t="shared" si="26"/>
        <v>112.70064353872327</v>
      </c>
      <c r="H48" s="320">
        <v>2371.96</v>
      </c>
      <c r="I48" s="321">
        <f t="shared" si="24"/>
        <v>100.7372802174467</v>
      </c>
      <c r="J48" s="322">
        <f t="shared" si="27"/>
        <v>111.30736743312998</v>
      </c>
      <c r="K48" s="9"/>
      <c r="L48" s="9"/>
      <c r="M48" s="9"/>
      <c r="N48" s="9"/>
    </row>
    <row r="49" spans="1:14" ht="17.25" hidden="1" thickBot="1" x14ac:dyDescent="0.25">
      <c r="A49" s="319" t="s">
        <v>69</v>
      </c>
      <c r="B49" s="320">
        <v>3758.21</v>
      </c>
      <c r="C49" s="321">
        <f t="shared" si="23"/>
        <v>96.918284245082802</v>
      </c>
      <c r="D49" s="322">
        <f t="shared" si="25"/>
        <v>107.85816783377338</v>
      </c>
      <c r="E49" s="323">
        <v>2496.67</v>
      </c>
      <c r="F49" s="321">
        <f>E49/E48*100</f>
        <v>96.392059055178919</v>
      </c>
      <c r="G49" s="324">
        <f t="shared" si="26"/>
        <v>108.63447087541283</v>
      </c>
      <c r="H49" s="320">
        <v>2442.54</v>
      </c>
      <c r="I49" s="321">
        <f t="shared" si="24"/>
        <v>102.97559823943068</v>
      </c>
      <c r="J49" s="322">
        <f t="shared" si="27"/>
        <v>114.61942749882684</v>
      </c>
      <c r="K49" s="9"/>
      <c r="L49" s="9"/>
      <c r="M49" s="9"/>
      <c r="N49" s="9"/>
    </row>
    <row r="50" spans="1:14" ht="17.25" hidden="1" thickBot="1" x14ac:dyDescent="0.25">
      <c r="A50" s="319" t="s">
        <v>70</v>
      </c>
      <c r="B50" s="320">
        <v>3894.63</v>
      </c>
      <c r="C50" s="321">
        <f>B50/B49*100</f>
        <v>103.62991956277057</v>
      </c>
      <c r="D50" s="322">
        <f t="shared" si="25"/>
        <v>111.77333256801745</v>
      </c>
      <c r="E50" s="323">
        <v>2539.16</v>
      </c>
      <c r="F50" s="321">
        <f>E50/E49*100</f>
        <v>101.70186688669307</v>
      </c>
      <c r="G50" s="324">
        <f t="shared" si="26"/>
        <v>110.48328496277568</v>
      </c>
      <c r="H50" s="320">
        <v>2464.96</v>
      </c>
      <c r="I50" s="321">
        <f>H50/H49*100</f>
        <v>100.91789694334588</v>
      </c>
      <c r="J50" s="322">
        <f t="shared" si="27"/>
        <v>115.67151572031911</v>
      </c>
      <c r="K50" s="9"/>
      <c r="L50" s="9"/>
      <c r="M50" s="9"/>
      <c r="N50" s="9"/>
    </row>
    <row r="51" spans="1:14" ht="17.25" hidden="1" thickBot="1" x14ac:dyDescent="0.25">
      <c r="A51" s="319" t="s">
        <v>74</v>
      </c>
      <c r="B51" s="320">
        <v>3912.55</v>
      </c>
      <c r="C51" s="321">
        <f>B51/B50*100</f>
        <v>100.46012073033896</v>
      </c>
      <c r="D51" s="322">
        <f t="shared" si="25"/>
        <v>112.2876248421536</v>
      </c>
      <c r="E51" s="323">
        <v>2618.0300000000002</v>
      </c>
      <c r="F51" s="321">
        <f>E51/E50*100</f>
        <v>103.10614533940358</v>
      </c>
      <c r="G51" s="324">
        <f t="shared" si="26"/>
        <v>113.91505636946695</v>
      </c>
      <c r="H51" s="320">
        <v>2519.35</v>
      </c>
      <c r="I51" s="321">
        <f>H51/H50*100</f>
        <v>102.20652667791769</v>
      </c>
      <c r="J51" s="322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325" t="s">
        <v>140</v>
      </c>
      <c r="B52" s="326">
        <v>4663.51</v>
      </c>
      <c r="C52" s="327">
        <v>98.945726894678785</v>
      </c>
      <c r="D52" s="328">
        <v>104.97088462568681</v>
      </c>
      <c r="E52" s="326">
        <v>3171.84</v>
      </c>
      <c r="F52" s="327">
        <v>101.01755157027794</v>
      </c>
      <c r="G52" s="328">
        <v>104.26755905615349</v>
      </c>
      <c r="H52" s="326">
        <v>2871.48</v>
      </c>
      <c r="I52" s="327">
        <v>101.24213309828119</v>
      </c>
      <c r="J52" s="328">
        <v>110.06309075716574</v>
      </c>
      <c r="K52" s="9"/>
      <c r="L52" s="9"/>
      <c r="M52" s="9"/>
      <c r="N52" s="9"/>
    </row>
    <row r="53" spans="1:14" ht="17.25" hidden="1" thickBot="1" x14ac:dyDescent="0.25">
      <c r="A53" s="1040" t="s">
        <v>142</v>
      </c>
      <c r="B53" s="1041"/>
      <c r="C53" s="1041"/>
      <c r="D53" s="1041"/>
      <c r="E53" s="1041"/>
      <c r="F53" s="1041"/>
      <c r="G53" s="1041"/>
      <c r="H53" s="1041"/>
      <c r="I53" s="1041"/>
      <c r="J53" s="1042"/>
      <c r="K53" s="9"/>
      <c r="L53" s="9"/>
      <c r="M53" s="9"/>
      <c r="N53" s="9"/>
    </row>
    <row r="54" spans="1:14" ht="17.25" hidden="1" thickBot="1" x14ac:dyDescent="0.25">
      <c r="A54" s="329" t="s">
        <v>9</v>
      </c>
      <c r="B54" s="330">
        <v>4636.76</v>
      </c>
      <c r="C54" s="309">
        <f>B54/B52*100</f>
        <v>99.426397713310365</v>
      </c>
      <c r="D54" s="310">
        <f>B54/B$52*100</f>
        <v>99.426397713310365</v>
      </c>
      <c r="E54" s="330">
        <v>3230.64</v>
      </c>
      <c r="F54" s="309">
        <f>E54/E52*100</f>
        <v>101.85381355932202</v>
      </c>
      <c r="G54" s="310">
        <f t="shared" ref="G54:G61" si="28">E54/E$52*100</f>
        <v>101.85381355932202</v>
      </c>
      <c r="H54" s="330">
        <v>2922.88</v>
      </c>
      <c r="I54" s="309">
        <f>H54/H52*100</f>
        <v>101.79001769122544</v>
      </c>
      <c r="J54" s="310">
        <f t="shared" ref="J54:J61" si="29">H54/H$52*100</f>
        <v>101.79001769122544</v>
      </c>
      <c r="K54" s="9"/>
      <c r="L54" s="9"/>
      <c r="M54" s="9"/>
      <c r="N54" s="9"/>
    </row>
    <row r="55" spans="1:14" ht="17.25" hidden="1" thickBot="1" x14ac:dyDescent="0.25">
      <c r="A55" s="331" t="s">
        <v>10</v>
      </c>
      <c r="B55" s="332">
        <v>4730.58</v>
      </c>
      <c r="C55" s="317">
        <f>B55/B54*100</f>
        <v>102.02339564696037</v>
      </c>
      <c r="D55" s="313">
        <f t="shared" ref="D55:D61" si="30">B55/B$52*100</f>
        <v>101.438187116571</v>
      </c>
      <c r="E55" s="332">
        <v>3288.8</v>
      </c>
      <c r="F55" s="317">
        <f t="shared" ref="F55:F62" si="31">E55/E54*100</f>
        <v>101.80026248668996</v>
      </c>
      <c r="G55" s="313">
        <f t="shared" si="28"/>
        <v>103.68744955609361</v>
      </c>
      <c r="H55" s="332">
        <v>2998.3</v>
      </c>
      <c r="I55" s="317">
        <f t="shared" ref="I55:I62" si="32">H55/H54*100</f>
        <v>102.58033172761112</v>
      </c>
      <c r="J55" s="313">
        <f t="shared" si="29"/>
        <v>104.41653781325311</v>
      </c>
      <c r="K55" s="9"/>
      <c r="L55" s="9"/>
      <c r="M55" s="9"/>
      <c r="N55" s="9"/>
    </row>
    <row r="56" spans="1:14" ht="17.25" hidden="1" thickBot="1" x14ac:dyDescent="0.25">
      <c r="A56" s="333" t="s">
        <v>11</v>
      </c>
      <c r="B56" s="334">
        <v>4763.34</v>
      </c>
      <c r="C56" s="321">
        <f t="shared" ref="C56:C62" si="33">B56/B55*100</f>
        <v>100.69251550549826</v>
      </c>
      <c r="D56" s="322">
        <f t="shared" si="30"/>
        <v>102.14066229084959</v>
      </c>
      <c r="E56" s="334">
        <v>3388</v>
      </c>
      <c r="F56" s="321">
        <f t="shared" si="31"/>
        <v>103.0162977377767</v>
      </c>
      <c r="G56" s="322">
        <f t="shared" si="28"/>
        <v>106.81497175141243</v>
      </c>
      <c r="H56" s="334">
        <v>3080.4</v>
      </c>
      <c r="I56" s="321">
        <f t="shared" si="32"/>
        <v>102.73821832371677</v>
      </c>
      <c r="J56" s="322">
        <f t="shared" si="29"/>
        <v>107.27569058464626</v>
      </c>
      <c r="K56" s="9"/>
      <c r="L56" s="9"/>
      <c r="M56" s="9"/>
      <c r="N56" s="9"/>
    </row>
    <row r="57" spans="1:14" ht="17.25" hidden="1" thickBot="1" x14ac:dyDescent="0.25">
      <c r="A57" s="333" t="s">
        <v>12</v>
      </c>
      <c r="B57" s="334">
        <v>4923.8</v>
      </c>
      <c r="C57" s="321">
        <f t="shared" si="33"/>
        <v>103.3686446904903</v>
      </c>
      <c r="D57" s="322">
        <f t="shared" si="30"/>
        <v>105.58141828794191</v>
      </c>
      <c r="E57" s="334">
        <v>3444.6</v>
      </c>
      <c r="F57" s="321">
        <f t="shared" si="31"/>
        <v>101.67060212514758</v>
      </c>
      <c r="G57" s="322">
        <f t="shared" si="28"/>
        <v>108.5994249394673</v>
      </c>
      <c r="H57" s="334">
        <v>3137.5</v>
      </c>
      <c r="I57" s="321">
        <f t="shared" si="32"/>
        <v>101.85365536943254</v>
      </c>
      <c r="J57" s="322">
        <f t="shared" si="29"/>
        <v>109.26421218326439</v>
      </c>
      <c r="K57" s="9"/>
      <c r="L57" s="9"/>
      <c r="M57" s="9"/>
      <c r="N57" s="9"/>
    </row>
    <row r="58" spans="1:14" ht="17.25" hidden="1" thickBot="1" x14ac:dyDescent="0.25">
      <c r="A58" s="333" t="s">
        <v>13</v>
      </c>
      <c r="B58" s="334">
        <v>5473.72</v>
      </c>
      <c r="C58" s="321">
        <f t="shared" si="33"/>
        <v>111.16860961046346</v>
      </c>
      <c r="D58" s="322">
        <f t="shared" si="30"/>
        <v>117.37339471771261</v>
      </c>
      <c r="E58" s="334">
        <v>3637</v>
      </c>
      <c r="F58" s="321">
        <f t="shared" si="31"/>
        <v>105.58555420077805</v>
      </c>
      <c r="G58" s="322">
        <f t="shared" si="28"/>
        <v>114.66530468119451</v>
      </c>
      <c r="H58" s="334">
        <v>3235.71</v>
      </c>
      <c r="I58" s="321">
        <f t="shared" si="32"/>
        <v>103.13019920318725</v>
      </c>
      <c r="J58" s="322">
        <f t="shared" si="29"/>
        <v>112.68439968239375</v>
      </c>
      <c r="K58" s="9"/>
      <c r="L58" s="9"/>
      <c r="M58" s="9"/>
      <c r="N58" s="9"/>
    </row>
    <row r="59" spans="1:14" ht="17.25" hidden="1" thickBot="1" x14ac:dyDescent="0.25">
      <c r="A59" s="333" t="s">
        <v>14</v>
      </c>
      <c r="B59" s="334">
        <v>4886.84</v>
      </c>
      <c r="C59" s="321">
        <f t="shared" si="33"/>
        <v>89.278223950074178</v>
      </c>
      <c r="D59" s="322">
        <f t="shared" si="30"/>
        <v>104.78888219388401</v>
      </c>
      <c r="E59" s="334">
        <v>3571.24</v>
      </c>
      <c r="F59" s="321">
        <f t="shared" si="31"/>
        <v>98.191916414627428</v>
      </c>
      <c r="G59" s="322">
        <f t="shared" si="28"/>
        <v>112.59206012913639</v>
      </c>
      <c r="H59" s="334">
        <v>3281.88</v>
      </c>
      <c r="I59" s="321">
        <f t="shared" si="32"/>
        <v>101.42688930713817</v>
      </c>
      <c r="J59" s="322">
        <f t="shared" si="29"/>
        <v>114.29228133227465</v>
      </c>
      <c r="K59" s="9"/>
      <c r="L59" s="9"/>
      <c r="M59" s="9"/>
      <c r="N59" s="9"/>
    </row>
    <row r="60" spans="1:14" ht="17.25" hidden="1" thickBot="1" x14ac:dyDescent="0.25">
      <c r="A60" s="333" t="s">
        <v>59</v>
      </c>
      <c r="B60" s="334">
        <v>4926.45</v>
      </c>
      <c r="C60" s="321">
        <f t="shared" si="33"/>
        <v>100.81054423717575</v>
      </c>
      <c r="D60" s="322">
        <f t="shared" si="30"/>
        <v>105.63824243970743</v>
      </c>
      <c r="E60" s="334">
        <v>3592.64</v>
      </c>
      <c r="F60" s="321">
        <f t="shared" si="31"/>
        <v>100.59923163943057</v>
      </c>
      <c r="G60" s="322">
        <f t="shared" si="28"/>
        <v>113.26674737691687</v>
      </c>
      <c r="H60" s="334">
        <v>3180.11</v>
      </c>
      <c r="I60" s="321">
        <f t="shared" si="32"/>
        <v>96.899033480809777</v>
      </c>
      <c r="J60" s="322">
        <f t="shared" si="29"/>
        <v>110.74811595414211</v>
      </c>
      <c r="K60" s="9"/>
      <c r="L60" s="9"/>
      <c r="M60" s="9"/>
      <c r="N60" s="9"/>
    </row>
    <row r="61" spans="1:14" ht="17.25" hidden="1" thickBot="1" x14ac:dyDescent="0.25">
      <c r="A61" s="331" t="s">
        <v>63</v>
      </c>
      <c r="B61" s="332">
        <v>4913.3500000000004</v>
      </c>
      <c r="C61" s="317">
        <f>B61/B60*100</f>
        <v>99.73408844096663</v>
      </c>
      <c r="D61" s="313">
        <f t="shared" si="30"/>
        <v>105.35733814230055</v>
      </c>
      <c r="E61" s="332">
        <v>3552.92</v>
      </c>
      <c r="F61" s="317">
        <f>E61/E60*100</f>
        <v>98.894406341854463</v>
      </c>
      <c r="G61" s="313">
        <f t="shared" si="28"/>
        <v>112.01447740112994</v>
      </c>
      <c r="H61" s="332">
        <v>3017.5</v>
      </c>
      <c r="I61" s="317">
        <f>H61/H60*100</f>
        <v>94.886654864139913</v>
      </c>
      <c r="J61" s="313">
        <f t="shared" si="29"/>
        <v>105.08518255394431</v>
      </c>
      <c r="K61" s="9"/>
      <c r="L61" s="9"/>
      <c r="M61" s="9"/>
      <c r="N61" s="9"/>
    </row>
    <row r="62" spans="1:14" ht="17.25" hidden="1" thickBot="1" x14ac:dyDescent="0.25">
      <c r="A62" s="331" t="s">
        <v>69</v>
      </c>
      <c r="B62" s="332">
        <v>4746.9399999999996</v>
      </c>
      <c r="C62" s="317">
        <f t="shared" si="33"/>
        <v>96.613105111583735</v>
      </c>
      <c r="D62" s="313">
        <f>B62/B$52*100</f>
        <v>101.78899584218752</v>
      </c>
      <c r="E62" s="332">
        <v>3429.76</v>
      </c>
      <c r="F62" s="317">
        <f t="shared" si="31"/>
        <v>96.533555498012902</v>
      </c>
      <c r="G62" s="313">
        <f>E62/E$52*100</f>
        <v>108.13155770782889</v>
      </c>
      <c r="H62" s="332">
        <v>2996.05</v>
      </c>
      <c r="I62" s="317">
        <f t="shared" si="32"/>
        <v>99.289146644573322</v>
      </c>
      <c r="J62" s="313">
        <f>H62/H$52*100</f>
        <v>104.33818100770335</v>
      </c>
      <c r="K62" s="9"/>
      <c r="L62" s="9"/>
      <c r="M62" s="9"/>
      <c r="N62" s="9"/>
    </row>
    <row r="63" spans="1:14" ht="17.25" hidden="1" thickBot="1" x14ac:dyDescent="0.25">
      <c r="A63" s="335" t="s">
        <v>70</v>
      </c>
      <c r="B63" s="336">
        <v>4675.8999999999996</v>
      </c>
      <c r="C63" s="337">
        <f>B63/B62*100</f>
        <v>98.503456963854603</v>
      </c>
      <c r="D63" s="338">
        <f>B63/B$52*100</f>
        <v>100.26567971334894</v>
      </c>
      <c r="E63" s="336">
        <v>3401.8</v>
      </c>
      <c r="F63" s="337">
        <f>E63/E62*100</f>
        <v>99.184782608695656</v>
      </c>
      <c r="G63" s="338">
        <f>E63/E$52*100</f>
        <v>107.25005044390639</v>
      </c>
      <c r="H63" s="336">
        <v>3043.7</v>
      </c>
      <c r="I63" s="337">
        <f>H63/H62*100</f>
        <v>101.59042739607149</v>
      </c>
      <c r="J63" s="338">
        <f>H63/H$52*100</f>
        <v>105.99760402301253</v>
      </c>
      <c r="K63" s="9"/>
      <c r="L63" s="9"/>
      <c r="M63" s="9"/>
      <c r="N63" s="9"/>
    </row>
    <row r="64" spans="1:14" ht="17.25" hidden="1" thickBot="1" x14ac:dyDescent="0.25">
      <c r="A64" s="333" t="s">
        <v>74</v>
      </c>
      <c r="B64" s="334">
        <v>4645.1000000000004</v>
      </c>
      <c r="C64" s="321">
        <f>B64/B63*100</f>
        <v>99.341303278513237</v>
      </c>
      <c r="D64" s="322">
        <f>B64/B$52*100</f>
        <v>99.605232968300712</v>
      </c>
      <c r="E64" s="334">
        <v>3472.7</v>
      </c>
      <c r="F64" s="321">
        <f>E64/E63*100</f>
        <v>102.08419072255863</v>
      </c>
      <c r="G64" s="322">
        <f>E64/E$52*100</f>
        <v>109.48534604519773</v>
      </c>
      <c r="H64" s="334">
        <v>3139.4</v>
      </c>
      <c r="I64" s="321">
        <f>H64/H63*100</f>
        <v>103.14419949403688</v>
      </c>
      <c r="J64" s="322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325" t="s">
        <v>154</v>
      </c>
      <c r="B65" s="326">
        <v>4758.3999999999996</v>
      </c>
      <c r="C65" s="327">
        <f>B65/B64*100</f>
        <v>102.43912940517963</v>
      </c>
      <c r="D65" s="328">
        <f>B65/B$52*100</f>
        <v>102.0347334947282</v>
      </c>
      <c r="E65" s="326">
        <v>3603.54</v>
      </c>
      <c r="F65" s="327">
        <f>E65/E64*100</f>
        <v>103.76767356811702</v>
      </c>
      <c r="G65" s="328">
        <f>E65/E$52*100</f>
        <v>113.61039648910412</v>
      </c>
      <c r="H65" s="326">
        <v>3297.89</v>
      </c>
      <c r="I65" s="327">
        <f>H65/H64*100</f>
        <v>105.04841689494808</v>
      </c>
      <c r="J65" s="328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040" t="s">
        <v>156</v>
      </c>
      <c r="B66" s="1041"/>
      <c r="C66" s="1041"/>
      <c r="D66" s="1041"/>
      <c r="E66" s="1041"/>
      <c r="F66" s="1041"/>
      <c r="G66" s="1041"/>
      <c r="H66" s="1041"/>
      <c r="I66" s="1041"/>
      <c r="J66" s="1042"/>
      <c r="K66" s="9"/>
      <c r="L66" s="9"/>
      <c r="M66" s="9"/>
      <c r="N66" s="9"/>
    </row>
    <row r="67" spans="1:14" ht="16.5" hidden="1" customHeight="1" x14ac:dyDescent="0.2">
      <c r="A67" s="339" t="s">
        <v>9</v>
      </c>
      <c r="B67" s="340">
        <v>5223.7700000000004</v>
      </c>
      <c r="C67" s="341">
        <f>B67/B65*100</f>
        <v>109.77996805648959</v>
      </c>
      <c r="D67" s="342">
        <f t="shared" ref="D67:D78" si="34">B67/B$65*100</f>
        <v>109.77996805648959</v>
      </c>
      <c r="E67" s="340">
        <v>3900.95</v>
      </c>
      <c r="F67" s="341">
        <f>E67/E65*100</f>
        <v>108.25327317027144</v>
      </c>
      <c r="G67" s="342">
        <f t="shared" ref="G67:G78" si="35">E67/E$65*100</f>
        <v>108.25327317027144</v>
      </c>
      <c r="H67" s="340">
        <v>3592.51</v>
      </c>
      <c r="I67" s="341">
        <f>H67/H65*100</f>
        <v>108.93359087173921</v>
      </c>
      <c r="J67" s="342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333" t="s">
        <v>10</v>
      </c>
      <c r="B68" s="334">
        <v>5449.3</v>
      </c>
      <c r="C68" s="321">
        <f t="shared" ref="C68:C78" si="37">B68/B67*100</f>
        <v>104.31737997653035</v>
      </c>
      <c r="D68" s="322">
        <f t="shared" si="34"/>
        <v>114.51958641560189</v>
      </c>
      <c r="E68" s="334">
        <v>4060.44</v>
      </c>
      <c r="F68" s="321">
        <f t="shared" ref="F68:F78" si="38">E68/E67*100</f>
        <v>104.08849126494827</v>
      </c>
      <c r="G68" s="322">
        <f t="shared" si="35"/>
        <v>112.67919878785861</v>
      </c>
      <c r="H68" s="334">
        <v>3730.03</v>
      </c>
      <c r="I68" s="321">
        <f t="shared" ref="I68:I78" si="39">H68/H67*100</f>
        <v>103.82796429237497</v>
      </c>
      <c r="J68" s="322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333" t="s">
        <v>11</v>
      </c>
      <c r="B69" s="334">
        <v>5698.93</v>
      </c>
      <c r="C69" s="321">
        <f t="shared" si="37"/>
        <v>104.58095535206357</v>
      </c>
      <c r="D69" s="322">
        <f t="shared" si="34"/>
        <v>119.76567753866847</v>
      </c>
      <c r="E69" s="334">
        <v>4141.03</v>
      </c>
      <c r="F69" s="321">
        <f t="shared" si="38"/>
        <v>101.98476027228575</v>
      </c>
      <c r="G69" s="322">
        <f t="shared" si="35"/>
        <v>114.91561076052992</v>
      </c>
      <c r="H69" s="334">
        <v>3774.34</v>
      </c>
      <c r="I69" s="321">
        <f t="shared" si="39"/>
        <v>101.18792610247102</v>
      </c>
      <c r="J69" s="322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331" t="s">
        <v>12</v>
      </c>
      <c r="B70" s="332">
        <v>5747.51</v>
      </c>
      <c r="C70" s="321">
        <f t="shared" si="37"/>
        <v>100.85244072132839</v>
      </c>
      <c r="D70" s="322">
        <f t="shared" si="34"/>
        <v>120.78660894418294</v>
      </c>
      <c r="E70" s="334">
        <v>4174.51</v>
      </c>
      <c r="F70" s="321">
        <f t="shared" si="38"/>
        <v>100.80849450499032</v>
      </c>
      <c r="G70" s="322">
        <f t="shared" si="35"/>
        <v>115.84469715890486</v>
      </c>
      <c r="H70" s="334">
        <v>3785.74</v>
      </c>
      <c r="I70" s="321">
        <f t="shared" si="39"/>
        <v>100.30203956188366</v>
      </c>
      <c r="J70" s="322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333" t="s">
        <v>13</v>
      </c>
      <c r="B71" s="334">
        <v>5664.71</v>
      </c>
      <c r="C71" s="321">
        <f t="shared" si="37"/>
        <v>98.559376147235938</v>
      </c>
      <c r="D71" s="322">
        <f t="shared" si="34"/>
        <v>119.04652824478816</v>
      </c>
      <c r="E71" s="334">
        <v>4204.16</v>
      </c>
      <c r="F71" s="321">
        <f t="shared" si="38"/>
        <v>100.71026300092704</v>
      </c>
      <c r="G71" s="322">
        <f t="shared" si="35"/>
        <v>116.66749918136054</v>
      </c>
      <c r="H71" s="334">
        <v>3824.29</v>
      </c>
      <c r="I71" s="321">
        <f t="shared" si="39"/>
        <v>101.01829497007191</v>
      </c>
      <c r="J71" s="322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333" t="s">
        <v>14</v>
      </c>
      <c r="B72" s="334">
        <v>5577.76</v>
      </c>
      <c r="C72" s="321">
        <f t="shared" si="37"/>
        <v>98.465058228929635</v>
      </c>
      <c r="D72" s="322">
        <f t="shared" si="34"/>
        <v>117.21923335574984</v>
      </c>
      <c r="E72" s="334">
        <v>4148.72</v>
      </c>
      <c r="F72" s="321">
        <f t="shared" si="38"/>
        <v>98.681306134875939</v>
      </c>
      <c r="G72" s="322">
        <f t="shared" si="35"/>
        <v>115.12901202706229</v>
      </c>
      <c r="H72" s="334">
        <v>3792.68</v>
      </c>
      <c r="I72" s="321">
        <f t="shared" si="39"/>
        <v>99.173441344667907</v>
      </c>
      <c r="J72" s="322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331" t="s">
        <v>59</v>
      </c>
      <c r="B73" s="332">
        <v>5623.5</v>
      </c>
      <c r="C73" s="317">
        <f t="shared" si="37"/>
        <v>100.82004245431857</v>
      </c>
      <c r="D73" s="313">
        <f t="shared" si="34"/>
        <v>118.18048083389377</v>
      </c>
      <c r="E73" s="332">
        <v>4224.0200000000004</v>
      </c>
      <c r="F73" s="317">
        <f t="shared" si="38"/>
        <v>101.81501764399623</v>
      </c>
      <c r="G73" s="313">
        <f t="shared" si="35"/>
        <v>117.218623908712</v>
      </c>
      <c r="H73" s="332">
        <v>3765.76</v>
      </c>
      <c r="I73" s="317">
        <f t="shared" si="39"/>
        <v>99.290211670902906</v>
      </c>
      <c r="J73" s="313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331" t="s">
        <v>63</v>
      </c>
      <c r="B74" s="332">
        <v>5652.44</v>
      </c>
      <c r="C74" s="317">
        <f t="shared" si="37"/>
        <v>100.51462612252155</v>
      </c>
      <c r="D74" s="313">
        <f t="shared" si="34"/>
        <v>118.78866845998655</v>
      </c>
      <c r="E74" s="332">
        <v>4125.17</v>
      </c>
      <c r="F74" s="317">
        <f t="shared" si="38"/>
        <v>97.659812216798201</v>
      </c>
      <c r="G74" s="313">
        <f t="shared" si="35"/>
        <v>114.47548799236307</v>
      </c>
      <c r="H74" s="332">
        <v>3583.85</v>
      </c>
      <c r="I74" s="317">
        <f t="shared" si="39"/>
        <v>95.169368201903453</v>
      </c>
      <c r="J74" s="313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343" t="s">
        <v>69</v>
      </c>
      <c r="B75" s="344">
        <v>5500.74</v>
      </c>
      <c r="C75" s="345">
        <f t="shared" si="37"/>
        <v>97.316203267969243</v>
      </c>
      <c r="D75" s="346">
        <f t="shared" si="34"/>
        <v>115.60062205783457</v>
      </c>
      <c r="E75" s="344">
        <v>3994.18</v>
      </c>
      <c r="F75" s="345">
        <f t="shared" si="38"/>
        <v>96.824615712806988</v>
      </c>
      <c r="G75" s="346">
        <f t="shared" si="35"/>
        <v>110.84045133396604</v>
      </c>
      <c r="H75" s="344">
        <v>3516.69</v>
      </c>
      <c r="I75" s="345">
        <f t="shared" si="39"/>
        <v>98.126037641084324</v>
      </c>
      <c r="J75" s="346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347" t="s">
        <v>70</v>
      </c>
      <c r="B76" s="348">
        <v>5362.02</v>
      </c>
      <c r="C76" s="349">
        <f t="shared" si="37"/>
        <v>97.478157484265765</v>
      </c>
      <c r="D76" s="350">
        <f t="shared" si="34"/>
        <v>112.68535642232685</v>
      </c>
      <c r="E76" s="348">
        <v>3943.1</v>
      </c>
      <c r="F76" s="349">
        <f t="shared" si="38"/>
        <v>98.721139257619839</v>
      </c>
      <c r="G76" s="350">
        <f t="shared" si="35"/>
        <v>109.42295631517895</v>
      </c>
      <c r="H76" s="348">
        <v>3516.52</v>
      </c>
      <c r="I76" s="349">
        <f t="shared" si="39"/>
        <v>99.995165908851789</v>
      </c>
      <c r="J76" s="350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347" t="s">
        <v>74</v>
      </c>
      <c r="B77" s="348">
        <v>5338.1</v>
      </c>
      <c r="C77" s="349">
        <f t="shared" si="37"/>
        <v>99.55389946326197</v>
      </c>
      <c r="D77" s="350">
        <f t="shared" si="34"/>
        <v>112.1826664425017</v>
      </c>
      <c r="E77" s="348">
        <v>4023.2</v>
      </c>
      <c r="F77" s="349">
        <f t="shared" si="38"/>
        <v>102.03139661687504</v>
      </c>
      <c r="G77" s="350">
        <f t="shared" si="35"/>
        <v>111.64577054785016</v>
      </c>
      <c r="H77" s="348">
        <v>3547.2</v>
      </c>
      <c r="I77" s="349">
        <f t="shared" si="39"/>
        <v>100.87245344829547</v>
      </c>
      <c r="J77" s="350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351" t="s">
        <v>177</v>
      </c>
      <c r="B78" s="352">
        <v>5620.83</v>
      </c>
      <c r="C78" s="353">
        <f t="shared" si="37"/>
        <v>105.29645379442123</v>
      </c>
      <c r="D78" s="354">
        <f t="shared" si="34"/>
        <v>118.12436953597849</v>
      </c>
      <c r="E78" s="352">
        <v>4152.71</v>
      </c>
      <c r="F78" s="353">
        <f t="shared" si="38"/>
        <v>103.21907933982899</v>
      </c>
      <c r="G78" s="354">
        <f t="shared" si="35"/>
        <v>115.23973648134891</v>
      </c>
      <c r="H78" s="352">
        <v>3701.89</v>
      </c>
      <c r="I78" s="353">
        <f t="shared" si="39"/>
        <v>104.36090437528192</v>
      </c>
      <c r="J78" s="354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040" t="s">
        <v>178</v>
      </c>
      <c r="B79" s="1041"/>
      <c r="C79" s="1041"/>
      <c r="D79" s="1041"/>
      <c r="E79" s="1041"/>
      <c r="F79" s="1041"/>
      <c r="G79" s="1041"/>
      <c r="H79" s="1041"/>
      <c r="I79" s="1041"/>
      <c r="J79" s="1042"/>
      <c r="K79" s="9"/>
      <c r="L79" s="9"/>
      <c r="M79" s="9"/>
      <c r="N79" s="9"/>
    </row>
    <row r="80" spans="1:14" ht="16.5" hidden="1" customHeight="1" thickBot="1" x14ac:dyDescent="0.25">
      <c r="A80" s="355" t="s">
        <v>9</v>
      </c>
      <c r="B80" s="356">
        <v>5706.68</v>
      </c>
      <c r="C80" s="357">
        <f>B80/B78*100</f>
        <v>101.52735450102566</v>
      </c>
      <c r="D80" s="358">
        <f t="shared" ref="D80:D85" si="40">B80/B$78*100</f>
        <v>101.52735450102566</v>
      </c>
      <c r="E80" s="356">
        <v>4186.66</v>
      </c>
      <c r="F80" s="357">
        <f>E80/E78*100</f>
        <v>100.81753842671412</v>
      </c>
      <c r="G80" s="358">
        <f>E80/E$78*100</f>
        <v>100.81753842671412</v>
      </c>
      <c r="H80" s="356">
        <v>3726.36</v>
      </c>
      <c r="I80" s="357">
        <f>H80/H78*100</f>
        <v>100.66101369840811</v>
      </c>
      <c r="J80" s="358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355" t="s">
        <v>10</v>
      </c>
      <c r="B81" s="356">
        <v>5725.77</v>
      </c>
      <c r="C81" s="357">
        <f t="shared" ref="C81:C89" si="41">B81/B80*100</f>
        <v>100.33452024644802</v>
      </c>
      <c r="D81" s="358">
        <f t="shared" si="40"/>
        <v>101.86698405751464</v>
      </c>
      <c r="E81" s="356">
        <v>4200.1400000000003</v>
      </c>
      <c r="F81" s="357">
        <f t="shared" ref="F81:F89" si="42">E81/E80*100</f>
        <v>100.32197503499209</v>
      </c>
      <c r="G81" s="358">
        <f>E81/E$78*100</f>
        <v>101.1421457313417</v>
      </c>
      <c r="H81" s="356">
        <v>3745.11</v>
      </c>
      <c r="I81" s="357">
        <f t="shared" ref="I81:I89" si="43">H81/H80*100</f>
        <v>100.50317199626446</v>
      </c>
      <c r="J81" s="358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339" t="s">
        <v>11</v>
      </c>
      <c r="B82" s="356">
        <v>5740.27</v>
      </c>
      <c r="C82" s="357">
        <f t="shared" si="41"/>
        <v>100.25324104880218</v>
      </c>
      <c r="D82" s="358">
        <f t="shared" si="40"/>
        <v>102.12495307632503</v>
      </c>
      <c r="E82" s="340">
        <v>4242.49</v>
      </c>
      <c r="F82" s="341">
        <f t="shared" si="42"/>
        <v>101.00829972334253</v>
      </c>
      <c r="G82" s="342">
        <f>E82/E$78*100</f>
        <v>102.16196170693354</v>
      </c>
      <c r="H82" s="340">
        <v>3771.9</v>
      </c>
      <c r="I82" s="341">
        <f t="shared" si="43"/>
        <v>100.71533279396331</v>
      </c>
      <c r="J82" s="342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260" t="s">
        <v>12</v>
      </c>
      <c r="B83" s="356">
        <v>5772.52</v>
      </c>
      <c r="C83" s="357">
        <f t="shared" si="41"/>
        <v>100.56182026280993</v>
      </c>
      <c r="D83" s="358">
        <f t="shared" si="40"/>
        <v>102.69871175609298</v>
      </c>
      <c r="E83" s="359">
        <v>4328.1099999999997</v>
      </c>
      <c r="F83" s="357">
        <f t="shared" si="42"/>
        <v>102.01815443289199</v>
      </c>
      <c r="G83" s="358">
        <f>E83/E78*100</f>
        <v>104.22374786585145</v>
      </c>
      <c r="H83" s="356">
        <v>3872.49</v>
      </c>
      <c r="I83" s="357">
        <f t="shared" si="43"/>
        <v>102.66682573769188</v>
      </c>
      <c r="J83" s="358">
        <f>H83/H78*100</f>
        <v>104.60845676127599</v>
      </c>
      <c r="K83" s="9"/>
      <c r="L83" s="52"/>
      <c r="M83" s="52"/>
      <c r="N83" s="9"/>
    </row>
    <row r="84" spans="1:14" ht="16.5" hidden="1" customHeight="1" thickBot="1" x14ac:dyDescent="0.3">
      <c r="A84" s="260" t="s">
        <v>13</v>
      </c>
      <c r="B84" s="356">
        <v>5814.3</v>
      </c>
      <c r="C84" s="357">
        <f t="shared" si="41"/>
        <v>100.72377401897266</v>
      </c>
      <c r="D84" s="358">
        <f t="shared" si="40"/>
        <v>103.44201834960319</v>
      </c>
      <c r="E84" s="359">
        <v>4385.75</v>
      </c>
      <c r="F84" s="357">
        <f t="shared" si="42"/>
        <v>101.33175912811829</v>
      </c>
      <c r="G84" s="358">
        <f>E84/E78*100</f>
        <v>105.61175714172191</v>
      </c>
      <c r="H84" s="356">
        <v>4036.68</v>
      </c>
      <c r="I84" s="357">
        <f t="shared" si="43"/>
        <v>104.23990765631414</v>
      </c>
      <c r="J84" s="358">
        <f>H84/H78*100</f>
        <v>109.04375872864942</v>
      </c>
      <c r="K84" s="9"/>
      <c r="L84" s="52"/>
      <c r="M84" s="52"/>
      <c r="N84" s="9"/>
    </row>
    <row r="85" spans="1:14" ht="16.5" hidden="1" customHeight="1" thickBot="1" x14ac:dyDescent="0.3">
      <c r="A85" s="260" t="s">
        <v>14</v>
      </c>
      <c r="B85" s="356">
        <v>5874.92</v>
      </c>
      <c r="C85" s="357">
        <f t="shared" si="41"/>
        <v>101.04260186092908</v>
      </c>
      <c r="D85" s="358">
        <f t="shared" si="40"/>
        <v>104.52050675789874</v>
      </c>
      <c r="E85" s="359">
        <v>4588.34</v>
      </c>
      <c r="F85" s="357">
        <f t="shared" si="42"/>
        <v>104.61927834463889</v>
      </c>
      <c r="G85" s="358">
        <f>E85/E78*100</f>
        <v>110.49025816876208</v>
      </c>
      <c r="H85" s="356">
        <v>4233.1899999999996</v>
      </c>
      <c r="I85" s="357">
        <f t="shared" si="43"/>
        <v>104.86810943646758</v>
      </c>
      <c r="J85" s="358">
        <f>H85/H78*100</f>
        <v>114.35212823719776</v>
      </c>
      <c r="K85" s="9"/>
      <c r="L85" s="52"/>
      <c r="M85" s="52"/>
      <c r="N85" s="9"/>
    </row>
    <row r="86" spans="1:14" ht="16.5" hidden="1" customHeight="1" thickBot="1" x14ac:dyDescent="0.3">
      <c r="A86" s="355" t="s">
        <v>59</v>
      </c>
      <c r="B86" s="356">
        <v>6107.5</v>
      </c>
      <c r="C86" s="357">
        <f t="shared" si="41"/>
        <v>103.95886241855207</v>
      </c>
      <c r="D86" s="358">
        <f t="shared" ref="D86:D91" si="44">B86/B$78*100</f>
        <v>108.65832981961738</v>
      </c>
      <c r="E86" s="356">
        <v>4625.53</v>
      </c>
      <c r="F86" s="357">
        <f t="shared" si="42"/>
        <v>100.81053278527745</v>
      </c>
      <c r="G86" s="358">
        <f t="shared" ref="G86:G91" si="45">E86/E$78*100</f>
        <v>111.38581793575761</v>
      </c>
      <c r="H86" s="356">
        <v>4066.84</v>
      </c>
      <c r="I86" s="357">
        <f t="shared" si="43"/>
        <v>96.070339389443902</v>
      </c>
      <c r="J86" s="358">
        <f t="shared" ref="J86:J91" si="46">H86/H$78*100</f>
        <v>109.85847769652798</v>
      </c>
      <c r="K86" s="9"/>
      <c r="L86" s="52"/>
      <c r="M86" s="52"/>
      <c r="N86" s="9"/>
    </row>
    <row r="87" spans="1:14" ht="16.5" hidden="1" customHeight="1" thickBot="1" x14ac:dyDescent="0.3">
      <c r="A87" s="355" t="s">
        <v>63</v>
      </c>
      <c r="B87" s="356">
        <v>5974.9</v>
      </c>
      <c r="C87" s="357">
        <f t="shared" si="41"/>
        <v>97.828898894801469</v>
      </c>
      <c r="D87" s="358">
        <f t="shared" si="44"/>
        <v>106.29924762001342</v>
      </c>
      <c r="E87" s="356">
        <v>4437.6000000000004</v>
      </c>
      <c r="F87" s="357">
        <f t="shared" si="42"/>
        <v>95.937114233395974</v>
      </c>
      <c r="G87" s="358">
        <f t="shared" si="45"/>
        <v>106.86033939283024</v>
      </c>
      <c r="H87" s="356">
        <v>3839.9</v>
      </c>
      <c r="I87" s="357">
        <f t="shared" si="43"/>
        <v>94.419746043611255</v>
      </c>
      <c r="J87" s="358">
        <f t="shared" si="46"/>
        <v>103.72809564843905</v>
      </c>
      <c r="K87" s="9"/>
      <c r="L87" s="52"/>
      <c r="M87" s="52"/>
      <c r="N87" s="9"/>
    </row>
    <row r="88" spans="1:14" ht="18.75" hidden="1" thickBot="1" x14ac:dyDescent="0.3">
      <c r="A88" s="355" t="s">
        <v>69</v>
      </c>
      <c r="B88" s="356">
        <v>5756.2</v>
      </c>
      <c r="C88" s="357">
        <f t="shared" si="41"/>
        <v>96.339687693517888</v>
      </c>
      <c r="D88" s="358">
        <f t="shared" si="44"/>
        <v>102.40836317768016</v>
      </c>
      <c r="E88" s="356">
        <v>4228.7</v>
      </c>
      <c r="F88" s="357">
        <f t="shared" si="42"/>
        <v>95.292500450694064</v>
      </c>
      <c r="G88" s="358">
        <f t="shared" si="45"/>
        <v>101.82988939752595</v>
      </c>
      <c r="H88" s="356">
        <v>3729.05</v>
      </c>
      <c r="I88" s="357">
        <f t="shared" si="43"/>
        <v>97.113206073074821</v>
      </c>
      <c r="J88" s="358">
        <f t="shared" si="46"/>
        <v>100.73367928274477</v>
      </c>
      <c r="K88" s="9"/>
      <c r="L88" s="52"/>
      <c r="M88" s="52"/>
      <c r="N88" s="9"/>
    </row>
    <row r="89" spans="1:14" ht="18.75" hidden="1" thickBot="1" x14ac:dyDescent="0.3">
      <c r="A89" s="355" t="s">
        <v>70</v>
      </c>
      <c r="B89" s="356">
        <v>5683.44</v>
      </c>
      <c r="C89" s="357">
        <f t="shared" si="41"/>
        <v>98.735971647962202</v>
      </c>
      <c r="D89" s="358">
        <f t="shared" si="44"/>
        <v>101.11389243225643</v>
      </c>
      <c r="E89" s="356">
        <v>4223.9399999999996</v>
      </c>
      <c r="F89" s="357">
        <f t="shared" si="42"/>
        <v>99.887435854990898</v>
      </c>
      <c r="G89" s="358">
        <f t="shared" si="45"/>
        <v>101.71526545316189</v>
      </c>
      <c r="H89" s="356">
        <v>3714.19</v>
      </c>
      <c r="I89" s="357">
        <f t="shared" si="43"/>
        <v>99.601507086255211</v>
      </c>
      <c r="J89" s="358">
        <f t="shared" si="46"/>
        <v>100.33226270904862</v>
      </c>
      <c r="K89" s="9"/>
      <c r="L89" s="52"/>
      <c r="M89" s="52"/>
      <c r="N89" s="9"/>
    </row>
    <row r="90" spans="1:14" ht="18.75" hidden="1" thickBot="1" x14ac:dyDescent="0.3">
      <c r="A90" s="355" t="s">
        <v>74</v>
      </c>
      <c r="B90" s="356">
        <v>5697.84</v>
      </c>
      <c r="C90" s="357">
        <f>B90/B89*100</f>
        <v>100.25336767872979</v>
      </c>
      <c r="D90" s="358">
        <f t="shared" si="44"/>
        <v>101.37008235438539</v>
      </c>
      <c r="E90" s="356">
        <v>4213.88</v>
      </c>
      <c r="F90" s="357">
        <f>E90/E89*100</f>
        <v>99.761833738168633</v>
      </c>
      <c r="G90" s="358">
        <f t="shared" si="45"/>
        <v>101.47301400772027</v>
      </c>
      <c r="H90" s="356">
        <v>3720.01</v>
      </c>
      <c r="I90" s="357">
        <f>H90/H89*100</f>
        <v>100.1566963456366</v>
      </c>
      <c r="J90" s="358">
        <f t="shared" si="46"/>
        <v>100.48947969820823</v>
      </c>
      <c r="K90" s="9"/>
      <c r="L90" s="52"/>
      <c r="M90" s="52"/>
      <c r="N90" s="9"/>
    </row>
    <row r="91" spans="1:14" ht="16.5" hidden="1" customHeight="1" thickBot="1" x14ac:dyDescent="0.3">
      <c r="A91" s="355" t="s">
        <v>197</v>
      </c>
      <c r="B91" s="356">
        <v>5748.02</v>
      </c>
      <c r="C91" s="357">
        <f>B91/B90*100</f>
        <v>100.88068461030848</v>
      </c>
      <c r="D91" s="358">
        <f t="shared" si="44"/>
        <v>102.26283306913749</v>
      </c>
      <c r="E91" s="356">
        <v>4250.62</v>
      </c>
      <c r="F91" s="357">
        <f>E91/E90*100</f>
        <v>100.8718805471442</v>
      </c>
      <c r="G91" s="358">
        <f t="shared" si="45"/>
        <v>102.35773747745446</v>
      </c>
      <c r="H91" s="356">
        <v>3749.64</v>
      </c>
      <c r="I91" s="357">
        <f>H91/H90*100</f>
        <v>100.79650323520634</v>
      </c>
      <c r="J91" s="358">
        <f t="shared" si="46"/>
        <v>101.28988165504647</v>
      </c>
      <c r="K91" s="9"/>
      <c r="L91" s="52"/>
      <c r="M91" s="52"/>
      <c r="N91" s="9"/>
    </row>
    <row r="92" spans="1:14" ht="16.5" hidden="1" customHeight="1" thickBot="1" x14ac:dyDescent="0.3">
      <c r="A92" s="1040" t="s">
        <v>199</v>
      </c>
      <c r="B92" s="1041"/>
      <c r="C92" s="1041"/>
      <c r="D92" s="1041"/>
      <c r="E92" s="1041"/>
      <c r="F92" s="1041"/>
      <c r="G92" s="1041"/>
      <c r="H92" s="1041"/>
      <c r="I92" s="1041"/>
      <c r="J92" s="1042"/>
      <c r="K92" s="9"/>
      <c r="L92" s="52"/>
      <c r="M92" s="52"/>
      <c r="N92" s="9"/>
    </row>
    <row r="93" spans="1:14" ht="16.5" hidden="1" customHeight="1" thickBot="1" x14ac:dyDescent="0.3">
      <c r="A93" s="355" t="s">
        <v>9</v>
      </c>
      <c r="B93" s="356">
        <v>5807.41</v>
      </c>
      <c r="C93" s="357">
        <f>B93/B91*100</f>
        <v>101.03322535412194</v>
      </c>
      <c r="D93" s="357">
        <f>B93/B$91*100</f>
        <v>101.03322535412194</v>
      </c>
      <c r="E93" s="356">
        <v>4266.87</v>
      </c>
      <c r="F93" s="357">
        <f>E93/E91*100</f>
        <v>100.38229717076568</v>
      </c>
      <c r="G93" s="357">
        <f>E93/E$91*100</f>
        <v>100.38229717076568</v>
      </c>
      <c r="H93" s="356">
        <v>3787.77</v>
      </c>
      <c r="I93" s="357">
        <f>H93/H91*100</f>
        <v>101.01689762217174</v>
      </c>
      <c r="J93" s="358">
        <f>H93/H$91*100</f>
        <v>101.01689762217174</v>
      </c>
      <c r="K93" s="9"/>
      <c r="L93" s="52"/>
      <c r="M93" s="52"/>
      <c r="N93" s="261"/>
    </row>
    <row r="94" spans="1:14" ht="16.5" hidden="1" customHeight="1" thickBot="1" x14ac:dyDescent="0.3">
      <c r="A94" s="355" t="s">
        <v>10</v>
      </c>
      <c r="B94" s="356">
        <v>5865.29</v>
      </c>
      <c r="C94" s="357">
        <f t="shared" ref="C94:C99" si="47">B94/B93*100</f>
        <v>100.99665771832882</v>
      </c>
      <c r="D94" s="357">
        <f t="shared" ref="D94:D99" si="48">B94/B$91*100</f>
        <v>102.04018079269035</v>
      </c>
      <c r="E94" s="356">
        <v>4329.26</v>
      </c>
      <c r="F94" s="357">
        <f t="shared" ref="F94:F99" si="49">E94/E93*100</f>
        <v>101.46219594222462</v>
      </c>
      <c r="G94" s="357">
        <f t="shared" ref="G94:G99" si="50">E94/E$91*100</f>
        <v>101.85008304670848</v>
      </c>
      <c r="H94" s="356">
        <v>3826.25</v>
      </c>
      <c r="I94" s="357">
        <f t="shared" ref="I94:I99" si="51">H94/H93*100</f>
        <v>101.01590117668179</v>
      </c>
      <c r="J94" s="358">
        <f t="shared" ref="J94:J99" si="52">H94/H$91*100</f>
        <v>102.04312947376282</v>
      </c>
      <c r="K94" s="9"/>
      <c r="L94" s="52"/>
      <c r="M94" s="52"/>
      <c r="N94" s="261"/>
    </row>
    <row r="95" spans="1:14" ht="16.5" hidden="1" customHeight="1" thickBot="1" x14ac:dyDescent="0.3">
      <c r="A95" s="355" t="s">
        <v>11</v>
      </c>
      <c r="B95" s="356">
        <v>5786.58</v>
      </c>
      <c r="C95" s="357">
        <f t="shared" si="47"/>
        <v>98.658037368996247</v>
      </c>
      <c r="D95" s="357">
        <f t="shared" si="48"/>
        <v>100.67083969784376</v>
      </c>
      <c r="E95" s="356">
        <v>4335.68</v>
      </c>
      <c r="F95" s="357">
        <f t="shared" si="49"/>
        <v>100.14829324180114</v>
      </c>
      <c r="G95" s="357">
        <f t="shared" si="50"/>
        <v>102.0011198366356</v>
      </c>
      <c r="H95" s="356">
        <v>3895.14</v>
      </c>
      <c r="I95" s="357">
        <f t="shared" si="51"/>
        <v>101.80045736687357</v>
      </c>
      <c r="J95" s="358">
        <f t="shared" si="52"/>
        <v>103.88037251576152</v>
      </c>
      <c r="K95" s="9"/>
      <c r="L95" s="52"/>
      <c r="M95" s="52"/>
      <c r="N95" s="261"/>
    </row>
    <row r="96" spans="1:14" ht="16.5" hidden="1" customHeight="1" thickBot="1" x14ac:dyDescent="0.3">
      <c r="A96" s="355" t="s">
        <v>12</v>
      </c>
      <c r="B96" s="356">
        <v>5901.32</v>
      </c>
      <c r="C96" s="357">
        <f t="shared" si="47"/>
        <v>101.98286379865135</v>
      </c>
      <c r="D96" s="357">
        <f t="shared" si="48"/>
        <v>102.66700533401065</v>
      </c>
      <c r="E96" s="356">
        <v>4372.96</v>
      </c>
      <c r="F96" s="357">
        <f t="shared" si="49"/>
        <v>100.85984205476419</v>
      </c>
      <c r="G96" s="357">
        <f t="shared" si="50"/>
        <v>102.87816836132141</v>
      </c>
      <c r="H96" s="356">
        <v>3947.8</v>
      </c>
      <c r="I96" s="357">
        <f t="shared" si="51"/>
        <v>101.35194113690393</v>
      </c>
      <c r="J96" s="358">
        <f t="shared" si="52"/>
        <v>105.28477400497115</v>
      </c>
      <c r="K96" s="9"/>
      <c r="L96" s="52"/>
      <c r="M96" s="52"/>
      <c r="N96" s="261"/>
    </row>
    <row r="97" spans="1:32" ht="16.5" hidden="1" customHeight="1" thickBot="1" x14ac:dyDescent="0.3">
      <c r="A97" s="355" t="s">
        <v>13</v>
      </c>
      <c r="B97" s="356">
        <v>6109.23</v>
      </c>
      <c r="C97" s="357">
        <f t="shared" si="47"/>
        <v>103.52311008384565</v>
      </c>
      <c r="D97" s="357">
        <f t="shared" si="48"/>
        <v>106.28407695171553</v>
      </c>
      <c r="E97" s="356">
        <v>4447.75</v>
      </c>
      <c r="F97" s="357">
        <f t="shared" si="49"/>
        <v>101.71028319490689</v>
      </c>
      <c r="G97" s="357">
        <f t="shared" si="50"/>
        <v>104.63767638603309</v>
      </c>
      <c r="H97" s="356">
        <v>3969.88</v>
      </c>
      <c r="I97" s="357">
        <f t="shared" si="51"/>
        <v>100.5592988499924</v>
      </c>
      <c r="J97" s="358">
        <f t="shared" si="52"/>
        <v>105.87363053519805</v>
      </c>
      <c r="K97" s="9"/>
      <c r="L97" s="52"/>
      <c r="M97" s="52"/>
      <c r="N97" s="261"/>
    </row>
    <row r="98" spans="1:32" ht="16.5" hidden="1" customHeight="1" thickBot="1" x14ac:dyDescent="0.3">
      <c r="A98" s="355" t="s">
        <v>14</v>
      </c>
      <c r="B98" s="356">
        <v>6052.97</v>
      </c>
      <c r="C98" s="357">
        <f t="shared" si="47"/>
        <v>99.07909834790965</v>
      </c>
      <c r="D98" s="357">
        <f t="shared" si="48"/>
        <v>105.30530513115821</v>
      </c>
      <c r="E98" s="356">
        <v>4522.8500000000004</v>
      </c>
      <c r="F98" s="357">
        <f t="shared" si="49"/>
        <v>101.68849418245181</v>
      </c>
      <c r="G98" s="357">
        <f t="shared" si="50"/>
        <v>106.40447746446402</v>
      </c>
      <c r="H98" s="356">
        <v>4060.3</v>
      </c>
      <c r="I98" s="357">
        <f t="shared" si="51"/>
        <v>102.27765070984513</v>
      </c>
      <c r="J98" s="358">
        <f t="shared" si="52"/>
        <v>108.28506203262181</v>
      </c>
      <c r="K98" s="9"/>
      <c r="L98" s="52"/>
      <c r="M98" s="52"/>
      <c r="N98" s="261"/>
    </row>
    <row r="99" spans="1:32" ht="16.5" hidden="1" customHeight="1" thickBot="1" x14ac:dyDescent="0.3">
      <c r="A99" s="355" t="s">
        <v>59</v>
      </c>
      <c r="B99" s="356">
        <v>6175.2</v>
      </c>
      <c r="C99" s="357">
        <f t="shared" si="47"/>
        <v>102.01933926650884</v>
      </c>
      <c r="D99" s="357">
        <f t="shared" si="48"/>
        <v>107.43177650738862</v>
      </c>
      <c r="E99" s="356">
        <v>4639.66</v>
      </c>
      <c r="F99" s="357">
        <f t="shared" si="49"/>
        <v>102.58266358601323</v>
      </c>
      <c r="G99" s="357">
        <f t="shared" si="50"/>
        <v>109.15254715782639</v>
      </c>
      <c r="H99" s="356">
        <v>4040.85</v>
      </c>
      <c r="I99" s="357">
        <f t="shared" si="51"/>
        <v>99.520971356796281</v>
      </c>
      <c r="J99" s="358">
        <f t="shared" si="52"/>
        <v>107.76634556917463</v>
      </c>
      <c r="K99" s="9"/>
      <c r="L99" s="52"/>
      <c r="M99" s="52"/>
      <c r="N99" s="261"/>
    </row>
    <row r="100" spans="1:32" ht="16.5" hidden="1" customHeight="1" thickBot="1" x14ac:dyDescent="0.3">
      <c r="A100" s="355" t="s">
        <v>63</v>
      </c>
      <c r="B100" s="356">
        <v>6070.5</v>
      </c>
      <c r="C100" s="357">
        <f>B100/B99*100</f>
        <v>98.304508356004675</v>
      </c>
      <c r="D100" s="357">
        <f>B100/B$91*100</f>
        <v>105.61027971371011</v>
      </c>
      <c r="E100" s="356">
        <v>4546.8900000000003</v>
      </c>
      <c r="F100" s="357">
        <f>E100/E99*100</f>
        <v>98.000500036640631</v>
      </c>
      <c r="G100" s="357">
        <f>E100/E$91*100</f>
        <v>106.97004201739983</v>
      </c>
      <c r="H100" s="356">
        <v>3943.27</v>
      </c>
      <c r="I100" s="357">
        <f>H100/H99*100</f>
        <v>97.585161537795273</v>
      </c>
      <c r="J100" s="358">
        <f>H100/H$91*100</f>
        <v>105.16396240705774</v>
      </c>
      <c r="K100" s="9"/>
      <c r="L100" s="52"/>
      <c r="M100" s="52"/>
      <c r="N100" s="261"/>
    </row>
    <row r="101" spans="1:32" ht="16.5" hidden="1" customHeight="1" thickBot="1" x14ac:dyDescent="0.3">
      <c r="A101" s="355" t="s">
        <v>69</v>
      </c>
      <c r="B101" s="356">
        <v>5877.44</v>
      </c>
      <c r="C101" s="357">
        <f>B101/B100*100</f>
        <v>96.819701836751491</v>
      </c>
      <c r="D101" s="357">
        <f>B101/B$91*100</f>
        <v>102.25155792777339</v>
      </c>
      <c r="E101" s="356">
        <v>4440.26</v>
      </c>
      <c r="F101" s="357">
        <f>E101/E100*100</f>
        <v>97.654880588710085</v>
      </c>
      <c r="G101" s="357">
        <f>E101/E$91*100</f>
        <v>104.46146679778481</v>
      </c>
      <c r="H101" s="356">
        <v>3840.19</v>
      </c>
      <c r="I101" s="357">
        <f>H101/H100*100</f>
        <v>97.385925893991526</v>
      </c>
      <c r="J101" s="358">
        <f>H101/H$91*100</f>
        <v>102.41489849692238</v>
      </c>
      <c r="K101" s="9"/>
      <c r="L101" s="52"/>
      <c r="M101" s="52"/>
      <c r="N101" s="261"/>
    </row>
    <row r="102" spans="1:32" ht="14.25" hidden="1" customHeight="1" thickBot="1" x14ac:dyDescent="0.3">
      <c r="A102" s="355" t="s">
        <v>70</v>
      </c>
      <c r="B102" s="356">
        <v>5824.46</v>
      </c>
      <c r="C102" s="357">
        <f>B102/B101*100</f>
        <v>99.098587139979315</v>
      </c>
      <c r="D102" s="357">
        <f>B102/B$91*100</f>
        <v>101.32984923504094</v>
      </c>
      <c r="E102" s="356">
        <v>4371.79</v>
      </c>
      <c r="F102" s="357">
        <f>E102/E101*100</f>
        <v>98.457973181750617</v>
      </c>
      <c r="G102" s="357">
        <f>E102/E$91*100</f>
        <v>102.85064296502628</v>
      </c>
      <c r="H102" s="356">
        <v>3833.19</v>
      </c>
      <c r="I102" s="357">
        <f>H102/H101*100</f>
        <v>99.817717352526827</v>
      </c>
      <c r="J102" s="358">
        <f>H102/H$91*100</f>
        <v>102.22821390853522</v>
      </c>
      <c r="K102" s="9"/>
      <c r="L102" s="52"/>
      <c r="M102" s="52"/>
      <c r="N102" s="261"/>
    </row>
    <row r="103" spans="1:32" ht="18" hidden="1" customHeight="1" thickBot="1" x14ac:dyDescent="0.3">
      <c r="A103" s="355" t="s">
        <v>74</v>
      </c>
      <c r="B103" s="356">
        <v>5942.05</v>
      </c>
      <c r="C103" s="357">
        <f>B103/B102*100</f>
        <v>102.01889960614375</v>
      </c>
      <c r="D103" s="357">
        <f>B103/B$91*100</f>
        <v>103.37559716215323</v>
      </c>
      <c r="E103" s="356">
        <v>4420.37</v>
      </c>
      <c r="F103" s="357">
        <f>E103/E102*100</f>
        <v>101.11121531455079</v>
      </c>
      <c r="G103" s="357">
        <f>E103/E$91*100</f>
        <v>103.99353506076761</v>
      </c>
      <c r="H103" s="356">
        <v>3883.49</v>
      </c>
      <c r="I103" s="357">
        <f>H103/H102*100</f>
        <v>101.31222297877225</v>
      </c>
      <c r="J103" s="358">
        <f>H103/H$91*100</f>
        <v>103.56967602223146</v>
      </c>
      <c r="K103" s="9"/>
      <c r="L103" s="52"/>
      <c r="M103" s="52"/>
      <c r="N103" s="261"/>
    </row>
    <row r="104" spans="1:32" ht="16.5" customHeight="1" thickBot="1" x14ac:dyDescent="0.3">
      <c r="A104" s="355" t="s">
        <v>459</v>
      </c>
      <c r="B104" s="356">
        <v>6194.26</v>
      </c>
      <c r="C104" s="357">
        <f>B104/B103*100</f>
        <v>104.24449474507955</v>
      </c>
      <c r="D104" s="357">
        <f>B104/B$91*100</f>
        <v>107.76336895139542</v>
      </c>
      <c r="E104" s="445">
        <v>4709.04</v>
      </c>
      <c r="F104" s="357">
        <f>E104/E103*100</f>
        <v>106.53044880858388</v>
      </c>
      <c r="G104" s="357">
        <f>E104/E$91*100</f>
        <v>110.78477963214779</v>
      </c>
      <c r="H104" s="445">
        <v>4067.71</v>
      </c>
      <c r="I104" s="357">
        <f>H104/H103*100</f>
        <v>104.74367128536446</v>
      </c>
      <c r="J104" s="358">
        <f>H104/H$91*100</f>
        <v>108.48268100404306</v>
      </c>
      <c r="K104" s="9"/>
      <c r="L104" s="52"/>
      <c r="M104" s="52"/>
      <c r="N104" s="261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ht="16.5" customHeight="1" thickBot="1" x14ac:dyDescent="0.3">
      <c r="A105" s="1040" t="s">
        <v>460</v>
      </c>
      <c r="B105" s="1041"/>
      <c r="C105" s="1041"/>
      <c r="D105" s="1041"/>
      <c r="E105" s="1041"/>
      <c r="F105" s="1041"/>
      <c r="G105" s="1041"/>
      <c r="H105" s="1041"/>
      <c r="I105" s="1041"/>
      <c r="J105" s="1042"/>
      <c r="K105" s="9"/>
      <c r="L105" s="52"/>
      <c r="M105" s="52"/>
      <c r="N105" s="171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ht="16.5" customHeight="1" thickBot="1" x14ac:dyDescent="0.3">
      <c r="A106" s="355" t="s">
        <v>9</v>
      </c>
      <c r="B106" s="445">
        <v>6337.33</v>
      </c>
      <c r="C106" s="357">
        <f>B106/B104*100</f>
        <v>102.30971899791098</v>
      </c>
      <c r="D106" s="357">
        <f>B106/B104*100</f>
        <v>102.30971899791098</v>
      </c>
      <c r="E106" s="356">
        <v>4678.8999999999996</v>
      </c>
      <c r="F106" s="357">
        <f>E106/E104*100</f>
        <v>99.35995447055025</v>
      </c>
      <c r="G106" s="357">
        <f>E106/E104*100</f>
        <v>99.35995447055025</v>
      </c>
      <c r="H106" s="356">
        <v>4096.05</v>
      </c>
      <c r="I106" s="357">
        <f>H106/H104*100</f>
        <v>100.69670650070925</v>
      </c>
      <c r="J106" s="358">
        <f>H106/H104*100</f>
        <v>100.69670650070925</v>
      </c>
      <c r="K106" s="362"/>
      <c r="L106" s="363"/>
      <c r="M106" s="362"/>
      <c r="N106" s="364"/>
      <c r="O106" s="43"/>
      <c r="P106" s="363"/>
      <c r="Q106" s="43"/>
      <c r="R106" s="363"/>
      <c r="S106" s="43"/>
      <c r="T106" s="363"/>
      <c r="U106" s="43"/>
      <c r="V106" s="363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:32" ht="16.5" customHeight="1" thickBot="1" x14ac:dyDescent="0.3">
      <c r="A107" s="355" t="s">
        <v>10</v>
      </c>
      <c r="B107" s="356">
        <v>6364.37</v>
      </c>
      <c r="C107" s="356">
        <f>B107/B106*100</f>
        <v>100.42667811207559</v>
      </c>
      <c r="D107" s="356">
        <f>B107/B104*100</f>
        <v>102.7462521754011</v>
      </c>
      <c r="E107" s="445">
        <v>4719.58</v>
      </c>
      <c r="F107" s="357">
        <f t="shared" ref="F107:F112" si="53">E107/E106*100</f>
        <v>100.86943512364017</v>
      </c>
      <c r="G107" s="357">
        <f>E107/E104*100</f>
        <v>100.2238248135501</v>
      </c>
      <c r="H107" s="356">
        <v>4109.04</v>
      </c>
      <c r="I107" s="357">
        <f t="shared" ref="I107:I112" si="54">H107/H106*100</f>
        <v>100.31713480060058</v>
      </c>
      <c r="J107" s="358">
        <f>H107/H104*100</f>
        <v>101.01605080008163</v>
      </c>
      <c r="K107" s="362"/>
      <c r="L107" s="1039"/>
      <c r="M107" s="1039"/>
      <c r="N107" s="1039"/>
      <c r="O107" s="43"/>
      <c r="P107" s="363"/>
      <c r="Q107" s="43"/>
      <c r="R107" s="363"/>
      <c r="S107" s="43"/>
      <c r="T107" s="363"/>
      <c r="U107" s="43"/>
      <c r="V107" s="363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:32" ht="16.5" customHeight="1" thickBot="1" x14ac:dyDescent="0.3">
      <c r="A108" s="355" t="s">
        <v>11</v>
      </c>
      <c r="B108" s="356">
        <v>6551.4</v>
      </c>
      <c r="C108" s="356">
        <f>B108/B107*100</f>
        <v>102.93870406654545</v>
      </c>
      <c r="D108" s="356">
        <f>B108/B104*100</f>
        <v>105.76566046630266</v>
      </c>
      <c r="E108" s="356">
        <v>4761.6000000000004</v>
      </c>
      <c r="F108" s="357">
        <f t="shared" si="53"/>
        <v>100.89033346187585</v>
      </c>
      <c r="G108" s="357">
        <f>E108/E104*100</f>
        <v>101.11615106263699</v>
      </c>
      <c r="H108" s="356">
        <v>4176.8999999999996</v>
      </c>
      <c r="I108" s="357">
        <f t="shared" si="54"/>
        <v>101.65148063781319</v>
      </c>
      <c r="J108" s="358">
        <f>H108/H104*100</f>
        <v>102.68431132012851</v>
      </c>
      <c r="K108" s="362"/>
      <c r="L108" s="1039"/>
      <c r="M108" s="1039"/>
      <c r="N108" s="1039"/>
      <c r="O108" s="43"/>
      <c r="P108" s="363"/>
      <c r="Q108" s="43"/>
      <c r="R108" s="363"/>
      <c r="S108" s="43"/>
      <c r="T108" s="363"/>
      <c r="U108" s="43"/>
      <c r="V108" s="363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1:32" ht="16.5" customHeight="1" thickBot="1" x14ac:dyDescent="0.3">
      <c r="A109" s="355" t="s">
        <v>12</v>
      </c>
      <c r="B109" s="356">
        <v>6724.88</v>
      </c>
      <c r="C109" s="356">
        <f>B109/B108*100</f>
        <v>102.6479836370852</v>
      </c>
      <c r="D109" s="356">
        <f>B109/B104*100</f>
        <v>108.56631784910546</v>
      </c>
      <c r="E109" s="356">
        <v>4923.53</v>
      </c>
      <c r="F109" s="357">
        <f t="shared" si="53"/>
        <v>103.40074764784946</v>
      </c>
      <c r="G109" s="357">
        <f>E109/E104*100</f>
        <v>104.55485619149549</v>
      </c>
      <c r="H109" s="356">
        <v>4321.3599999999997</v>
      </c>
      <c r="I109" s="357">
        <f t="shared" si="54"/>
        <v>103.45854581148699</v>
      </c>
      <c r="J109" s="358">
        <f>H109/H104*100</f>
        <v>106.23569526834508</v>
      </c>
      <c r="K109" s="362"/>
      <c r="L109" s="1039"/>
      <c r="M109" s="1039"/>
      <c r="N109" s="1039"/>
      <c r="O109" s="43"/>
      <c r="P109" s="363"/>
      <c r="Q109" s="43"/>
      <c r="R109" s="363"/>
      <c r="S109" s="43"/>
      <c r="T109" s="363"/>
      <c r="U109" s="43"/>
      <c r="V109" s="363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1:32" ht="16.5" customHeight="1" thickBot="1" x14ac:dyDescent="0.3">
      <c r="A110" s="355" t="s">
        <v>13</v>
      </c>
      <c r="B110" s="356">
        <v>6741.64</v>
      </c>
      <c r="C110" s="356">
        <f>B110/B109*100</f>
        <v>100.24922377797077</v>
      </c>
      <c r="D110" s="356">
        <f>B110/B104*100</f>
        <v>108.83689092805275</v>
      </c>
      <c r="E110" s="356">
        <v>4922.91</v>
      </c>
      <c r="F110" s="357">
        <f t="shared" si="53"/>
        <v>99.987407408911906</v>
      </c>
      <c r="G110" s="357">
        <f>E110/E104*100</f>
        <v>104.54169002599257</v>
      </c>
      <c r="H110" s="356">
        <v>4394.88</v>
      </c>
      <c r="I110" s="357">
        <f t="shared" si="54"/>
        <v>101.70131625229095</v>
      </c>
      <c r="J110" s="358">
        <f>H110/H104*100</f>
        <v>108.04310041767972</v>
      </c>
      <c r="K110" s="362"/>
      <c r="L110" s="1039"/>
      <c r="M110" s="1039"/>
      <c r="N110" s="1039"/>
      <c r="O110" s="43"/>
      <c r="P110" s="363"/>
      <c r="Q110" s="43"/>
      <c r="R110" s="363"/>
      <c r="S110" s="43"/>
      <c r="T110" s="363"/>
      <c r="U110" s="43"/>
      <c r="V110" s="363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:32" ht="16.5" customHeight="1" thickBot="1" x14ac:dyDescent="0.3">
      <c r="A111" s="355" t="s">
        <v>14</v>
      </c>
      <c r="B111" s="356">
        <v>6675.77</v>
      </c>
      <c r="C111" s="356">
        <f>B111/B110*100</f>
        <v>99.022938038815482</v>
      </c>
      <c r="D111" s="356">
        <f>B111/B104*100</f>
        <v>107.77348706705887</v>
      </c>
      <c r="E111" s="356">
        <v>5014.38</v>
      </c>
      <c r="F111" s="357">
        <f t="shared" si="53"/>
        <v>101.85804737441879</v>
      </c>
      <c r="G111" s="357">
        <f>E111/E104*100</f>
        <v>106.48412415269355</v>
      </c>
      <c r="H111" s="356">
        <v>4507.55</v>
      </c>
      <c r="I111" s="357">
        <f t="shared" si="54"/>
        <v>102.56366499199068</v>
      </c>
      <c r="J111" s="358">
        <f>H111/H104*100</f>
        <v>110.81296355934913</v>
      </c>
      <c r="K111" s="362"/>
      <c r="L111" s="1039"/>
      <c r="M111" s="1039"/>
      <c r="N111" s="1039"/>
      <c r="O111" s="43"/>
      <c r="P111" s="363"/>
      <c r="Q111" s="43"/>
      <c r="R111" s="363"/>
      <c r="S111" s="43"/>
      <c r="T111" s="363"/>
      <c r="U111" s="43"/>
      <c r="V111" s="36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2" ht="16.5" customHeight="1" thickBot="1" x14ac:dyDescent="0.3">
      <c r="A112" s="355" t="s">
        <v>59</v>
      </c>
      <c r="B112" s="356">
        <v>6740.63</v>
      </c>
      <c r="C112" s="356">
        <f t="shared" ref="C112" si="55">B112/B111*100</f>
        <v>100.97157331663612</v>
      </c>
      <c r="D112" s="356">
        <f>B112/B104*100</f>
        <v>108.82058550981068</v>
      </c>
      <c r="E112" s="356">
        <v>5154.45</v>
      </c>
      <c r="F112" s="357">
        <f t="shared" si="53"/>
        <v>102.79336627858279</v>
      </c>
      <c r="G112" s="357">
        <f>E112/E104*100</f>
        <v>109.45861576881913</v>
      </c>
      <c r="H112" s="356">
        <v>4494.22</v>
      </c>
      <c r="I112" s="357">
        <f t="shared" si="54"/>
        <v>99.704273940388916</v>
      </c>
      <c r="J112" s="358">
        <f>H112/H104*100</f>
        <v>110.48526074867678</v>
      </c>
      <c r="K112" s="362"/>
      <c r="L112" s="1039"/>
      <c r="M112" s="1039"/>
      <c r="N112" s="1039"/>
      <c r="O112" s="43"/>
      <c r="P112" s="363"/>
      <c r="Q112" s="43"/>
      <c r="R112" s="363"/>
      <c r="S112" s="43"/>
      <c r="T112" s="363"/>
      <c r="U112" s="43"/>
      <c r="V112" s="363"/>
    </row>
    <row r="113" spans="1:32" ht="16.5" hidden="1" customHeight="1" outlineLevel="1" thickBot="1" x14ac:dyDescent="0.3">
      <c r="A113" s="355" t="s">
        <v>63</v>
      </c>
      <c r="B113" s="356"/>
      <c r="C113" s="357"/>
      <c r="D113" s="356">
        <f t="shared" ref="D113:D117" si="56">B113/B109*100</f>
        <v>0</v>
      </c>
      <c r="E113" s="356"/>
      <c r="F113" s="357"/>
      <c r="G113" s="357"/>
      <c r="H113" s="356"/>
      <c r="I113" s="357"/>
      <c r="J113" s="358"/>
      <c r="K113" s="362"/>
      <c r="L113" s="1039"/>
      <c r="M113" s="1039"/>
      <c r="N113" s="1039"/>
      <c r="O113" s="43"/>
      <c r="P113" s="363"/>
      <c r="Q113" s="43"/>
      <c r="R113" s="363"/>
      <c r="S113" s="43"/>
      <c r="T113" s="363"/>
      <c r="U113" s="43"/>
      <c r="V113" s="363"/>
    </row>
    <row r="114" spans="1:32" ht="16.5" hidden="1" customHeight="1" outlineLevel="1" thickBot="1" x14ac:dyDescent="0.3">
      <c r="A114" s="339" t="s">
        <v>69</v>
      </c>
      <c r="B114" s="356"/>
      <c r="C114" s="357"/>
      <c r="D114" s="356">
        <f t="shared" si="56"/>
        <v>0</v>
      </c>
      <c r="E114" s="356"/>
      <c r="F114" s="357"/>
      <c r="G114" s="358"/>
      <c r="H114" s="356"/>
      <c r="I114" s="357"/>
      <c r="J114" s="358"/>
      <c r="K114" s="362"/>
      <c r="L114" s="1039"/>
      <c r="M114" s="1039"/>
      <c r="N114" s="1039"/>
      <c r="O114" s="43"/>
      <c r="P114" s="363"/>
      <c r="Q114" s="43"/>
      <c r="R114" s="363"/>
      <c r="S114" s="43"/>
      <c r="T114" s="363"/>
      <c r="U114" s="43"/>
      <c r="V114" s="363"/>
    </row>
    <row r="115" spans="1:32" ht="16.5" hidden="1" customHeight="1" outlineLevel="1" thickBot="1" x14ac:dyDescent="0.3">
      <c r="A115" s="355" t="s">
        <v>70</v>
      </c>
      <c r="B115" s="412"/>
      <c r="C115" s="357"/>
      <c r="D115" s="356">
        <f t="shared" si="56"/>
        <v>0</v>
      </c>
      <c r="E115" s="412"/>
      <c r="F115" s="357"/>
      <c r="G115" s="358"/>
      <c r="H115" s="412"/>
      <c r="I115" s="357"/>
      <c r="J115" s="358"/>
      <c r="K115" s="362"/>
      <c r="L115" s="1039"/>
      <c r="M115" s="1039"/>
      <c r="N115" s="1039"/>
      <c r="O115" s="43"/>
      <c r="P115" s="363"/>
      <c r="Q115" s="43"/>
      <c r="R115" s="363"/>
      <c r="S115" s="43"/>
      <c r="T115" s="363"/>
      <c r="U115" s="43"/>
      <c r="V115" s="363"/>
    </row>
    <row r="116" spans="1:32" ht="16.5" hidden="1" customHeight="1" outlineLevel="1" thickBot="1" x14ac:dyDescent="0.3">
      <c r="A116" s="355" t="s">
        <v>74</v>
      </c>
      <c r="B116" s="356"/>
      <c r="C116" s="357"/>
      <c r="D116" s="356">
        <f t="shared" si="56"/>
        <v>0</v>
      </c>
      <c r="E116" s="359"/>
      <c r="F116" s="357"/>
      <c r="G116" s="415"/>
      <c r="H116" s="356"/>
      <c r="I116" s="357"/>
      <c r="J116" s="415"/>
      <c r="K116" s="362"/>
      <c r="L116" s="1039"/>
      <c r="M116" s="1039"/>
      <c r="N116" s="1039"/>
      <c r="O116" s="43"/>
      <c r="P116" s="363"/>
      <c r="Q116" s="43"/>
      <c r="R116" s="363"/>
      <c r="S116" s="43"/>
      <c r="T116" s="363"/>
      <c r="U116" s="43"/>
      <c r="V116" s="363"/>
    </row>
    <row r="117" spans="1:32" ht="16.5" hidden="1" customHeight="1" outlineLevel="1" thickBot="1" x14ac:dyDescent="0.3">
      <c r="A117" s="355" t="s">
        <v>75</v>
      </c>
      <c r="B117" s="356"/>
      <c r="C117" s="357"/>
      <c r="D117" s="356" t="e">
        <f t="shared" si="56"/>
        <v>#DIV/0!</v>
      </c>
      <c r="E117" s="359"/>
      <c r="F117" s="357"/>
      <c r="G117" s="415"/>
      <c r="H117" s="356"/>
      <c r="I117" s="357"/>
      <c r="J117" s="415"/>
      <c r="K117" s="362"/>
      <c r="L117" s="1039"/>
      <c r="M117" s="1039"/>
      <c r="N117" s="1039"/>
      <c r="O117" s="43"/>
      <c r="P117" s="363"/>
      <c r="Q117" s="43"/>
      <c r="R117" s="363"/>
      <c r="S117" s="43"/>
      <c r="T117" s="363"/>
      <c r="U117" s="43"/>
      <c r="V117" s="363"/>
    </row>
    <row r="118" spans="1:32" ht="18" customHeight="1" collapsed="1" x14ac:dyDescent="0.2">
      <c r="A118" s="1044" t="s">
        <v>143</v>
      </c>
      <c r="B118" s="1044"/>
      <c r="C118" s="1044"/>
      <c r="D118" s="1044"/>
      <c r="E118" s="1044"/>
      <c r="F118" s="1044"/>
      <c r="G118" s="1044"/>
      <c r="H118" s="1044"/>
      <c r="I118" s="1044"/>
      <c r="J118" s="1044"/>
      <c r="K118" s="9"/>
      <c r="L118" s="1039"/>
      <c r="M118" s="1039"/>
      <c r="N118" s="1039"/>
    </row>
    <row r="119" spans="1:32" ht="21.75" customHeight="1" x14ac:dyDescent="0.2">
      <c r="A119" s="125"/>
      <c r="B119" s="361"/>
      <c r="C119" s="360"/>
      <c r="D119" s="125"/>
      <c r="E119" s="366"/>
      <c r="F119" s="366"/>
      <c r="G119" s="125"/>
      <c r="H119" s="366"/>
      <c r="I119" s="366"/>
      <c r="J119" s="125"/>
      <c r="K119" s="362"/>
      <c r="L119" s="1039"/>
      <c r="M119" s="1039"/>
      <c r="N119" s="1039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24" customHeight="1" x14ac:dyDescent="0.3">
      <c r="A120" s="1043" t="s">
        <v>171</v>
      </c>
      <c r="B120" s="1043"/>
      <c r="C120" s="1043"/>
      <c r="D120" s="1043"/>
      <c r="E120" s="1043"/>
      <c r="F120" s="1043"/>
      <c r="G120" s="1043"/>
      <c r="H120" s="1043"/>
      <c r="I120" s="1043"/>
      <c r="J120" s="1043"/>
      <c r="K120" s="49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ht="15" customHeight="1" x14ac:dyDescent="0.25">
      <c r="A121" s="46"/>
      <c r="B121" s="46"/>
      <c r="C121" s="46"/>
      <c r="D121" s="46"/>
      <c r="E121" s="46"/>
      <c r="F121" s="46"/>
      <c r="G121" s="46"/>
      <c r="H121" s="13"/>
      <c r="I121" s="13"/>
      <c r="J121" s="13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x14ac:dyDescent="0.25"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1:32" x14ac:dyDescent="0.25">
      <c r="O123" s="50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1:32" x14ac:dyDescent="0.25">
      <c r="O124" s="50"/>
      <c r="X124" s="31"/>
      <c r="Y124" s="31"/>
      <c r="Z124" s="31"/>
      <c r="AA124" s="31"/>
      <c r="AB124" s="31"/>
      <c r="AC124" s="31"/>
      <c r="AD124" s="31"/>
      <c r="AE124" s="31"/>
      <c r="AF124" s="31"/>
    </row>
    <row r="125" spans="1:32" x14ac:dyDescent="0.25">
      <c r="O125" s="50"/>
      <c r="X125" s="31"/>
      <c r="Y125" s="31"/>
      <c r="Z125" s="31"/>
      <c r="AA125" s="31"/>
      <c r="AB125" s="31"/>
      <c r="AC125" s="31"/>
      <c r="AD125" s="31"/>
      <c r="AE125" s="31"/>
      <c r="AF125" s="31"/>
    </row>
    <row r="126" spans="1:32" x14ac:dyDescent="0.25">
      <c r="O126" s="50"/>
      <c r="X126" s="31"/>
      <c r="Y126" s="31"/>
      <c r="Z126" s="31"/>
      <c r="AA126" s="31"/>
      <c r="AB126" s="31"/>
      <c r="AC126" s="31"/>
      <c r="AD126" s="31"/>
      <c r="AE126" s="31"/>
      <c r="AF126" s="31"/>
    </row>
    <row r="127" spans="1:32" x14ac:dyDescent="0.25">
      <c r="O127" s="50"/>
      <c r="X127" s="31"/>
      <c r="Y127" s="31"/>
      <c r="Z127" s="31"/>
      <c r="AA127" s="31"/>
      <c r="AB127" s="31"/>
      <c r="AC127" s="31"/>
      <c r="AD127" s="31"/>
      <c r="AE127" s="31"/>
      <c r="AF127" s="31"/>
    </row>
    <row r="128" spans="1:32" x14ac:dyDescent="0.25">
      <c r="O128" s="50"/>
      <c r="X128" s="365"/>
      <c r="Y128" s="365"/>
      <c r="Z128" s="365"/>
      <c r="AA128" s="365"/>
      <c r="AB128" s="365"/>
      <c r="AC128" s="365"/>
      <c r="AD128" s="365"/>
      <c r="AE128" s="365"/>
      <c r="AF128" s="365"/>
    </row>
    <row r="129" spans="14:32" x14ac:dyDescent="0.25">
      <c r="N129" s="50"/>
      <c r="O129" s="50"/>
      <c r="X129" s="365"/>
      <c r="Y129" s="365"/>
      <c r="Z129" s="365"/>
      <c r="AA129" s="365"/>
      <c r="AB129" s="365"/>
      <c r="AC129" s="365"/>
      <c r="AD129" s="365"/>
      <c r="AE129" s="365"/>
      <c r="AF129" s="365"/>
    </row>
    <row r="130" spans="14:32" x14ac:dyDescent="0.25">
      <c r="N130" s="50"/>
      <c r="O130" s="50"/>
      <c r="X130" s="365"/>
      <c r="Y130" s="365"/>
      <c r="Z130" s="365"/>
      <c r="AA130" s="365"/>
      <c r="AB130" s="365"/>
      <c r="AC130" s="365"/>
      <c r="AD130" s="365"/>
      <c r="AE130" s="365"/>
      <c r="AF130" s="365"/>
    </row>
    <row r="131" spans="14:32" x14ac:dyDescent="0.25">
      <c r="N131" s="50"/>
      <c r="O131" s="50"/>
      <c r="X131" s="365"/>
      <c r="Y131" s="365"/>
      <c r="Z131" s="365"/>
      <c r="AA131" s="365"/>
      <c r="AB131" s="365"/>
      <c r="AC131" s="365"/>
      <c r="AD131" s="365"/>
      <c r="AE131" s="365"/>
      <c r="AF131" s="365"/>
    </row>
    <row r="132" spans="14:32" x14ac:dyDescent="0.25">
      <c r="N132" s="50"/>
      <c r="O132" s="50"/>
      <c r="X132" s="365"/>
      <c r="Y132" s="365"/>
      <c r="Z132" s="365"/>
      <c r="AA132" s="365"/>
      <c r="AB132" s="365"/>
      <c r="AC132" s="365"/>
      <c r="AD132" s="365"/>
      <c r="AE132" s="365"/>
      <c r="AF132" s="365"/>
    </row>
    <row r="133" spans="14:32" x14ac:dyDescent="0.25">
      <c r="N133" s="50"/>
      <c r="O133" s="50"/>
      <c r="X133" s="365"/>
      <c r="Y133" s="365"/>
      <c r="Z133" s="365"/>
      <c r="AA133" s="365"/>
      <c r="AB133" s="365"/>
      <c r="AC133" s="365"/>
      <c r="AD133" s="365"/>
      <c r="AE133" s="365"/>
      <c r="AF133" s="365"/>
    </row>
    <row r="134" spans="14:32" x14ac:dyDescent="0.25">
      <c r="N134" s="50"/>
      <c r="O134" s="50"/>
      <c r="X134" s="365"/>
      <c r="Y134" s="365"/>
      <c r="Z134" s="365"/>
      <c r="AA134" s="365"/>
      <c r="AB134" s="365"/>
      <c r="AC134" s="365"/>
      <c r="AD134" s="365"/>
      <c r="AE134" s="365"/>
      <c r="AF134" s="365"/>
    </row>
    <row r="135" spans="14:32" x14ac:dyDescent="0.25">
      <c r="N135" s="50"/>
      <c r="O135" s="50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14:32" x14ac:dyDescent="0.25">
      <c r="N136" s="50"/>
      <c r="O136" s="50"/>
    </row>
    <row r="137" spans="14:32" x14ac:dyDescent="0.25">
      <c r="N137" s="50"/>
    </row>
    <row r="138" spans="14:32" x14ac:dyDescent="0.25">
      <c r="N138" s="50"/>
    </row>
    <row r="139" spans="14:32" x14ac:dyDescent="0.25">
      <c r="N139" s="50"/>
    </row>
    <row r="140" spans="14:32" x14ac:dyDescent="0.25">
      <c r="N140" s="50"/>
    </row>
    <row r="141" spans="14:32" x14ac:dyDescent="0.25">
      <c r="N141" s="50"/>
    </row>
    <row r="142" spans="14:32" x14ac:dyDescent="0.25">
      <c r="N142" s="50"/>
    </row>
  </sheetData>
  <mergeCells count="22">
    <mergeCell ref="L107:N119"/>
    <mergeCell ref="A53:J53"/>
    <mergeCell ref="A120:J120"/>
    <mergeCell ref="A118:J118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4"/>
  <sheetViews>
    <sheetView view="pageBreakPreview" zoomScale="84" zoomScaleNormal="80" zoomScaleSheetLayoutView="84" workbookViewId="0">
      <pane xSplit="1" ySplit="4" topLeftCell="B76" activePane="bottomRight" state="frozen"/>
      <selection activeCell="Q19" sqref="Q19"/>
      <selection pane="topRight" activeCell="Q19" sqref="Q19"/>
      <selection pane="bottomLeft" activeCell="Q19" sqref="Q19"/>
      <selection pane="bottomRight" activeCell="G66" sqref="G66"/>
    </sheetView>
  </sheetViews>
  <sheetFormatPr defaultColWidth="9.140625" defaultRowHeight="15.75" x14ac:dyDescent="0.25"/>
  <cols>
    <col min="1" max="1" width="56" style="44" customWidth="1"/>
    <col min="2" max="2" width="12.140625" style="44" customWidth="1"/>
    <col min="3" max="3" width="19.28515625" style="44" customWidth="1"/>
    <col min="4" max="4" width="19.140625" style="623" customWidth="1"/>
    <col min="5" max="5" width="17.5703125" style="45" customWidth="1"/>
    <col min="6" max="6" width="19.42578125" style="45" customWidth="1"/>
    <col min="7" max="7" width="27.140625" style="44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367" customWidth="1"/>
    <col min="12" max="12" width="9.140625" style="2"/>
    <col min="13" max="13" width="9.140625" style="44"/>
    <col min="14" max="14" width="17" style="44" customWidth="1"/>
    <col min="15" max="15" width="16" style="44" customWidth="1"/>
    <col min="16" max="16" width="17.140625" style="44" customWidth="1"/>
    <col min="17" max="17" width="17" style="44" customWidth="1"/>
    <col min="18" max="16384" width="9.140625" style="44"/>
  </cols>
  <sheetData>
    <row r="1" spans="1:11" ht="20.25" x14ac:dyDescent="0.2">
      <c r="A1" s="1019" t="s">
        <v>58</v>
      </c>
      <c r="B1" s="1019"/>
      <c r="C1" s="1019"/>
      <c r="D1" s="1019"/>
      <c r="E1" s="1019"/>
      <c r="F1" s="1019"/>
    </row>
    <row r="2" spans="1:11" ht="23.25" thickBot="1" x14ac:dyDescent="0.25">
      <c r="A2" s="149"/>
      <c r="B2" s="149"/>
      <c r="C2" s="149"/>
      <c r="D2" s="605"/>
      <c r="E2" s="149"/>
      <c r="F2" s="149"/>
    </row>
    <row r="3" spans="1:11" ht="17.25" thickBot="1" x14ac:dyDescent="0.25">
      <c r="A3" s="1011" t="s">
        <v>48</v>
      </c>
      <c r="B3" s="1058" t="s">
        <v>30</v>
      </c>
      <c r="C3" s="1015" t="s">
        <v>39</v>
      </c>
      <c r="D3" s="1060"/>
      <c r="E3" s="1060"/>
      <c r="F3" s="656" t="s">
        <v>40</v>
      </c>
    </row>
    <row r="4" spans="1:11" ht="28.5" customHeight="1" thickBot="1" x14ac:dyDescent="0.25">
      <c r="A4" s="1057"/>
      <c r="B4" s="1059"/>
      <c r="C4" s="749" t="s">
        <v>520</v>
      </c>
      <c r="D4" s="749" t="s">
        <v>521</v>
      </c>
      <c r="E4" s="749" t="s">
        <v>45</v>
      </c>
      <c r="F4" s="891" t="s">
        <v>521</v>
      </c>
    </row>
    <row r="5" spans="1:11" ht="23.25" customHeight="1" x14ac:dyDescent="0.2">
      <c r="A5" s="746" t="s">
        <v>345</v>
      </c>
      <c r="B5" s="611"/>
      <c r="C5" s="725"/>
      <c r="D5" s="750"/>
      <c r="E5" s="198"/>
      <c r="F5" s="892"/>
      <c r="G5" s="24"/>
    </row>
    <row r="6" spans="1:11" ht="21.75" customHeight="1" x14ac:dyDescent="0.25">
      <c r="A6" s="156" t="s">
        <v>363</v>
      </c>
      <c r="B6" s="203" t="s">
        <v>34</v>
      </c>
      <c r="C6" s="855">
        <v>46.9</v>
      </c>
      <c r="D6" s="854">
        <v>56</v>
      </c>
      <c r="E6" s="855">
        <f>D6/C6*100</f>
        <v>119.40298507462688</v>
      </c>
      <c r="F6" s="854">
        <v>52.2</v>
      </c>
      <c r="J6" s="43"/>
      <c r="K6" s="733"/>
    </row>
    <row r="7" spans="1:11" ht="21.75" customHeight="1" x14ac:dyDescent="0.25">
      <c r="A7" s="156" t="s">
        <v>364</v>
      </c>
      <c r="B7" s="203" t="s">
        <v>34</v>
      </c>
      <c r="C7" s="855">
        <v>94.9</v>
      </c>
      <c r="D7" s="854">
        <v>95.1</v>
      </c>
      <c r="E7" s="855">
        <f t="shared" ref="E7:E33" si="0">D7/C7*100</f>
        <v>100.21074815595364</v>
      </c>
      <c r="F7" s="854">
        <v>92.5</v>
      </c>
      <c r="J7" s="43"/>
      <c r="K7" s="733"/>
    </row>
    <row r="8" spans="1:11" ht="21.75" customHeight="1" x14ac:dyDescent="0.25">
      <c r="A8" s="156" t="s">
        <v>365</v>
      </c>
      <c r="B8" s="203" t="s">
        <v>34</v>
      </c>
      <c r="C8" s="855">
        <v>92.9</v>
      </c>
      <c r="D8" s="854">
        <v>93.5</v>
      </c>
      <c r="E8" s="855">
        <f t="shared" si="0"/>
        <v>100.64585575888051</v>
      </c>
      <c r="F8" s="854">
        <v>99.7</v>
      </c>
      <c r="J8" s="43"/>
      <c r="K8" s="733"/>
    </row>
    <row r="9" spans="1:11" ht="21.75" customHeight="1" x14ac:dyDescent="0.25">
      <c r="A9" s="156" t="s">
        <v>366</v>
      </c>
      <c r="B9" s="203" t="s">
        <v>34</v>
      </c>
      <c r="C9" s="855">
        <v>114.4</v>
      </c>
      <c r="D9" s="854">
        <v>122.5</v>
      </c>
      <c r="E9" s="855">
        <f t="shared" si="0"/>
        <v>107.08041958041959</v>
      </c>
      <c r="F9" s="854">
        <v>132.6</v>
      </c>
      <c r="J9" s="43"/>
      <c r="K9" s="733"/>
    </row>
    <row r="10" spans="1:11" ht="21.75" customHeight="1" x14ac:dyDescent="0.25">
      <c r="A10" s="156" t="s">
        <v>367</v>
      </c>
      <c r="B10" s="203" t="s">
        <v>34</v>
      </c>
      <c r="C10" s="855">
        <v>105.3</v>
      </c>
      <c r="D10" s="854">
        <v>119.4</v>
      </c>
      <c r="E10" s="855">
        <f t="shared" si="0"/>
        <v>113.39031339031339</v>
      </c>
      <c r="F10" s="854">
        <v>123</v>
      </c>
      <c r="J10" s="43"/>
      <c r="K10" s="733"/>
    </row>
    <row r="11" spans="1:11" ht="21.75" customHeight="1" x14ac:dyDescent="0.25">
      <c r="A11" s="156" t="s">
        <v>368</v>
      </c>
      <c r="B11" s="203" t="s">
        <v>34</v>
      </c>
      <c r="C11" s="855">
        <v>74.7</v>
      </c>
      <c r="D11" s="854">
        <v>117.2</v>
      </c>
      <c r="E11" s="855">
        <f t="shared" si="0"/>
        <v>156.89424364123158</v>
      </c>
      <c r="F11" s="854">
        <v>107.3</v>
      </c>
      <c r="J11" s="43"/>
      <c r="K11" s="733"/>
    </row>
    <row r="12" spans="1:11" ht="21.75" customHeight="1" x14ac:dyDescent="0.25">
      <c r="A12" s="156" t="s">
        <v>369</v>
      </c>
      <c r="B12" s="203" t="s">
        <v>34</v>
      </c>
      <c r="C12" s="855">
        <v>59.2</v>
      </c>
      <c r="D12" s="854">
        <v>63.5</v>
      </c>
      <c r="E12" s="855">
        <f t="shared" si="0"/>
        <v>107.26351351351352</v>
      </c>
      <c r="F12" s="854">
        <v>59.1</v>
      </c>
      <c r="J12" s="43"/>
      <c r="K12" s="733"/>
    </row>
    <row r="13" spans="1:11" ht="21.75" customHeight="1" x14ac:dyDescent="0.25">
      <c r="A13" s="156" t="s">
        <v>370</v>
      </c>
      <c r="B13" s="203" t="s">
        <v>34</v>
      </c>
      <c r="C13" s="855">
        <v>57.6</v>
      </c>
      <c r="D13" s="854">
        <v>71.5</v>
      </c>
      <c r="E13" s="855">
        <f t="shared" si="0"/>
        <v>124.13194444444444</v>
      </c>
      <c r="F13" s="854">
        <v>63.3</v>
      </c>
      <c r="J13" s="43"/>
      <c r="K13" s="733"/>
    </row>
    <row r="14" spans="1:11" ht="21.75" customHeight="1" x14ac:dyDescent="0.25">
      <c r="A14" s="156" t="s">
        <v>371</v>
      </c>
      <c r="B14" s="203" t="s">
        <v>34</v>
      </c>
      <c r="C14" s="855">
        <v>59.1</v>
      </c>
      <c r="D14" s="854">
        <v>51</v>
      </c>
      <c r="E14" s="855">
        <f t="shared" si="0"/>
        <v>86.294416243654823</v>
      </c>
      <c r="F14" s="854">
        <v>56</v>
      </c>
      <c r="J14" s="43"/>
      <c r="K14" s="733"/>
    </row>
    <row r="15" spans="1:11" ht="21.75" customHeight="1" x14ac:dyDescent="0.25">
      <c r="A15" s="156" t="s">
        <v>372</v>
      </c>
      <c r="B15" s="203" t="s">
        <v>34</v>
      </c>
      <c r="C15" s="855">
        <v>78</v>
      </c>
      <c r="D15" s="854">
        <v>185.7</v>
      </c>
      <c r="E15" s="855">
        <f t="shared" si="0"/>
        <v>238.07692307692307</v>
      </c>
      <c r="F15" s="854">
        <v>96</v>
      </c>
      <c r="J15" s="43"/>
      <c r="K15" s="733"/>
    </row>
    <row r="16" spans="1:11" ht="21.75" customHeight="1" x14ac:dyDescent="0.25">
      <c r="A16" s="156" t="s">
        <v>373</v>
      </c>
      <c r="B16" s="203" t="s">
        <v>34</v>
      </c>
      <c r="C16" s="855">
        <v>144.80000000000001</v>
      </c>
      <c r="D16" s="854">
        <v>221.5</v>
      </c>
      <c r="E16" s="855">
        <f t="shared" si="0"/>
        <v>152.96961325966848</v>
      </c>
      <c r="F16" s="854">
        <v>154.30000000000001</v>
      </c>
      <c r="J16" s="43"/>
      <c r="K16" s="733"/>
    </row>
    <row r="17" spans="1:11" ht="21.75" customHeight="1" x14ac:dyDescent="0.25">
      <c r="A17" s="156" t="s">
        <v>374</v>
      </c>
      <c r="B17" s="203" t="s">
        <v>34</v>
      </c>
      <c r="C17" s="855">
        <v>178.7</v>
      </c>
      <c r="D17" s="854">
        <v>223.9</v>
      </c>
      <c r="E17" s="855">
        <f t="shared" si="0"/>
        <v>125.29378847229995</v>
      </c>
      <c r="F17" s="854">
        <v>224.4</v>
      </c>
      <c r="J17" s="43"/>
      <c r="K17" s="733"/>
    </row>
    <row r="18" spans="1:11" ht="21.75" customHeight="1" x14ac:dyDescent="0.25">
      <c r="A18" s="156" t="s">
        <v>375</v>
      </c>
      <c r="B18" s="203" t="s">
        <v>34</v>
      </c>
      <c r="C18" s="855">
        <v>223.5</v>
      </c>
      <c r="D18" s="854">
        <v>264.5</v>
      </c>
      <c r="E18" s="855">
        <f t="shared" si="0"/>
        <v>118.34451901565997</v>
      </c>
      <c r="F18" s="854">
        <v>240</v>
      </c>
      <c r="J18" s="43"/>
      <c r="K18" s="733"/>
    </row>
    <row r="19" spans="1:11" ht="21.75" customHeight="1" x14ac:dyDescent="0.25">
      <c r="A19" s="156" t="s">
        <v>376</v>
      </c>
      <c r="B19" s="203" t="s">
        <v>34</v>
      </c>
      <c r="C19" s="855">
        <v>143.5</v>
      </c>
      <c r="D19" s="854">
        <v>136.5</v>
      </c>
      <c r="E19" s="855">
        <f t="shared" si="0"/>
        <v>95.121951219512198</v>
      </c>
      <c r="F19" s="854">
        <v>192.3</v>
      </c>
      <c r="J19" s="43"/>
      <c r="K19" s="733"/>
    </row>
    <row r="20" spans="1:11" ht="21.75" customHeight="1" x14ac:dyDescent="0.25">
      <c r="A20" s="156" t="s">
        <v>377</v>
      </c>
      <c r="B20" s="203" t="s">
        <v>34</v>
      </c>
      <c r="C20" s="855">
        <v>125.6</v>
      </c>
      <c r="D20" s="854">
        <v>185</v>
      </c>
      <c r="E20" s="855">
        <f t="shared" si="0"/>
        <v>147.29299363057328</v>
      </c>
      <c r="F20" s="854">
        <v>192.3</v>
      </c>
      <c r="J20" s="43"/>
      <c r="K20" s="733"/>
    </row>
    <row r="21" spans="1:11" ht="21.75" customHeight="1" x14ac:dyDescent="0.25">
      <c r="A21" s="156" t="s">
        <v>378</v>
      </c>
      <c r="B21" s="203" t="s">
        <v>34</v>
      </c>
      <c r="C21" s="855">
        <v>482.8</v>
      </c>
      <c r="D21" s="854">
        <v>492.5</v>
      </c>
      <c r="E21" s="855">
        <f t="shared" si="0"/>
        <v>102.00911350455675</v>
      </c>
      <c r="F21" s="854">
        <v>509.8</v>
      </c>
      <c r="J21" s="43"/>
      <c r="K21" s="733"/>
    </row>
    <row r="22" spans="1:11" ht="21.75" customHeight="1" x14ac:dyDescent="0.25">
      <c r="A22" s="156" t="s">
        <v>379</v>
      </c>
      <c r="B22" s="203" t="s">
        <v>34</v>
      </c>
      <c r="C22" s="855">
        <v>372.2</v>
      </c>
      <c r="D22" s="854">
        <v>385.2</v>
      </c>
      <c r="E22" s="855">
        <f t="shared" si="0"/>
        <v>103.49274583557226</v>
      </c>
      <c r="F22" s="854">
        <v>432</v>
      </c>
      <c r="J22" s="43"/>
      <c r="K22" s="733"/>
    </row>
    <row r="23" spans="1:11" ht="21.75" customHeight="1" x14ac:dyDescent="0.25">
      <c r="A23" s="156" t="s">
        <v>380</v>
      </c>
      <c r="B23" s="203" t="s">
        <v>34</v>
      </c>
      <c r="C23" s="855">
        <v>299.89999999999998</v>
      </c>
      <c r="D23" s="854">
        <v>285.39999999999998</v>
      </c>
      <c r="E23" s="855">
        <f t="shared" si="0"/>
        <v>95.165055018339444</v>
      </c>
      <c r="F23" s="854">
        <v>344.5</v>
      </c>
      <c r="J23" s="43"/>
      <c r="K23" s="733"/>
    </row>
    <row r="24" spans="1:11" ht="21.75" customHeight="1" x14ac:dyDescent="0.25">
      <c r="A24" s="156" t="s">
        <v>381</v>
      </c>
      <c r="B24" s="203" t="s">
        <v>34</v>
      </c>
      <c r="C24" s="855">
        <v>364.2</v>
      </c>
      <c r="D24" s="854">
        <v>325.39999999999998</v>
      </c>
      <c r="E24" s="855">
        <f t="shared" si="0"/>
        <v>89.346512904997255</v>
      </c>
      <c r="F24" s="854">
        <v>379</v>
      </c>
      <c r="J24" s="43"/>
      <c r="K24" s="733"/>
    </row>
    <row r="25" spans="1:11" ht="21.75" customHeight="1" x14ac:dyDescent="0.25">
      <c r="A25" s="156" t="s">
        <v>382</v>
      </c>
      <c r="B25" s="203" t="s">
        <v>34</v>
      </c>
      <c r="C25" s="855">
        <v>219.5</v>
      </c>
      <c r="D25" s="854">
        <v>209.4</v>
      </c>
      <c r="E25" s="855">
        <f t="shared" si="0"/>
        <v>95.398633257403191</v>
      </c>
      <c r="F25" s="854">
        <v>205.5</v>
      </c>
      <c r="J25" s="43"/>
      <c r="K25" s="733"/>
    </row>
    <row r="26" spans="1:11" ht="21.75" customHeight="1" x14ac:dyDescent="0.25">
      <c r="A26" s="156" t="s">
        <v>383</v>
      </c>
      <c r="B26" s="203" t="s">
        <v>37</v>
      </c>
      <c r="C26" s="855">
        <v>53.5</v>
      </c>
      <c r="D26" s="854">
        <v>63.3</v>
      </c>
      <c r="E26" s="855">
        <f t="shared" si="0"/>
        <v>118.3177570093458</v>
      </c>
      <c r="F26" s="854">
        <v>62.8</v>
      </c>
      <c r="J26" s="43"/>
      <c r="K26" s="733"/>
    </row>
    <row r="27" spans="1:11" ht="21.75" customHeight="1" x14ac:dyDescent="0.25">
      <c r="A27" s="156" t="s">
        <v>384</v>
      </c>
      <c r="B27" s="203" t="s">
        <v>35</v>
      </c>
      <c r="C27" s="855">
        <v>90.9</v>
      </c>
      <c r="D27" s="854">
        <v>97.9</v>
      </c>
      <c r="E27" s="855">
        <f t="shared" si="0"/>
        <v>107.70077007700769</v>
      </c>
      <c r="F27" s="854">
        <v>102.4</v>
      </c>
      <c r="J27" s="43"/>
      <c r="K27" s="733"/>
    </row>
    <row r="28" spans="1:11" ht="21.75" customHeight="1" x14ac:dyDescent="0.25">
      <c r="A28" s="156" t="s">
        <v>385</v>
      </c>
      <c r="B28" s="203" t="s">
        <v>35</v>
      </c>
      <c r="C28" s="855">
        <v>113.5</v>
      </c>
      <c r="D28" s="854">
        <v>122.9</v>
      </c>
      <c r="E28" s="855">
        <f t="shared" si="0"/>
        <v>108.28193832599121</v>
      </c>
      <c r="F28" s="854">
        <v>133.30000000000001</v>
      </c>
      <c r="J28" s="43"/>
      <c r="K28" s="733"/>
    </row>
    <row r="29" spans="1:11" ht="21.75" customHeight="1" x14ac:dyDescent="0.25">
      <c r="A29" s="156" t="s">
        <v>386</v>
      </c>
      <c r="B29" s="203" t="s">
        <v>36</v>
      </c>
      <c r="C29" s="855">
        <v>442.3</v>
      </c>
      <c r="D29" s="854">
        <v>504.9</v>
      </c>
      <c r="E29" s="855">
        <f t="shared" si="0"/>
        <v>114.15328962242822</v>
      </c>
      <c r="F29" s="854">
        <v>455</v>
      </c>
      <c r="J29" s="43"/>
      <c r="K29" s="733"/>
    </row>
    <row r="30" spans="1:11" ht="21.75" customHeight="1" x14ac:dyDescent="0.25">
      <c r="A30" s="156" t="s">
        <v>387</v>
      </c>
      <c r="B30" s="203" t="s">
        <v>36</v>
      </c>
      <c r="C30" s="855">
        <v>456.6</v>
      </c>
      <c r="D30" s="854">
        <v>553.79999999999995</v>
      </c>
      <c r="E30" s="855">
        <f t="shared" si="0"/>
        <v>121.28777923784493</v>
      </c>
      <c r="F30" s="854">
        <v>557.9</v>
      </c>
      <c r="J30" s="43"/>
      <c r="K30" s="733"/>
    </row>
    <row r="31" spans="1:11" ht="21.75" customHeight="1" x14ac:dyDescent="0.25">
      <c r="A31" s="156" t="s">
        <v>388</v>
      </c>
      <c r="B31" s="203" t="s">
        <v>36</v>
      </c>
      <c r="C31" s="855">
        <v>736.4</v>
      </c>
      <c r="D31" s="854">
        <v>869</v>
      </c>
      <c r="E31" s="855">
        <f t="shared" si="0"/>
        <v>118.00651819663226</v>
      </c>
      <c r="F31" s="854">
        <v>877.8</v>
      </c>
      <c r="J31" s="43"/>
      <c r="K31" s="733"/>
    </row>
    <row r="32" spans="1:11" ht="21.75" customHeight="1" x14ac:dyDescent="0.25">
      <c r="A32" s="156" t="s">
        <v>389</v>
      </c>
      <c r="B32" s="203" t="s">
        <v>36</v>
      </c>
      <c r="C32" s="855">
        <v>109.5</v>
      </c>
      <c r="D32" s="854">
        <v>115.1</v>
      </c>
      <c r="E32" s="855">
        <f t="shared" si="0"/>
        <v>105.11415525114154</v>
      </c>
      <c r="F32" s="854">
        <v>117.9</v>
      </c>
      <c r="J32" s="43"/>
      <c r="K32" s="733"/>
    </row>
    <row r="33" spans="1:12" ht="21.75" customHeight="1" x14ac:dyDescent="0.25">
      <c r="A33" s="156" t="s">
        <v>390</v>
      </c>
      <c r="B33" s="203" t="s">
        <v>35</v>
      </c>
      <c r="C33" s="855">
        <v>140.6</v>
      </c>
      <c r="D33" s="854">
        <v>152.1</v>
      </c>
      <c r="E33" s="855">
        <f t="shared" si="0"/>
        <v>108.17923186344238</v>
      </c>
      <c r="F33" s="854">
        <v>138.5</v>
      </c>
      <c r="J33" s="43"/>
      <c r="K33" s="733"/>
    </row>
    <row r="34" spans="1:12" ht="21.75" customHeight="1" thickBot="1" x14ac:dyDescent="0.3">
      <c r="A34" s="63" t="s">
        <v>391</v>
      </c>
      <c r="B34" s="194" t="s">
        <v>35</v>
      </c>
      <c r="C34" s="856">
        <v>739.3</v>
      </c>
      <c r="D34" s="853">
        <v>761.3</v>
      </c>
      <c r="E34" s="856">
        <f>D34/C34*100</f>
        <v>102.97578790748005</v>
      </c>
      <c r="F34" s="853">
        <v>1194.3</v>
      </c>
      <c r="J34" s="43"/>
      <c r="K34" s="733"/>
    </row>
    <row r="35" spans="1:12" ht="21.75" hidden="1" customHeight="1" x14ac:dyDescent="0.25">
      <c r="A35" s="150"/>
      <c r="B35" s="48"/>
      <c r="C35" s="734"/>
      <c r="D35" s="734"/>
      <c r="E35" s="856" t="e">
        <f t="shared" ref="E35:E48" si="1">D35/C35*100</f>
        <v>#DIV/0!</v>
      </c>
      <c r="F35" s="896"/>
      <c r="J35" s="43"/>
      <c r="K35" s="733"/>
    </row>
    <row r="36" spans="1:12" ht="21.75" hidden="1" customHeight="1" thickBot="1" x14ac:dyDescent="0.3">
      <c r="A36" s="150"/>
      <c r="B36" s="48"/>
      <c r="C36" s="1"/>
      <c r="D36" s="1"/>
      <c r="E36" s="856" t="e">
        <f t="shared" si="1"/>
        <v>#DIV/0!</v>
      </c>
      <c r="F36" s="893"/>
      <c r="J36" s="43"/>
      <c r="K36" s="733"/>
    </row>
    <row r="37" spans="1:12" ht="27" customHeight="1" x14ac:dyDescent="0.2">
      <c r="A37" s="749" t="s">
        <v>346</v>
      </c>
      <c r="B37" s="735"/>
      <c r="C37" s="750"/>
      <c r="D37" s="725"/>
      <c r="E37" s="855"/>
      <c r="F37" s="857"/>
      <c r="G37" s="736"/>
      <c r="H37" s="737"/>
      <c r="I37" s="737"/>
      <c r="J37" s="43"/>
      <c r="K37" s="733"/>
      <c r="L37" s="738"/>
    </row>
    <row r="38" spans="1:12" s="12" customFormat="1" ht="35.25" customHeight="1" x14ac:dyDescent="0.25">
      <c r="A38" s="155" t="s">
        <v>447</v>
      </c>
      <c r="B38" s="205" t="s">
        <v>26</v>
      </c>
      <c r="C38" s="854">
        <v>450</v>
      </c>
      <c r="D38" s="858" t="s">
        <v>603</v>
      </c>
      <c r="E38" s="855"/>
      <c r="F38" s="852" t="s">
        <v>603</v>
      </c>
      <c r="G38" s="726"/>
      <c r="H38" s="1"/>
      <c r="I38" s="23"/>
      <c r="J38" s="43"/>
      <c r="K38" s="733"/>
      <c r="L38" s="21"/>
    </row>
    <row r="39" spans="1:12" s="12" customFormat="1" ht="16.5" x14ac:dyDescent="0.25">
      <c r="A39" s="155" t="s">
        <v>448</v>
      </c>
      <c r="B39" s="205" t="s">
        <v>26</v>
      </c>
      <c r="C39" s="854">
        <v>877.8</v>
      </c>
      <c r="D39" s="374">
        <v>764.3</v>
      </c>
      <c r="E39" s="855">
        <f t="shared" si="1"/>
        <v>87.06994759626339</v>
      </c>
      <c r="F39" s="852">
        <v>550</v>
      </c>
      <c r="G39" s="726"/>
      <c r="H39" s="1"/>
      <c r="I39" s="23"/>
      <c r="J39" s="43"/>
      <c r="K39" s="733"/>
      <c r="L39" s="21"/>
    </row>
    <row r="40" spans="1:12" s="12" customFormat="1" ht="16.5" x14ac:dyDescent="0.25">
      <c r="A40" s="155" t="s">
        <v>449</v>
      </c>
      <c r="B40" s="205" t="s">
        <v>26</v>
      </c>
      <c r="C40" s="854">
        <v>605.55555555555554</v>
      </c>
      <c r="D40" s="374">
        <v>371.4</v>
      </c>
      <c r="E40" s="855">
        <f t="shared" si="1"/>
        <v>61.332110091743118</v>
      </c>
      <c r="F40" s="852">
        <v>500</v>
      </c>
      <c r="G40" s="726"/>
      <c r="H40" s="1"/>
      <c r="I40" s="23"/>
      <c r="J40" s="43"/>
      <c r="K40" s="733"/>
      <c r="L40" s="21"/>
    </row>
    <row r="41" spans="1:12" s="12" customFormat="1" ht="16.5" x14ac:dyDescent="0.25">
      <c r="A41" s="155" t="s">
        <v>450</v>
      </c>
      <c r="B41" s="205" t="s">
        <v>26</v>
      </c>
      <c r="C41" s="854">
        <v>3000</v>
      </c>
      <c r="D41" s="852">
        <v>1300</v>
      </c>
      <c r="E41" s="855">
        <f t="shared" si="1"/>
        <v>43.333333333333336</v>
      </c>
      <c r="F41" s="852">
        <v>1250</v>
      </c>
      <c r="G41" s="726"/>
      <c r="H41" s="1"/>
      <c r="I41" s="23"/>
      <c r="J41" s="43"/>
      <c r="K41" s="733"/>
      <c r="L41" s="21"/>
    </row>
    <row r="42" spans="1:12" s="12" customFormat="1" ht="16.5" x14ac:dyDescent="0.25">
      <c r="A42" s="155" t="s">
        <v>451</v>
      </c>
      <c r="B42" s="205" t="s">
        <v>26</v>
      </c>
      <c r="C42" s="854">
        <v>3250</v>
      </c>
      <c r="D42" s="852">
        <v>1300</v>
      </c>
      <c r="E42" s="855">
        <f t="shared" si="1"/>
        <v>40</v>
      </c>
      <c r="F42" s="852">
        <v>1250</v>
      </c>
      <c r="G42" s="726"/>
      <c r="H42" s="1"/>
      <c r="I42" s="23"/>
      <c r="J42" s="43"/>
      <c r="K42" s="733"/>
      <c r="L42" s="21"/>
    </row>
    <row r="43" spans="1:12" s="12" customFormat="1" ht="35.25" customHeight="1" x14ac:dyDescent="0.25">
      <c r="A43" s="155" t="s">
        <v>452</v>
      </c>
      <c r="B43" s="205" t="s">
        <v>26</v>
      </c>
      <c r="C43" s="854">
        <v>433.33333333333331</v>
      </c>
      <c r="D43" s="852">
        <v>365</v>
      </c>
      <c r="E43" s="855">
        <f t="shared" si="1"/>
        <v>84.230769230769226</v>
      </c>
      <c r="F43" s="852">
        <v>437.5</v>
      </c>
      <c r="G43" s="726"/>
      <c r="H43" s="1"/>
      <c r="I43" s="23"/>
      <c r="J43" s="43"/>
      <c r="K43" s="733"/>
      <c r="L43" s="21"/>
    </row>
    <row r="44" spans="1:12" s="12" customFormat="1" ht="48" customHeight="1" x14ac:dyDescent="0.25">
      <c r="A44" s="155" t="s">
        <v>453</v>
      </c>
      <c r="B44" s="205" t="s">
        <v>26</v>
      </c>
      <c r="C44" s="854">
        <v>1350</v>
      </c>
      <c r="D44" s="852">
        <v>975</v>
      </c>
      <c r="E44" s="855">
        <f t="shared" si="1"/>
        <v>72.222222222222214</v>
      </c>
      <c r="F44" s="852" t="s">
        <v>57</v>
      </c>
      <c r="G44" s="726"/>
      <c r="H44" s="1"/>
      <c r="I44" s="23"/>
      <c r="J44" s="43"/>
      <c r="K44" s="733"/>
      <c r="L44" s="21"/>
    </row>
    <row r="45" spans="1:12" s="12" customFormat="1" ht="16.5" x14ac:dyDescent="0.25">
      <c r="A45" s="155" t="s">
        <v>454</v>
      </c>
      <c r="B45" s="205" t="s">
        <v>26</v>
      </c>
      <c r="C45" s="854">
        <v>5166.666666666667</v>
      </c>
      <c r="D45" s="374">
        <v>5166.7</v>
      </c>
      <c r="E45" s="855">
        <f t="shared" si="1"/>
        <v>100.00064516129031</v>
      </c>
      <c r="F45" s="852" t="s">
        <v>57</v>
      </c>
      <c r="G45" s="726"/>
      <c r="H45" s="1"/>
      <c r="I45" s="23"/>
      <c r="J45" s="43"/>
      <c r="K45" s="733"/>
      <c r="L45" s="21"/>
    </row>
    <row r="46" spans="1:12" s="12" customFormat="1" ht="33" customHeight="1" x14ac:dyDescent="0.25">
      <c r="A46" s="155" t="s">
        <v>455</v>
      </c>
      <c r="B46" s="205" t="s">
        <v>26</v>
      </c>
      <c r="C46" s="854">
        <v>4000</v>
      </c>
      <c r="D46" s="852" t="s">
        <v>57</v>
      </c>
      <c r="E46" s="855"/>
      <c r="F46" s="852" t="s">
        <v>57</v>
      </c>
      <c r="G46" s="726"/>
      <c r="H46" s="1"/>
      <c r="I46" s="23"/>
      <c r="J46" s="43"/>
      <c r="K46" s="733"/>
      <c r="L46" s="21"/>
    </row>
    <row r="47" spans="1:12" s="12" customFormat="1" ht="28.5" customHeight="1" x14ac:dyDescent="0.25">
      <c r="A47" s="155" t="s">
        <v>456</v>
      </c>
      <c r="B47" s="205" t="s">
        <v>26</v>
      </c>
      <c r="C47" s="854">
        <v>250</v>
      </c>
      <c r="D47" s="852">
        <v>250</v>
      </c>
      <c r="E47" s="855">
        <f t="shared" si="1"/>
        <v>100</v>
      </c>
      <c r="F47" s="852" t="s">
        <v>57</v>
      </c>
      <c r="G47" s="726"/>
      <c r="H47" s="1"/>
      <c r="I47" s="21"/>
      <c r="J47" s="43"/>
      <c r="K47" s="733"/>
      <c r="L47" s="21"/>
    </row>
    <row r="48" spans="1:12" s="12" customFormat="1" ht="36" customHeight="1" thickBot="1" x14ac:dyDescent="0.3">
      <c r="A48" s="204" t="s">
        <v>457</v>
      </c>
      <c r="B48" s="206" t="s">
        <v>26</v>
      </c>
      <c r="C48" s="853">
        <v>350</v>
      </c>
      <c r="D48" s="863">
        <v>300</v>
      </c>
      <c r="E48" s="856">
        <f t="shared" si="1"/>
        <v>85.714285714285708</v>
      </c>
      <c r="F48" s="863">
        <v>350</v>
      </c>
      <c r="G48" s="726"/>
      <c r="H48" s="1"/>
      <c r="I48" s="21"/>
      <c r="J48" s="43"/>
      <c r="K48" s="733"/>
      <c r="L48" s="21"/>
    </row>
    <row r="49" spans="1:14" ht="35.25" customHeight="1" thickBot="1" x14ac:dyDescent="0.25">
      <c r="A49" s="157" t="s">
        <v>225</v>
      </c>
      <c r="B49" s="194" t="s">
        <v>26</v>
      </c>
      <c r="C49" s="861">
        <v>379</v>
      </c>
      <c r="D49" s="859">
        <v>391</v>
      </c>
      <c r="E49" s="856">
        <f>D49/C49*100</f>
        <v>103.16622691292876</v>
      </c>
      <c r="F49" s="863">
        <v>391</v>
      </c>
      <c r="G49" s="726"/>
      <c r="H49" s="1"/>
      <c r="I49" s="41"/>
      <c r="J49" s="43"/>
      <c r="K49" s="733"/>
    </row>
    <row r="50" spans="1:14" ht="68.25" customHeight="1" thickBot="1" x14ac:dyDescent="0.3">
      <c r="A50" s="609" t="s">
        <v>467</v>
      </c>
      <c r="B50" s="608" t="s">
        <v>26</v>
      </c>
      <c r="C50" s="861">
        <v>5.7</v>
      </c>
      <c r="D50" s="860">
        <v>5.7</v>
      </c>
      <c r="E50" s="894">
        <f>D50/C50*100</f>
        <v>100</v>
      </c>
      <c r="F50" s="861">
        <v>5.8</v>
      </c>
      <c r="G50" s="726"/>
      <c r="H50" s="1"/>
      <c r="I50" s="22"/>
      <c r="J50" s="43"/>
      <c r="K50" s="733"/>
    </row>
    <row r="51" spans="1:14" ht="72" customHeight="1" thickBot="1" x14ac:dyDescent="0.25">
      <c r="A51" s="609" t="s">
        <v>466</v>
      </c>
      <c r="B51" s="608" t="s">
        <v>26</v>
      </c>
      <c r="C51" s="861">
        <v>5.7</v>
      </c>
      <c r="D51" s="860">
        <v>5.7</v>
      </c>
      <c r="E51" s="894">
        <f t="shared" ref="E51:E53" si="2">D51/C51*100</f>
        <v>100</v>
      </c>
      <c r="F51" s="861">
        <v>5.8</v>
      </c>
      <c r="G51" s="726"/>
      <c r="H51" s="1"/>
      <c r="I51" s="23"/>
      <c r="J51" s="43"/>
      <c r="K51" s="733"/>
    </row>
    <row r="52" spans="1:14" ht="33.75" thickBot="1" x14ac:dyDescent="0.25">
      <c r="A52" s="609" t="s">
        <v>392</v>
      </c>
      <c r="B52" s="608" t="s">
        <v>26</v>
      </c>
      <c r="C52" s="864">
        <v>123</v>
      </c>
      <c r="D52" s="860">
        <v>123</v>
      </c>
      <c r="E52" s="894">
        <f t="shared" si="2"/>
        <v>100</v>
      </c>
      <c r="F52" s="861">
        <v>123</v>
      </c>
      <c r="G52" s="726"/>
      <c r="H52" s="1"/>
      <c r="I52" s="23"/>
      <c r="J52" s="43"/>
      <c r="K52" s="733"/>
    </row>
    <row r="53" spans="1:14" ht="36.75" customHeight="1" thickBot="1" x14ac:dyDescent="0.3">
      <c r="A53" s="607" t="s">
        <v>393</v>
      </c>
      <c r="B53" s="608" t="s">
        <v>26</v>
      </c>
      <c r="C53" s="861">
        <v>6225</v>
      </c>
      <c r="D53" s="862">
        <v>10200</v>
      </c>
      <c r="E53" s="894">
        <f t="shared" si="2"/>
        <v>163.85542168674698</v>
      </c>
      <c r="F53" s="861" t="s">
        <v>57</v>
      </c>
      <c r="G53" s="726"/>
      <c r="H53" s="1"/>
      <c r="I53" s="21"/>
      <c r="J53" s="43"/>
      <c r="K53" s="733"/>
    </row>
    <row r="54" spans="1:14" ht="35.25" customHeight="1" thickBot="1" x14ac:dyDescent="0.25">
      <c r="A54" s="609" t="s">
        <v>394</v>
      </c>
      <c r="B54" s="608" t="s">
        <v>26</v>
      </c>
      <c r="C54" s="861">
        <v>3580</v>
      </c>
      <c r="D54" s="889">
        <v>3866.6</v>
      </c>
      <c r="E54" s="894">
        <f>D54/C54*100</f>
        <v>108.00558659217876</v>
      </c>
      <c r="F54" s="862" t="s">
        <v>57</v>
      </c>
      <c r="G54" s="726"/>
      <c r="H54" s="1"/>
      <c r="I54" s="23"/>
      <c r="J54" s="43"/>
      <c r="K54" s="733"/>
    </row>
    <row r="55" spans="1:14" ht="33.75" thickBot="1" x14ac:dyDescent="0.25">
      <c r="A55" s="610" t="s">
        <v>458</v>
      </c>
      <c r="B55" s="611" t="s">
        <v>26</v>
      </c>
      <c r="C55" s="852" t="s">
        <v>603</v>
      </c>
      <c r="D55" s="858" t="s">
        <v>603</v>
      </c>
      <c r="E55" s="728">
        <v>0</v>
      </c>
      <c r="F55" s="852" t="s">
        <v>603</v>
      </c>
      <c r="G55" s="726"/>
      <c r="H55" s="67"/>
      <c r="I55" s="23"/>
      <c r="J55" s="43"/>
      <c r="K55" s="733"/>
    </row>
    <row r="56" spans="1:14" s="2" customFormat="1" ht="17.25" hidden="1" thickBot="1" x14ac:dyDescent="0.25">
      <c r="A56" s="155"/>
      <c r="B56" s="48"/>
      <c r="C56" s="727"/>
      <c r="D56" s="727"/>
      <c r="E56" s="727"/>
      <c r="F56" s="897"/>
      <c r="G56" s="726"/>
      <c r="H56" s="67"/>
      <c r="I56" s="23"/>
      <c r="J56" s="43"/>
      <c r="K56" s="733"/>
    </row>
    <row r="57" spans="1:14" s="2" customFormat="1" ht="17.25" hidden="1" thickBot="1" x14ac:dyDescent="0.3">
      <c r="A57" s="155"/>
      <c r="B57" s="48"/>
      <c r="C57" s="748"/>
      <c r="D57" s="748"/>
      <c r="E57" s="748"/>
      <c r="F57" s="893"/>
      <c r="G57" s="726"/>
      <c r="H57" s="67"/>
      <c r="I57" s="23"/>
      <c r="J57" s="67"/>
      <c r="K57" s="200"/>
    </row>
    <row r="58" spans="1:14" ht="39.75" customHeight="1" x14ac:dyDescent="0.2">
      <c r="A58" s="747" t="s">
        <v>401</v>
      </c>
      <c r="B58" s="725"/>
      <c r="C58" s="888"/>
      <c r="D58" s="732"/>
      <c r="E58" s="725"/>
      <c r="F58" s="892"/>
      <c r="G58" s="38"/>
      <c r="H58" s="738"/>
      <c r="I58" s="738"/>
      <c r="J58" s="43"/>
      <c r="K58" s="733"/>
    </row>
    <row r="59" spans="1:14" ht="42" customHeight="1" x14ac:dyDescent="0.2">
      <c r="A59" s="182" t="s">
        <v>148</v>
      </c>
      <c r="B59" s="190" t="s">
        <v>41</v>
      </c>
      <c r="C59" s="865">
        <v>56.32</v>
      </c>
      <c r="D59" s="869">
        <v>57.84</v>
      </c>
      <c r="E59" s="724">
        <f>D59/C59*100</f>
        <v>102.69886363636364</v>
      </c>
      <c r="F59" s="751">
        <v>87.1</v>
      </c>
      <c r="G59" s="726"/>
      <c r="I59" s="164"/>
      <c r="J59" s="43"/>
      <c r="K59" s="733"/>
    </row>
    <row r="60" spans="1:14" ht="27" customHeight="1" x14ac:dyDescent="0.2">
      <c r="A60" s="193" t="s">
        <v>226</v>
      </c>
      <c r="B60" s="191" t="s">
        <v>42</v>
      </c>
      <c r="C60" s="865">
        <v>1.81</v>
      </c>
      <c r="D60" s="870">
        <v>1.9</v>
      </c>
      <c r="E60" s="724">
        <f>D60/C60*100</f>
        <v>104.97237569060773</v>
      </c>
      <c r="F60" s="751">
        <v>1.81</v>
      </c>
      <c r="G60" s="726"/>
      <c r="I60" s="165"/>
      <c r="J60" s="43"/>
      <c r="K60" s="733"/>
    </row>
    <row r="61" spans="1:14" ht="24" customHeight="1" x14ac:dyDescent="0.2">
      <c r="A61" s="193" t="s">
        <v>227</v>
      </c>
      <c r="B61" s="191" t="s">
        <v>79</v>
      </c>
      <c r="C61" s="865">
        <v>1285.8699999999999</v>
      </c>
      <c r="D61" s="870">
        <v>1344.86</v>
      </c>
      <c r="E61" s="724">
        <f t="shared" ref="E61" si="3">D61/C61*100</f>
        <v>104.58755550716636</v>
      </c>
      <c r="F61" s="751">
        <v>1836.385</v>
      </c>
      <c r="G61" s="726"/>
      <c r="H61" s="68"/>
      <c r="I61" s="166"/>
      <c r="J61" s="43"/>
      <c r="K61" s="733"/>
    </row>
    <row r="62" spans="1:14" ht="24" customHeight="1" x14ac:dyDescent="0.2">
      <c r="A62" s="193" t="s">
        <v>228</v>
      </c>
      <c r="B62" s="191" t="s">
        <v>80</v>
      </c>
      <c r="C62" s="865">
        <v>100.87</v>
      </c>
      <c r="D62" s="870">
        <v>105.02</v>
      </c>
      <c r="E62" s="724">
        <f>D62/C62*100</f>
        <v>104.11420640428273</v>
      </c>
      <c r="F62" s="751">
        <v>65.643000000000001</v>
      </c>
      <c r="G62" s="726"/>
      <c r="H62" s="68"/>
      <c r="I62" s="167"/>
      <c r="J62" s="43"/>
      <c r="K62" s="733"/>
      <c r="N62" s="18"/>
    </row>
    <row r="63" spans="1:14" ht="24" customHeight="1" x14ac:dyDescent="0.2">
      <c r="A63" s="193" t="s">
        <v>229</v>
      </c>
      <c r="B63" s="191" t="s">
        <v>80</v>
      </c>
      <c r="C63" s="751">
        <v>81.22</v>
      </c>
      <c r="D63" s="869">
        <v>88.37</v>
      </c>
      <c r="E63" s="724">
        <f>D63/C63*100</f>
        <v>108.80325043092836</v>
      </c>
      <c r="F63" s="751">
        <v>124.614</v>
      </c>
      <c r="G63" s="726"/>
      <c r="H63" s="68"/>
      <c r="I63" s="166"/>
      <c r="J63" s="43"/>
      <c r="K63" s="733"/>
    </row>
    <row r="64" spans="1:14" ht="24" customHeight="1" thickBot="1" x14ac:dyDescent="0.25">
      <c r="A64" s="157" t="s">
        <v>340</v>
      </c>
      <c r="B64" s="192" t="s">
        <v>80</v>
      </c>
      <c r="C64" s="866">
        <v>1215</v>
      </c>
      <c r="D64" s="866">
        <v>1215</v>
      </c>
      <c r="E64" s="146">
        <f t="shared" ref="E64" si="4">D64/C64*100</f>
        <v>100</v>
      </c>
      <c r="F64" s="866" t="s">
        <v>57</v>
      </c>
      <c r="G64" s="726"/>
      <c r="H64" s="68"/>
      <c r="I64" s="168"/>
      <c r="J64" s="43"/>
      <c r="K64" s="733"/>
    </row>
    <row r="65" spans="1:21" ht="66.75" customHeight="1" thickBot="1" x14ac:dyDescent="0.25">
      <c r="A65" s="189" t="s">
        <v>397</v>
      </c>
      <c r="B65" s="161" t="s">
        <v>26</v>
      </c>
      <c r="C65" s="721">
        <v>30</v>
      </c>
      <c r="D65" s="856">
        <v>30</v>
      </c>
      <c r="E65" s="724">
        <f>D65/C65*100</f>
        <v>100</v>
      </c>
      <c r="F65" s="853" t="s">
        <v>57</v>
      </c>
      <c r="G65" s="726"/>
      <c r="J65" s="43"/>
      <c r="K65" s="733"/>
    </row>
    <row r="66" spans="1:21" ht="50.25" customHeight="1" thickBot="1" x14ac:dyDescent="0.25">
      <c r="A66" s="187" t="s">
        <v>398</v>
      </c>
      <c r="B66" s="188" t="s">
        <v>26</v>
      </c>
      <c r="C66" s="728" t="s">
        <v>571</v>
      </c>
      <c r="D66" s="867" t="s">
        <v>571</v>
      </c>
      <c r="E66" s="895" t="s">
        <v>396</v>
      </c>
      <c r="F66" s="862" t="s">
        <v>57</v>
      </c>
      <c r="G66" s="726"/>
      <c r="J66" s="43"/>
      <c r="K66" s="733"/>
    </row>
    <row r="67" spans="1:21" ht="25.5" customHeight="1" x14ac:dyDescent="0.2">
      <c r="A67" s="749" t="s">
        <v>344</v>
      </c>
      <c r="B67" s="198"/>
      <c r="C67" s="160"/>
      <c r="D67" s="868"/>
      <c r="E67" s="199" t="s">
        <v>87</v>
      </c>
      <c r="F67" s="867"/>
      <c r="G67" s="726"/>
      <c r="J67" s="43"/>
      <c r="K67" s="733"/>
    </row>
    <row r="68" spans="1:21" ht="36" x14ac:dyDescent="0.25">
      <c r="A68" s="162" t="s">
        <v>604</v>
      </c>
      <c r="B68" s="147" t="s">
        <v>26</v>
      </c>
      <c r="C68" s="724">
        <v>29649.4</v>
      </c>
      <c r="D68" s="854">
        <v>54141.41</v>
      </c>
      <c r="E68" s="1">
        <f>D68/C68*100</f>
        <v>182.60541528664999</v>
      </c>
      <c r="F68" s="854">
        <v>32101.95</v>
      </c>
      <c r="G68" s="739"/>
      <c r="I68" s="31"/>
      <c r="J68" s="43"/>
      <c r="K68" s="733"/>
    </row>
    <row r="69" spans="1:21" ht="36" x14ac:dyDescent="0.2">
      <c r="A69" s="155" t="s">
        <v>605</v>
      </c>
      <c r="B69" s="147" t="s">
        <v>26</v>
      </c>
      <c r="C69" s="729">
        <v>2548.6999999999998</v>
      </c>
      <c r="D69" s="854">
        <v>2531</v>
      </c>
      <c r="E69" s="1">
        <f>D69/C69*100</f>
        <v>99.305528308549469</v>
      </c>
      <c r="F69" s="854">
        <v>1030.5999999999999</v>
      </c>
      <c r="G69" s="739"/>
      <c r="I69" s="31"/>
      <c r="J69" s="43"/>
      <c r="K69" s="733"/>
    </row>
    <row r="70" spans="1:21" ht="36" x14ac:dyDescent="0.25">
      <c r="A70" s="163" t="s">
        <v>606</v>
      </c>
      <c r="B70" s="147" t="s">
        <v>25</v>
      </c>
      <c r="C70" s="724">
        <v>8.5961267344364458</v>
      </c>
      <c r="D70" s="854">
        <f>D69/D68*100</f>
        <v>4.6747951337063434</v>
      </c>
      <c r="E70" s="890" t="s">
        <v>608</v>
      </c>
      <c r="F70" s="854">
        <f>F69/F68*100</f>
        <v>3.2103968762022239</v>
      </c>
      <c r="G70" s="739"/>
      <c r="H70" s="43"/>
      <c r="I70" s="31"/>
      <c r="J70" s="43"/>
      <c r="K70" s="733"/>
    </row>
    <row r="71" spans="1:21" ht="33.75" thickBot="1" x14ac:dyDescent="0.3">
      <c r="A71" s="148" t="s">
        <v>230</v>
      </c>
      <c r="B71" s="161" t="s">
        <v>26</v>
      </c>
      <c r="C71" s="146">
        <v>3381</v>
      </c>
      <c r="D71" s="853">
        <v>3526</v>
      </c>
      <c r="E71" s="606">
        <f>D71/C71*100</f>
        <v>104.28867199053535</v>
      </c>
      <c r="F71" s="863" t="s">
        <v>347</v>
      </c>
      <c r="G71" s="739"/>
      <c r="H71" s="68"/>
      <c r="I71" s="68"/>
      <c r="J71" s="43"/>
      <c r="K71" s="733"/>
    </row>
    <row r="72" spans="1:21" s="4" customFormat="1" ht="15.75" customHeight="1" x14ac:dyDescent="0.25">
      <c r="A72" s="1061" t="s">
        <v>515</v>
      </c>
      <c r="B72" s="1061"/>
      <c r="C72" s="1061"/>
      <c r="D72" s="1061"/>
      <c r="E72" s="1061"/>
      <c r="F72" s="1061"/>
      <c r="G72" s="612"/>
      <c r="H72" s="613"/>
      <c r="I72" s="613"/>
      <c r="J72" s="614"/>
      <c r="K72" s="10"/>
      <c r="L72" s="614"/>
    </row>
    <row r="73" spans="1:21" ht="15.75" customHeight="1" x14ac:dyDescent="0.2">
      <c r="A73" s="1045" t="s">
        <v>505</v>
      </c>
      <c r="B73" s="1045"/>
      <c r="C73" s="1045"/>
      <c r="D73" s="1045"/>
      <c r="E73" s="1045"/>
      <c r="F73" s="1045"/>
      <c r="G73" s="31"/>
      <c r="H73" s="740"/>
      <c r="I73" s="740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2"/>
    </row>
    <row r="74" spans="1:21" ht="15.75" customHeight="1" x14ac:dyDescent="0.2">
      <c r="A74" s="1045" t="s">
        <v>399</v>
      </c>
      <c r="B74" s="1045"/>
      <c r="C74" s="1045"/>
      <c r="D74" s="1045"/>
      <c r="E74" s="1045"/>
      <c r="F74" s="1045"/>
      <c r="G74" s="2"/>
      <c r="H74" s="740"/>
      <c r="I74" s="740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2"/>
    </row>
    <row r="75" spans="1:21" ht="30.75" hidden="1" customHeight="1" x14ac:dyDescent="0.2">
      <c r="A75" s="1046" t="s">
        <v>400</v>
      </c>
      <c r="B75" s="1046"/>
      <c r="C75" s="1046"/>
      <c r="D75" s="1046"/>
      <c r="E75" s="1046"/>
      <c r="F75" s="1046"/>
      <c r="G75" s="43"/>
      <c r="H75" s="43"/>
      <c r="I75" s="740"/>
      <c r="J75" s="64"/>
      <c r="K75" s="64"/>
      <c r="L75" s="64"/>
      <c r="M75" s="615"/>
      <c r="N75" s="64"/>
      <c r="O75" s="616"/>
      <c r="P75" s="617"/>
      <c r="Q75" s="64"/>
      <c r="R75" s="64"/>
      <c r="S75" s="64"/>
      <c r="T75" s="64"/>
      <c r="U75" s="2"/>
    </row>
    <row r="76" spans="1:21" ht="16.5" customHeight="1" x14ac:dyDescent="0.2">
      <c r="A76" s="1045" t="s">
        <v>572</v>
      </c>
      <c r="B76" s="1045"/>
      <c r="C76" s="1045"/>
      <c r="D76" s="1045"/>
      <c r="E76" s="1045"/>
      <c r="F76" s="1045"/>
      <c r="G76" s="2"/>
      <c r="H76" s="740"/>
      <c r="I76" s="740"/>
      <c r="J76" s="64"/>
      <c r="K76" s="64"/>
      <c r="L76" s="64"/>
      <c r="M76" s="616"/>
      <c r="N76" s="616"/>
      <c r="O76" s="64"/>
      <c r="P76" s="617"/>
      <c r="Q76" s="616"/>
      <c r="R76" s="64"/>
      <c r="S76" s="64"/>
      <c r="T76" s="64"/>
      <c r="U76" s="2"/>
    </row>
    <row r="77" spans="1:21" x14ac:dyDescent="0.2">
      <c r="A77" s="665" t="s">
        <v>607</v>
      </c>
      <c r="B77" s="665"/>
      <c r="C77" s="665"/>
      <c r="D77" s="665"/>
      <c r="E77" s="665"/>
      <c r="F77" s="665"/>
      <c r="G77" s="2"/>
      <c r="H77" s="740"/>
      <c r="I77" s="740"/>
      <c r="J77" s="64"/>
      <c r="K77" s="64"/>
      <c r="L77" s="64"/>
      <c r="M77" s="64"/>
      <c r="N77" s="64"/>
      <c r="O77" s="64"/>
      <c r="P77" s="617"/>
      <c r="Q77" s="64"/>
      <c r="R77" s="64"/>
      <c r="S77" s="64"/>
      <c r="T77" s="64"/>
      <c r="U77" s="2"/>
    </row>
    <row r="78" spans="1:21" ht="24.75" customHeight="1" x14ac:dyDescent="0.2">
      <c r="A78" s="1047" t="s">
        <v>573</v>
      </c>
      <c r="B78" s="1047"/>
      <c r="C78" s="1047"/>
      <c r="D78" s="1047"/>
      <c r="E78" s="1047"/>
      <c r="F78" s="1047"/>
      <c r="G78" s="17"/>
      <c r="H78" s="17"/>
      <c r="I78" s="17"/>
      <c r="J78" s="17"/>
      <c r="K78" s="201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6.5" thickBot="1" x14ac:dyDescent="0.25">
      <c r="A79" s="53"/>
      <c r="B79" s="53"/>
      <c r="C79" s="53"/>
      <c r="D79" s="618"/>
      <c r="E79" s="53"/>
      <c r="F79" s="619"/>
      <c r="G79" s="46"/>
      <c r="H79" s="46"/>
      <c r="I79" s="46"/>
      <c r="J79" s="46"/>
      <c r="K79" s="181"/>
      <c r="L79" s="46"/>
      <c r="M79" s="46"/>
      <c r="N79" s="46"/>
      <c r="O79" s="46"/>
      <c r="P79" s="46"/>
      <c r="Q79" s="46"/>
      <c r="R79" s="46"/>
      <c r="S79" s="2"/>
      <c r="T79" s="46"/>
      <c r="U79" s="46"/>
    </row>
    <row r="80" spans="1:21" ht="36.75" customHeight="1" thickBot="1" x14ac:dyDescent="0.25">
      <c r="A80" s="575" t="s">
        <v>15</v>
      </c>
      <c r="B80" s="620" t="s">
        <v>51</v>
      </c>
      <c r="C80" s="730" t="s">
        <v>39</v>
      </c>
      <c r="D80" s="620" t="s">
        <v>318</v>
      </c>
      <c r="E80" s="575" t="s">
        <v>493</v>
      </c>
      <c r="F80" s="731" t="s">
        <v>47</v>
      </c>
      <c r="L80" s="66"/>
      <c r="M80" s="66"/>
      <c r="N80" s="2"/>
      <c r="O80" s="54"/>
      <c r="P80" s="54"/>
      <c r="Q80" s="2"/>
      <c r="R80" s="54"/>
      <c r="S80" s="54"/>
      <c r="T80" s="46"/>
      <c r="U80" s="46"/>
    </row>
    <row r="81" spans="1:21" ht="17.25" thickBot="1" x14ac:dyDescent="0.25">
      <c r="A81" s="671" t="s">
        <v>16</v>
      </c>
      <c r="B81" s="671" t="s">
        <v>80</v>
      </c>
      <c r="C81" s="871">
        <v>88.09</v>
      </c>
      <c r="D81" s="871">
        <v>124.62</v>
      </c>
      <c r="E81" s="872">
        <v>42.78</v>
      </c>
      <c r="F81" s="873">
        <v>62.02</v>
      </c>
      <c r="L81" s="741"/>
      <c r="M81" s="741"/>
      <c r="N81" s="742"/>
      <c r="O81" s="55"/>
      <c r="P81" s="55"/>
      <c r="Q81" s="2"/>
      <c r="R81" s="55"/>
      <c r="S81" s="55"/>
      <c r="T81" s="46"/>
      <c r="U81" s="46"/>
    </row>
    <row r="82" spans="1:21" ht="17.25" customHeight="1" thickBot="1" x14ac:dyDescent="0.25">
      <c r="A82" s="671" t="s">
        <v>17</v>
      </c>
      <c r="B82" s="671" t="s">
        <v>79</v>
      </c>
      <c r="C82" s="874">
        <v>1345.9</v>
      </c>
      <c r="D82" s="874">
        <v>1836.39</v>
      </c>
      <c r="E82" s="875">
        <v>1782.87</v>
      </c>
      <c r="F82" s="876">
        <v>1658.85</v>
      </c>
      <c r="L82" s="741"/>
      <c r="M82" s="741"/>
      <c r="N82" s="742"/>
      <c r="O82" s="56"/>
      <c r="P82" s="56"/>
      <c r="Q82" s="2"/>
      <c r="R82" s="56"/>
      <c r="S82" s="56"/>
      <c r="T82" s="46"/>
      <c r="U82" s="46"/>
    </row>
    <row r="83" spans="1:21" ht="17.25" thickBot="1" x14ac:dyDescent="0.25">
      <c r="A83" s="671" t="s">
        <v>18</v>
      </c>
      <c r="B83" s="671" t="s">
        <v>80</v>
      </c>
      <c r="C83" s="871">
        <v>104.93</v>
      </c>
      <c r="D83" s="871">
        <v>65.64</v>
      </c>
      <c r="E83" s="872">
        <v>126.56</v>
      </c>
      <c r="F83" s="873">
        <v>130.19999999999999</v>
      </c>
      <c r="L83" s="741"/>
      <c r="M83" s="741"/>
      <c r="N83" s="742"/>
      <c r="O83" s="55"/>
      <c r="P83" s="55"/>
      <c r="Q83" s="2"/>
      <c r="R83" s="55"/>
      <c r="S83" s="55"/>
      <c r="T83" s="46"/>
      <c r="U83" s="46"/>
    </row>
    <row r="84" spans="1:21" ht="33.75" customHeight="1" thickBot="1" x14ac:dyDescent="0.25">
      <c r="A84" s="671" t="s">
        <v>60</v>
      </c>
      <c r="B84" s="671" t="s">
        <v>234</v>
      </c>
      <c r="C84" s="877">
        <v>190</v>
      </c>
      <c r="D84" s="877">
        <v>181</v>
      </c>
      <c r="E84" s="878">
        <v>190</v>
      </c>
      <c r="F84" s="879">
        <v>190</v>
      </c>
      <c r="L84" s="741"/>
      <c r="M84" s="741"/>
      <c r="N84" s="742"/>
      <c r="O84" s="57"/>
      <c r="P84" s="57"/>
      <c r="Q84" s="2"/>
      <c r="R84" s="57"/>
      <c r="S84" s="57"/>
      <c r="T84" s="46"/>
      <c r="U84" s="46"/>
    </row>
    <row r="85" spans="1:21" x14ac:dyDescent="0.2">
      <c r="A85" s="1048" t="s">
        <v>144</v>
      </c>
      <c r="B85" s="1048"/>
      <c r="C85" s="1048"/>
      <c r="D85" s="1048"/>
      <c r="E85" s="1048"/>
      <c r="F85" s="1048"/>
      <c r="G85" s="53"/>
      <c r="H85" s="53"/>
      <c r="I85" s="53"/>
      <c r="J85" s="53"/>
      <c r="K85" s="673"/>
      <c r="L85" s="53"/>
      <c r="M85" s="53"/>
      <c r="N85" s="53"/>
      <c r="O85" s="53"/>
      <c r="P85" s="53"/>
      <c r="Q85" s="53"/>
      <c r="R85" s="53"/>
      <c r="S85" s="53"/>
      <c r="T85" s="46"/>
      <c r="U85" s="46"/>
    </row>
    <row r="86" spans="1:21" ht="16.5" x14ac:dyDescent="0.2">
      <c r="A86" s="1045" t="s">
        <v>609</v>
      </c>
      <c r="B86" s="1045"/>
      <c r="C86" s="1045"/>
      <c r="D86" s="1045"/>
      <c r="E86" s="1045"/>
      <c r="F86" s="1045"/>
      <c r="G86" s="2"/>
      <c r="H86" s="740"/>
      <c r="I86" s="740"/>
      <c r="J86" s="64"/>
      <c r="K86" s="64"/>
      <c r="L86" s="64"/>
      <c r="M86" s="64"/>
      <c r="N86" s="164"/>
      <c r="O86" s="667"/>
      <c r="P86" s="670"/>
      <c r="Q86" s="670"/>
      <c r="R86" s="64"/>
      <c r="S86" s="64"/>
      <c r="T86" s="64"/>
      <c r="U86" s="2"/>
    </row>
    <row r="87" spans="1:21" ht="5.25" customHeight="1" x14ac:dyDescent="0.2">
      <c r="A87" s="1051"/>
      <c r="B87" s="1051"/>
      <c r="C87" s="1051"/>
      <c r="D87" s="1051"/>
      <c r="E87" s="1051"/>
      <c r="F87" s="1051"/>
      <c r="G87" s="666"/>
      <c r="H87" s="666"/>
      <c r="I87" s="666"/>
      <c r="J87" s="666"/>
      <c r="K87" s="673"/>
      <c r="L87" s="666"/>
      <c r="M87" s="666"/>
      <c r="N87" s="166"/>
      <c r="O87" s="166"/>
      <c r="P87" s="144"/>
      <c r="Q87" s="166"/>
      <c r="R87" s="53"/>
      <c r="S87" s="53"/>
      <c r="T87" s="46"/>
      <c r="U87" s="46"/>
    </row>
    <row r="88" spans="1:21" ht="19.5" customHeight="1" x14ac:dyDescent="0.2">
      <c r="A88" s="1052" t="s">
        <v>328</v>
      </c>
      <c r="B88" s="1052"/>
      <c r="C88" s="1052"/>
      <c r="D88" s="1052"/>
      <c r="E88" s="1052"/>
      <c r="F88" s="1052"/>
      <c r="G88" s="60"/>
      <c r="H88" s="53"/>
      <c r="I88" s="53"/>
      <c r="J88" s="53"/>
      <c r="K88" s="673"/>
      <c r="L88" s="53"/>
      <c r="M88" s="53"/>
      <c r="N88" s="167"/>
      <c r="O88" s="167"/>
      <c r="P88" s="368"/>
      <c r="Q88" s="368"/>
      <c r="R88" s="53"/>
      <c r="S88" s="53"/>
      <c r="T88" s="46"/>
      <c r="U88" s="46"/>
    </row>
    <row r="89" spans="1:21" ht="17.25" thickBot="1" x14ac:dyDescent="0.25">
      <c r="D89" s="47"/>
      <c r="E89" s="44"/>
      <c r="F89" s="621" t="s">
        <v>329</v>
      </c>
      <c r="G89" s="17"/>
      <c r="H89" s="17"/>
      <c r="I89" s="17"/>
      <c r="J89" s="17"/>
      <c r="K89" s="201"/>
      <c r="L89" s="17"/>
      <c r="M89" s="17"/>
      <c r="N89" s="166"/>
      <c r="O89" s="166"/>
      <c r="P89" s="144"/>
      <c r="Q89" s="166"/>
      <c r="R89" s="17"/>
      <c r="S89" s="17"/>
      <c r="T89" s="46"/>
      <c r="U89" s="46"/>
    </row>
    <row r="90" spans="1:21" ht="17.25" customHeight="1" thickBot="1" x14ac:dyDescent="0.25">
      <c r="A90" s="1053" t="s">
        <v>48</v>
      </c>
      <c r="B90" s="1054"/>
      <c r="C90" s="575" t="s">
        <v>574</v>
      </c>
      <c r="D90" s="575" t="s">
        <v>575</v>
      </c>
      <c r="E90" s="731" t="s">
        <v>520</v>
      </c>
      <c r="F90" s="731" t="s">
        <v>521</v>
      </c>
      <c r="G90" s="58"/>
      <c r="I90" s="58"/>
      <c r="J90" s="58"/>
      <c r="K90" s="202"/>
      <c r="M90" s="58"/>
      <c r="N90" s="168"/>
      <c r="O90" s="168"/>
      <c r="P90" s="369"/>
      <c r="Q90" s="369"/>
      <c r="R90" s="58"/>
      <c r="S90" s="58"/>
      <c r="T90" s="46"/>
      <c r="U90" s="46"/>
    </row>
    <row r="91" spans="1:21" ht="16.5" x14ac:dyDescent="0.25">
      <c r="A91" s="1055" t="s">
        <v>61</v>
      </c>
      <c r="B91" s="1056"/>
      <c r="C91" s="884">
        <v>44</v>
      </c>
      <c r="D91" s="880" t="s">
        <v>576</v>
      </c>
      <c r="E91" s="753" t="s">
        <v>594</v>
      </c>
      <c r="F91" s="886" t="s">
        <v>593</v>
      </c>
      <c r="G91" s="59"/>
      <c r="I91" s="59"/>
      <c r="J91" s="59"/>
      <c r="K91" s="13"/>
      <c r="M91" s="59"/>
      <c r="N91" s="59"/>
      <c r="O91" s="59"/>
      <c r="P91" s="2"/>
      <c r="Q91" s="59"/>
      <c r="R91" s="59"/>
      <c r="S91" s="59"/>
      <c r="T91" s="46"/>
      <c r="U91" s="46"/>
    </row>
    <row r="92" spans="1:21" ht="16.5" x14ac:dyDescent="0.25">
      <c r="A92" s="1055" t="s">
        <v>62</v>
      </c>
      <c r="B92" s="1056"/>
      <c r="C92" s="884">
        <v>46</v>
      </c>
      <c r="D92" s="881" t="s">
        <v>577</v>
      </c>
      <c r="E92" s="753" t="s">
        <v>595</v>
      </c>
      <c r="F92" s="886" t="s">
        <v>592</v>
      </c>
      <c r="G92" s="59"/>
      <c r="I92" s="59"/>
      <c r="J92" s="59"/>
      <c r="K92" s="13"/>
      <c r="M92" s="59"/>
      <c r="N92" s="59"/>
      <c r="O92" s="59"/>
      <c r="P92" s="2"/>
      <c r="Q92" s="59"/>
      <c r="R92" s="59"/>
      <c r="S92" s="59"/>
      <c r="T92" s="46"/>
      <c r="U92" s="46"/>
    </row>
    <row r="93" spans="1:21" ht="17.25" thickBot="1" x14ac:dyDescent="0.3">
      <c r="A93" s="1049" t="s">
        <v>20</v>
      </c>
      <c r="B93" s="1050"/>
      <c r="C93" s="754" t="s">
        <v>597</v>
      </c>
      <c r="D93" s="882" t="s">
        <v>578</v>
      </c>
      <c r="E93" s="883" t="s">
        <v>596</v>
      </c>
      <c r="F93" s="887" t="s">
        <v>591</v>
      </c>
      <c r="G93" s="59"/>
      <c r="I93" s="59"/>
      <c r="J93" s="59"/>
      <c r="K93" s="13"/>
      <c r="M93" s="59"/>
      <c r="N93" s="59"/>
      <c r="O93" s="59"/>
      <c r="P93" s="2"/>
      <c r="Q93" s="59"/>
      <c r="R93" s="59"/>
      <c r="S93" s="59"/>
      <c r="T93" s="46"/>
      <c r="U93" s="46"/>
    </row>
    <row r="94" spans="1:21" x14ac:dyDescent="0.25">
      <c r="A94" s="158" t="s">
        <v>330</v>
      </c>
      <c r="B94" s="37"/>
      <c r="C94" s="37"/>
      <c r="D94" s="622"/>
      <c r="E94" s="159"/>
      <c r="F94" s="885"/>
      <c r="G94" s="2"/>
      <c r="M94" s="2"/>
      <c r="N94" s="2"/>
      <c r="O94" s="2"/>
      <c r="P94" s="2"/>
      <c r="Q94" s="2"/>
      <c r="R94" s="2"/>
      <c r="S94" s="2"/>
      <c r="T94" s="2"/>
    </row>
    <row r="95" spans="1:21" x14ac:dyDescent="0.25">
      <c r="M95" s="2"/>
      <c r="N95" s="2"/>
      <c r="O95" s="2"/>
      <c r="P95" s="2"/>
      <c r="Q95" s="2"/>
      <c r="R95" s="2"/>
    </row>
    <row r="101" spans="3:6" ht="12.75" x14ac:dyDescent="0.2">
      <c r="C101" s="18"/>
      <c r="D101" s="18"/>
      <c r="E101" s="18"/>
      <c r="F101" s="18"/>
    </row>
    <row r="102" spans="3:6" ht="12.75" x14ac:dyDescent="0.2">
      <c r="C102" s="18"/>
      <c r="D102" s="18"/>
      <c r="E102" s="18"/>
      <c r="F102" s="18"/>
    </row>
    <row r="103" spans="3:6" ht="12.75" x14ac:dyDescent="0.2">
      <c r="C103" s="18"/>
      <c r="D103" s="18"/>
      <c r="E103" s="18"/>
      <c r="F103" s="18"/>
    </row>
    <row r="104" spans="3:6" ht="12.75" x14ac:dyDescent="0.2">
      <c r="C104" s="18"/>
      <c r="D104" s="18"/>
      <c r="E104" s="18"/>
      <c r="F104" s="18"/>
    </row>
  </sheetData>
  <mergeCells count="18">
    <mergeCell ref="A73:F73"/>
    <mergeCell ref="A1:F1"/>
    <mergeCell ref="A3:A4"/>
    <mergeCell ref="B3:B4"/>
    <mergeCell ref="C3:E3"/>
    <mergeCell ref="A72:F72"/>
    <mergeCell ref="A74:F74"/>
    <mergeCell ref="A75:F75"/>
    <mergeCell ref="A78:F78"/>
    <mergeCell ref="A85:F85"/>
    <mergeCell ref="A93:B93"/>
    <mergeCell ref="A76:F76"/>
    <mergeCell ref="A87:F87"/>
    <mergeCell ref="A88:F88"/>
    <mergeCell ref="A90:B90"/>
    <mergeCell ref="A91:B91"/>
    <mergeCell ref="A92:B92"/>
    <mergeCell ref="A86:F8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50" zoomScaleNormal="60" zoomScaleSheetLayoutView="50" workbookViewId="0">
      <pane xSplit="2" ySplit="4" topLeftCell="C41" activePane="bottomRight" state="frozen"/>
      <selection activeCell="Q19" sqref="Q19"/>
      <selection pane="topRight" activeCell="Q19" sqref="Q19"/>
      <selection pane="bottomLeft" activeCell="Q19" sqref="Q19"/>
      <selection pane="bottomRight" activeCell="AD102" sqref="AD102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064" t="s">
        <v>203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</row>
    <row r="2" spans="1:33" ht="6" customHeight="1" thickBo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6"/>
    </row>
    <row r="3" spans="1:33" ht="45.75" customHeight="1" thickBot="1" x14ac:dyDescent="0.25">
      <c r="A3" s="46"/>
      <c r="B3" s="1065" t="s">
        <v>204</v>
      </c>
      <c r="C3" s="1062" t="s">
        <v>205</v>
      </c>
      <c r="D3" s="1063"/>
      <c r="E3" s="1062" t="s">
        <v>223</v>
      </c>
      <c r="F3" s="1063"/>
      <c r="G3" s="1062" t="s">
        <v>206</v>
      </c>
      <c r="H3" s="1063"/>
      <c r="I3" s="1062" t="s">
        <v>207</v>
      </c>
      <c r="J3" s="1063"/>
      <c r="K3" s="1062" t="s">
        <v>208</v>
      </c>
      <c r="L3" s="1063"/>
      <c r="M3" s="1062" t="s">
        <v>209</v>
      </c>
      <c r="N3" s="1063"/>
    </row>
    <row r="4" spans="1:33" ht="24.75" customHeight="1" thickBot="1" x14ac:dyDescent="0.25">
      <c r="A4" s="46"/>
      <c r="B4" s="1066"/>
      <c r="C4" s="127">
        <v>2019</v>
      </c>
      <c r="D4" s="127">
        <v>2020</v>
      </c>
      <c r="E4" s="127">
        <v>2019</v>
      </c>
      <c r="F4" s="127">
        <v>2020</v>
      </c>
      <c r="G4" s="127">
        <v>2019</v>
      </c>
      <c r="H4" s="127">
        <v>2020</v>
      </c>
      <c r="I4" s="127">
        <v>2019</v>
      </c>
      <c r="J4" s="127">
        <v>2020</v>
      </c>
      <c r="K4" s="127">
        <v>2019</v>
      </c>
      <c r="L4" s="127">
        <v>2020</v>
      </c>
      <c r="M4" s="127">
        <v>2019</v>
      </c>
      <c r="N4" s="127">
        <v>2020</v>
      </c>
    </row>
    <row r="5" spans="1:33" s="26" customFormat="1" ht="45" customHeight="1" x14ac:dyDescent="0.2">
      <c r="A5" s="128"/>
      <c r="B5" s="129" t="s">
        <v>210</v>
      </c>
      <c r="C5" s="130">
        <v>5931.58</v>
      </c>
      <c r="D5" s="130">
        <v>6048.65</v>
      </c>
      <c r="E5" s="130">
        <v>11451.94</v>
      </c>
      <c r="F5" s="130">
        <v>13549.43</v>
      </c>
      <c r="G5" s="130">
        <v>806.77</v>
      </c>
      <c r="H5" s="130">
        <v>987.36</v>
      </c>
      <c r="I5" s="130">
        <v>1331.18</v>
      </c>
      <c r="J5" s="130">
        <v>2240.1799999999998</v>
      </c>
      <c r="K5" s="130">
        <v>1291.75</v>
      </c>
      <c r="L5" s="130">
        <v>1560.67</v>
      </c>
      <c r="M5" s="130">
        <v>15.61</v>
      </c>
      <c r="N5" s="130">
        <v>17.97</v>
      </c>
    </row>
    <row r="6" spans="1:33" s="26" customFormat="1" ht="39" customHeight="1" x14ac:dyDescent="0.2">
      <c r="A6" s="128"/>
      <c r="B6" s="131" t="s">
        <v>211</v>
      </c>
      <c r="C6" s="132">
        <v>6277.77</v>
      </c>
      <c r="D6" s="132">
        <v>5685.88</v>
      </c>
      <c r="E6" s="132">
        <v>12646.5</v>
      </c>
      <c r="F6" s="133">
        <v>12739.5</v>
      </c>
      <c r="G6" s="132">
        <v>817.9</v>
      </c>
      <c r="H6" s="132">
        <v>961.1</v>
      </c>
      <c r="I6" s="132">
        <v>1443.15</v>
      </c>
      <c r="J6" s="133">
        <v>2524.6999999999998</v>
      </c>
      <c r="K6" s="132">
        <v>1320.0650000000001</v>
      </c>
      <c r="L6" s="132">
        <v>1597.1</v>
      </c>
      <c r="M6" s="134">
        <v>15.806250000000002</v>
      </c>
      <c r="N6" s="134">
        <v>17.920000000000002</v>
      </c>
    </row>
    <row r="7" spans="1:33" s="26" customFormat="1" ht="39.75" customHeight="1" x14ac:dyDescent="0.2">
      <c r="A7" s="128"/>
      <c r="B7" s="131" t="s">
        <v>212</v>
      </c>
      <c r="C7" s="132">
        <v>6450.3119047619048</v>
      </c>
      <c r="D7" s="132">
        <v>5178.3999999999996</v>
      </c>
      <c r="E7" s="132">
        <v>13056.307142857142</v>
      </c>
      <c r="F7" s="133">
        <v>11870.4</v>
      </c>
      <c r="G7" s="132">
        <v>843.4</v>
      </c>
      <c r="H7" s="132">
        <v>759</v>
      </c>
      <c r="I7" s="132">
        <v>1530.71</v>
      </c>
      <c r="J7" s="133">
        <v>2108.9</v>
      </c>
      <c r="K7" s="132">
        <v>1300.8699999999999</v>
      </c>
      <c r="L7" s="132">
        <v>1591.9</v>
      </c>
      <c r="M7" s="134">
        <v>15.32</v>
      </c>
      <c r="N7" s="134">
        <v>14.9</v>
      </c>
    </row>
    <row r="8" spans="1:33" s="26" customFormat="1" ht="43.5" customHeight="1" x14ac:dyDescent="0.2">
      <c r="A8" s="128"/>
      <c r="B8" s="131" t="s">
        <v>213</v>
      </c>
      <c r="C8" s="132">
        <v>6444.5</v>
      </c>
      <c r="D8" s="132">
        <v>5048.25</v>
      </c>
      <c r="E8" s="132">
        <v>12815.125</v>
      </c>
      <c r="F8" s="133">
        <v>11753.2</v>
      </c>
      <c r="G8" s="132">
        <v>886.3</v>
      </c>
      <c r="H8" s="132">
        <v>754.3</v>
      </c>
      <c r="I8" s="132">
        <v>1389.3</v>
      </c>
      <c r="J8" s="133">
        <v>2073.15</v>
      </c>
      <c r="K8" s="132">
        <v>1286.4449999999999</v>
      </c>
      <c r="L8" s="132">
        <v>1682.93</v>
      </c>
      <c r="M8" s="134">
        <v>15.042000000000002</v>
      </c>
      <c r="N8" s="134">
        <v>15.03</v>
      </c>
    </row>
    <row r="9" spans="1:33" s="26" customFormat="1" ht="41.25" customHeight="1" x14ac:dyDescent="0.2">
      <c r="B9" s="131" t="s">
        <v>214</v>
      </c>
      <c r="C9" s="132">
        <v>6027.7049999999999</v>
      </c>
      <c r="D9" s="132">
        <v>5233.8178947368415</v>
      </c>
      <c r="E9" s="132">
        <v>11995.116666666667</v>
      </c>
      <c r="F9" s="133">
        <v>12135.317894736843</v>
      </c>
      <c r="G9" s="132">
        <v>832.33333333333337</v>
      </c>
      <c r="H9" s="132">
        <v>799</v>
      </c>
      <c r="I9" s="132">
        <v>1330.2380952380952</v>
      </c>
      <c r="J9" s="133">
        <v>1910.4375</v>
      </c>
      <c r="K9" s="132">
        <v>1283.9476190476191</v>
      </c>
      <c r="L9" s="132">
        <v>1719.7593750000001</v>
      </c>
      <c r="M9" s="134">
        <v>14.62547619047619</v>
      </c>
      <c r="N9" s="134">
        <v>16.493124999999999</v>
      </c>
    </row>
    <row r="10" spans="1:33" s="26" customFormat="1" ht="41.25" customHeight="1" x14ac:dyDescent="0.2">
      <c r="B10" s="131" t="s">
        <v>215</v>
      </c>
      <c r="C10" s="132">
        <v>5867.9650000000001</v>
      </c>
      <c r="D10" s="132">
        <v>5742.3881818181817</v>
      </c>
      <c r="E10" s="132">
        <v>11967.25</v>
      </c>
      <c r="F10" s="133">
        <v>12703.27</v>
      </c>
      <c r="G10" s="132">
        <v>808.2</v>
      </c>
      <c r="H10" s="132">
        <v>820.77272727272725</v>
      </c>
      <c r="I10" s="132">
        <v>1443.85</v>
      </c>
      <c r="J10" s="133">
        <v>1920.9545454545455</v>
      </c>
      <c r="K10" s="132">
        <v>1359.0425</v>
      </c>
      <c r="L10" s="132">
        <v>1732.2181818181816</v>
      </c>
      <c r="M10" s="134">
        <v>14.995750000000001</v>
      </c>
      <c r="N10" s="134">
        <v>17.71977272727273</v>
      </c>
    </row>
    <row r="11" spans="1:33" s="26" customFormat="1" ht="47.25" customHeight="1" x14ac:dyDescent="0.2">
      <c r="B11" s="135" t="s">
        <v>216</v>
      </c>
      <c r="C11" s="132">
        <v>5939.2</v>
      </c>
      <c r="D11" s="132">
        <v>6353.7604347826091</v>
      </c>
      <c r="E11" s="132">
        <v>13458.585652173913</v>
      </c>
      <c r="F11" s="132">
        <v>13341.348913043479</v>
      </c>
      <c r="G11" s="132">
        <v>845.71428571428567</v>
      </c>
      <c r="H11" s="132">
        <v>862.17391304347825</v>
      </c>
      <c r="I11" s="132">
        <v>1544</v>
      </c>
      <c r="J11" s="132">
        <v>2040.391304347826</v>
      </c>
      <c r="K11" s="132">
        <v>1412.978260869565</v>
      </c>
      <c r="L11" s="132">
        <v>1843.3130434782611</v>
      </c>
      <c r="M11" s="132">
        <v>15.745217391304347</v>
      </c>
      <c r="N11" s="132">
        <v>20.405000000000005</v>
      </c>
      <c r="P11" s="213"/>
      <c r="Q11" s="213"/>
      <c r="R11" s="213"/>
      <c r="S11" s="213"/>
      <c r="T11" s="213"/>
      <c r="U11" s="213"/>
      <c r="V11" s="213"/>
    </row>
    <row r="12" spans="1:33" s="26" customFormat="1" ht="43.5" customHeight="1" x14ac:dyDescent="0.2">
      <c r="B12" s="135" t="s">
        <v>217</v>
      </c>
      <c r="C12" s="132">
        <v>5707.5480952380949</v>
      </c>
      <c r="D12" s="132"/>
      <c r="E12" s="132">
        <v>15677.976428571428</v>
      </c>
      <c r="F12" s="133"/>
      <c r="G12" s="132">
        <v>859.14285714285711</v>
      </c>
      <c r="H12" s="132"/>
      <c r="I12" s="132">
        <v>1453.4285714285713</v>
      </c>
      <c r="J12" s="133"/>
      <c r="K12" s="132">
        <v>1498.7976190476193</v>
      </c>
      <c r="L12" s="132"/>
      <c r="M12" s="134">
        <v>17.137857142857143</v>
      </c>
      <c r="N12" s="134"/>
      <c r="P12" s="214"/>
      <c r="Q12" s="214"/>
      <c r="R12" s="214"/>
      <c r="S12" s="214"/>
      <c r="T12" s="214"/>
      <c r="U12" s="214"/>
      <c r="V12" s="213"/>
    </row>
    <row r="13" spans="1:33" s="26" customFormat="1" ht="42.75" customHeight="1" x14ac:dyDescent="0.2">
      <c r="B13" s="135" t="s">
        <v>218</v>
      </c>
      <c r="C13" s="136">
        <v>5744.9880952380954</v>
      </c>
      <c r="D13" s="136"/>
      <c r="E13" s="136">
        <v>17668.097619047618</v>
      </c>
      <c r="F13" s="138"/>
      <c r="G13" s="136">
        <v>943.90476190476193</v>
      </c>
      <c r="H13" s="136"/>
      <c r="I13" s="136">
        <v>1601.0952380952381</v>
      </c>
      <c r="J13" s="138"/>
      <c r="K13" s="136">
        <v>1511.3142857142859</v>
      </c>
      <c r="L13" s="136"/>
      <c r="M13" s="137">
        <v>18.169999999999998</v>
      </c>
      <c r="N13" s="137"/>
      <c r="P13" s="215"/>
      <c r="Q13" s="215"/>
      <c r="R13" s="215"/>
      <c r="S13" s="215"/>
      <c r="T13" s="215"/>
      <c r="U13" s="215"/>
      <c r="V13" s="215"/>
    </row>
    <row r="14" spans="1:33" s="26" customFormat="1" ht="51.75" customHeight="1" x14ac:dyDescent="0.2">
      <c r="B14" s="131" t="s">
        <v>219</v>
      </c>
      <c r="C14" s="132">
        <v>5742.39</v>
      </c>
      <c r="D14" s="132"/>
      <c r="E14" s="132">
        <v>17107.61</v>
      </c>
      <c r="F14" s="132"/>
      <c r="G14" s="132">
        <v>897.26086956521738</v>
      </c>
      <c r="H14" s="132"/>
      <c r="I14" s="132">
        <v>1729.5454545454545</v>
      </c>
      <c r="J14" s="132"/>
      <c r="K14" s="132">
        <v>1494.8</v>
      </c>
      <c r="L14" s="132"/>
      <c r="M14" s="132">
        <v>17.624565217391304</v>
      </c>
      <c r="N14" s="132"/>
      <c r="P14" s="216"/>
      <c r="Q14" s="216"/>
      <c r="R14" s="216"/>
      <c r="S14" s="216"/>
      <c r="T14" s="216"/>
      <c r="U14" s="216"/>
      <c r="V14" s="216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</row>
    <row r="15" spans="1:33" s="26" customFormat="1" ht="45" customHeight="1" x14ac:dyDescent="0.2">
      <c r="B15" s="131" t="s">
        <v>220</v>
      </c>
      <c r="C15" s="139">
        <v>5859.31</v>
      </c>
      <c r="D15" s="139"/>
      <c r="E15" s="139">
        <v>15195.24</v>
      </c>
      <c r="F15" s="140"/>
      <c r="G15" s="139">
        <v>901.23809523809518</v>
      </c>
      <c r="H15" s="139"/>
      <c r="I15" s="139">
        <v>1767.7619047619048</v>
      </c>
      <c r="J15" s="140"/>
      <c r="K15" s="139">
        <v>1470.0166666666669</v>
      </c>
      <c r="L15" s="139"/>
      <c r="M15" s="141">
        <v>17.179523809523808</v>
      </c>
      <c r="N15" s="141"/>
      <c r="P15" s="215"/>
      <c r="Q15" s="215"/>
      <c r="R15" s="215"/>
      <c r="S15" s="215"/>
      <c r="T15" s="215"/>
      <c r="U15" s="215"/>
      <c r="V15" s="215"/>
    </row>
    <row r="16" spans="1:33" s="26" customFormat="1" ht="51.75" customHeight="1" thickBot="1" x14ac:dyDescent="0.25">
      <c r="B16" s="131" t="s">
        <v>221</v>
      </c>
      <c r="C16" s="132">
        <v>6062.06</v>
      </c>
      <c r="D16" s="132"/>
      <c r="E16" s="132">
        <v>16151.424999999999</v>
      </c>
      <c r="F16" s="133"/>
      <c r="G16" s="132">
        <v>921.06</v>
      </c>
      <c r="H16" s="132"/>
      <c r="I16" s="132">
        <v>1903.61</v>
      </c>
      <c r="J16" s="133"/>
      <c r="K16" s="132">
        <v>1476.04</v>
      </c>
      <c r="L16" s="132"/>
      <c r="M16" s="134">
        <v>17.11</v>
      </c>
      <c r="N16" s="134"/>
      <c r="P16" s="215"/>
      <c r="Q16" s="215"/>
      <c r="R16" s="215"/>
      <c r="S16" s="215"/>
      <c r="T16" s="215"/>
      <c r="U16" s="215"/>
      <c r="V16" s="215"/>
    </row>
    <row r="17" spans="2:22" s="26" customFormat="1" ht="49.5" customHeight="1" thickBot="1" x14ac:dyDescent="0.25">
      <c r="B17" s="207" t="s">
        <v>222</v>
      </c>
      <c r="C17" s="142">
        <f t="shared" ref="C17:N17" si="0">AVERAGE(C5:C16)</f>
        <v>6004.6106746031737</v>
      </c>
      <c r="D17" s="142">
        <f>AVERAGE(D5:D16)</f>
        <v>5613.02093019109</v>
      </c>
      <c r="E17" s="142">
        <f t="shared" si="0"/>
        <v>14099.264459109729</v>
      </c>
      <c r="F17" s="142">
        <f t="shared" si="0"/>
        <v>12584.638115397189</v>
      </c>
      <c r="G17" s="142">
        <f t="shared" si="0"/>
        <v>863.60201690821248</v>
      </c>
      <c r="H17" s="142">
        <f t="shared" si="0"/>
        <v>849.1009486166007</v>
      </c>
      <c r="I17" s="142">
        <f t="shared" si="0"/>
        <v>1538.9891053391054</v>
      </c>
      <c r="J17" s="142">
        <f t="shared" si="0"/>
        <v>2116.9590499717674</v>
      </c>
      <c r="K17" s="142">
        <f t="shared" si="0"/>
        <v>1392.1722459454795</v>
      </c>
      <c r="L17" s="142">
        <f t="shared" si="0"/>
        <v>1675.4129428994918</v>
      </c>
      <c r="M17" s="142">
        <f t="shared" si="0"/>
        <v>16.197219979296065</v>
      </c>
      <c r="N17" s="142">
        <f t="shared" si="0"/>
        <v>17.20541396103896</v>
      </c>
      <c r="P17" s="215"/>
      <c r="Q17" s="215"/>
      <c r="R17" s="215"/>
      <c r="S17" s="215"/>
      <c r="T17" s="215"/>
      <c r="U17" s="215"/>
      <c r="V17" s="215"/>
    </row>
    <row r="18" spans="2:22" s="26" customFormat="1" ht="51.75" customHeight="1" x14ac:dyDescent="0.2">
      <c r="B18" s="210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214"/>
      <c r="Q18" s="214"/>
      <c r="R18" s="214"/>
      <c r="S18" s="214"/>
      <c r="T18" s="214"/>
      <c r="U18" s="214"/>
      <c r="V18" s="215"/>
    </row>
    <row r="21" spans="2:22" x14ac:dyDescent="0.25">
      <c r="F21" s="30"/>
    </row>
    <row r="57" ht="42.75" customHeight="1" x14ac:dyDescent="0.25"/>
    <row r="96" spans="8:8" ht="26.25" x14ac:dyDescent="0.4">
      <c r="H96" s="39"/>
    </row>
    <row r="97" spans="8:8" ht="26.25" x14ac:dyDescent="0.4">
      <c r="H97" s="3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61" zoomScale="93" zoomScaleNormal="85" zoomScaleSheetLayoutView="93" workbookViewId="0">
      <selection activeCell="Z60" sqref="Z60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7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32"/>
      <c r="C3" s="32"/>
      <c r="D3" s="32"/>
      <c r="E3" s="32"/>
      <c r="F3" s="32"/>
      <c r="G3" s="32"/>
      <c r="H3" s="32"/>
      <c r="I3" s="16"/>
      <c r="J3" s="16"/>
    </row>
    <row r="4" spans="2:10" ht="14.25" customHeight="1" x14ac:dyDescent="0.25">
      <c r="B4" s="33"/>
      <c r="C4" s="14" t="s">
        <v>167</v>
      </c>
      <c r="D4" s="14" t="s">
        <v>175</v>
      </c>
      <c r="E4" s="14"/>
      <c r="F4" s="14"/>
      <c r="G4" s="14"/>
      <c r="H4" s="14"/>
      <c r="I4" s="16"/>
      <c r="J4" s="16"/>
    </row>
    <row r="5" spans="2:10" ht="14.25" x14ac:dyDescent="0.2">
      <c r="B5" s="33"/>
      <c r="C5" s="15"/>
      <c r="D5" s="15"/>
      <c r="E5" s="15"/>
      <c r="F5" s="15"/>
      <c r="G5" s="15"/>
      <c r="H5" s="15"/>
      <c r="I5" s="15"/>
      <c r="J5" s="15"/>
    </row>
    <row r="6" spans="2:10" ht="14.25" x14ac:dyDescent="0.2">
      <c r="B6" s="33"/>
      <c r="C6" s="15"/>
      <c r="D6" s="15"/>
      <c r="E6" s="15"/>
      <c r="F6" s="15"/>
      <c r="G6" s="15"/>
      <c r="H6" s="15"/>
      <c r="I6" s="15"/>
      <c r="J6" s="15"/>
    </row>
    <row r="7" spans="2:10" ht="14.25" x14ac:dyDescent="0.2">
      <c r="B7" s="33"/>
      <c r="C7" s="15"/>
      <c r="D7" s="15"/>
      <c r="E7" s="15"/>
      <c r="F7" s="15"/>
      <c r="G7" s="15"/>
      <c r="H7" s="15"/>
      <c r="I7" s="15"/>
      <c r="J7" s="15"/>
    </row>
    <row r="8" spans="2:10" ht="14.25" x14ac:dyDescent="0.2">
      <c r="B8" s="33"/>
      <c r="C8" s="15"/>
      <c r="D8" s="15"/>
      <c r="E8" s="15"/>
      <c r="F8" s="15"/>
      <c r="G8" s="15"/>
      <c r="H8" s="15"/>
      <c r="I8" s="15"/>
      <c r="J8" s="15"/>
    </row>
    <row r="9" spans="2:10" ht="14.25" x14ac:dyDescent="0.2">
      <c r="B9" s="33"/>
      <c r="C9" s="15"/>
      <c r="D9" s="15"/>
      <c r="E9" s="15"/>
      <c r="F9" s="15"/>
      <c r="G9" s="15"/>
      <c r="H9" s="15"/>
      <c r="I9" s="15"/>
      <c r="J9" s="15"/>
    </row>
    <row r="10" spans="2:10" ht="14.25" x14ac:dyDescent="0.2">
      <c r="B10" s="33"/>
      <c r="C10" s="14"/>
      <c r="D10" s="14"/>
      <c r="E10" s="14"/>
      <c r="F10" s="14"/>
      <c r="G10" s="14"/>
      <c r="H10" s="15"/>
      <c r="I10" s="14"/>
      <c r="J10" s="14"/>
    </row>
    <row r="11" spans="2:10" ht="12.75" x14ac:dyDescent="0.2">
      <c r="B11" s="34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35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36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36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36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11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11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37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05"/>
  <sheetViews>
    <sheetView view="pageBreakPreview" zoomScale="71" zoomScaleNormal="69" zoomScaleSheetLayoutView="71" workbookViewId="0">
      <selection activeCell="T85" sqref="T85"/>
    </sheetView>
  </sheetViews>
  <sheetFormatPr defaultColWidth="4.5703125" defaultRowHeight="20.25" outlineLevelRow="1" x14ac:dyDescent="0.3"/>
  <cols>
    <col min="1" max="1" width="14.140625" style="46" customWidth="1"/>
    <col min="2" max="2" width="7" style="13" customWidth="1"/>
    <col min="3" max="3" width="7.5703125" style="13" customWidth="1"/>
    <col min="4" max="4" width="8.140625" style="13" customWidth="1"/>
    <col min="5" max="5" width="9" style="46" customWidth="1"/>
    <col min="6" max="6" width="8.7109375" style="46" customWidth="1"/>
    <col min="7" max="7" width="9" style="46" customWidth="1"/>
    <col min="8" max="8" width="8.7109375" style="46" customWidth="1"/>
    <col min="9" max="10" width="9" style="46" customWidth="1"/>
    <col min="11" max="11" width="9.85546875" style="46" customWidth="1"/>
    <col min="12" max="12" width="9.5703125" style="46" customWidth="1"/>
    <col min="13" max="13" width="9.42578125" style="46" customWidth="1"/>
    <col min="14" max="14" width="9.5703125" style="46" customWidth="1"/>
    <col min="15" max="15" width="9.140625" style="46" customWidth="1"/>
    <col min="16" max="16" width="9" style="46" customWidth="1"/>
    <col min="17" max="17" width="12" style="46" customWidth="1"/>
    <col min="18" max="18" width="4.42578125" style="46" customWidth="1"/>
    <col min="19" max="19" width="5" style="46" customWidth="1"/>
    <col min="20" max="20" width="35.42578125" style="222" customWidth="1"/>
    <col min="21" max="21" width="9.140625" style="222" customWidth="1"/>
    <col min="22" max="23" width="4.28515625" style="46" customWidth="1"/>
    <col min="24" max="24" width="12.140625" style="46" customWidth="1"/>
    <col min="25" max="38" width="10.7109375" style="46" customWidth="1"/>
    <col min="39" max="202" width="4.28515625" style="46" customWidth="1"/>
    <col min="203" max="16384" width="4.5703125" style="46"/>
  </cols>
  <sheetData>
    <row r="1" spans="1:27" x14ac:dyDescent="0.3">
      <c r="A1" s="1043" t="s">
        <v>196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</row>
    <row r="2" spans="1:27" ht="9" customHeight="1" x14ac:dyDescent="0.3">
      <c r="A2" s="1209"/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</row>
    <row r="3" spans="1:27" ht="20.25" customHeight="1" thickBot="1" x14ac:dyDescent="0.35">
      <c r="A3" s="1210" t="s">
        <v>138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210"/>
    </row>
    <row r="4" spans="1:27" ht="14.25" customHeight="1" thickBot="1" x14ac:dyDescent="0.35">
      <c r="A4" s="1099" t="s">
        <v>204</v>
      </c>
      <c r="B4" s="1100"/>
      <c r="C4" s="1101"/>
      <c r="D4" s="1191" t="s">
        <v>321</v>
      </c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  <c r="R4" s="1192"/>
      <c r="S4" s="1193"/>
    </row>
    <row r="5" spans="1:27" ht="21" customHeight="1" x14ac:dyDescent="0.3">
      <c r="A5" s="1102"/>
      <c r="B5" s="1103"/>
      <c r="C5" s="1104"/>
      <c r="D5" s="1099" t="s">
        <v>322</v>
      </c>
      <c r="E5" s="1100"/>
      <c r="F5" s="1100"/>
      <c r="G5" s="1101"/>
      <c r="H5" s="1211" t="s">
        <v>323</v>
      </c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1213"/>
    </row>
    <row r="6" spans="1:27" ht="33" customHeight="1" thickBot="1" x14ac:dyDescent="0.35">
      <c r="A6" s="1105"/>
      <c r="B6" s="1106"/>
      <c r="C6" s="1107"/>
      <c r="D6" s="1105"/>
      <c r="E6" s="1106"/>
      <c r="F6" s="1106"/>
      <c r="G6" s="1107"/>
      <c r="H6" s="1201" t="s">
        <v>139</v>
      </c>
      <c r="I6" s="1188"/>
      <c r="J6" s="1188"/>
      <c r="K6" s="1214"/>
      <c r="L6" s="1202" t="s">
        <v>403</v>
      </c>
      <c r="M6" s="1188"/>
      <c r="N6" s="1188"/>
      <c r="O6" s="1214"/>
      <c r="P6" s="1187" t="s">
        <v>200</v>
      </c>
      <c r="Q6" s="1215"/>
      <c r="R6" s="1215"/>
      <c r="S6" s="1216"/>
    </row>
    <row r="7" spans="1:27" ht="18" customHeight="1" thickBot="1" x14ac:dyDescent="0.35">
      <c r="A7" s="1170" t="s">
        <v>341</v>
      </c>
      <c r="B7" s="1171"/>
      <c r="C7" s="1172"/>
      <c r="D7" s="1173">
        <v>62.94</v>
      </c>
      <c r="E7" s="1174"/>
      <c r="F7" s="1174"/>
      <c r="G7" s="1175"/>
      <c r="H7" s="1176" t="s">
        <v>441</v>
      </c>
      <c r="I7" s="1177"/>
      <c r="J7" s="1177"/>
      <c r="K7" s="1184"/>
      <c r="L7" s="1183" t="s">
        <v>442</v>
      </c>
      <c r="M7" s="1177"/>
      <c r="N7" s="1177"/>
      <c r="O7" s="1184"/>
      <c r="P7" s="1183" t="s">
        <v>443</v>
      </c>
      <c r="Q7" s="1177"/>
      <c r="R7" s="1177"/>
      <c r="S7" s="1178"/>
      <c r="Z7" s="184"/>
      <c r="AA7" s="184"/>
    </row>
    <row r="8" spans="1:27" ht="18" customHeight="1" thickBot="1" x14ac:dyDescent="0.35">
      <c r="A8" s="1170" t="s">
        <v>342</v>
      </c>
      <c r="B8" s="1171"/>
      <c r="C8" s="1172"/>
      <c r="D8" s="1173">
        <v>64.739999999999995</v>
      </c>
      <c r="E8" s="1174"/>
      <c r="F8" s="1174"/>
      <c r="G8" s="1175"/>
      <c r="H8" s="1176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8"/>
      <c r="Z8" s="184"/>
      <c r="AA8" s="184"/>
    </row>
    <row r="9" spans="1:27" ht="18.600000000000001" customHeight="1" thickBot="1" x14ac:dyDescent="0.35">
      <c r="A9" s="1170" t="s">
        <v>425</v>
      </c>
      <c r="B9" s="1171"/>
      <c r="C9" s="1172"/>
      <c r="D9" s="1173">
        <v>61.78</v>
      </c>
      <c r="E9" s="1174"/>
      <c r="F9" s="1174"/>
      <c r="G9" s="1175"/>
      <c r="H9" s="1176" t="s">
        <v>444</v>
      </c>
      <c r="I9" s="1177"/>
      <c r="J9" s="1177"/>
      <c r="K9" s="1184"/>
      <c r="L9" s="1183" t="s">
        <v>462</v>
      </c>
      <c r="M9" s="1177"/>
      <c r="N9" s="1177"/>
      <c r="O9" s="1184"/>
      <c r="P9" s="1183" t="s">
        <v>446</v>
      </c>
      <c r="Q9" s="1177"/>
      <c r="R9" s="1177"/>
      <c r="S9" s="1178"/>
    </row>
    <row r="10" spans="1:27" ht="18.600000000000001" customHeight="1" thickBot="1" x14ac:dyDescent="0.35">
      <c r="A10" s="1170" t="s">
        <v>427</v>
      </c>
      <c r="B10" s="1171"/>
      <c r="C10" s="1172"/>
      <c r="D10" s="1173">
        <v>63.88</v>
      </c>
      <c r="E10" s="1174"/>
      <c r="F10" s="1174"/>
      <c r="G10" s="1175"/>
      <c r="H10" s="1176" t="s">
        <v>471</v>
      </c>
      <c r="I10" s="1177"/>
      <c r="J10" s="1177"/>
      <c r="K10" s="1184"/>
      <c r="L10" s="1183" t="s">
        <v>473</v>
      </c>
      <c r="M10" s="1177"/>
      <c r="N10" s="1177"/>
      <c r="O10" s="1184"/>
      <c r="P10" s="1183" t="s">
        <v>474</v>
      </c>
      <c r="Q10" s="1177"/>
      <c r="R10" s="1177"/>
      <c r="S10" s="1178"/>
    </row>
    <row r="11" spans="1:27" ht="18.600000000000001" customHeight="1" thickBot="1" x14ac:dyDescent="0.35">
      <c r="A11" s="1170" t="s">
        <v>428</v>
      </c>
      <c r="B11" s="1171"/>
      <c r="C11" s="1172"/>
      <c r="D11" s="1173">
        <v>73.319999999999993</v>
      </c>
      <c r="E11" s="1174"/>
      <c r="F11" s="1174"/>
      <c r="G11" s="1175"/>
      <c r="H11" s="1176" t="s">
        <v>478</v>
      </c>
      <c r="I11" s="1177"/>
      <c r="J11" s="1177"/>
      <c r="K11" s="1184"/>
      <c r="L11" s="1183" t="s">
        <v>479</v>
      </c>
      <c r="M11" s="1177"/>
      <c r="N11" s="1177"/>
      <c r="O11" s="1184"/>
      <c r="P11" s="1183" t="s">
        <v>480</v>
      </c>
      <c r="Q11" s="1177"/>
      <c r="R11" s="1177"/>
      <c r="S11" s="1178"/>
      <c r="X11" s="170"/>
      <c r="Y11" s="170"/>
    </row>
    <row r="12" spans="1:27" ht="18.600000000000001" customHeight="1" thickBot="1" x14ac:dyDescent="0.35">
      <c r="A12" s="1170" t="s">
        <v>429</v>
      </c>
      <c r="B12" s="1171"/>
      <c r="C12" s="1172"/>
      <c r="D12" s="1173">
        <v>75.23</v>
      </c>
      <c r="E12" s="1174"/>
      <c r="F12" s="1174"/>
      <c r="G12" s="1175"/>
      <c r="H12" s="1176" t="s">
        <v>483</v>
      </c>
      <c r="I12" s="1177"/>
      <c r="J12" s="1177"/>
      <c r="K12" s="1184"/>
      <c r="L12" s="1183" t="s">
        <v>485</v>
      </c>
      <c r="M12" s="1177"/>
      <c r="N12" s="1177"/>
      <c r="O12" s="1184"/>
      <c r="P12" s="1183" t="s">
        <v>490</v>
      </c>
      <c r="Q12" s="1177"/>
      <c r="R12" s="1177"/>
      <c r="S12" s="1178"/>
    </row>
    <row r="13" spans="1:27" ht="18.600000000000001" customHeight="1" thickBot="1" x14ac:dyDescent="0.35">
      <c r="A13" s="1170" t="s">
        <v>430</v>
      </c>
      <c r="B13" s="1171"/>
      <c r="C13" s="1172"/>
      <c r="D13" s="1173">
        <v>72.62</v>
      </c>
      <c r="E13" s="1174"/>
      <c r="F13" s="1174"/>
      <c r="G13" s="1175"/>
      <c r="H13" s="1176" t="s">
        <v>510</v>
      </c>
      <c r="I13" s="1177"/>
      <c r="J13" s="1177"/>
      <c r="K13" s="1184"/>
      <c r="L13" s="1183" t="s">
        <v>512</v>
      </c>
      <c r="M13" s="1177"/>
      <c r="N13" s="1177"/>
      <c r="O13" s="1184"/>
      <c r="P13" s="1183" t="s">
        <v>508</v>
      </c>
      <c r="Q13" s="1177"/>
      <c r="R13" s="1177"/>
      <c r="S13" s="1178"/>
    </row>
    <row r="14" spans="1:27" ht="18.600000000000001" customHeight="1" thickBot="1" x14ac:dyDescent="0.35">
      <c r="A14" s="1170" t="s">
        <v>431</v>
      </c>
      <c r="B14" s="1171"/>
      <c r="C14" s="1172"/>
      <c r="D14" s="1173">
        <v>69.22</v>
      </c>
      <c r="E14" s="1174"/>
      <c r="F14" s="1174"/>
      <c r="G14" s="1175"/>
      <c r="H14" s="1176" t="s">
        <v>585</v>
      </c>
      <c r="I14" s="1177"/>
      <c r="J14" s="1177"/>
      <c r="K14" s="1184"/>
      <c r="L14" s="1183" t="s">
        <v>586</v>
      </c>
      <c r="M14" s="1177"/>
      <c r="N14" s="1177"/>
      <c r="O14" s="1184"/>
      <c r="P14" s="1183" t="s">
        <v>587</v>
      </c>
      <c r="Q14" s="1177"/>
      <c r="R14" s="1177"/>
      <c r="S14" s="1178"/>
    </row>
    <row r="15" spans="1:27" ht="18.600000000000001" customHeight="1" thickBot="1" x14ac:dyDescent="0.35">
      <c r="A15" s="1170" t="s">
        <v>432</v>
      </c>
      <c r="B15" s="1171"/>
      <c r="C15" s="1172"/>
      <c r="D15" s="1173">
        <v>71.290000000000006</v>
      </c>
      <c r="E15" s="1174"/>
      <c r="F15" s="1174"/>
      <c r="G15" s="1175"/>
      <c r="H15" s="1206" t="s">
        <v>579</v>
      </c>
      <c r="I15" s="1207"/>
      <c r="J15" s="1207"/>
      <c r="K15" s="1208"/>
      <c r="L15" s="1183" t="s">
        <v>581</v>
      </c>
      <c r="M15" s="1177"/>
      <c r="N15" s="1177"/>
      <c r="O15" s="1184"/>
      <c r="P15" s="1183" t="s">
        <v>583</v>
      </c>
      <c r="Q15" s="1177"/>
      <c r="R15" s="1177"/>
      <c r="S15" s="1178"/>
      <c r="T15" s="224"/>
      <c r="U15" s="225"/>
    </row>
    <row r="16" spans="1:27" ht="18.600000000000001" hidden="1" customHeight="1" outlineLevel="1" thickBot="1" x14ac:dyDescent="0.35">
      <c r="A16" s="1170" t="s">
        <v>433</v>
      </c>
      <c r="B16" s="1171"/>
      <c r="C16" s="1172"/>
      <c r="D16" s="1173"/>
      <c r="E16" s="1174"/>
      <c r="F16" s="1174"/>
      <c r="G16" s="1175"/>
      <c r="H16" s="1203"/>
      <c r="I16" s="1204"/>
      <c r="J16" s="1204"/>
      <c r="K16" s="1205"/>
      <c r="L16" s="1183"/>
      <c r="M16" s="1177"/>
      <c r="N16" s="1177"/>
      <c r="O16" s="1184"/>
      <c r="P16" s="1183"/>
      <c r="Q16" s="1177"/>
      <c r="R16" s="1177"/>
      <c r="S16" s="1178"/>
    </row>
    <row r="17" spans="1:36" ht="18.600000000000001" hidden="1" customHeight="1" outlineLevel="1" thickBot="1" x14ac:dyDescent="0.35">
      <c r="A17" s="1170" t="s">
        <v>434</v>
      </c>
      <c r="B17" s="1171"/>
      <c r="C17" s="1172"/>
      <c r="D17" s="1173"/>
      <c r="E17" s="1174"/>
      <c r="F17" s="1174"/>
      <c r="G17" s="1175"/>
      <c r="H17" s="1176"/>
      <c r="I17" s="1177"/>
      <c r="J17" s="1177"/>
      <c r="K17" s="1184"/>
      <c r="L17" s="1183"/>
      <c r="M17" s="1177"/>
      <c r="N17" s="1177"/>
      <c r="O17" s="1184"/>
      <c r="P17" s="1183"/>
      <c r="Q17" s="1177"/>
      <c r="R17" s="1177"/>
      <c r="S17" s="1178"/>
    </row>
    <row r="18" spans="1:36" ht="18.600000000000001" hidden="1" customHeight="1" outlineLevel="1" thickBot="1" x14ac:dyDescent="0.35">
      <c r="A18" s="1170" t="s">
        <v>435</v>
      </c>
      <c r="B18" s="1171"/>
      <c r="C18" s="1172"/>
      <c r="D18" s="1173"/>
      <c r="E18" s="1174"/>
      <c r="F18" s="1174"/>
      <c r="G18" s="1175"/>
      <c r="H18" s="1176"/>
      <c r="I18" s="1177"/>
      <c r="J18" s="1177"/>
      <c r="K18" s="1184"/>
      <c r="L18" s="1183"/>
      <c r="M18" s="1177"/>
      <c r="N18" s="1177"/>
      <c r="O18" s="1184"/>
      <c r="P18" s="1183"/>
      <c r="Q18" s="1177"/>
      <c r="R18" s="1177"/>
      <c r="S18" s="1178"/>
    </row>
    <row r="19" spans="1:36" ht="18.600000000000001" hidden="1" customHeight="1" outlineLevel="1" thickBot="1" x14ac:dyDescent="0.35">
      <c r="A19" s="1170" t="s">
        <v>436</v>
      </c>
      <c r="B19" s="1171"/>
      <c r="C19" s="1172"/>
      <c r="D19" s="1173"/>
      <c r="E19" s="1174"/>
      <c r="F19" s="1174"/>
      <c r="G19" s="1175"/>
      <c r="H19" s="1176"/>
      <c r="I19" s="1177"/>
      <c r="J19" s="1177"/>
      <c r="K19" s="1184"/>
      <c r="L19" s="1183"/>
      <c r="M19" s="1177"/>
      <c r="N19" s="1177"/>
      <c r="O19" s="1184"/>
      <c r="P19" s="1183"/>
      <c r="Q19" s="1177"/>
      <c r="R19" s="1177"/>
      <c r="S19" s="1178"/>
    </row>
    <row r="20" spans="1:36" ht="18.600000000000001" hidden="1" customHeight="1" outlineLevel="1" thickBot="1" x14ac:dyDescent="0.35">
      <c r="A20" s="1170" t="s">
        <v>437</v>
      </c>
      <c r="B20" s="1171"/>
      <c r="C20" s="1172"/>
      <c r="D20" s="1173"/>
      <c r="E20" s="1174"/>
      <c r="F20" s="1174"/>
      <c r="G20" s="1175"/>
      <c r="H20" s="1176"/>
      <c r="I20" s="1177"/>
      <c r="J20" s="1177"/>
      <c r="K20" s="1184"/>
      <c r="L20" s="1183"/>
      <c r="M20" s="1177"/>
      <c r="N20" s="1177"/>
      <c r="O20" s="1184"/>
      <c r="P20" s="1183"/>
      <c r="Q20" s="1177"/>
      <c r="R20" s="1177"/>
      <c r="S20" s="1178"/>
    </row>
    <row r="21" spans="1:36" ht="19.5" customHeight="1" collapsed="1" thickBot="1" x14ac:dyDescent="0.35">
      <c r="A21" s="1170" t="s">
        <v>426</v>
      </c>
      <c r="B21" s="1171"/>
      <c r="C21" s="1172"/>
      <c r="D21" s="1173">
        <f>AVERAGE(D9:G13)</f>
        <v>69.366</v>
      </c>
      <c r="E21" s="1174"/>
      <c r="F21" s="1174"/>
      <c r="G21" s="1175"/>
      <c r="H21" s="1176"/>
      <c r="I21" s="1177"/>
      <c r="J21" s="1177"/>
      <c r="K21" s="1177"/>
      <c r="L21" s="1177"/>
      <c r="M21" s="1177"/>
      <c r="N21" s="1177"/>
      <c r="O21" s="1177"/>
      <c r="P21" s="1177"/>
      <c r="Q21" s="1177"/>
      <c r="R21" s="1177"/>
      <c r="S21" s="1178"/>
      <c r="T21" s="224"/>
      <c r="U21" s="225"/>
    </row>
    <row r="22" spans="1:36" ht="18.75" customHeight="1" x14ac:dyDescent="0.3">
      <c r="A22" s="143"/>
      <c r="B22" s="143"/>
      <c r="C22" s="143"/>
      <c r="D22" s="144"/>
      <c r="E22" s="221"/>
      <c r="F22" s="221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218"/>
      <c r="R22" s="1218"/>
      <c r="S22" s="1218"/>
    </row>
    <row r="23" spans="1:36" ht="19.5" customHeight="1" thickBot="1" x14ac:dyDescent="0.35">
      <c r="A23" s="1190" t="s">
        <v>150</v>
      </c>
      <c r="B23" s="1190"/>
      <c r="C23" s="1190"/>
      <c r="D23" s="1190"/>
      <c r="E23" s="1190"/>
      <c r="F23" s="1190"/>
      <c r="G23" s="1190"/>
      <c r="H23" s="1190"/>
      <c r="I23" s="1190"/>
      <c r="J23" s="1190"/>
      <c r="K23" s="1190"/>
      <c r="L23" s="1190"/>
      <c r="M23" s="1190"/>
      <c r="N23" s="1190"/>
      <c r="O23" s="1190"/>
      <c r="P23" s="1190"/>
      <c r="Q23" s="1190"/>
      <c r="R23" s="1190"/>
      <c r="S23" s="1190"/>
    </row>
    <row r="24" spans="1:36" ht="14.25" customHeight="1" thickBot="1" x14ac:dyDescent="0.35">
      <c r="A24" s="1099" t="s">
        <v>204</v>
      </c>
      <c r="B24" s="1100"/>
      <c r="C24" s="1101"/>
      <c r="D24" s="1191" t="s">
        <v>321</v>
      </c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3"/>
    </row>
    <row r="25" spans="1:36" ht="21" customHeight="1" x14ac:dyDescent="0.3">
      <c r="A25" s="1102"/>
      <c r="B25" s="1103"/>
      <c r="C25" s="1104"/>
      <c r="D25" s="1194" t="s">
        <v>322</v>
      </c>
      <c r="E25" s="1195"/>
      <c r="F25" s="1195"/>
      <c r="G25" s="1196"/>
      <c r="H25" s="1159" t="s">
        <v>323</v>
      </c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200"/>
    </row>
    <row r="26" spans="1:36" ht="33.75" customHeight="1" thickBot="1" x14ac:dyDescent="0.35">
      <c r="A26" s="1105"/>
      <c r="B26" s="1106"/>
      <c r="C26" s="1107"/>
      <c r="D26" s="1197"/>
      <c r="E26" s="1198"/>
      <c r="F26" s="1198"/>
      <c r="G26" s="1199"/>
      <c r="H26" s="1201" t="s">
        <v>139</v>
      </c>
      <c r="I26" s="1188"/>
      <c r="J26" s="1188"/>
      <c r="K26" s="1188"/>
      <c r="L26" s="1202" t="s">
        <v>403</v>
      </c>
      <c r="M26" s="1188"/>
      <c r="N26" s="1188"/>
      <c r="O26" s="1188"/>
      <c r="P26" s="1187" t="s">
        <v>200</v>
      </c>
      <c r="Q26" s="1188"/>
      <c r="R26" s="1188"/>
      <c r="S26" s="1189"/>
      <c r="T26" s="224"/>
      <c r="X26" s="181"/>
    </row>
    <row r="27" spans="1:36" ht="18" customHeight="1" thickBot="1" x14ac:dyDescent="0.35">
      <c r="A27" s="1180" t="s">
        <v>341</v>
      </c>
      <c r="B27" s="1181"/>
      <c r="C27" s="1182"/>
      <c r="D27" s="1173">
        <v>69.900000000000006</v>
      </c>
      <c r="E27" s="1174"/>
      <c r="F27" s="1174"/>
      <c r="G27" s="1175"/>
      <c r="H27" s="1176" t="s">
        <v>438</v>
      </c>
      <c r="I27" s="1177"/>
      <c r="J27" s="1177"/>
      <c r="K27" s="1177"/>
      <c r="L27" s="1183" t="s">
        <v>439</v>
      </c>
      <c r="M27" s="1177"/>
      <c r="N27" s="1177"/>
      <c r="O27" s="1184"/>
      <c r="P27" s="1185" t="s">
        <v>440</v>
      </c>
      <c r="Q27" s="1174"/>
      <c r="R27" s="1174"/>
      <c r="S27" s="1175"/>
      <c r="X27" s="181"/>
    </row>
    <row r="28" spans="1:36" ht="18" customHeight="1" thickBot="1" x14ac:dyDescent="0.35">
      <c r="A28" s="1170" t="s">
        <v>342</v>
      </c>
      <c r="B28" s="1171"/>
      <c r="C28" s="1172"/>
      <c r="D28" s="1173">
        <v>72.510000000000005</v>
      </c>
      <c r="E28" s="1174"/>
      <c r="F28" s="1174"/>
      <c r="G28" s="1175"/>
      <c r="H28" s="1176"/>
      <c r="I28" s="1177"/>
      <c r="J28" s="1177"/>
      <c r="K28" s="1177"/>
      <c r="L28" s="1177"/>
      <c r="M28" s="1177"/>
      <c r="N28" s="1177"/>
      <c r="O28" s="1177"/>
      <c r="P28" s="1177"/>
      <c r="Q28" s="1177"/>
      <c r="R28" s="1177"/>
      <c r="S28" s="1178"/>
      <c r="X28" s="181"/>
    </row>
    <row r="29" spans="1:36" ht="18" customHeight="1" thickBot="1" x14ac:dyDescent="0.35">
      <c r="A29" s="1180" t="s">
        <v>425</v>
      </c>
      <c r="B29" s="1181"/>
      <c r="C29" s="1182"/>
      <c r="D29" s="1173">
        <v>68.72</v>
      </c>
      <c r="E29" s="1174"/>
      <c r="F29" s="1174"/>
      <c r="G29" s="1174"/>
      <c r="H29" s="1176" t="s">
        <v>445</v>
      </c>
      <c r="I29" s="1177"/>
      <c r="J29" s="1177"/>
      <c r="K29" s="1177"/>
      <c r="L29" s="1183" t="s">
        <v>463</v>
      </c>
      <c r="M29" s="1177"/>
      <c r="N29" s="1177"/>
      <c r="O29" s="1184"/>
      <c r="P29" s="1183" t="s">
        <v>489</v>
      </c>
      <c r="Q29" s="1177"/>
      <c r="R29" s="1177"/>
      <c r="S29" s="1178"/>
      <c r="X29" s="181"/>
    </row>
    <row r="30" spans="1:36" ht="18" customHeight="1" thickBot="1" x14ac:dyDescent="0.35">
      <c r="A30" s="1170" t="s">
        <v>427</v>
      </c>
      <c r="B30" s="1171"/>
      <c r="C30" s="1172"/>
      <c r="D30" s="1173">
        <v>69.7</v>
      </c>
      <c r="E30" s="1174"/>
      <c r="F30" s="1174"/>
      <c r="G30" s="1175"/>
      <c r="H30" s="1176" t="s">
        <v>472</v>
      </c>
      <c r="I30" s="1177"/>
      <c r="J30" s="1177"/>
      <c r="K30" s="1184"/>
      <c r="L30" s="1183" t="s">
        <v>488</v>
      </c>
      <c r="M30" s="1177"/>
      <c r="N30" s="1177"/>
      <c r="O30" s="1184"/>
      <c r="P30" s="1183" t="s">
        <v>475</v>
      </c>
      <c r="Q30" s="1177"/>
      <c r="R30" s="1177"/>
      <c r="S30" s="1178"/>
      <c r="X30" s="1186"/>
      <c r="Y30" s="1186"/>
      <c r="Z30" s="1186"/>
      <c r="AA30" s="1186"/>
      <c r="AB30" s="1186"/>
      <c r="AC30" s="1186"/>
      <c r="AD30" s="1186"/>
      <c r="AE30" s="1186"/>
      <c r="AF30" s="1186"/>
      <c r="AG30" s="1186"/>
      <c r="AH30" s="1186"/>
      <c r="AI30" s="1186"/>
      <c r="AJ30" s="1186"/>
    </row>
    <row r="31" spans="1:36" ht="18" customHeight="1" thickBot="1" x14ac:dyDescent="0.35">
      <c r="A31" s="1170" t="s">
        <v>428</v>
      </c>
      <c r="B31" s="1171"/>
      <c r="C31" s="1172"/>
      <c r="D31" s="1173">
        <v>81.05</v>
      </c>
      <c r="E31" s="1174"/>
      <c r="F31" s="1174"/>
      <c r="G31" s="1174"/>
      <c r="H31" s="1176" t="s">
        <v>481</v>
      </c>
      <c r="I31" s="1177"/>
      <c r="J31" s="1177"/>
      <c r="K31" s="1177"/>
      <c r="L31" s="1183" t="s">
        <v>487</v>
      </c>
      <c r="M31" s="1177"/>
      <c r="N31" s="1177"/>
      <c r="O31" s="1184"/>
      <c r="P31" s="1183" t="s">
        <v>482</v>
      </c>
      <c r="Q31" s="1177"/>
      <c r="R31" s="1177"/>
      <c r="S31" s="1178"/>
      <c r="U31" s="743"/>
      <c r="X31" s="181"/>
    </row>
    <row r="32" spans="1:36" ht="18" customHeight="1" thickBot="1" x14ac:dyDescent="0.35">
      <c r="A32" s="1170" t="s">
        <v>429</v>
      </c>
      <c r="B32" s="1171"/>
      <c r="C32" s="1172"/>
      <c r="D32" s="1173">
        <v>81.95</v>
      </c>
      <c r="E32" s="1174"/>
      <c r="F32" s="1174"/>
      <c r="G32" s="1175"/>
      <c r="H32" s="1176" t="s">
        <v>484</v>
      </c>
      <c r="I32" s="1177"/>
      <c r="J32" s="1177"/>
      <c r="K32" s="1184"/>
      <c r="L32" s="1183" t="s">
        <v>486</v>
      </c>
      <c r="M32" s="1177"/>
      <c r="N32" s="1177"/>
      <c r="O32" s="1184"/>
      <c r="P32" s="1183" t="s">
        <v>491</v>
      </c>
      <c r="Q32" s="1177"/>
      <c r="R32" s="1177"/>
      <c r="S32" s="1178"/>
      <c r="X32" s="181"/>
    </row>
    <row r="33" spans="1:36" ht="18" customHeight="1" thickBot="1" x14ac:dyDescent="0.35">
      <c r="A33" s="1170" t="s">
        <v>430</v>
      </c>
      <c r="B33" s="1171"/>
      <c r="C33" s="1172"/>
      <c r="D33" s="1173">
        <v>79.05</v>
      </c>
      <c r="E33" s="1174"/>
      <c r="F33" s="1174"/>
      <c r="G33" s="1175"/>
      <c r="H33" s="1176" t="s">
        <v>511</v>
      </c>
      <c r="I33" s="1177"/>
      <c r="J33" s="1177"/>
      <c r="K33" s="1184"/>
      <c r="L33" s="1183" t="s">
        <v>513</v>
      </c>
      <c r="M33" s="1177"/>
      <c r="N33" s="1177"/>
      <c r="O33" s="1184"/>
      <c r="P33" s="1183" t="s">
        <v>509</v>
      </c>
      <c r="Q33" s="1177"/>
      <c r="R33" s="1177"/>
      <c r="S33" s="1178"/>
      <c r="X33" s="181"/>
    </row>
    <row r="34" spans="1:36" ht="18" customHeight="1" thickBot="1" x14ac:dyDescent="0.35">
      <c r="A34" s="1170" t="s">
        <v>431</v>
      </c>
      <c r="B34" s="1171"/>
      <c r="C34" s="1172"/>
      <c r="D34" s="1173">
        <v>77.959999999999994</v>
      </c>
      <c r="E34" s="1174"/>
      <c r="F34" s="1174"/>
      <c r="G34" s="1175"/>
      <c r="H34" s="1176" t="s">
        <v>588</v>
      </c>
      <c r="I34" s="1177"/>
      <c r="J34" s="1177"/>
      <c r="K34" s="1184"/>
      <c r="L34" s="1183" t="s">
        <v>589</v>
      </c>
      <c r="M34" s="1177"/>
      <c r="N34" s="1177"/>
      <c r="O34" s="1184"/>
      <c r="P34" s="1183" t="s">
        <v>590</v>
      </c>
      <c r="Q34" s="1177"/>
      <c r="R34" s="1177"/>
      <c r="S34" s="1178"/>
      <c r="V34" s="185"/>
      <c r="W34" s="185"/>
      <c r="X34" s="208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</row>
    <row r="35" spans="1:36" ht="18" customHeight="1" thickBot="1" x14ac:dyDescent="0.35">
      <c r="A35" s="1170" t="s">
        <v>432</v>
      </c>
      <c r="B35" s="1171"/>
      <c r="C35" s="1172"/>
      <c r="D35" s="1173">
        <v>81.38</v>
      </c>
      <c r="E35" s="1174"/>
      <c r="F35" s="1174"/>
      <c r="G35" s="1175"/>
      <c r="H35" s="1176" t="s">
        <v>580</v>
      </c>
      <c r="I35" s="1177"/>
      <c r="J35" s="1177"/>
      <c r="K35" s="1184"/>
      <c r="L35" s="1183" t="s">
        <v>582</v>
      </c>
      <c r="M35" s="1177"/>
      <c r="N35" s="1177"/>
      <c r="O35" s="1184"/>
      <c r="P35" s="1183" t="s">
        <v>584</v>
      </c>
      <c r="Q35" s="1177"/>
      <c r="R35" s="1177"/>
      <c r="S35" s="1178"/>
      <c r="T35" s="224"/>
      <c r="U35" s="225"/>
      <c r="V35" s="185"/>
      <c r="W35" s="185"/>
      <c r="X35" s="208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</row>
    <row r="36" spans="1:36" ht="18" hidden="1" customHeight="1" outlineLevel="1" thickBot="1" x14ac:dyDescent="0.35">
      <c r="A36" s="1170" t="s">
        <v>433</v>
      </c>
      <c r="B36" s="1171"/>
      <c r="C36" s="1172"/>
      <c r="D36" s="1173"/>
      <c r="E36" s="1174"/>
      <c r="F36" s="1174"/>
      <c r="G36" s="1175"/>
      <c r="H36" s="1176"/>
      <c r="I36" s="1177"/>
      <c r="J36" s="1177"/>
      <c r="K36" s="1184"/>
      <c r="L36" s="1183"/>
      <c r="M36" s="1177"/>
      <c r="N36" s="1177"/>
      <c r="O36" s="1184"/>
      <c r="P36" s="1183"/>
      <c r="Q36" s="1177"/>
      <c r="R36" s="1177"/>
      <c r="S36" s="1178"/>
      <c r="V36" s="185"/>
      <c r="W36" s="185"/>
      <c r="X36" s="208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</row>
    <row r="37" spans="1:36" ht="18" hidden="1" customHeight="1" outlineLevel="1" thickBot="1" x14ac:dyDescent="0.35">
      <c r="A37" s="1170" t="s">
        <v>434</v>
      </c>
      <c r="B37" s="1171"/>
      <c r="C37" s="1172"/>
      <c r="D37" s="1173"/>
      <c r="E37" s="1174"/>
      <c r="F37" s="1174"/>
      <c r="G37" s="1175"/>
      <c r="H37" s="1176"/>
      <c r="I37" s="1177"/>
      <c r="J37" s="1177"/>
      <c r="K37" s="1184"/>
      <c r="L37" s="1183"/>
      <c r="M37" s="1177"/>
      <c r="N37" s="1177"/>
      <c r="O37" s="1184"/>
      <c r="P37" s="1183"/>
      <c r="Q37" s="1177"/>
      <c r="R37" s="1177"/>
      <c r="S37" s="1178"/>
      <c r="V37" s="185"/>
      <c r="W37" s="185"/>
      <c r="X37" s="208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</row>
    <row r="38" spans="1:36" ht="17.25" hidden="1" customHeight="1" outlineLevel="1" thickBot="1" x14ac:dyDescent="0.35">
      <c r="A38" s="1170" t="s">
        <v>435</v>
      </c>
      <c r="B38" s="1171"/>
      <c r="C38" s="1172"/>
      <c r="D38" s="1173"/>
      <c r="E38" s="1174"/>
      <c r="F38" s="1174"/>
      <c r="G38" s="1175"/>
      <c r="H38" s="1176"/>
      <c r="I38" s="1177"/>
      <c r="J38" s="1177"/>
      <c r="K38" s="1184"/>
      <c r="L38" s="1183"/>
      <c r="M38" s="1177"/>
      <c r="N38" s="1177"/>
      <c r="O38" s="1184"/>
      <c r="P38" s="1183"/>
      <c r="Q38" s="1177"/>
      <c r="R38" s="1177"/>
      <c r="S38" s="1178"/>
      <c r="V38" s="185"/>
      <c r="W38" s="185"/>
      <c r="X38" s="208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</row>
    <row r="39" spans="1:36" ht="17.25" hidden="1" customHeight="1" outlineLevel="1" thickBot="1" x14ac:dyDescent="0.35">
      <c r="A39" s="1170" t="s">
        <v>436</v>
      </c>
      <c r="B39" s="1171"/>
      <c r="C39" s="1172"/>
      <c r="D39" s="1173"/>
      <c r="E39" s="1174"/>
      <c r="F39" s="1174"/>
      <c r="G39" s="1175"/>
      <c r="H39" s="1176"/>
      <c r="I39" s="1177"/>
      <c r="J39" s="1177"/>
      <c r="K39" s="1184"/>
      <c r="L39" s="1183"/>
      <c r="M39" s="1177"/>
      <c r="N39" s="1177"/>
      <c r="O39" s="1184"/>
      <c r="P39" s="1183"/>
      <c r="Q39" s="1177"/>
      <c r="R39" s="1177"/>
      <c r="S39" s="1178"/>
      <c r="V39" s="185"/>
      <c r="W39" s="185"/>
      <c r="X39" s="208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</row>
    <row r="40" spans="1:36" ht="17.25" hidden="1" customHeight="1" outlineLevel="1" thickBot="1" x14ac:dyDescent="0.35">
      <c r="A40" s="1180" t="s">
        <v>341</v>
      </c>
      <c r="B40" s="1181"/>
      <c r="C40" s="1182"/>
      <c r="D40" s="1173"/>
      <c r="E40" s="1174"/>
      <c r="F40" s="1174"/>
      <c r="G40" s="1175"/>
      <c r="H40" s="1176"/>
      <c r="I40" s="1177"/>
      <c r="J40" s="1177"/>
      <c r="K40" s="1177"/>
      <c r="L40" s="1183"/>
      <c r="M40" s="1177"/>
      <c r="N40" s="1177"/>
      <c r="O40" s="1184"/>
      <c r="P40" s="1185"/>
      <c r="Q40" s="1174"/>
      <c r="R40" s="1174"/>
      <c r="S40" s="1175"/>
      <c r="V40" s="185"/>
      <c r="W40" s="185"/>
      <c r="X40" s="208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</row>
    <row r="41" spans="1:36" ht="21" customHeight="1" collapsed="1" thickBot="1" x14ac:dyDescent="0.35">
      <c r="A41" s="1170" t="s">
        <v>426</v>
      </c>
      <c r="B41" s="1171"/>
      <c r="C41" s="1172"/>
      <c r="D41" s="1173">
        <f>AVERAGE(D29:G40)</f>
        <v>77.115714285714276</v>
      </c>
      <c r="E41" s="1174"/>
      <c r="F41" s="1174"/>
      <c r="G41" s="1175"/>
      <c r="H41" s="1176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8"/>
      <c r="T41" s="227"/>
      <c r="U41" s="225"/>
      <c r="V41" s="185"/>
      <c r="W41" s="185"/>
      <c r="X41" s="1179"/>
      <c r="Y41" s="1179"/>
      <c r="Z41" s="1179"/>
      <c r="AA41" s="1179"/>
      <c r="AB41" s="1179"/>
      <c r="AC41" s="1179"/>
      <c r="AD41" s="1179"/>
      <c r="AE41" s="1179"/>
      <c r="AF41" s="1179"/>
      <c r="AG41" s="1179"/>
      <c r="AH41" s="1179"/>
      <c r="AI41" s="1179"/>
      <c r="AJ41" s="1179"/>
    </row>
    <row r="42" spans="1:36" ht="2.25" customHeight="1" x14ac:dyDescent="0.3">
      <c r="A42" s="143"/>
      <c r="B42" s="143"/>
      <c r="C42" s="143"/>
      <c r="D42" s="144"/>
      <c r="E42" s="144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227"/>
      <c r="U42" s="224"/>
      <c r="V42" s="185"/>
      <c r="W42" s="185"/>
      <c r="X42" s="1179"/>
      <c r="Y42" s="1179"/>
      <c r="Z42" s="1179"/>
      <c r="AA42" s="1179"/>
      <c r="AB42" s="1179"/>
      <c r="AC42" s="1179"/>
      <c r="AD42" s="1179"/>
      <c r="AE42" s="1179"/>
      <c r="AF42" s="1179"/>
      <c r="AG42" s="1179"/>
      <c r="AH42" s="1179"/>
      <c r="AI42" s="1179"/>
      <c r="AJ42" s="1179"/>
    </row>
    <row r="43" spans="1:36" ht="14.25" customHeight="1" x14ac:dyDescent="0.3">
      <c r="A43" s="218"/>
      <c r="B43" s="218"/>
      <c r="C43" s="218"/>
      <c r="D43" s="218"/>
      <c r="E43" s="219"/>
      <c r="F43" s="220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1217"/>
      <c r="R43" s="1217"/>
      <c r="S43" s="1217"/>
      <c r="T43" s="227"/>
      <c r="U43" s="224"/>
      <c r="V43" s="185"/>
      <c r="W43" s="185"/>
      <c r="X43" s="672"/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</row>
    <row r="44" spans="1:36" ht="24.75" customHeight="1" thickBot="1" x14ac:dyDescent="0.35">
      <c r="A44" s="1134" t="s">
        <v>610</v>
      </c>
      <c r="B44" s="1134"/>
      <c r="C44" s="1134"/>
      <c r="D44" s="1134"/>
      <c r="E44" s="1134"/>
      <c r="F44" s="1134"/>
      <c r="G44" s="1134"/>
      <c r="H44" s="1134"/>
      <c r="I44" s="1134"/>
      <c r="J44" s="1134"/>
      <c r="K44" s="1135"/>
      <c r="L44" s="1135"/>
      <c r="M44" s="1135"/>
      <c r="N44" s="1135"/>
      <c r="O44" s="1135"/>
      <c r="P44" s="1135"/>
      <c r="Q44" s="1135"/>
      <c r="R44" s="1135"/>
      <c r="S44" s="1135"/>
      <c r="T44" s="225"/>
      <c r="U44" s="226"/>
      <c r="X44" s="1067"/>
      <c r="Y44" s="1067"/>
      <c r="Z44" s="1067"/>
      <c r="AA44" s="1067"/>
      <c r="AB44" s="1067"/>
      <c r="AC44" s="1067"/>
      <c r="AD44" s="1067"/>
      <c r="AE44" s="1067"/>
      <c r="AF44" s="1067"/>
      <c r="AG44" s="1067"/>
      <c r="AH44" s="1067"/>
      <c r="AI44" s="1067"/>
      <c r="AJ44" s="1067"/>
    </row>
    <row r="45" spans="1:36" ht="15" customHeight="1" x14ac:dyDescent="0.3">
      <c r="A45" s="1099" t="s">
        <v>72</v>
      </c>
      <c r="B45" s="1100"/>
      <c r="C45" s="1101"/>
      <c r="D45" s="1136">
        <v>2013</v>
      </c>
      <c r="E45" s="1136">
        <v>2014</v>
      </c>
      <c r="F45" s="1136">
        <v>2015</v>
      </c>
      <c r="G45" s="1136">
        <v>2016</v>
      </c>
      <c r="H45" s="1139">
        <v>2017</v>
      </c>
      <c r="I45" s="1145">
        <v>2018</v>
      </c>
      <c r="J45" s="1145">
        <v>2019</v>
      </c>
      <c r="K45" s="1150" t="s">
        <v>612</v>
      </c>
      <c r="L45" s="1150"/>
      <c r="M45" s="1150"/>
      <c r="N45" s="1150"/>
      <c r="O45" s="1150"/>
      <c r="P45" s="1151"/>
      <c r="Q45" s="1099" t="s">
        <v>613</v>
      </c>
      <c r="R45" s="1100"/>
      <c r="S45" s="1101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</row>
    <row r="46" spans="1:36" ht="8.25" customHeight="1" x14ac:dyDescent="0.3">
      <c r="A46" s="1102"/>
      <c r="B46" s="1103"/>
      <c r="C46" s="1104"/>
      <c r="D46" s="1137"/>
      <c r="E46" s="1137"/>
      <c r="F46" s="1137"/>
      <c r="G46" s="1137"/>
      <c r="H46" s="1140"/>
      <c r="I46" s="1146"/>
      <c r="J46" s="1146"/>
      <c r="K46" s="1152"/>
      <c r="L46" s="1152"/>
      <c r="M46" s="1152"/>
      <c r="N46" s="1152"/>
      <c r="O46" s="1152"/>
      <c r="P46" s="1153"/>
      <c r="Q46" s="1102"/>
      <c r="R46" s="1103"/>
      <c r="S46" s="1104"/>
      <c r="X46" s="667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</row>
    <row r="47" spans="1:36" ht="12.75" customHeight="1" x14ac:dyDescent="0.3">
      <c r="A47" s="1102"/>
      <c r="B47" s="1103"/>
      <c r="C47" s="1104"/>
      <c r="D47" s="1137"/>
      <c r="E47" s="1137"/>
      <c r="F47" s="1137"/>
      <c r="G47" s="1137"/>
      <c r="H47" s="1140"/>
      <c r="I47" s="1146"/>
      <c r="J47" s="1146"/>
      <c r="K47" s="1108" t="s">
        <v>2</v>
      </c>
      <c r="L47" s="1148" t="s">
        <v>3</v>
      </c>
      <c r="M47" s="1148" t="s">
        <v>11</v>
      </c>
      <c r="N47" s="1148" t="s">
        <v>4</v>
      </c>
      <c r="O47" s="1148" t="s">
        <v>13</v>
      </c>
      <c r="P47" s="1154" t="s">
        <v>14</v>
      </c>
      <c r="Q47" s="1102"/>
      <c r="R47" s="1103"/>
      <c r="S47" s="1104"/>
      <c r="X47" s="667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 ht="3.75" customHeight="1" thickBot="1" x14ac:dyDescent="0.35">
      <c r="A48" s="1105"/>
      <c r="B48" s="1106"/>
      <c r="C48" s="1107"/>
      <c r="D48" s="1138"/>
      <c r="E48" s="1138"/>
      <c r="F48" s="1138"/>
      <c r="G48" s="1138"/>
      <c r="H48" s="1141"/>
      <c r="I48" s="1147"/>
      <c r="J48" s="1147"/>
      <c r="K48" s="1109"/>
      <c r="L48" s="1149"/>
      <c r="M48" s="1149"/>
      <c r="N48" s="1149"/>
      <c r="O48" s="1149"/>
      <c r="P48" s="1155"/>
      <c r="Q48" s="1105"/>
      <c r="R48" s="1106"/>
      <c r="S48" s="1107"/>
      <c r="X48" s="667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</row>
    <row r="49" spans="1:148" ht="16.5" customHeight="1" x14ac:dyDescent="0.3">
      <c r="A49" s="1119" t="s">
        <v>506</v>
      </c>
      <c r="B49" s="1120"/>
      <c r="C49" s="1121"/>
      <c r="D49" s="1089">
        <v>106.47</v>
      </c>
      <c r="E49" s="1089">
        <v>111.35</v>
      </c>
      <c r="F49" s="1089">
        <v>112.91</v>
      </c>
      <c r="G49" s="1089">
        <v>105.39</v>
      </c>
      <c r="H49" s="1089">
        <v>102.51</v>
      </c>
      <c r="I49" s="1092">
        <v>104.26</v>
      </c>
      <c r="J49" s="1068">
        <v>103.04</v>
      </c>
      <c r="K49" s="250">
        <v>100.4</v>
      </c>
      <c r="L49" s="234">
        <v>100.33</v>
      </c>
      <c r="M49" s="234">
        <v>100.55</v>
      </c>
      <c r="N49" s="234">
        <v>100.83</v>
      </c>
      <c r="O49" s="234">
        <v>100.27</v>
      </c>
      <c r="P49" s="235">
        <v>100.22</v>
      </c>
      <c r="Q49" s="1071">
        <v>102.99</v>
      </c>
      <c r="R49" s="1072"/>
      <c r="S49" s="1073"/>
    </row>
    <row r="50" spans="1:148" x14ac:dyDescent="0.3">
      <c r="A50" s="1122"/>
      <c r="B50" s="1123"/>
      <c r="C50" s="1124"/>
      <c r="D50" s="1090"/>
      <c r="E50" s="1090"/>
      <c r="F50" s="1090"/>
      <c r="G50" s="1090"/>
      <c r="H50" s="1090"/>
      <c r="I50" s="1093"/>
      <c r="J50" s="1069"/>
      <c r="K50" s="251" t="s">
        <v>59</v>
      </c>
      <c r="L50" s="236" t="s">
        <v>64</v>
      </c>
      <c r="M50" s="236" t="s">
        <v>65</v>
      </c>
      <c r="N50" s="236" t="s">
        <v>66</v>
      </c>
      <c r="O50" s="236" t="s">
        <v>67</v>
      </c>
      <c r="P50" s="237" t="s">
        <v>68</v>
      </c>
      <c r="Q50" s="1074"/>
      <c r="R50" s="1075"/>
      <c r="S50" s="1076"/>
    </row>
    <row r="51" spans="1:148" ht="16.5" customHeight="1" thickBot="1" x14ac:dyDescent="0.35">
      <c r="A51" s="1125"/>
      <c r="B51" s="1126"/>
      <c r="C51" s="1127"/>
      <c r="D51" s="1091"/>
      <c r="E51" s="1091"/>
      <c r="F51" s="1091"/>
      <c r="G51" s="1091"/>
      <c r="H51" s="1091"/>
      <c r="I51" s="1094"/>
      <c r="J51" s="1070"/>
      <c r="K51" s="254">
        <v>100.35</v>
      </c>
      <c r="L51" s="238"/>
      <c r="M51" s="238"/>
      <c r="N51" s="238"/>
      <c r="O51" s="238"/>
      <c r="P51" s="239"/>
      <c r="Q51" s="1077"/>
      <c r="R51" s="1078"/>
      <c r="S51" s="1079"/>
    </row>
    <row r="52" spans="1:148" x14ac:dyDescent="0.3">
      <c r="A52" s="1083" t="s">
        <v>73</v>
      </c>
      <c r="B52" s="1084"/>
      <c r="C52" s="1085"/>
      <c r="D52" s="1095">
        <v>105.89</v>
      </c>
      <c r="E52" s="1095">
        <v>111.71</v>
      </c>
      <c r="F52" s="1095">
        <v>113.81</v>
      </c>
      <c r="G52" s="1095">
        <v>105.56</v>
      </c>
      <c r="H52" s="1095">
        <v>101.88</v>
      </c>
      <c r="I52" s="1097">
        <v>104.39</v>
      </c>
      <c r="J52" s="1068">
        <v>102.8</v>
      </c>
      <c r="K52" s="251" t="s">
        <v>2</v>
      </c>
      <c r="L52" s="236" t="s">
        <v>3</v>
      </c>
      <c r="M52" s="236" t="s">
        <v>11</v>
      </c>
      <c r="N52" s="236" t="s">
        <v>4</v>
      </c>
      <c r="O52" s="236" t="s">
        <v>13</v>
      </c>
      <c r="P52" s="237" t="s">
        <v>14</v>
      </c>
      <c r="Q52" s="1071">
        <v>103.21</v>
      </c>
      <c r="R52" s="1072"/>
      <c r="S52" s="1073"/>
    </row>
    <row r="53" spans="1:148" x14ac:dyDescent="0.3">
      <c r="A53" s="1083"/>
      <c r="B53" s="1084"/>
      <c r="C53" s="1085"/>
      <c r="D53" s="1090"/>
      <c r="E53" s="1090"/>
      <c r="F53" s="1090"/>
      <c r="G53" s="1090"/>
      <c r="H53" s="1090"/>
      <c r="I53" s="1093"/>
      <c r="J53" s="1069"/>
      <c r="K53" s="252">
        <v>100.47</v>
      </c>
      <c r="L53" s="242">
        <v>100.31</v>
      </c>
      <c r="M53" s="242">
        <v>100.73</v>
      </c>
      <c r="N53" s="242">
        <v>101.1</v>
      </c>
      <c r="O53" s="242">
        <v>100.2</v>
      </c>
      <c r="P53" s="243">
        <v>100.25</v>
      </c>
      <c r="Q53" s="1074"/>
      <c r="R53" s="1075"/>
      <c r="S53" s="1076"/>
    </row>
    <row r="54" spans="1:148" x14ac:dyDescent="0.3">
      <c r="A54" s="1083"/>
      <c r="B54" s="1084"/>
      <c r="C54" s="1085"/>
      <c r="D54" s="1090"/>
      <c r="E54" s="1090"/>
      <c r="F54" s="1090"/>
      <c r="G54" s="1090"/>
      <c r="H54" s="1090"/>
      <c r="I54" s="1093"/>
      <c r="J54" s="1069"/>
      <c r="K54" s="251" t="s">
        <v>59</v>
      </c>
      <c r="L54" s="236" t="s">
        <v>64</v>
      </c>
      <c r="M54" s="236" t="s">
        <v>65</v>
      </c>
      <c r="N54" s="236" t="s">
        <v>66</v>
      </c>
      <c r="O54" s="236" t="s">
        <v>67</v>
      </c>
      <c r="P54" s="237" t="s">
        <v>68</v>
      </c>
      <c r="Q54" s="1074"/>
      <c r="R54" s="1075"/>
      <c r="S54" s="1076"/>
    </row>
    <row r="55" spans="1:148" ht="21" thickBot="1" x14ac:dyDescent="0.35">
      <c r="A55" s="1083"/>
      <c r="B55" s="1084"/>
      <c r="C55" s="1085"/>
      <c r="D55" s="1096"/>
      <c r="E55" s="1096"/>
      <c r="F55" s="1096"/>
      <c r="G55" s="1096"/>
      <c r="H55" s="1096"/>
      <c r="I55" s="1098"/>
      <c r="J55" s="1070"/>
      <c r="K55" s="255">
        <v>100.1</v>
      </c>
      <c r="L55" s="244"/>
      <c r="M55" s="244"/>
      <c r="N55" s="244"/>
      <c r="O55" s="244"/>
      <c r="P55" s="245"/>
      <c r="Q55" s="1077"/>
      <c r="R55" s="1078"/>
      <c r="S55" s="1079"/>
    </row>
    <row r="56" spans="1:148" x14ac:dyDescent="0.3">
      <c r="A56" s="1080" t="s">
        <v>71</v>
      </c>
      <c r="B56" s="1081"/>
      <c r="C56" s="1082"/>
      <c r="D56" s="1089">
        <v>108.01</v>
      </c>
      <c r="E56" s="1089">
        <v>110.45</v>
      </c>
      <c r="F56" s="1089">
        <v>110.2</v>
      </c>
      <c r="G56" s="1089">
        <v>104.89</v>
      </c>
      <c r="H56" s="1089">
        <v>104.35</v>
      </c>
      <c r="I56" s="1092">
        <v>103.94</v>
      </c>
      <c r="J56" s="1068">
        <v>103.75</v>
      </c>
      <c r="K56" s="253" t="s">
        <v>2</v>
      </c>
      <c r="L56" s="247" t="s">
        <v>3</v>
      </c>
      <c r="M56" s="247" t="s">
        <v>11</v>
      </c>
      <c r="N56" s="247" t="s">
        <v>4</v>
      </c>
      <c r="O56" s="247" t="s">
        <v>13</v>
      </c>
      <c r="P56" s="248" t="s">
        <v>14</v>
      </c>
      <c r="Q56" s="1071">
        <v>102.4</v>
      </c>
      <c r="R56" s="1072"/>
      <c r="S56" s="1073"/>
    </row>
    <row r="57" spans="1:148" x14ac:dyDescent="0.3">
      <c r="A57" s="1083"/>
      <c r="B57" s="1084"/>
      <c r="C57" s="1085"/>
      <c r="D57" s="1090"/>
      <c r="E57" s="1090"/>
      <c r="F57" s="1090"/>
      <c r="G57" s="1090"/>
      <c r="H57" s="1090"/>
      <c r="I57" s="1093"/>
      <c r="J57" s="1069"/>
      <c r="K57" s="252">
        <v>100.24</v>
      </c>
      <c r="L57" s="242">
        <v>100.37</v>
      </c>
      <c r="M57" s="242">
        <v>100.09</v>
      </c>
      <c r="N57" s="242">
        <v>100.12</v>
      </c>
      <c r="O57" s="242">
        <v>100.46</v>
      </c>
      <c r="P57" s="243">
        <v>100.12</v>
      </c>
      <c r="Q57" s="1074"/>
      <c r="R57" s="1075"/>
      <c r="S57" s="1076"/>
    </row>
    <row r="58" spans="1:148" x14ac:dyDescent="0.3">
      <c r="A58" s="1083"/>
      <c r="B58" s="1084"/>
      <c r="C58" s="1085"/>
      <c r="D58" s="1090"/>
      <c r="E58" s="1090"/>
      <c r="F58" s="1090"/>
      <c r="G58" s="1090"/>
      <c r="H58" s="1090"/>
      <c r="I58" s="1093"/>
      <c r="J58" s="1069"/>
      <c r="K58" s="251" t="s">
        <v>59</v>
      </c>
      <c r="L58" s="236" t="s">
        <v>64</v>
      </c>
      <c r="M58" s="236" t="s">
        <v>65</v>
      </c>
      <c r="N58" s="236" t="s">
        <v>66</v>
      </c>
      <c r="O58" s="236" t="s">
        <v>67</v>
      </c>
      <c r="P58" s="237" t="s">
        <v>68</v>
      </c>
      <c r="Q58" s="1074"/>
      <c r="R58" s="1075"/>
      <c r="S58" s="1076"/>
    </row>
    <row r="59" spans="1:148" ht="21" thickBot="1" x14ac:dyDescent="0.35">
      <c r="A59" s="1086"/>
      <c r="B59" s="1087"/>
      <c r="C59" s="1088"/>
      <c r="D59" s="1091"/>
      <c r="E59" s="1091"/>
      <c r="F59" s="1091"/>
      <c r="G59" s="1091"/>
      <c r="H59" s="1091"/>
      <c r="I59" s="1094"/>
      <c r="J59" s="1070"/>
      <c r="K59" s="255">
        <v>100.99</v>
      </c>
      <c r="L59" s="244"/>
      <c r="M59" s="244"/>
      <c r="N59" s="244"/>
      <c r="O59" s="244"/>
      <c r="P59" s="249"/>
      <c r="Q59" s="1077"/>
      <c r="R59" s="1078"/>
      <c r="S59" s="1079"/>
    </row>
    <row r="60" spans="1:148" x14ac:dyDescent="0.3">
      <c r="A60" s="668"/>
      <c r="B60" s="668"/>
      <c r="C60" s="668"/>
      <c r="D60" s="744"/>
      <c r="E60" s="744"/>
      <c r="F60" s="744"/>
      <c r="G60" s="744"/>
      <c r="H60" s="744"/>
      <c r="I60" s="744"/>
      <c r="J60" s="744"/>
      <c r="K60" s="217"/>
      <c r="L60" s="217"/>
      <c r="M60" s="217"/>
      <c r="N60" s="217"/>
      <c r="O60" s="217"/>
      <c r="P60" s="669"/>
      <c r="Q60" s="261"/>
      <c r="R60" s="261"/>
      <c r="S60" s="261"/>
    </row>
    <row r="61" spans="1:148" s="183" customFormat="1" ht="21" customHeight="1" thickBot="1" x14ac:dyDescent="0.25">
      <c r="A61" s="1135" t="s">
        <v>611</v>
      </c>
      <c r="B61" s="1135"/>
      <c r="C61" s="1135"/>
      <c r="D61" s="1135"/>
      <c r="E61" s="1135"/>
      <c r="F61" s="1135"/>
      <c r="G61" s="1135"/>
      <c r="H61" s="1135"/>
      <c r="I61" s="1135"/>
      <c r="J61" s="1135"/>
      <c r="K61" s="1135"/>
      <c r="L61" s="1135"/>
      <c r="M61" s="1135"/>
      <c r="N61" s="1135"/>
      <c r="O61" s="1135"/>
      <c r="P61" s="1135"/>
      <c r="Q61" s="1135"/>
      <c r="R61" s="1135"/>
      <c r="S61" s="1135"/>
      <c r="T61" s="223"/>
      <c r="U61" s="223"/>
      <c r="V61" s="169"/>
      <c r="W61" s="169"/>
      <c r="X61" s="1067"/>
      <c r="Y61" s="1067"/>
      <c r="Z61" s="1067"/>
      <c r="AA61" s="1067"/>
      <c r="AB61" s="1067"/>
      <c r="AC61" s="1067"/>
      <c r="AD61" s="1067"/>
      <c r="AE61" s="1067"/>
      <c r="AF61" s="1067"/>
      <c r="AG61" s="1067"/>
      <c r="AH61" s="1067"/>
      <c r="AI61" s="1067"/>
      <c r="AJ61" s="1067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</row>
    <row r="62" spans="1:148" ht="14.25" customHeight="1" x14ac:dyDescent="0.3">
      <c r="A62" s="1099" t="s">
        <v>72</v>
      </c>
      <c r="B62" s="1100"/>
      <c r="C62" s="1101"/>
      <c r="D62" s="1136">
        <v>2013</v>
      </c>
      <c r="E62" s="1136">
        <v>2014</v>
      </c>
      <c r="F62" s="1136">
        <v>2015</v>
      </c>
      <c r="G62" s="1136">
        <v>2016</v>
      </c>
      <c r="H62" s="1156">
        <v>2017</v>
      </c>
      <c r="I62" s="1156">
        <v>2018</v>
      </c>
      <c r="J62" s="1156">
        <v>2019</v>
      </c>
      <c r="K62" s="1159" t="s">
        <v>612</v>
      </c>
      <c r="L62" s="1160"/>
      <c r="M62" s="1160"/>
      <c r="N62" s="1160"/>
      <c r="O62" s="1160"/>
      <c r="P62" s="1161"/>
      <c r="Q62" s="1099" t="s">
        <v>613</v>
      </c>
      <c r="R62" s="1100"/>
      <c r="S62" s="1101"/>
      <c r="X62" s="667"/>
      <c r="Y62" s="667"/>
      <c r="Z62" s="667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</row>
    <row r="63" spans="1:148" ht="11.25" customHeight="1" x14ac:dyDescent="0.3">
      <c r="A63" s="1102"/>
      <c r="B63" s="1103"/>
      <c r="C63" s="1104"/>
      <c r="D63" s="1137"/>
      <c r="E63" s="1137"/>
      <c r="F63" s="1137"/>
      <c r="G63" s="1137"/>
      <c r="H63" s="1157"/>
      <c r="I63" s="1157"/>
      <c r="J63" s="1157"/>
      <c r="K63" s="1162"/>
      <c r="L63" s="1163"/>
      <c r="M63" s="1163"/>
      <c r="N63" s="1163"/>
      <c r="O63" s="1163"/>
      <c r="P63" s="1164"/>
      <c r="Q63" s="1102"/>
      <c r="R63" s="1103"/>
      <c r="S63" s="1104"/>
      <c r="X63" s="667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</row>
    <row r="64" spans="1:148" ht="15" customHeight="1" x14ac:dyDescent="0.3">
      <c r="A64" s="1102"/>
      <c r="B64" s="1103"/>
      <c r="C64" s="1104"/>
      <c r="D64" s="1137"/>
      <c r="E64" s="1137"/>
      <c r="F64" s="1137"/>
      <c r="G64" s="1137"/>
      <c r="H64" s="1157"/>
      <c r="I64" s="1157"/>
      <c r="J64" s="1157"/>
      <c r="K64" s="1165" t="s">
        <v>2</v>
      </c>
      <c r="L64" s="1167" t="s">
        <v>3</v>
      </c>
      <c r="M64" s="1167" t="s">
        <v>11</v>
      </c>
      <c r="N64" s="1167" t="s">
        <v>4</v>
      </c>
      <c r="O64" s="1167" t="s">
        <v>13</v>
      </c>
      <c r="P64" s="1168" t="s">
        <v>14</v>
      </c>
      <c r="Q64" s="1102"/>
      <c r="R64" s="1103"/>
      <c r="S64" s="1104"/>
      <c r="X64" s="667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</row>
    <row r="65" spans="1:36" ht="1.5" customHeight="1" thickBot="1" x14ac:dyDescent="0.35">
      <c r="A65" s="1102"/>
      <c r="B65" s="1103"/>
      <c r="C65" s="1104"/>
      <c r="D65" s="1138"/>
      <c r="E65" s="1138"/>
      <c r="F65" s="1138"/>
      <c r="G65" s="1138"/>
      <c r="H65" s="1158"/>
      <c r="I65" s="1158"/>
      <c r="J65" s="1158"/>
      <c r="K65" s="1166"/>
      <c r="L65" s="1148"/>
      <c r="M65" s="1148"/>
      <c r="N65" s="1148"/>
      <c r="O65" s="1148"/>
      <c r="P65" s="1169"/>
      <c r="Q65" s="1105"/>
      <c r="R65" s="1106"/>
      <c r="S65" s="1107"/>
      <c r="X65" s="672"/>
      <c r="Y65" s="672"/>
      <c r="Z65" s="672"/>
      <c r="AA65" s="672"/>
      <c r="AB65" s="672"/>
      <c r="AC65" s="672"/>
      <c r="AD65" s="672"/>
      <c r="AE65" s="672"/>
      <c r="AF65" s="672"/>
      <c r="AG65" s="672"/>
      <c r="AH65" s="672"/>
      <c r="AI65" s="672"/>
      <c r="AJ65" s="672"/>
    </row>
    <row r="66" spans="1:36" ht="16.5" customHeight="1" x14ac:dyDescent="0.3">
      <c r="A66" s="1119" t="s">
        <v>506</v>
      </c>
      <c r="B66" s="1120"/>
      <c r="C66" s="1121"/>
      <c r="D66" s="1128">
        <v>104.8</v>
      </c>
      <c r="E66" s="1128">
        <v>109.46</v>
      </c>
      <c r="F66" s="1128">
        <v>110.56</v>
      </c>
      <c r="G66" s="1128">
        <v>104.69</v>
      </c>
      <c r="H66" s="1131">
        <v>101.61</v>
      </c>
      <c r="I66" s="1142">
        <v>104.29</v>
      </c>
      <c r="J66" s="1142">
        <v>103.83</v>
      </c>
      <c r="K66" s="233">
        <v>100.24</v>
      </c>
      <c r="L66" s="234">
        <v>100.63</v>
      </c>
      <c r="M66" s="234">
        <v>100.24</v>
      </c>
      <c r="N66" s="234">
        <v>100.63</v>
      </c>
      <c r="O66" s="234">
        <v>100.12</v>
      </c>
      <c r="P66" s="235">
        <v>100.09</v>
      </c>
      <c r="Q66" s="1071">
        <v>102.44</v>
      </c>
      <c r="R66" s="1072"/>
      <c r="S66" s="1073"/>
      <c r="X66" s="672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</row>
    <row r="67" spans="1:36" ht="16.5" customHeight="1" x14ac:dyDescent="0.3">
      <c r="A67" s="1122"/>
      <c r="B67" s="1123"/>
      <c r="C67" s="1124"/>
      <c r="D67" s="1129"/>
      <c r="E67" s="1129"/>
      <c r="F67" s="1129"/>
      <c r="G67" s="1129"/>
      <c r="H67" s="1132"/>
      <c r="I67" s="1143"/>
      <c r="J67" s="1143"/>
      <c r="K67" s="240" t="s">
        <v>59</v>
      </c>
      <c r="L67" s="236" t="s">
        <v>64</v>
      </c>
      <c r="M67" s="236" t="s">
        <v>65</v>
      </c>
      <c r="N67" s="236" t="s">
        <v>66</v>
      </c>
      <c r="O67" s="236" t="s">
        <v>67</v>
      </c>
      <c r="P67" s="237" t="s">
        <v>68</v>
      </c>
      <c r="Q67" s="1074"/>
      <c r="R67" s="1075"/>
      <c r="S67" s="1076"/>
      <c r="X67" s="672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</row>
    <row r="68" spans="1:36" ht="16.5" customHeight="1" thickBot="1" x14ac:dyDescent="0.35">
      <c r="A68" s="1125"/>
      <c r="B68" s="1126"/>
      <c r="C68" s="1127"/>
      <c r="D68" s="1130"/>
      <c r="E68" s="1130"/>
      <c r="F68" s="1130"/>
      <c r="G68" s="1130"/>
      <c r="H68" s="1133"/>
      <c r="I68" s="1144"/>
      <c r="J68" s="1144"/>
      <c r="K68" s="256">
        <v>100.47</v>
      </c>
      <c r="L68" s="238"/>
      <c r="M68" s="238"/>
      <c r="N68" s="238"/>
      <c r="O68" s="238"/>
      <c r="P68" s="239"/>
      <c r="Q68" s="1074"/>
      <c r="R68" s="1075"/>
      <c r="S68" s="1076"/>
    </row>
    <row r="69" spans="1:36" ht="16.5" customHeight="1" x14ac:dyDescent="0.3">
      <c r="A69" s="1080" t="s">
        <v>73</v>
      </c>
      <c r="B69" s="1081"/>
      <c r="C69" s="1082"/>
      <c r="D69" s="1113">
        <v>104.67</v>
      </c>
      <c r="E69" s="1113">
        <v>109.88</v>
      </c>
      <c r="F69" s="1113">
        <v>112.05</v>
      </c>
      <c r="G69" s="1113">
        <v>105.26</v>
      </c>
      <c r="H69" s="1116">
        <v>101.42</v>
      </c>
      <c r="I69" s="1110">
        <v>104.51</v>
      </c>
      <c r="J69" s="1110">
        <v>103.24</v>
      </c>
      <c r="K69" s="240" t="s">
        <v>2</v>
      </c>
      <c r="L69" s="236" t="s">
        <v>3</v>
      </c>
      <c r="M69" s="236" t="s">
        <v>11</v>
      </c>
      <c r="N69" s="236" t="s">
        <v>4</v>
      </c>
      <c r="O69" s="236" t="s">
        <v>13</v>
      </c>
      <c r="P69" s="237" t="s">
        <v>14</v>
      </c>
      <c r="Q69" s="1071">
        <v>102.68</v>
      </c>
      <c r="R69" s="1072"/>
      <c r="S69" s="1073"/>
    </row>
    <row r="70" spans="1:36" ht="16.5" customHeight="1" x14ac:dyDescent="0.3">
      <c r="A70" s="1083"/>
      <c r="B70" s="1084"/>
      <c r="C70" s="1085"/>
      <c r="D70" s="1114"/>
      <c r="E70" s="1114"/>
      <c r="F70" s="1114"/>
      <c r="G70" s="1114"/>
      <c r="H70" s="1117"/>
      <c r="I70" s="1111"/>
      <c r="J70" s="1111"/>
      <c r="K70" s="241">
        <v>100.21</v>
      </c>
      <c r="L70" s="242">
        <v>100.64</v>
      </c>
      <c r="M70" s="242">
        <v>100.35</v>
      </c>
      <c r="N70" s="242">
        <v>100.9</v>
      </c>
      <c r="O70" s="242">
        <v>99.97</v>
      </c>
      <c r="P70" s="243">
        <v>100</v>
      </c>
      <c r="Q70" s="1074"/>
      <c r="R70" s="1075"/>
      <c r="S70" s="1076"/>
    </row>
    <row r="71" spans="1:36" ht="16.5" customHeight="1" x14ac:dyDescent="0.3">
      <c r="A71" s="1083"/>
      <c r="B71" s="1084"/>
      <c r="C71" s="1085"/>
      <c r="D71" s="1114"/>
      <c r="E71" s="1114"/>
      <c r="F71" s="1114"/>
      <c r="G71" s="1114"/>
      <c r="H71" s="1117"/>
      <c r="I71" s="1111"/>
      <c r="J71" s="1111"/>
      <c r="K71" s="240" t="s">
        <v>59</v>
      </c>
      <c r="L71" s="236" t="s">
        <v>64</v>
      </c>
      <c r="M71" s="236" t="s">
        <v>65</v>
      </c>
      <c r="N71" s="236" t="s">
        <v>66</v>
      </c>
      <c r="O71" s="236" t="s">
        <v>67</v>
      </c>
      <c r="P71" s="237" t="s">
        <v>68</v>
      </c>
      <c r="Q71" s="1074"/>
      <c r="R71" s="1075"/>
      <c r="S71" s="1076"/>
    </row>
    <row r="72" spans="1:36" ht="21" thickBot="1" x14ac:dyDescent="0.35">
      <c r="A72" s="1086"/>
      <c r="B72" s="1087"/>
      <c r="C72" s="1088"/>
      <c r="D72" s="1115"/>
      <c r="E72" s="1115"/>
      <c r="F72" s="1115"/>
      <c r="G72" s="1115"/>
      <c r="H72" s="1118"/>
      <c r="I72" s="1112"/>
      <c r="J72" s="1112"/>
      <c r="K72" s="257">
        <v>100.59</v>
      </c>
      <c r="L72" s="244"/>
      <c r="M72" s="244"/>
      <c r="N72" s="244"/>
      <c r="O72" s="244"/>
      <c r="P72" s="245"/>
      <c r="Q72" s="1074"/>
      <c r="R72" s="1075"/>
      <c r="S72" s="1076"/>
    </row>
    <row r="73" spans="1:36" ht="15" customHeight="1" x14ac:dyDescent="0.3">
      <c r="A73" s="1083" t="s">
        <v>71</v>
      </c>
      <c r="B73" s="1084"/>
      <c r="C73" s="1085"/>
      <c r="D73" s="1113">
        <v>105.16</v>
      </c>
      <c r="E73" s="1113">
        <v>108.32</v>
      </c>
      <c r="F73" s="1113">
        <v>106.89</v>
      </c>
      <c r="G73" s="1113">
        <v>103.23</v>
      </c>
      <c r="H73" s="1116">
        <v>102.01</v>
      </c>
      <c r="I73" s="1110">
        <v>103.72</v>
      </c>
      <c r="J73" s="1110">
        <v>105.33</v>
      </c>
      <c r="K73" s="246" t="s">
        <v>2</v>
      </c>
      <c r="L73" s="247" t="s">
        <v>3</v>
      </c>
      <c r="M73" s="247" t="s">
        <v>11</v>
      </c>
      <c r="N73" s="247" t="s">
        <v>4</v>
      </c>
      <c r="O73" s="247" t="s">
        <v>13</v>
      </c>
      <c r="P73" s="248" t="s">
        <v>14</v>
      </c>
      <c r="Q73" s="1071">
        <v>101.85</v>
      </c>
      <c r="R73" s="1072"/>
      <c r="S73" s="1073"/>
    </row>
    <row r="74" spans="1:36" x14ac:dyDescent="0.3">
      <c r="A74" s="1083"/>
      <c r="B74" s="1084"/>
      <c r="C74" s="1085"/>
      <c r="D74" s="1114"/>
      <c r="E74" s="1114"/>
      <c r="F74" s="1114"/>
      <c r="G74" s="1114"/>
      <c r="H74" s="1117"/>
      <c r="I74" s="1111"/>
      <c r="J74" s="1111"/>
      <c r="K74" s="241">
        <v>100.31</v>
      </c>
      <c r="L74" s="242">
        <v>100.59</v>
      </c>
      <c r="M74" s="242">
        <v>99.98</v>
      </c>
      <c r="N74" s="242">
        <v>100</v>
      </c>
      <c r="O74" s="242">
        <v>100.49</v>
      </c>
      <c r="P74" s="243">
        <v>100.31</v>
      </c>
      <c r="Q74" s="1074"/>
      <c r="R74" s="1075"/>
      <c r="S74" s="1076"/>
    </row>
    <row r="75" spans="1:36" ht="15.75" customHeight="1" x14ac:dyDescent="0.3">
      <c r="A75" s="1083"/>
      <c r="B75" s="1084"/>
      <c r="C75" s="1085"/>
      <c r="D75" s="1114"/>
      <c r="E75" s="1114"/>
      <c r="F75" s="1114"/>
      <c r="G75" s="1114"/>
      <c r="H75" s="1117"/>
      <c r="I75" s="1111"/>
      <c r="J75" s="1111"/>
      <c r="K75" s="240" t="s">
        <v>59</v>
      </c>
      <c r="L75" s="236" t="s">
        <v>64</v>
      </c>
      <c r="M75" s="236" t="s">
        <v>65</v>
      </c>
      <c r="N75" s="236" t="s">
        <v>66</v>
      </c>
      <c r="O75" s="236" t="s">
        <v>67</v>
      </c>
      <c r="P75" s="237" t="s">
        <v>68</v>
      </c>
      <c r="Q75" s="1074"/>
      <c r="R75" s="1075"/>
      <c r="S75" s="1076"/>
    </row>
    <row r="76" spans="1:36" ht="21" thickBot="1" x14ac:dyDescent="0.35">
      <c r="A76" s="1086"/>
      <c r="B76" s="1087"/>
      <c r="C76" s="1088"/>
      <c r="D76" s="1115"/>
      <c r="E76" s="1115"/>
      <c r="F76" s="1115"/>
      <c r="G76" s="1115"/>
      <c r="H76" s="1118"/>
      <c r="I76" s="1112"/>
      <c r="J76" s="1112"/>
      <c r="K76" s="257">
        <v>100.17</v>
      </c>
      <c r="L76" s="244"/>
      <c r="M76" s="244"/>
      <c r="N76" s="244"/>
      <c r="O76" s="244"/>
      <c r="P76" s="249"/>
      <c r="Q76" s="1077"/>
      <c r="R76" s="1078"/>
      <c r="S76" s="1079"/>
    </row>
    <row r="77" spans="1:36" ht="7.5" hidden="1" customHeight="1" x14ac:dyDescent="0.3"/>
    <row r="78" spans="1:36" ht="12" customHeight="1" x14ac:dyDescent="0.3"/>
    <row r="79" spans="1:36" ht="15.75" customHeight="1" x14ac:dyDescent="0.3">
      <c r="B79" s="13" t="s">
        <v>614</v>
      </c>
    </row>
    <row r="80" spans="1:36" ht="12" customHeight="1" x14ac:dyDescent="0.3"/>
    <row r="81" spans="11:17" ht="12" customHeight="1" x14ac:dyDescent="0.3"/>
    <row r="82" spans="11:17" ht="12" customHeight="1" x14ac:dyDescent="0.3">
      <c r="K82" s="258"/>
      <c r="Q82" s="259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Назарова  Мария Александровна</cp:lastModifiedBy>
  <cp:lastPrinted>2020-10-05T10:03:55Z</cp:lastPrinted>
  <dcterms:created xsi:type="dcterms:W3CDTF">1996-09-27T09:22:49Z</dcterms:created>
  <dcterms:modified xsi:type="dcterms:W3CDTF">2020-10-06T04:14:33Z</dcterms:modified>
</cp:coreProperties>
</file>