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епьева\20. КНИЖКА (ежемесячно)\Книжка на 2019 год В РАБОТЕ\КНИЖКА на 01.08.2019 (за июль) В РАБОТЕ\2. Рассылка в информатизацию (сопровод+краткая) УШЛО\"/>
    </mc:Choice>
  </mc:AlternateContent>
  <bookViews>
    <workbookView xWindow="-90" yWindow="-90" windowWidth="11985" windowHeight="12330" tabRatio="885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" sheetId="351" r:id="rId10"/>
  </sheets>
  <externalReferences>
    <externalReference r:id="rId11"/>
    <externalReference r:id="rId12"/>
  </externalReferences>
  <definedNames>
    <definedName name="_xlnm._FilterDatabase" localSheetId="0" hidden="1">диаграмма!$A$74:$DY$83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(стр.1)'!$A$1:$I$60</definedName>
    <definedName name="_xlnm.Print_Area" localSheetId="5">'Дин. потр. цен (стр.6-7)'!$A$1:$F$97</definedName>
    <definedName name="_xlnm.Print_Area" localSheetId="3">'занятость (стр.3)'!$A$1:$H$84</definedName>
    <definedName name="_xlnm.Print_Area" localSheetId="9">'сеть учреждений (стр.18-19)'!$A$1:$E$135</definedName>
    <definedName name="_xlnm.Print_Area" localSheetId="8">'Средние цены+ИПЦ (стр.11)'!$A$1:$S$80</definedName>
    <definedName name="_xlnm.Print_Area" localSheetId="4">'Ст.мин. набора прод.(стр.5)'!$A$1:$J$173</definedName>
    <definedName name="_xlnm.Print_Area" localSheetId="2">'труд рес (стр.2)'!$A$1:$H$68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J112" i="98" l="1"/>
  <c r="G112" i="98"/>
  <c r="D112" i="98"/>
  <c r="I112" i="98"/>
  <c r="F112" i="98"/>
  <c r="C112" i="98"/>
  <c r="E116" i="26" l="1"/>
  <c r="F116" i="26"/>
  <c r="G116" i="26"/>
  <c r="H116" i="26"/>
  <c r="I116" i="26"/>
  <c r="J116" i="26"/>
  <c r="K116" i="26"/>
  <c r="L116" i="26"/>
  <c r="M116" i="26"/>
  <c r="N116" i="26"/>
  <c r="O116" i="26"/>
  <c r="P116" i="26"/>
  <c r="Q116" i="26"/>
  <c r="R116" i="26"/>
  <c r="S116" i="26"/>
  <c r="B116" i="26"/>
  <c r="C116" i="26"/>
  <c r="D116" i="26"/>
  <c r="C64" i="360" l="1"/>
  <c r="D64" i="360"/>
  <c r="D71" i="360" l="1"/>
  <c r="E72" i="360"/>
  <c r="E66" i="360" l="1"/>
  <c r="F71" i="360" l="1"/>
  <c r="C71" i="360"/>
  <c r="E70" i="360"/>
  <c r="E69" i="360"/>
  <c r="E64" i="360"/>
  <c r="E63" i="360"/>
  <c r="E62" i="360"/>
  <c r="E61" i="360"/>
  <c r="E60" i="360"/>
  <c r="E55" i="360"/>
  <c r="E54" i="360"/>
  <c r="E53" i="360"/>
  <c r="E52" i="360"/>
  <c r="E51" i="360"/>
  <c r="E50" i="360"/>
  <c r="E49" i="360"/>
  <c r="E48" i="360"/>
  <c r="E47" i="360"/>
  <c r="E46" i="360"/>
  <c r="E45" i="360"/>
  <c r="E44" i="360"/>
  <c r="E43" i="360"/>
  <c r="E42" i="360"/>
  <c r="E41" i="360"/>
  <c r="E40" i="360"/>
  <c r="E39" i="360"/>
  <c r="E38" i="360"/>
  <c r="E34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E6" i="360"/>
  <c r="H9" i="23" l="1"/>
  <c r="U44" i="339" l="1"/>
  <c r="V44" i="339"/>
  <c r="W44" i="339"/>
  <c r="X44" i="339"/>
  <c r="U45" i="339"/>
  <c r="V45" i="339"/>
  <c r="W45" i="339"/>
  <c r="X45" i="339"/>
  <c r="U46" i="339"/>
  <c r="V46" i="339"/>
  <c r="W46" i="339"/>
  <c r="X46" i="339"/>
  <c r="D41" i="358" l="1"/>
  <c r="D21" i="358"/>
  <c r="BN30" i="26" l="1"/>
  <c r="C111" i="98" l="1"/>
  <c r="D111" i="98"/>
  <c r="F111" i="98"/>
  <c r="G111" i="98"/>
  <c r="I111" i="98"/>
  <c r="J111" i="98"/>
  <c r="D116" i="351" l="1"/>
  <c r="C116" i="351"/>
  <c r="D105" i="351"/>
  <c r="C105" i="351"/>
  <c r="D102" i="351"/>
  <c r="C102" i="351"/>
  <c r="D93" i="351"/>
  <c r="C93" i="351"/>
  <c r="C92" i="351" s="1"/>
  <c r="D92" i="351"/>
  <c r="D89" i="351"/>
  <c r="C89" i="351"/>
  <c r="C65" i="351" s="1"/>
  <c r="D80" i="351"/>
  <c r="D65" i="351" s="1"/>
  <c r="D58" i="351"/>
  <c r="C58" i="351"/>
  <c r="D54" i="351"/>
  <c r="C54" i="351"/>
  <c r="D51" i="351"/>
  <c r="C51" i="351"/>
  <c r="C48" i="351" s="1"/>
  <c r="C7" i="351" s="1"/>
  <c r="D49" i="351"/>
  <c r="C49" i="351"/>
  <c r="E48" i="351"/>
  <c r="E5" i="351" s="1"/>
  <c r="D48" i="351"/>
  <c r="D7" i="351" s="1"/>
  <c r="D44" i="351"/>
  <c r="C44" i="351"/>
  <c r="D37" i="351"/>
  <c r="C37" i="351"/>
  <c r="D30" i="351"/>
  <c r="C30" i="351"/>
  <c r="D15" i="351"/>
  <c r="D11" i="351" s="1"/>
  <c r="C15" i="351"/>
  <c r="E11" i="351"/>
  <c r="C11" i="351"/>
  <c r="D9" i="351"/>
  <c r="C9" i="351"/>
  <c r="C8" i="351"/>
  <c r="D6" i="351"/>
  <c r="C6" i="351"/>
  <c r="C5" i="351" s="1"/>
  <c r="D8" i="351" l="1"/>
  <c r="D5" i="351" s="1"/>
  <c r="G5" i="311" l="1"/>
  <c r="BM30" i="26" l="1"/>
  <c r="BL30" i="26"/>
  <c r="H64" i="339" l="1"/>
  <c r="G64" i="339"/>
  <c r="C110" i="98" l="1"/>
  <c r="D110" i="98"/>
  <c r="F110" i="98"/>
  <c r="G110" i="98"/>
  <c r="I110" i="98"/>
  <c r="J110" i="98"/>
  <c r="H40" i="339" l="1"/>
  <c r="D37" i="339"/>
  <c r="F37" i="339"/>
  <c r="G8" i="339" l="1"/>
  <c r="C109" i="98" l="1"/>
  <c r="D109" i="98"/>
  <c r="F109" i="98"/>
  <c r="G109" i="98"/>
  <c r="I109" i="98"/>
  <c r="J109" i="98"/>
  <c r="C108" i="98" l="1"/>
  <c r="D108" i="98"/>
  <c r="F108" i="98"/>
  <c r="G108" i="98"/>
  <c r="I108" i="98"/>
  <c r="J108" i="98"/>
  <c r="G62" i="339" l="1"/>
  <c r="H62" i="339"/>
  <c r="G63" i="339"/>
  <c r="H63" i="339"/>
  <c r="D61" i="339" l="1"/>
  <c r="G6" i="311" l="1"/>
  <c r="G7" i="311"/>
  <c r="G24" i="311" l="1"/>
  <c r="G25" i="311"/>
  <c r="G21" i="311"/>
  <c r="G20" i="311"/>
  <c r="G9" i="311"/>
  <c r="G11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G40" i="339"/>
  <c r="H38" i="339"/>
  <c r="G38" i="339"/>
  <c r="F46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G61" i="339" l="1"/>
  <c r="H61" i="339"/>
  <c r="G54" i="339"/>
  <c r="G58" i="339"/>
  <c r="H37" i="339"/>
  <c r="E46" i="339"/>
  <c r="H58" i="339"/>
  <c r="G37" i="339"/>
  <c r="H54" i="339"/>
  <c r="H46" i="339"/>
  <c r="G46" i="339"/>
  <c r="F22" i="311" l="1"/>
  <c r="D22" i="311"/>
  <c r="B22" i="311"/>
  <c r="H22" i="311"/>
  <c r="G22" i="311" l="1"/>
  <c r="J104" i="98" l="1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F5" i="23" l="1"/>
  <c r="C96" i="98" l="1"/>
  <c r="F96" i="98"/>
  <c r="I96" i="98"/>
  <c r="F13" i="311" l="1"/>
  <c r="G13" i="311" s="1"/>
  <c r="B11" i="26" l="1"/>
  <c r="D93" i="98" l="1"/>
  <c r="G93" i="98"/>
  <c r="J93" i="98"/>
  <c r="I95" i="98"/>
  <c r="F95" i="98"/>
  <c r="C95" i="98"/>
  <c r="F9" i="23" l="1"/>
  <c r="C94" i="98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Денисова Ирина Николаевна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<sst xmlns="http://schemas.openxmlformats.org/spreadsheetml/2006/main" count="1047" uniqueCount="613">
  <si>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</si>
  <si>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</si>
  <si>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</si>
  <si>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</si>
  <si>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</si>
  <si>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</si>
  <si>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</si>
  <si>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</si>
  <si>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</si>
  <si>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</si>
  <si>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</si>
  <si>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</si>
  <si>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</si>
  <si>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</si>
  <si>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</si>
  <si>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</si>
  <si>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</si>
  <si>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</si>
  <si>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</si>
  <si>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</si>
  <si>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</si>
  <si>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</si>
  <si>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</si>
  <si>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</si>
  <si>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</si>
  <si>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</si>
  <si>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</si>
  <si>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</si>
  <si>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</si>
  <si>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</si>
  <si>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</si>
  <si>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</si>
  <si>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</si>
  <si>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</si>
  <si>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</si>
  <si>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</si>
  <si>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</si>
  <si>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</si>
  <si>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</si>
  <si>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</si>
  <si>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</si>
  <si>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</si>
  <si>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</si>
  <si>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</si>
  <si>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</si>
  <si>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</si>
  <si>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</si>
  <si>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</si>
  <si>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</si>
  <si>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</si>
  <si>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</si>
  <si>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</si>
  <si>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</si>
  <si>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</si>
  <si>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</si>
  <si>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</si>
  <si>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</si>
  <si>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</si>
  <si>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</si>
  <si>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</si>
  <si>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</si>
  <si>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</si>
  <si>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</si>
  <si>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</si>
  <si>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</si>
  <si>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</si>
  <si>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</si>
  <si>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</si>
  <si>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</si>
  <si>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</si>
  <si>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</si>
  <si>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</si>
  <si>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</si>
  <si>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</si>
  <si>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</si>
  <si>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</si>
  <si>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</si>
  <si>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</si>
  <si>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</si>
  <si>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</si>
  <si>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</si>
  <si>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</si>
  <si>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</si>
  <si>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</si>
  <si>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</si>
  <si>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</si>
  <si>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</si>
  <si>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</si>
  <si>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</si>
  <si>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</si>
  <si>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</si>
  <si>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</si>
  <si>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</si>
  <si>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</si>
  <si>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</si>
  <si>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</si>
  <si>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</si>
  <si>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</si>
  <si>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</si>
  <si>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</si>
  <si>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</si>
  <si>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</si>
  <si>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</si>
  <si>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</si>
  <si>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</si>
  <si>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</si>
  <si>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</si>
  <si>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</si>
  <si>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</si>
  <si>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</si>
  <si>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</si>
  <si>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</si>
  <si>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</si>
  <si>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</si>
  <si>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</si>
  <si>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</si>
  <si>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</si>
  <si>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</si>
  <si>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</si>
  <si>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</si>
  <si>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</si>
  <si>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</si>
  <si>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</si>
  <si>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</si>
  <si>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</si>
  <si>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</si>
  <si>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</si>
  <si>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</si>
  <si>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</si>
  <si>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</si>
  <si>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</si>
  <si>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</si>
  <si>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</si>
  <si>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</si>
  <si>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</si>
  <si>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</si>
  <si>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</si>
  <si>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</si>
  <si>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</si>
  <si>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</si>
  <si>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</si>
  <si>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</si>
  <si>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</si>
  <si>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</si>
  <si>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</si>
  <si>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</si>
  <si>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</si>
  <si>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</si>
  <si>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</si>
  <si>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</si>
  <si>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</si>
  <si>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</si>
  <si>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</si>
  <si>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</si>
  <si>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</si>
  <si>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</si>
  <si>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</si>
  <si>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</si>
  <si>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</si>
  <si>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</si>
  <si>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</si>
  <si>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</si>
  <si>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</si>
  <si>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</si>
  <si>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</si>
  <si>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</si>
  <si>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</si>
  <si>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</si>
  <si>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</si>
  <si>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</si>
  <si>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</si>
  <si>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</si>
  <si>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</si>
  <si>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</si>
  <si>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</si>
  <si>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</si>
  <si>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</si>
  <si>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</si>
  <si>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</si>
  <si>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</si>
  <si>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</si>
  <si>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</si>
  <si>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</si>
  <si>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</si>
  <si>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</si>
  <si>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</si>
  <si>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</si>
  <si>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</si>
  <si>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</si>
  <si>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</si>
  <si>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</si>
  <si>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</si>
  <si>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</si>
  <si>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</si>
  <si>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</si>
  <si>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</si>
  <si>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</si>
  <si>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</si>
  <si>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</si>
  <si>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</si>
  <si>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</si>
  <si>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</si>
  <si>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</si>
  <si>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</si>
  <si>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</si>
  <si>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</si>
  <si>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</si>
  <si>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</si>
  <si>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</si>
  <si>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</si>
  <si>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</si>
  <si>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</si>
  <si>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</si>
  <si>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</si>
  <si>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</si>
  <si>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</si>
  <si>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</si>
  <si>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</si>
  <si>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</si>
  <si>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</si>
  <si>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</si>
  <si>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</si>
  <si>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</si>
  <si>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</si>
  <si>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</si>
  <si>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</si>
  <si>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</si>
  <si>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</si>
  <si>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</si>
  <si>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</si>
  <si>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</si>
  <si>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</si>
  <si>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</si>
  <si>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</si>
  <si>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</si>
  <si>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</si>
  <si>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</si>
  <si>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</si>
  <si>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</si>
  <si>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</si>
  <si>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</si>
  <si>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</si>
  <si>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</si>
  <si>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</si>
  <si>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</si>
  <si>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</si>
  <si>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</si>
  <si>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</si>
  <si>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</si>
  <si>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</si>
  <si>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</si>
  <si>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</si>
  <si>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</si>
  <si>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</si>
  <si>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</si>
  <si>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</si>
  <si>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</si>
  <si>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</si>
  <si>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</si>
  <si>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</si>
  <si>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</si>
  <si>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</si>
  <si>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</si>
  <si>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</si>
  <si>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</si>
  <si>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</si>
  <si>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</si>
  <si>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</si>
  <si>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</si>
  <si>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</si>
  <si>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</si>
  <si>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</si>
  <si>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</si>
  <si>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</si>
  <si>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</si>
  <si>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</si>
  <si>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</si>
  <si>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</si>
  <si>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</si>
  <si>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</si>
  <si>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</si>
  <si>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</si>
  <si>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</si>
  <si>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</si>
  <si>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</si>
  <si>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</si>
  <si>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</si>
  <si>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</si>
  <si>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</si>
  <si>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</si>
  <si>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</si>
  <si>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</si>
  <si>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</si>
  <si>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</si>
  <si>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</si>
  <si>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</si>
  <si>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</si>
  <si>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</si>
  <si>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</si>
  <si>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</si>
  <si>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</si>
  <si>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</si>
  <si>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</si>
  <si>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</si>
  <si>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</si>
  <si>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</si>
  <si>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</si>
  <si>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</si>
  <si>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</si>
  <si>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</si>
  <si>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</si>
  <si>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</si>
  <si>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</si>
  <si>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</si>
  <si>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</si>
  <si>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</si>
  <si>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</si>
  <si>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</si>
  <si>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</si>
  <si>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</si>
  <si>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</si>
  <si>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</si>
  <si>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</si>
  <si>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</si>
  <si>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</si>
  <si>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</si>
  <si>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</si>
  <si>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</si>
  <si>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</si>
  <si>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</si>
  <si>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</si>
  <si>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</si>
  <si>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</si>
  <si>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</si>
  <si>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</si>
  <si>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</si>
  <si>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</si>
  <si>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</si>
  <si>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</si>
  <si>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</si>
  <si>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</si>
  <si>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</si>
  <si>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</si>
  <si>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</si>
  <si>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</si>
  <si>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</si>
  <si>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</si>
  <si>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</si>
  <si>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</si>
  <si>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</si>
  <si>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</si>
  <si>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</si>
  <si>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</si>
  <si>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</si>
  <si>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</si>
  <si>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</si>
  <si>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</si>
  <si>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</si>
  <si>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</si>
  <si>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</si>
  <si>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</si>
  <si>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</si>
  <si>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</si>
  <si>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</si>
  <si>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</si>
  <si>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</si>
  <si>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</si>
  <si>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</si>
  <si>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</si>
  <si>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</si>
  <si>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</si>
  <si>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</si>
  <si>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</si>
  <si>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</si>
  <si>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39,5 / 40</t>
  </si>
  <si>
    <t>1) min / max</t>
  </si>
  <si>
    <t>На 01.01.19 г.</t>
  </si>
  <si>
    <t>4 кв. 2018</t>
  </si>
  <si>
    <t>Декабрь
2018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</si>
  <si>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</si>
  <si>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</si>
  <si>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</si>
  <si>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</si>
  <si>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</si>
  <si>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</si>
  <si>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</si>
  <si>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</si>
  <si>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</si>
  <si>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</si>
  <si>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</si>
  <si>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</si>
  <si>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</si>
  <si>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</si>
  <si>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</si>
  <si>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</si>
  <si>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</si>
  <si>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</si>
  <si>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</si>
  <si>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</si>
  <si>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</si>
  <si>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декабрь 2018</t>
  </si>
  <si>
    <t>2019</t>
  </si>
  <si>
    <t>к декабрю 2018 г., %</t>
  </si>
  <si>
    <t>обращение с ТКО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</si>
  <si>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</si>
  <si>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</si>
  <si>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</si>
  <si>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</si>
  <si>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</si>
  <si>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</si>
  <si>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</si>
  <si>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</si>
  <si>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</si>
  <si>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</si>
  <si>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</si>
  <si>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</si>
  <si>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</si>
  <si>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</si>
  <si>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</si>
  <si>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</si>
  <si>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</si>
  <si>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</si>
  <si>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</si>
  <si>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</si>
  <si>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</si>
  <si>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</si>
  <si>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</si>
  <si>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1 кв. 2019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</si>
  <si>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</si>
  <si>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</si>
  <si>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</si>
  <si>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</si>
  <si>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</si>
  <si>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 xml:space="preserve">2) По МО г. Норильск приведены данные Управления жилищно-коммунального хозяйства Администрации города </t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</si>
  <si>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</si>
  <si>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</si>
  <si>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</si>
  <si>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</si>
  <si>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>63,80 / 66,91</t>
  </si>
  <si>
    <t>72,08 / 75,56</t>
  </si>
  <si>
    <t>63,00 / 67,00</t>
  </si>
  <si>
    <t>71,00 / 75,00</t>
  </si>
  <si>
    <t>64,77 / 65,33</t>
  </si>
  <si>
    <t>73,30 / 73,85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</si>
  <si>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</si>
  <si>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</si>
  <si>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</si>
  <si>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</si>
  <si>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</si>
  <si>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</si>
  <si>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</si>
  <si>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</si>
  <si>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</si>
  <si>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</si>
  <si>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</si>
  <si>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t>63,02 / 66,12</t>
  </si>
  <si>
    <t>70,84 / 74,31</t>
  </si>
  <si>
    <t>64,23 / 64,82</t>
  </si>
  <si>
    <t>72,24 / 72,86</t>
  </si>
  <si>
    <t>МО город Норильск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</si>
  <si>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</si>
  <si>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t>2) Информация Таймырского Долгано-Ненецкого муниципального района (ежеквартальная)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</si>
  <si>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</si>
  <si>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</si>
  <si>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62,64 / 66,93</t>
  </si>
  <si>
    <t>70,20 / 74,89</t>
  </si>
  <si>
    <t>3)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</si>
  <si>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Постоянное население - всего</t>
  </si>
  <si>
    <t>63,36 / 66,47</t>
  </si>
  <si>
    <t>70,90 / 74,37</t>
  </si>
  <si>
    <t>63,08 / 67,48</t>
  </si>
  <si>
    <t>70,24 / 75,11</t>
  </si>
  <si>
    <t>64,45 / 65,13</t>
  </si>
  <si>
    <t>72,16 / 72,82</t>
  </si>
  <si>
    <t>50,9 / 51</t>
  </si>
  <si>
    <t>51,7 / 52</t>
  </si>
  <si>
    <t>На 01.07.2018 г.</t>
  </si>
  <si>
    <t>На 01.07.2019 г.</t>
  </si>
  <si>
    <t>На 01.07.18 г.</t>
  </si>
  <si>
    <t>На 01.07.19 г.</t>
  </si>
  <si>
    <t>2 кв. 2019</t>
  </si>
  <si>
    <t>Отклонение
 01.07.19 г./ 01.07.18 г., +, -</t>
  </si>
  <si>
    <r>
      <t>181 437</t>
    </r>
    <r>
      <rPr>
        <vertAlign val="superscript"/>
        <sz val="13"/>
        <rFont val="Times New Roman Cyr"/>
        <charset val="204"/>
      </rPr>
      <t>3)</t>
    </r>
  </si>
  <si>
    <t xml:space="preserve">На 01.07.19 г. </t>
  </si>
  <si>
    <r>
      <t>182 152</t>
    </r>
    <r>
      <rPr>
        <vertAlign val="superscript"/>
        <sz val="13"/>
        <rFont val="Times New Roman Cyr"/>
        <charset val="204"/>
      </rPr>
      <t>3)</t>
    </r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</si>
  <si>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</si>
  <si>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5 074/29</t>
  </si>
  <si>
    <t>4 508/147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</si>
  <si>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</si>
  <si>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</si>
  <si>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</si>
  <si>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</si>
  <si>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</si>
  <si>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1 743 / 37 192</t>
  </si>
  <si>
    <t>1 807 / 47 131</t>
  </si>
  <si>
    <r>
      <t xml:space="preserve"> - МБУ «Кинокомплекс «Родина»</t>
    </r>
    <r>
      <rPr>
        <vertAlign val="superscript"/>
        <sz val="13"/>
        <color rgb="FF7030A0"/>
        <rFont val="Times New Roman"/>
        <family val="1"/>
        <charset val="204"/>
      </rPr>
      <t>4</t>
    </r>
  </si>
  <si>
    <r>
      <t>1.2. Детские спортивные школы,  всего: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</si>
  <si>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</si>
  <si>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</si>
  <si>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</si>
  <si>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кинозал "Ретро", который располагался по адресу:г.Норильск, ул. Кирова, д.24, изъят у КК "Родина" согласно распоряжению Администрации города Норильска</t>
    </r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</si>
  <si>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</si>
  <si>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</si>
  <si>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</si>
  <si>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</si>
  <si>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</si>
  <si>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</si>
  <si>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</si>
  <si>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</si>
  <si>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</si>
  <si>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</si>
  <si>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</si>
  <si>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</si>
  <si>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</si>
  <si>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</si>
  <si>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</si>
  <si>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</si>
  <si>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</si>
  <si>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</si>
  <si>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</si>
  <si>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</si>
  <si>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</si>
  <si>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</si>
  <si>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</si>
  <si>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</si>
  <si>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</si>
  <si>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</si>
  <si>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</si>
  <si>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</si>
  <si>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</si>
  <si>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Помывка в бане (в общем зале – 2 часа)</t>
  </si>
  <si>
    <t>Стрижка модельная женская (в стоимость не включены мытье, сушка феном)</t>
  </si>
  <si>
    <t>Стрижка модельная мужская (в стоимость  не включены мытье и сушка феном)</t>
  </si>
  <si>
    <t>Пошив мужских брюк (без стоимости усложняющих элементов)</t>
  </si>
  <si>
    <t>Пошив легкого платья (без стоимости усложняющих элементов и фурнитуры)</t>
  </si>
  <si>
    <t>Ремонт женской обуви (металлические  набойки) с учетом НДС</t>
  </si>
  <si>
    <t>Ремонт женской обуви (полиуретановые набойки) с учетом НДС</t>
  </si>
  <si>
    <t>Химчистка мужского костюма (двойка)</t>
  </si>
  <si>
    <t>Усредненный ремонт импортного цветного  телевизора (без стоимости запчастей), с учетом НДС</t>
  </si>
  <si>
    <t>Ремонт холодильника без стоимости деталей (замена холод. агрегата)</t>
  </si>
  <si>
    <t xml:space="preserve">Стирка и глажение 1 кг  белья для населения                   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</si>
  <si>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</si>
  <si>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</si>
  <si>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</si>
  <si>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Плавательный бассейн, расценка за 1 занятие
(по абонементу)</t>
  </si>
  <si>
    <t>Изготовление фотоснимков для паспорта
(6 шт.)</t>
  </si>
  <si>
    <t>Предоставление разговора по автоматической междугородной телефонной связи на расстоянии 601-1200 км  в рабочее время
(1 мин)</t>
  </si>
  <si>
    <t>Предоставление разговора по автоматической  междугородной телефонной  связи на расстоянии 1201-3000 км в рабочее время
(1 мин).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</si>
  <si>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</si>
  <si>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</si>
  <si>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71,97 / 72,66</t>
  </si>
  <si>
    <t>70,30 /75,02</t>
  </si>
  <si>
    <t>70,71 / 74,19</t>
  </si>
  <si>
    <t>63,78 / 64,43</t>
  </si>
  <si>
    <t>62,45 / 66,80</t>
  </si>
  <si>
    <t>62,57 / 65,68</t>
  </si>
  <si>
    <t>3 кв. 2019</t>
  </si>
  <si>
    <r>
      <t>Справочно: ЗФ ПАО "ГМК "Норильский никель"</t>
    </r>
    <r>
      <rPr>
        <i/>
        <vertAlign val="superscript"/>
        <sz val="13"/>
        <rFont val="Times New Roman Cyr"/>
        <charset val="204"/>
      </rPr>
      <t>2)</t>
    </r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</si>
  <si>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93 466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составила - 14 100 чел.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</si>
  <si>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</si>
  <si>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</si>
  <si>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</si>
  <si>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</si>
  <si>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</si>
  <si>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</si>
  <si>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На 01.08.2018 г.</t>
  </si>
  <si>
    <t>На 01.08.2019 г.</t>
  </si>
  <si>
    <t>На 01.08.18 г.</t>
  </si>
  <si>
    <t>На 01.08.19 г.</t>
  </si>
  <si>
    <t>Отклонение 
01.08.19 г./ 01.08.18 г, +, -</t>
  </si>
  <si>
    <t>На 
01.08.18 г.</t>
  </si>
  <si>
    <t>На 
01.08.19 г.</t>
  </si>
  <si>
    <t>Отклонение                                    01.08.19 г. / 01.08.18 г.</t>
  </si>
  <si>
    <t>Июль
2018</t>
  </si>
  <si>
    <t>Июль
2019</t>
  </si>
  <si>
    <t>Отклонение
июль 2019 / июль 2018</t>
  </si>
  <si>
    <t>Отклонение 
01.08.19 / 01.08.18, 
+, -</t>
  </si>
  <si>
    <t>Средние цены в городах РФ и МО г. Норильск на 01.08.2019 г.</t>
  </si>
  <si>
    <t>На 01.08.16 г.</t>
  </si>
  <si>
    <t>На 01.08.17 г.</t>
  </si>
  <si>
    <t>60,8 / 61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</si>
  <si>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  <r>
      <rPr>
        <sz val="13"/>
        <rFont val="Times New Roman Cyr"/>
        <family val="1"/>
        <charset val="204"/>
      </rPr>
      <t xml:space="preserve"> </t>
    </r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</si>
  <si>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</si>
  <si>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4) По МО г. Дудинка информация приведена по состоянию на 01.07.2019 г.</t>
  </si>
  <si>
    <t xml:space="preserve">5) Снижение показателя в отчетном периоде относительно сопоставимого периода прошлого года обусловлено тем, что расчет себестоимости на 01.08.2018 года был произведен без вычета суммы резерва предстоящих расходов на оплату отпусков </t>
  </si>
  <si>
    <t>0,6 п.п.</t>
  </si>
  <si>
    <t>41,8 / 43</t>
  </si>
  <si>
    <t>43,9 / 45</t>
  </si>
  <si>
    <t>41,5 / 42</t>
  </si>
  <si>
    <t xml:space="preserve"> -</t>
  </si>
  <si>
    <t>44 / 44,5</t>
  </si>
  <si>
    <t>48,5 / 50,0</t>
  </si>
  <si>
    <t>49,8 /52,0</t>
  </si>
  <si>
    <t>51,8 / 54,0</t>
  </si>
  <si>
    <t>70,62 / 71,31</t>
  </si>
  <si>
    <t>69,20 / 73,90</t>
  </si>
  <si>
    <t>69,43 / 72,91</t>
  </si>
  <si>
    <t>62,86 / 63,48</t>
  </si>
  <si>
    <t>61,36 / 65,62</t>
  </si>
  <si>
    <t>61,82 / 64,93</t>
  </si>
  <si>
    <t>среднее значение контроль</t>
  </si>
  <si>
    <t>ПАО "Росбанк"</t>
  </si>
  <si>
    <t>Июль 2018</t>
  </si>
  <si>
    <t>Итого 
за 7 месяцев</t>
  </si>
  <si>
    <t>За июль 2019 г.</t>
  </si>
  <si>
    <t>За июль 2018 г.</t>
  </si>
  <si>
    <r>
      <t>На 01.08.18 г.</t>
    </r>
    <r>
      <rPr>
        <b/>
        <vertAlign val="superscript"/>
        <sz val="13"/>
        <rFont val="Times New Roman Cyr"/>
        <charset val="204"/>
      </rPr>
      <t>1)</t>
    </r>
  </si>
  <si>
    <r>
      <t>На 01.01.19 г.</t>
    </r>
    <r>
      <rPr>
        <b/>
        <vertAlign val="superscript"/>
        <sz val="13"/>
        <rFont val="Times New Roman Cyr"/>
        <charset val="204"/>
      </rPr>
      <t>2)</t>
    </r>
  </si>
  <si>
    <r>
      <t>На 01.08.19 г.</t>
    </r>
    <r>
      <rPr>
        <b/>
        <vertAlign val="superscript"/>
        <sz val="13"/>
        <rFont val="Times New Roman Cyr"/>
        <charset val="204"/>
      </rPr>
      <t>1)</t>
    </r>
  </si>
  <si>
    <r>
      <t>Таймырский Долгано-Ненецкий муниципальный район3</t>
    </r>
    <r>
      <rPr>
        <b/>
        <vertAlign val="superscript"/>
        <sz val="13"/>
        <rFont val="Times New Roman Cyr"/>
        <charset val="204"/>
      </rPr>
      <t>)</t>
    </r>
  </si>
  <si>
    <t xml:space="preserve">1) По данным ЗАГС </t>
  </si>
  <si>
    <t xml:space="preserve">3) По данным ежеквартальной информации Таймырского Долгано-Ненецкого </t>
  </si>
  <si>
    <t xml:space="preserve">2) По данным Красноярскстата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</si>
</sst>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5" formatCode="0.000"/>
    <numFmt numFmtId="176" formatCode="0.0000000000000"/>
  </numFmts>
  <fonts count="17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56">
    <xf numFmtId="0" fontId="0" fillId="0" borderId="0"/>
    <xf numFmtId="164" fontId="5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0" fillId="0" borderId="0"/>
    <xf numFmtId="0" fontId="51" fillId="0" borderId="0"/>
    <xf numFmtId="9" fontId="51" fillId="0" borderId="0" applyFont="0" applyFill="0" applyBorder="0" applyAlignment="0" applyProtection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6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4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8" fillId="29" borderId="79" applyNumberFormat="0" applyAlignment="0" applyProtection="0"/>
    <xf numFmtId="0" fontId="117" fillId="30" borderId="80" applyNumberFormat="0" applyAlignment="0" applyProtection="0"/>
    <xf numFmtId="0" fontId="116" fillId="30" borderId="79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115" fillId="0" borderId="77" applyNumberFormat="0" applyFill="0" applyAlignment="0" applyProtection="0"/>
    <xf numFmtId="0" fontId="114" fillId="0" borderId="85" applyNumberFormat="0" applyFill="0" applyAlignment="0" applyProtection="0"/>
    <xf numFmtId="0" fontId="113" fillId="0" borderId="78" applyNumberFormat="0" applyFill="0" applyAlignment="0" applyProtection="0"/>
    <xf numFmtId="0" fontId="113" fillId="0" borderId="0" applyNumberFormat="0" applyFill="0" applyBorder="0" applyAlignment="0" applyProtection="0"/>
    <xf numFmtId="0" fontId="104" fillId="0" borderId="84" applyNumberFormat="0" applyFill="0" applyAlignment="0" applyProtection="0"/>
    <xf numFmtId="0" fontId="105" fillId="31" borderId="82" applyNumberFormat="0" applyAlignment="0" applyProtection="0"/>
    <xf numFmtId="0" fontId="112" fillId="0" borderId="0" applyNumberFormat="0" applyFill="0" applyBorder="0" applyAlignment="0" applyProtection="0"/>
    <xf numFmtId="0" fontId="111" fillId="32" borderId="0" applyNumberFormat="0" applyBorder="0" applyAlignment="0" applyProtection="0"/>
    <xf numFmtId="0" fontId="110" fillId="33" borderId="0" applyNumberFormat="0" applyBorder="0" applyAlignment="0" applyProtection="0"/>
    <xf numFmtId="0" fontId="109" fillId="0" borderId="0" applyNumberFormat="0" applyFill="0" applyBorder="0" applyAlignment="0" applyProtection="0"/>
    <xf numFmtId="0" fontId="51" fillId="34" borderId="83" applyNumberFormat="0" applyFont="0" applyAlignment="0" applyProtection="0"/>
    <xf numFmtId="9" fontId="51" fillId="0" borderId="0" applyFont="0" applyFill="0" applyBorder="0" applyAlignment="0" applyProtection="0"/>
    <xf numFmtId="0" fontId="108" fillId="0" borderId="81" applyNumberFormat="0" applyFill="0" applyAlignment="0" applyProtection="0"/>
    <xf numFmtId="0" fontId="106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07" fillId="35" borderId="0" applyNumberFormat="0" applyBorder="0" applyAlignment="0" applyProtection="0"/>
    <xf numFmtId="0" fontId="51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125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51" fillId="0" borderId="0"/>
    <xf numFmtId="0" fontId="51" fillId="0" borderId="0"/>
    <xf numFmtId="44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2" fillId="0" borderId="0"/>
    <xf numFmtId="0" fontId="51" fillId="0" borderId="0"/>
    <xf numFmtId="0" fontId="51" fillId="0" borderId="0"/>
    <xf numFmtId="0" fontId="142" fillId="0" borderId="0"/>
    <xf numFmtId="0" fontId="142" fillId="0" borderId="0"/>
    <xf numFmtId="0" fontId="51" fillId="0" borderId="0"/>
    <xf numFmtId="0" fontId="142" fillId="0" borderId="0"/>
    <xf numFmtId="0" fontId="5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1" fillId="0" borderId="0"/>
    <xf numFmtId="0" fontId="51" fillId="0" borderId="0"/>
    <xf numFmtId="0" fontId="14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2" fillId="0" borderId="0"/>
    <xf numFmtId="0" fontId="142" fillId="0" borderId="0"/>
    <xf numFmtId="0" fontId="5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1" fillId="0" borderId="0"/>
    <xf numFmtId="0" fontId="5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1" fillId="0" borderId="0"/>
    <xf numFmtId="0" fontId="5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3" fillId="0" borderId="0"/>
    <xf numFmtId="0" fontId="51" fillId="0" borderId="0"/>
    <xf numFmtId="0" fontId="13" fillId="0" borderId="0"/>
    <xf numFmtId="0" fontId="13" fillId="0" borderId="0"/>
    <xf numFmtId="0" fontId="51" fillId="0" borderId="0"/>
    <xf numFmtId="0" fontId="1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4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6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59">
    <xf numFmtId="0" fontId="0" fillId="0" borderId="0" xfId="0"/>
    <xf numFmtId="166" fontId="57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57" fillId="0" borderId="0" xfId="0" applyFont="1" applyFill="1" applyBorder="1"/>
    <xf numFmtId="0" fontId="57" fillId="0" borderId="0" xfId="0" applyFont="1" applyFill="1"/>
    <xf numFmtId="0" fontId="53" fillId="0" borderId="0" xfId="0" applyFont="1" applyFill="1"/>
    <xf numFmtId="167" fontId="52" fillId="0" borderId="0" xfId="0" applyNumberFormat="1" applyFont="1" applyFill="1"/>
    <xf numFmtId="0" fontId="60" fillId="0" borderId="0" xfId="0" applyFont="1" applyFill="1"/>
    <xf numFmtId="0" fontId="5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3" fillId="0" borderId="0" xfId="0" applyFont="1" applyFill="1" applyBorder="1" applyAlignment="1">
      <alignment horizontal="center"/>
    </xf>
    <xf numFmtId="0" fontId="76" fillId="0" borderId="0" xfId="0" applyFont="1" applyFill="1" applyBorder="1"/>
    <xf numFmtId="0" fontId="57" fillId="0" borderId="0" xfId="0" applyFont="1" applyFill="1" applyAlignment="1">
      <alignment wrapText="1"/>
    </xf>
    <xf numFmtId="0" fontId="74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53" fillId="0" borderId="0" xfId="0" applyFont="1" applyFill="1" applyBorder="1"/>
    <xf numFmtId="0" fontId="75" fillId="0" borderId="0" xfId="0" applyFont="1" applyFill="1" applyBorder="1" applyAlignment="1">
      <alignment vertical="top" wrapText="1"/>
    </xf>
    <xf numFmtId="2" fontId="52" fillId="0" borderId="0" xfId="0" applyNumberFormat="1" applyFont="1" applyFill="1"/>
    <xf numFmtId="1" fontId="52" fillId="0" borderId="0" xfId="0" applyNumberFormat="1" applyFont="1" applyFill="1"/>
    <xf numFmtId="49" fontId="52" fillId="0" borderId="0" xfId="0" applyNumberFormat="1" applyFont="1" applyFill="1" applyAlignment="1">
      <alignment horizontal="center"/>
    </xf>
    <xf numFmtId="166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166" fontId="52" fillId="0" borderId="0" xfId="0" applyNumberFormat="1" applyFont="1" applyFill="1"/>
    <xf numFmtId="168" fontId="52" fillId="0" borderId="0" xfId="0" applyNumberFormat="1" applyFont="1" applyFill="1"/>
    <xf numFmtId="0" fontId="52" fillId="0" borderId="0" xfId="0" applyFont="1" applyFill="1" applyBorder="1" applyAlignment="1">
      <alignment vertical="center"/>
    </xf>
    <xf numFmtId="0" fontId="77" fillId="0" borderId="0" xfId="0" applyFont="1" applyFill="1" applyBorder="1"/>
    <xf numFmtId="3" fontId="52" fillId="0" borderId="0" xfId="0" applyNumberFormat="1" applyFont="1" applyFill="1"/>
    <xf numFmtId="0" fontId="90" fillId="0" borderId="0" xfId="0" applyFont="1" applyFill="1"/>
    <xf numFmtId="167" fontId="53" fillId="0" borderId="0" xfId="0" applyNumberFormat="1" applyFont="1" applyFill="1" applyBorder="1" applyAlignment="1">
      <alignment horizontal="center"/>
    </xf>
    <xf numFmtId="166" fontId="96" fillId="0" borderId="0" xfId="0" applyNumberFormat="1" applyFont="1" applyFill="1"/>
    <xf numFmtId="0" fontId="53" fillId="0" borderId="0" xfId="0" applyFont="1" applyFill="1" applyBorder="1" applyAlignment="1"/>
    <xf numFmtId="166" fontId="52" fillId="0" borderId="0" xfId="0" applyNumberFormat="1" applyFont="1" applyFill="1" applyBorder="1"/>
    <xf numFmtId="0" fontId="77" fillId="0" borderId="0" xfId="0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top" wrapText="1"/>
    </xf>
    <xf numFmtId="0" fontId="79" fillId="0" borderId="0" xfId="0" applyFont="1" applyFill="1" applyBorder="1"/>
    <xf numFmtId="0" fontId="80" fillId="0" borderId="0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justify"/>
    </xf>
    <xf numFmtId="0" fontId="76" fillId="0" borderId="0" xfId="0" applyFont="1" applyFill="1"/>
    <xf numFmtId="0" fontId="65" fillId="0" borderId="0" xfId="0" applyFont="1" applyFill="1" applyAlignment="1"/>
    <xf numFmtId="4" fontId="52" fillId="0" borderId="0" xfId="0" applyNumberFormat="1" applyFont="1" applyFill="1"/>
    <xf numFmtId="0" fontId="64" fillId="0" borderId="0" xfId="0" applyFont="1" applyFill="1" applyBorder="1" applyAlignment="1">
      <alignment horizontal="center"/>
    </xf>
    <xf numFmtId="2" fontId="61" fillId="0" borderId="0" xfId="0" applyNumberFormat="1" applyFont="1" applyFill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/>
    <xf numFmtId="0" fontId="57" fillId="0" borderId="0" xfId="0" applyFont="1" applyFill="1" applyBorder="1" applyAlignment="1">
      <alignment vertical="center"/>
    </xf>
    <xf numFmtId="3" fontId="52" fillId="0" borderId="0" xfId="0" applyNumberFormat="1" applyFont="1" applyFill="1" applyBorder="1"/>
    <xf numFmtId="0" fontId="64" fillId="0" borderId="0" xfId="0" applyFont="1" applyFill="1" applyBorder="1" applyAlignment="1"/>
    <xf numFmtId="1" fontId="96" fillId="0" borderId="0" xfId="0" applyNumberFormat="1" applyFont="1" applyFill="1"/>
    <xf numFmtId="0" fontId="96" fillId="0" borderId="0" xfId="0" applyFont="1" applyFill="1"/>
    <xf numFmtId="4" fontId="96" fillId="0" borderId="0" xfId="0" applyNumberFormat="1" applyFont="1" applyFill="1"/>
    <xf numFmtId="0" fontId="54" fillId="0" borderId="0" xfId="0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/>
    <xf numFmtId="0" fontId="52" fillId="0" borderId="0" xfId="0" applyFont="1" applyFill="1"/>
    <xf numFmtId="0" fontId="53" fillId="0" borderId="0" xfId="0" applyFont="1" applyFill="1" applyAlignment="1">
      <alignment horizontal="center"/>
    </xf>
    <xf numFmtId="0" fontId="76" fillId="0" borderId="0" xfId="0" applyFont="1" applyFill="1" applyBorder="1"/>
    <xf numFmtId="0" fontId="52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left" vertical="justify" wrapText="1"/>
    </xf>
    <xf numFmtId="0" fontId="66" fillId="0" borderId="0" xfId="0" applyFont="1" applyFill="1" applyBorder="1" applyAlignment="1">
      <alignment horizontal="left" vertical="justify" wrapText="1"/>
    </xf>
    <xf numFmtId="0" fontId="57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/>
    <xf numFmtId="167" fontId="53" fillId="0" borderId="0" xfId="0" applyNumberFormat="1" applyFont="1" applyFill="1" applyBorder="1"/>
    <xf numFmtId="167" fontId="96" fillId="0" borderId="0" xfId="0" applyNumberFormat="1" applyFont="1" applyFill="1"/>
    <xf numFmtId="0" fontId="121" fillId="0" borderId="0" xfId="0" applyFont="1" applyFill="1" applyBorder="1"/>
    <xf numFmtId="167" fontId="123" fillId="0" borderId="0" xfId="0" applyNumberFormat="1" applyFont="1" applyFill="1"/>
    <xf numFmtId="167" fontId="122" fillId="0" borderId="0" xfId="0" applyNumberFormat="1" applyFont="1" applyFill="1"/>
    <xf numFmtId="167" fontId="52" fillId="0" borderId="0" xfId="0" applyNumberFormat="1" applyFont="1" applyFill="1" applyAlignment="1">
      <alignment horizontal="center" vertical="center"/>
    </xf>
    <xf numFmtId="0" fontId="74" fillId="0" borderId="0" xfId="0" applyFont="1" applyFill="1" applyBorder="1" applyAlignment="1">
      <alignment vertical="top" wrapText="1"/>
    </xf>
    <xf numFmtId="0" fontId="53" fillId="0" borderId="6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 wrapText="1"/>
    </xf>
    <xf numFmtId="2" fontId="74" fillId="0" borderId="0" xfId="0" applyNumberFormat="1" applyFont="1" applyFill="1" applyBorder="1" applyAlignment="1">
      <alignment vertical="center"/>
    </xf>
    <xf numFmtId="4" fontId="74" fillId="0" borderId="0" xfId="0" applyNumberFormat="1" applyFont="1" applyFill="1" applyBorder="1" applyAlignment="1">
      <alignment vertical="center"/>
    </xf>
    <xf numFmtId="1" fontId="74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/>
    <xf numFmtId="0" fontId="73" fillId="0" borderId="0" xfId="0" applyFont="1" applyFill="1" applyBorder="1" applyAlignment="1">
      <alignment vertical="top" wrapText="1"/>
    </xf>
    <xf numFmtId="3" fontId="52" fillId="0" borderId="0" xfId="0" applyNumberFormat="1" applyFont="1" applyFill="1" applyAlignment="1">
      <alignment vertical="center"/>
    </xf>
    <xf numFmtId="1" fontId="52" fillId="0" borderId="0" xfId="0" applyNumberFormat="1" applyFont="1" applyFill="1" applyBorder="1"/>
    <xf numFmtId="2" fontId="52" fillId="0" borderId="0" xfId="0" applyNumberFormat="1" applyFont="1" applyFill="1" applyAlignment="1">
      <alignment horizontal="left"/>
    </xf>
    <xf numFmtId="167" fontId="95" fillId="0" borderId="0" xfId="0" applyNumberFormat="1" applyFont="1" applyFill="1"/>
    <xf numFmtId="0" fontId="58" fillId="0" borderId="0" xfId="0" applyFont="1" applyFill="1" applyBorder="1" applyAlignment="1">
      <alignment horizontal="center"/>
    </xf>
    <xf numFmtId="0" fontId="88" fillId="0" borderId="0" xfId="0" applyFont="1" applyFill="1" applyAlignment="1"/>
    <xf numFmtId="0" fontId="63" fillId="0" borderId="0" xfId="0" applyFont="1" applyFill="1" applyAlignment="1"/>
    <xf numFmtId="0" fontId="85" fillId="0" borderId="0" xfId="0" applyFont="1" applyFill="1"/>
    <xf numFmtId="0" fontId="56" fillId="0" borderId="0" xfId="0" applyFont="1" applyFill="1" applyBorder="1"/>
    <xf numFmtId="167" fontId="52" fillId="0" borderId="0" xfId="0" applyNumberFormat="1" applyFont="1" applyFill="1" applyAlignment="1">
      <alignment horizontal="left"/>
    </xf>
    <xf numFmtId="0" fontId="56" fillId="0" borderId="0" xfId="0" applyFont="1" applyFill="1" applyBorder="1" applyAlignment="1">
      <alignment horizontal="left"/>
    </xf>
    <xf numFmtId="166" fontId="53" fillId="0" borderId="7" xfId="0" applyNumberFormat="1" applyFont="1" applyFill="1" applyBorder="1" applyAlignment="1">
      <alignment horizontal="center" vertical="center"/>
    </xf>
    <xf numFmtId="0" fontId="53" fillId="0" borderId="8" xfId="0" applyFont="1" applyFill="1" applyBorder="1"/>
    <xf numFmtId="166" fontId="53" fillId="0" borderId="0" xfId="0" applyNumberFormat="1" applyFont="1" applyFill="1" applyBorder="1"/>
    <xf numFmtId="0" fontId="92" fillId="0" borderId="0" xfId="10" applyFont="1" applyFill="1"/>
    <xf numFmtId="0" fontId="92" fillId="0" borderId="0" xfId="7" applyFont="1" applyFill="1"/>
    <xf numFmtId="0" fontId="74" fillId="0" borderId="0" xfId="0" applyFont="1" applyFill="1" applyAlignment="1">
      <alignment horizontal="left"/>
    </xf>
    <xf numFmtId="0" fontId="92" fillId="0" borderId="0" xfId="13" applyFont="1" applyFill="1"/>
    <xf numFmtId="0" fontId="91" fillId="0" borderId="0" xfId="15" applyFill="1"/>
    <xf numFmtId="0" fontId="92" fillId="0" borderId="0" xfId="16" applyFont="1" applyFill="1"/>
    <xf numFmtId="0" fontId="92" fillId="0" borderId="0" xfId="9" applyFont="1" applyFill="1"/>
    <xf numFmtId="167" fontId="74" fillId="0" borderId="0" xfId="0" applyNumberFormat="1" applyFont="1" applyFill="1" applyBorder="1" applyAlignment="1">
      <alignment horizontal="center" vertical="center" wrapText="1"/>
    </xf>
    <xf numFmtId="0" fontId="93" fillId="0" borderId="0" xfId="9" applyFont="1" applyFill="1"/>
    <xf numFmtId="0" fontId="54" fillId="0" borderId="0" xfId="0" applyFont="1" applyFill="1"/>
    <xf numFmtId="0" fontId="64" fillId="0" borderId="0" xfId="0" applyFont="1" applyFill="1" applyBorder="1"/>
    <xf numFmtId="0" fontId="57" fillId="0" borderId="2" xfId="0" applyFont="1" applyFill="1" applyBorder="1" applyAlignment="1">
      <alignment horizontal="left"/>
    </xf>
    <xf numFmtId="2" fontId="56" fillId="0" borderId="31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 horizontal="center"/>
    </xf>
    <xf numFmtId="172" fontId="136" fillId="0" borderId="0" xfId="0" applyNumberFormat="1" applyFont="1" applyFill="1"/>
    <xf numFmtId="4" fontId="57" fillId="0" borderId="3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166" fontId="71" fillId="0" borderId="22" xfId="0" applyNumberFormat="1" applyFont="1" applyFill="1" applyBorder="1" applyAlignment="1">
      <alignment horizontal="center" vertical="center"/>
    </xf>
    <xf numFmtId="166" fontId="67" fillId="0" borderId="22" xfId="0" applyNumberFormat="1" applyFont="1" applyFill="1" applyBorder="1" applyAlignment="1">
      <alignment horizontal="center" vertical="center"/>
    </xf>
    <xf numFmtId="3" fontId="57" fillId="0" borderId="65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139" fillId="0" borderId="0" xfId="0" applyFont="1" applyFill="1" applyBorder="1"/>
    <xf numFmtId="0" fontId="52" fillId="0" borderId="65" xfId="0" applyFont="1" applyFill="1" applyBorder="1"/>
    <xf numFmtId="0" fontId="52" fillId="0" borderId="65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166" fontId="53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76" fillId="0" borderId="0" xfId="19" applyFont="1" applyFill="1"/>
    <xf numFmtId="0" fontId="73" fillId="0" borderId="31" xfId="19" applyFont="1" applyFill="1" applyBorder="1" applyAlignment="1">
      <alignment horizontal="center" vertical="center"/>
    </xf>
    <xf numFmtId="14" fontId="73" fillId="0" borderId="54" xfId="19" applyNumberFormat="1" applyFont="1" applyFill="1" applyBorder="1" applyAlignment="1">
      <alignment horizontal="center" vertical="center"/>
    </xf>
    <xf numFmtId="0" fontId="89" fillId="0" borderId="1" xfId="19" applyFont="1" applyFill="1" applyBorder="1" applyAlignment="1">
      <alignment horizontal="left" vertical="center" wrapText="1"/>
    </xf>
    <xf numFmtId="0" fontId="89" fillId="0" borderId="1" xfId="19" applyFont="1" applyFill="1" applyBorder="1" applyAlignment="1">
      <alignment horizontal="center" vertical="center"/>
    </xf>
    <xf numFmtId="3" fontId="89" fillId="0" borderId="1" xfId="19" applyNumberFormat="1" applyFont="1" applyFill="1" applyBorder="1" applyAlignment="1">
      <alignment horizontal="center" vertical="center"/>
    </xf>
    <xf numFmtId="0" fontId="144" fillId="0" borderId="3" xfId="19" applyNumberFormat="1" applyFont="1" applyFill="1" applyBorder="1" applyAlignment="1">
      <alignment horizontal="left" vertical="center" indent="2"/>
    </xf>
    <xf numFmtId="0" fontId="144" fillId="0" borderId="3" xfId="19" applyFont="1" applyFill="1" applyBorder="1" applyAlignment="1">
      <alignment horizontal="center" vertical="center"/>
    </xf>
    <xf numFmtId="3" fontId="144" fillId="0" borderId="4" xfId="19" applyNumberFormat="1" applyFont="1" applyFill="1" applyBorder="1" applyAlignment="1">
      <alignment horizontal="center" vertical="center"/>
    </xf>
    <xf numFmtId="0" fontId="145" fillId="0" borderId="3" xfId="19" applyNumberFormat="1" applyFont="1" applyFill="1" applyBorder="1" applyAlignment="1">
      <alignment horizontal="left" vertical="center" indent="2"/>
    </xf>
    <xf numFmtId="0" fontId="145" fillId="0" borderId="3" xfId="19" applyFont="1" applyFill="1" applyBorder="1" applyAlignment="1">
      <alignment horizontal="center" vertical="center"/>
    </xf>
    <xf numFmtId="3" fontId="145" fillId="0" borderId="4" xfId="19" applyNumberFormat="1" applyFont="1" applyFill="1" applyBorder="1" applyAlignment="1">
      <alignment horizontal="center" vertical="center"/>
    </xf>
    <xf numFmtId="0" fontId="146" fillId="0" borderId="3" xfId="19" applyNumberFormat="1" applyFont="1" applyFill="1" applyBorder="1" applyAlignment="1">
      <alignment horizontal="left" vertical="center" indent="2"/>
    </xf>
    <xf numFmtId="0" fontId="146" fillId="0" borderId="3" xfId="19" applyFont="1" applyFill="1" applyBorder="1" applyAlignment="1">
      <alignment horizontal="center" vertical="center"/>
    </xf>
    <xf numFmtId="3" fontId="146" fillId="0" borderId="4" xfId="19" applyNumberFormat="1" applyFont="1" applyFill="1" applyBorder="1" applyAlignment="1">
      <alignment horizontal="center" vertical="center"/>
    </xf>
    <xf numFmtId="0" fontId="147" fillId="0" borderId="2" xfId="19" applyNumberFormat="1" applyFont="1" applyFill="1" applyBorder="1" applyAlignment="1">
      <alignment horizontal="left" vertical="center" wrapText="1" indent="2"/>
    </xf>
    <xf numFmtId="0" fontId="147" fillId="0" borderId="2" xfId="19" applyFont="1" applyFill="1" applyBorder="1" applyAlignment="1">
      <alignment horizontal="center" vertical="center"/>
    </xf>
    <xf numFmtId="3" fontId="147" fillId="0" borderId="30" xfId="19" applyNumberFormat="1" applyFont="1" applyFill="1" applyBorder="1" applyAlignment="1">
      <alignment horizontal="center" vertical="center"/>
    </xf>
    <xf numFmtId="0" fontId="73" fillId="0" borderId="5" xfId="19" applyFont="1" applyFill="1" applyBorder="1"/>
    <xf numFmtId="0" fontId="69" fillId="0" borderId="1" xfId="19" applyFont="1" applyFill="1" applyBorder="1" applyAlignment="1">
      <alignment horizontal="center"/>
    </xf>
    <xf numFmtId="0" fontId="73" fillId="0" borderId="37" xfId="19" applyFont="1" applyFill="1" applyBorder="1" applyAlignment="1">
      <alignment horizontal="center"/>
    </xf>
    <xf numFmtId="0" fontId="76" fillId="0" borderId="0" xfId="19" applyFont="1" applyFill="1" applyBorder="1"/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3" fontId="148" fillId="0" borderId="3" xfId="19" applyNumberFormat="1" applyFont="1" applyFill="1" applyBorder="1" applyAlignment="1">
      <alignment horizontal="center"/>
    </xf>
    <xf numFmtId="0" fontId="149" fillId="0" borderId="3" xfId="19" applyNumberFormat="1" applyFont="1" applyFill="1" applyBorder="1" applyAlignment="1">
      <alignment horizontal="center"/>
    </xf>
    <xf numFmtId="3" fontId="149" fillId="0" borderId="3" xfId="19" applyNumberFormat="1" applyFont="1" applyFill="1" applyBorder="1" applyAlignment="1">
      <alignment horizontal="center" vertical="center"/>
    </xf>
    <xf numFmtId="0" fontId="151" fillId="0" borderId="4" xfId="19" applyFont="1" applyFill="1" applyBorder="1"/>
    <xf numFmtId="0" fontId="151" fillId="0" borderId="3" xfId="19" applyFont="1" applyFill="1" applyBorder="1" applyAlignment="1">
      <alignment horizontal="center"/>
    </xf>
    <xf numFmtId="0" fontId="152" fillId="0" borderId="4" xfId="19" applyFont="1" applyFill="1" applyBorder="1" applyAlignment="1">
      <alignment horizontal="left"/>
    </xf>
    <xf numFmtId="0" fontId="152" fillId="0" borderId="3" xfId="19" applyFont="1" applyFill="1" applyBorder="1" applyAlignment="1">
      <alignment horizontal="center"/>
    </xf>
    <xf numFmtId="49" fontId="152" fillId="0" borderId="3" xfId="19" applyNumberFormat="1" applyFont="1" applyFill="1" applyBorder="1" applyAlignment="1">
      <alignment horizontal="center" vertical="center"/>
    </xf>
    <xf numFmtId="0" fontId="152" fillId="0" borderId="4" xfId="19" applyFont="1" applyFill="1" applyBorder="1" applyAlignment="1">
      <alignment horizontal="center"/>
    </xf>
    <xf numFmtId="0" fontId="69" fillId="0" borderId="3" xfId="19" applyFont="1" applyFill="1" applyBorder="1" applyAlignment="1">
      <alignment horizontal="center"/>
    </xf>
    <xf numFmtId="0" fontId="76" fillId="5" borderId="0" xfId="19" applyFont="1" applyFill="1"/>
    <xf numFmtId="0" fontId="119" fillId="0" borderId="4" xfId="19" applyFont="1" applyFill="1" applyBorder="1" applyAlignment="1">
      <alignment horizontal="left"/>
    </xf>
    <xf numFmtId="0" fontId="119" fillId="0" borderId="3" xfId="19" applyFont="1" applyFill="1" applyBorder="1" applyAlignment="1">
      <alignment horizontal="center"/>
    </xf>
    <xf numFmtId="0" fontId="73" fillId="0" borderId="3" xfId="19" applyFont="1" applyFill="1" applyBorder="1" applyAlignment="1">
      <alignment horizontal="center"/>
    </xf>
    <xf numFmtId="3" fontId="119" fillId="0" borderId="3" xfId="19" applyNumberFormat="1" applyFont="1" applyFill="1" applyBorder="1" applyAlignment="1">
      <alignment horizontal="center" vertical="center"/>
    </xf>
    <xf numFmtId="0" fontId="153" fillId="0" borderId="4" xfId="19" applyFont="1" applyFill="1" applyBorder="1" applyAlignment="1">
      <alignment horizontal="left"/>
    </xf>
    <xf numFmtId="0" fontId="153" fillId="0" borderId="3" xfId="19" applyFont="1" applyFill="1" applyBorder="1" applyAlignment="1">
      <alignment horizontal="center"/>
    </xf>
    <xf numFmtId="0" fontId="153" fillId="0" borderId="3" xfId="19" applyNumberFormat="1" applyFont="1" applyFill="1" applyBorder="1" applyAlignment="1">
      <alignment horizontal="center" vertical="center"/>
    </xf>
    <xf numFmtId="49" fontId="119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/>
    <xf numFmtId="0" fontId="151" fillId="0" borderId="5" xfId="19" applyFont="1" applyFill="1" applyBorder="1"/>
    <xf numFmtId="0" fontId="152" fillId="0" borderId="1" xfId="19" applyFont="1" applyFill="1" applyBorder="1" applyAlignment="1">
      <alignment horizontal="center" vertical="center"/>
    </xf>
    <xf numFmtId="0" fontId="151" fillId="0" borderId="3" xfId="19" applyFont="1" applyFill="1" applyBorder="1" applyAlignment="1">
      <alignment horizontal="center" vertical="center"/>
    </xf>
    <xf numFmtId="0" fontId="152" fillId="0" borderId="4" xfId="19" applyFont="1" applyFill="1" applyBorder="1"/>
    <xf numFmtId="0" fontId="152" fillId="0" borderId="3" xfId="19" applyFont="1" applyFill="1" applyBorder="1" applyAlignment="1">
      <alignment horizontal="center" vertical="center"/>
    </xf>
    <xf numFmtId="0" fontId="152" fillId="0" borderId="4" xfId="19" applyFont="1" applyFill="1" applyBorder="1" applyAlignment="1">
      <alignment vertical="center" wrapText="1"/>
    </xf>
    <xf numFmtId="0" fontId="152" fillId="0" borderId="2" xfId="19" applyFont="1" applyFill="1" applyBorder="1" applyAlignment="1">
      <alignment horizontal="center"/>
    </xf>
    <xf numFmtId="0" fontId="73" fillId="0" borderId="5" xfId="19" applyFont="1" applyFill="1" applyBorder="1" applyAlignment="1">
      <alignment vertical="center"/>
    </xf>
    <xf numFmtId="0" fontId="86" fillId="0" borderId="0" xfId="19" applyFont="1" applyFill="1"/>
    <xf numFmtId="0" fontId="69" fillId="0" borderId="4" xfId="19" applyFont="1" applyFill="1" applyBorder="1"/>
    <xf numFmtId="3" fontId="69" fillId="0" borderId="3" xfId="19" applyNumberFormat="1" applyFont="1" applyFill="1" applyBorder="1" applyAlignment="1">
      <alignment horizontal="center"/>
    </xf>
    <xf numFmtId="0" fontId="73" fillId="0" borderId="4" xfId="19" applyFont="1" applyFill="1" applyBorder="1"/>
    <xf numFmtId="0" fontId="153" fillId="0" borderId="4" xfId="19" applyFont="1" applyFill="1" applyBorder="1" applyAlignment="1">
      <alignment wrapText="1"/>
    </xf>
    <xf numFmtId="0" fontId="153" fillId="0" borderId="3" xfId="19" applyFont="1" applyFill="1" applyBorder="1" applyAlignment="1">
      <alignment horizontal="center" vertical="center"/>
    </xf>
    <xf numFmtId="0" fontId="148" fillId="0" borderId="3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left"/>
    </xf>
    <xf numFmtId="0" fontId="153" fillId="0" borderId="3" xfId="19" applyFont="1" applyFill="1" applyBorder="1" applyAlignment="1">
      <alignment horizontal="left" wrapText="1"/>
    </xf>
    <xf numFmtId="0" fontId="149" fillId="0" borderId="3" xfId="19" applyFont="1" applyFill="1" applyBorder="1" applyAlignment="1">
      <alignment horizontal="left" wrapText="1"/>
    </xf>
    <xf numFmtId="49" fontId="149" fillId="0" borderId="3" xfId="19" applyNumberFormat="1" applyFont="1" applyFill="1" applyBorder="1" applyAlignment="1">
      <alignment horizontal="center"/>
    </xf>
    <xf numFmtId="3" fontId="149" fillId="0" borderId="3" xfId="19" applyNumberFormat="1" applyFont="1" applyFill="1" applyBorder="1" applyAlignment="1">
      <alignment horizontal="center"/>
    </xf>
    <xf numFmtId="0" fontId="86" fillId="0" borderId="0" xfId="19" applyFont="1" applyFill="1" applyBorder="1"/>
    <xf numFmtId="0" fontId="149" fillId="0" borderId="2" xfId="19" applyFont="1" applyFill="1" applyBorder="1" applyAlignment="1">
      <alignment horizontal="center"/>
    </xf>
    <xf numFmtId="0" fontId="148" fillId="0" borderId="1" xfId="19" applyFont="1" applyFill="1" applyBorder="1" applyAlignment="1">
      <alignment horizontal="left"/>
    </xf>
    <xf numFmtId="0" fontId="149" fillId="0" borderId="1" xfId="19" applyFont="1" applyFill="1" applyBorder="1" applyAlignment="1">
      <alignment horizontal="center"/>
    </xf>
    <xf numFmtId="0" fontId="149" fillId="0" borderId="3" xfId="19" applyFont="1" applyFill="1" applyBorder="1"/>
    <xf numFmtId="0" fontId="149" fillId="0" borderId="3" xfId="19" applyFont="1" applyFill="1" applyBorder="1" applyAlignment="1">
      <alignment vertical="center" wrapText="1"/>
    </xf>
    <xf numFmtId="0" fontId="148" fillId="0" borderId="4" xfId="19" applyFont="1" applyFill="1" applyBorder="1" applyAlignment="1">
      <alignment horizontal="left"/>
    </xf>
    <xf numFmtId="0" fontId="149" fillId="0" borderId="2" xfId="19" applyFont="1" applyFill="1" applyBorder="1" applyAlignment="1">
      <alignment horizontal="center" vertical="center"/>
    </xf>
    <xf numFmtId="0" fontId="148" fillId="0" borderId="5" xfId="19" applyFont="1" applyFill="1" applyBorder="1" applyAlignment="1">
      <alignment horizontal="left"/>
    </xf>
    <xf numFmtId="0" fontId="149" fillId="0" borderId="1" xfId="19" applyFont="1" applyFill="1" applyBorder="1" applyAlignment="1">
      <alignment horizontal="center" vertical="center"/>
    </xf>
    <xf numFmtId="0" fontId="148" fillId="0" borderId="3" xfId="19" applyFont="1" applyFill="1" applyBorder="1" applyAlignment="1">
      <alignment horizontal="left" wrapText="1"/>
    </xf>
    <xf numFmtId="3" fontId="149" fillId="0" borderId="2" xfId="19" applyNumberFormat="1" applyFont="1" applyFill="1" applyBorder="1" applyAlignment="1">
      <alignment horizontal="center"/>
    </xf>
    <xf numFmtId="0" fontId="148" fillId="0" borderId="1" xfId="19" applyFont="1" applyFill="1" applyBorder="1" applyAlignment="1">
      <alignment horizontal="center"/>
    </xf>
    <xf numFmtId="0" fontId="149" fillId="0" borderId="3" xfId="19" applyFont="1" applyFill="1" applyBorder="1" applyAlignment="1">
      <alignment horizontal="left" vertical="distributed"/>
    </xf>
    <xf numFmtId="0" fontId="148" fillId="0" borderId="3" xfId="19" applyFont="1" applyFill="1" applyBorder="1" applyAlignment="1">
      <alignment horizontal="left" vertical="center"/>
    </xf>
    <xf numFmtId="0" fontId="148" fillId="0" borderId="2" xfId="19" applyFont="1" applyFill="1" applyBorder="1" applyAlignment="1">
      <alignment horizontal="left" vertical="center"/>
    </xf>
    <xf numFmtId="0" fontId="148" fillId="0" borderId="2" xfId="19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169" fontId="52" fillId="0" borderId="0" xfId="0" applyNumberFormat="1" applyFont="1" applyFill="1"/>
    <xf numFmtId="173" fontId="52" fillId="0" borderId="0" xfId="0" applyNumberFormat="1" applyFont="1" applyFill="1"/>
    <xf numFmtId="167" fontId="156" fillId="0" borderId="0" xfId="0" applyNumberFormat="1" applyFont="1" applyFill="1"/>
    <xf numFmtId="1" fontId="90" fillId="0" borderId="0" xfId="0" applyNumberFormat="1" applyFont="1" applyFill="1"/>
    <xf numFmtId="167" fontId="90" fillId="0" borderId="0" xfId="0" applyNumberFormat="1" applyFont="1" applyFill="1"/>
    <xf numFmtId="166" fontId="57" fillId="37" borderId="2" xfId="0" applyNumberFormat="1" applyFont="1" applyFill="1" applyBorder="1" applyAlignment="1">
      <alignment horizontal="center" vertical="center"/>
    </xf>
    <xf numFmtId="0" fontId="56" fillId="37" borderId="1" xfId="0" applyFont="1" applyFill="1" applyBorder="1" applyAlignment="1">
      <alignment vertical="center" wrapText="1"/>
    </xf>
    <xf numFmtId="0" fontId="57" fillId="37" borderId="5" xfId="0" applyNumberFormat="1" applyFont="1" applyFill="1" applyBorder="1" applyAlignment="1">
      <alignment horizontal="center" vertical="center"/>
    </xf>
    <xf numFmtId="0" fontId="52" fillId="37" borderId="1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37" borderId="1" xfId="0" applyFont="1" applyFill="1" applyBorder="1" applyAlignment="1">
      <alignment vertical="center"/>
    </xf>
    <xf numFmtId="0" fontId="52" fillId="37" borderId="1" xfId="0" applyFont="1" applyFill="1" applyBorder="1"/>
    <xf numFmtId="0" fontId="57" fillId="37" borderId="3" xfId="0" applyFont="1" applyFill="1" applyBorder="1" applyAlignment="1">
      <alignment vertical="center"/>
    </xf>
    <xf numFmtId="0" fontId="57" fillId="37" borderId="4" xfId="0" applyFont="1" applyFill="1" applyBorder="1" applyAlignment="1">
      <alignment horizontal="center" vertical="center"/>
    </xf>
    <xf numFmtId="166" fontId="57" fillId="37" borderId="3" xfId="0" applyNumberFormat="1" applyFont="1" applyFill="1" applyBorder="1" applyAlignment="1">
      <alignment horizontal="center" vertical="center"/>
    </xf>
    <xf numFmtId="166" fontId="57" fillId="37" borderId="0" xfId="0" applyNumberFormat="1" applyFont="1" applyFill="1" applyBorder="1" applyAlignment="1">
      <alignment horizontal="center" vertical="center"/>
    </xf>
    <xf numFmtId="167" fontId="52" fillId="37" borderId="3" xfId="0" applyNumberFormat="1" applyFont="1" applyFill="1" applyBorder="1"/>
    <xf numFmtId="0" fontId="57" fillId="37" borderId="2" xfId="0" applyFont="1" applyFill="1" applyBorder="1" applyAlignment="1">
      <alignment vertical="center" wrapText="1"/>
    </xf>
    <xf numFmtId="0" fontId="57" fillId="37" borderId="30" xfId="0" applyFont="1" applyFill="1" applyBorder="1" applyAlignment="1">
      <alignment horizontal="center" vertical="center"/>
    </xf>
    <xf numFmtId="166" fontId="57" fillId="37" borderId="9" xfId="0" applyNumberFormat="1" applyFont="1" applyFill="1" applyBorder="1" applyAlignment="1">
      <alignment horizontal="center" vertical="center"/>
    </xf>
    <xf numFmtId="167" fontId="52" fillId="37" borderId="2" xfId="0" applyNumberFormat="1" applyFont="1" applyFill="1" applyBorder="1"/>
    <xf numFmtId="0" fontId="55" fillId="0" borderId="0" xfId="0" applyFont="1" applyFill="1" applyBorder="1" applyAlignment="1">
      <alignment horizontal="center" vertical="top" wrapText="1"/>
    </xf>
    <xf numFmtId="0" fontId="57" fillId="0" borderId="54" xfId="0" applyNumberFormat="1" applyFont="1" applyFill="1" applyBorder="1" applyAlignment="1">
      <alignment horizontal="center" vertical="center"/>
    </xf>
    <xf numFmtId="167" fontId="57" fillId="0" borderId="5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6" fontId="57" fillId="0" borderId="9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 wrapText="1"/>
    </xf>
    <xf numFmtId="166" fontId="57" fillId="0" borderId="31" xfId="0" applyNumberFormat="1" applyFont="1" applyFill="1" applyBorder="1" applyAlignment="1">
      <alignment horizontal="center" vertical="center"/>
    </xf>
    <xf numFmtId="3" fontId="57" fillId="0" borderId="31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 horizontal="center"/>
    </xf>
    <xf numFmtId="0" fontId="89" fillId="0" borderId="3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89" fillId="0" borderId="55" xfId="0" applyFont="1" applyFill="1" applyBorder="1" applyAlignment="1">
      <alignment horizontal="center" vertical="center" wrapText="1"/>
    </xf>
    <xf numFmtId="166" fontId="135" fillId="0" borderId="12" xfId="0" applyNumberFormat="1" applyFont="1" applyFill="1" applyBorder="1" applyAlignment="1">
      <alignment horizontal="center" vertical="center" wrapText="1"/>
    </xf>
    <xf numFmtId="166" fontId="135" fillId="0" borderId="13" xfId="0" applyNumberFormat="1" applyFont="1" applyFill="1" applyBorder="1" applyAlignment="1">
      <alignment horizontal="center" vertical="center" wrapText="1"/>
    </xf>
    <xf numFmtId="166" fontId="135" fillId="0" borderId="40" xfId="0" applyNumberFormat="1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166" fontId="135" fillId="0" borderId="14" xfId="0" applyNumberFormat="1" applyFont="1" applyFill="1" applyBorder="1" applyAlignment="1">
      <alignment horizontal="center" vertical="center" wrapText="1"/>
    </xf>
    <xf numFmtId="166" fontId="135" fillId="0" borderId="16" xfId="0" applyNumberFormat="1" applyFont="1" applyFill="1" applyBorder="1" applyAlignment="1">
      <alignment horizontal="center" vertical="center" wrapText="1"/>
    </xf>
    <xf numFmtId="166" fontId="135" fillId="0" borderId="42" xfId="0" applyNumberFormat="1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166" fontId="135" fillId="0" borderId="23" xfId="0" applyNumberFormat="1" applyFont="1" applyFill="1" applyBorder="1" applyAlignment="1">
      <alignment horizontal="center" vertical="center" wrapText="1"/>
    </xf>
    <xf numFmtId="166" fontId="135" fillId="0" borderId="48" xfId="0" applyNumberFormat="1" applyFont="1" applyFill="1" applyBorder="1" applyAlignment="1">
      <alignment horizontal="center" vertical="center" wrapText="1"/>
    </xf>
    <xf numFmtId="166" fontId="135" fillId="0" borderId="15" xfId="0" applyNumberFormat="1" applyFont="1" applyFill="1" applyBorder="1" applyAlignment="1">
      <alignment horizontal="center" vertical="center" wrapText="1"/>
    </xf>
    <xf numFmtId="166" fontId="135" fillId="0" borderId="22" xfId="0" applyNumberFormat="1" applyFont="1" applyFill="1" applyBorder="1" applyAlignment="1">
      <alignment horizontal="center" vertical="center" wrapText="1"/>
    </xf>
    <xf numFmtId="166" fontId="135" fillId="0" borderId="21" xfId="0" applyNumberFormat="1" applyFont="1" applyFill="1" applyBorder="1" applyAlignment="1">
      <alignment horizontal="center" vertical="center" wrapText="1"/>
    </xf>
    <xf numFmtId="166" fontId="135" fillId="0" borderId="47" xfId="0" applyNumberFormat="1" applyFont="1" applyFill="1" applyBorder="1" applyAlignment="1">
      <alignment horizontal="center" vertical="center" wrapText="1"/>
    </xf>
    <xf numFmtId="166" fontId="135" fillId="0" borderId="65" xfId="0" applyNumberFormat="1" applyFont="1" applyFill="1" applyBorder="1" applyAlignment="1">
      <alignment horizontal="center" vertical="center" wrapText="1"/>
    </xf>
    <xf numFmtId="166" fontId="89" fillId="0" borderId="26" xfId="0" applyNumberFormat="1" applyFont="1" applyFill="1" applyBorder="1" applyAlignment="1">
      <alignment horizontal="center" vertical="center" wrapText="1"/>
    </xf>
    <xf numFmtId="166" fontId="89" fillId="0" borderId="31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66" fontId="57" fillId="0" borderId="30" xfId="0" applyNumberFormat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4" fontId="57" fillId="0" borderId="3" xfId="0" applyNumberFormat="1" applyFont="1" applyFill="1" applyBorder="1" applyAlignment="1">
      <alignment horizontal="center" vertical="center"/>
    </xf>
    <xf numFmtId="166" fontId="57" fillId="0" borderId="1" xfId="0" applyNumberFormat="1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left"/>
    </xf>
    <xf numFmtId="4" fontId="57" fillId="0" borderId="2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/>
    </xf>
    <xf numFmtId="3" fontId="57" fillId="0" borderId="57" xfId="0" applyNumberFormat="1" applyFont="1" applyFill="1" applyBorder="1" applyAlignment="1">
      <alignment horizontal="center" vertical="center"/>
    </xf>
    <xf numFmtId="3" fontId="57" fillId="0" borderId="18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57" fillId="0" borderId="23" xfId="0" applyNumberFormat="1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vertical="center"/>
    </xf>
    <xf numFmtId="3" fontId="57" fillId="0" borderId="63" xfId="0" applyNumberFormat="1" applyFont="1" applyFill="1" applyBorder="1" applyAlignment="1">
      <alignment horizontal="center" vertical="center"/>
    </xf>
    <xf numFmtId="3" fontId="57" fillId="0" borderId="66" xfId="0" applyNumberFormat="1" applyFont="1" applyFill="1" applyBorder="1" applyAlignment="1">
      <alignment horizontal="center" vertical="center"/>
    </xf>
    <xf numFmtId="166" fontId="67" fillId="0" borderId="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right" vertical="center" wrapText="1"/>
    </xf>
    <xf numFmtId="0" fontId="119" fillId="0" borderId="4" xfId="19" applyFont="1" applyFill="1" applyBorder="1" applyAlignment="1">
      <alignment horizontal="left" wrapText="1"/>
    </xf>
    <xf numFmtId="0" fontId="119" fillId="0" borderId="3" xfId="19" applyNumberFormat="1" applyFont="1" applyFill="1" applyBorder="1" applyAlignment="1">
      <alignment horizontal="center" vertical="center"/>
    </xf>
    <xf numFmtId="0" fontId="73" fillId="0" borderId="1" xfId="19" applyFont="1" applyFill="1" applyBorder="1" applyAlignment="1">
      <alignment horizontal="center"/>
    </xf>
    <xf numFmtId="0" fontId="119" fillId="0" borderId="3" xfId="19" applyFont="1" applyFill="1" applyBorder="1" applyAlignment="1">
      <alignment horizontal="center" vertical="center"/>
    </xf>
    <xf numFmtId="2" fontId="66" fillId="0" borderId="31" xfId="0" applyNumberFormat="1" applyFont="1" applyFill="1" applyBorder="1" applyAlignment="1">
      <alignment horizontal="center" vertical="center" wrapText="1"/>
    </xf>
    <xf numFmtId="14" fontId="73" fillId="0" borderId="31" xfId="19" applyNumberFormat="1" applyFont="1" applyFill="1" applyBorder="1" applyAlignment="1">
      <alignment horizontal="center" vertical="center"/>
    </xf>
    <xf numFmtId="3" fontId="89" fillId="0" borderId="37" xfId="19" applyNumberFormat="1" applyFont="1" applyFill="1" applyBorder="1" applyAlignment="1">
      <alignment horizontal="center" vertical="center"/>
    </xf>
    <xf numFmtId="3" fontId="89" fillId="0" borderId="3" xfId="19" applyNumberFormat="1" applyFont="1" applyFill="1" applyBorder="1" applyAlignment="1">
      <alignment horizontal="center" vertical="center"/>
    </xf>
    <xf numFmtId="3" fontId="89" fillId="0" borderId="2" xfId="19" applyNumberFormat="1" applyFont="1" applyFill="1" applyBorder="1" applyAlignment="1">
      <alignment horizontal="center" vertical="center"/>
    </xf>
    <xf numFmtId="0" fontId="73" fillId="0" borderId="38" xfId="19" applyFont="1" applyFill="1" applyBorder="1" applyAlignment="1">
      <alignment horizontal="center"/>
    </xf>
    <xf numFmtId="3" fontId="69" fillId="0" borderId="38" xfId="19" applyNumberFormat="1" applyFont="1" applyFill="1" applyBorder="1" applyAlignment="1">
      <alignment horizontal="center"/>
    </xf>
    <xf numFmtId="0" fontId="150" fillId="0" borderId="38" xfId="19" applyFont="1" applyFill="1" applyBorder="1"/>
    <xf numFmtId="0" fontId="154" fillId="0" borderId="3" xfId="19" applyFont="1" applyFill="1" applyBorder="1" applyAlignment="1">
      <alignment horizontal="center"/>
    </xf>
    <xf numFmtId="49" fontId="69" fillId="0" borderId="3" xfId="19" applyNumberFormat="1" applyFont="1" applyFill="1" applyBorder="1" applyAlignment="1">
      <alignment horizontal="center" vertical="center"/>
    </xf>
    <xf numFmtId="0" fontId="69" fillId="0" borderId="2" xfId="19" applyFont="1" applyFill="1" applyBorder="1" applyAlignment="1">
      <alignment horizontal="center"/>
    </xf>
    <xf numFmtId="3" fontId="119" fillId="0" borderId="3" xfId="19" applyNumberFormat="1" applyFont="1" applyFill="1" applyBorder="1" applyAlignment="1">
      <alignment horizontal="center"/>
    </xf>
    <xf numFmtId="3" fontId="69" fillId="0" borderId="3" xfId="19" applyNumberFormat="1" applyFont="1" applyFill="1" applyBorder="1" applyAlignment="1">
      <alignment horizontal="center" vertical="center"/>
    </xf>
    <xf numFmtId="0" fontId="119" fillId="0" borderId="2" xfId="19" applyFont="1" applyFill="1" applyBorder="1" applyAlignment="1">
      <alignment horizontal="center"/>
    </xf>
    <xf numFmtId="3" fontId="57" fillId="0" borderId="28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/>
    </xf>
    <xf numFmtId="3" fontId="71" fillId="0" borderId="14" xfId="0" applyNumberFormat="1" applyFont="1" applyFill="1" applyBorder="1" applyAlignment="1">
      <alignment horizontal="center" vertical="center"/>
    </xf>
    <xf numFmtId="3" fontId="71" fillId="0" borderId="23" xfId="0" applyNumberFormat="1" applyFont="1" applyFill="1" applyBorder="1" applyAlignment="1">
      <alignment horizontal="center" vertical="center"/>
    </xf>
    <xf numFmtId="3" fontId="66" fillId="0" borderId="55" xfId="0" applyNumberFormat="1" applyFont="1" applyFill="1" applyBorder="1" applyAlignment="1">
      <alignment horizontal="center" vertical="center"/>
    </xf>
    <xf numFmtId="3" fontId="71" fillId="0" borderId="28" xfId="0" applyNumberFormat="1" applyFont="1" applyFill="1" applyBorder="1" applyAlignment="1">
      <alignment vertical="center"/>
    </xf>
    <xf numFmtId="3" fontId="67" fillId="0" borderId="14" xfId="0" applyNumberFormat="1" applyFont="1" applyFill="1" applyBorder="1" applyAlignment="1">
      <alignment horizontal="center" vertical="center"/>
    </xf>
    <xf numFmtId="3" fontId="67" fillId="0" borderId="65" xfId="0" applyNumberFormat="1" applyFont="1" applyFill="1" applyBorder="1" applyAlignment="1">
      <alignment horizontal="center" vertical="center"/>
    </xf>
    <xf numFmtId="3" fontId="101" fillId="0" borderId="14" xfId="0" applyNumberFormat="1" applyFont="1" applyFill="1" applyBorder="1" applyAlignment="1">
      <alignment horizontal="center" vertical="center"/>
    </xf>
    <xf numFmtId="3" fontId="66" fillId="0" borderId="12" xfId="0" applyNumberFormat="1" applyFont="1" applyFill="1" applyBorder="1" applyAlignment="1">
      <alignment horizontal="center" vertical="center"/>
    </xf>
    <xf numFmtId="166" fontId="66" fillId="0" borderId="12" xfId="0" applyNumberFormat="1" applyFont="1" applyFill="1" applyBorder="1" applyAlignment="1">
      <alignment horizontal="center" vertical="center"/>
    </xf>
    <xf numFmtId="166" fontId="57" fillId="0" borderId="22" xfId="0" applyNumberFormat="1" applyFont="1" applyFill="1" applyBorder="1" applyAlignment="1">
      <alignment horizontal="center" vertical="center"/>
    </xf>
    <xf numFmtId="3" fontId="71" fillId="0" borderId="22" xfId="0" applyNumberFormat="1" applyFont="1" applyFill="1" applyBorder="1" applyAlignment="1">
      <alignment horizontal="center" vertical="center"/>
    </xf>
    <xf numFmtId="3" fontId="71" fillId="0" borderId="2" xfId="0" applyNumberFormat="1" applyFont="1" applyFill="1" applyBorder="1" applyAlignment="1">
      <alignment horizontal="center" vertical="center"/>
    </xf>
    <xf numFmtId="166" fontId="71" fillId="0" borderId="2" xfId="0" applyNumberFormat="1" applyFont="1" applyFill="1" applyBorder="1" applyAlignment="1">
      <alignment horizontal="center" vertical="center"/>
    </xf>
    <xf numFmtId="3" fontId="67" fillId="0" borderId="12" xfId="0" applyNumberFormat="1" applyFont="1" applyFill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55" xfId="0" applyNumberFormat="1" applyFont="1" applyFill="1" applyBorder="1" applyAlignment="1">
      <alignment horizontal="center" vertical="center" wrapText="1"/>
    </xf>
    <xf numFmtId="3" fontId="67" fillId="0" borderId="28" xfId="0" applyNumberFormat="1" applyFont="1" applyFill="1" applyBorder="1" applyAlignment="1">
      <alignment horizontal="center" vertical="center" wrapText="1"/>
    </xf>
    <xf numFmtId="3" fontId="67" fillId="0" borderId="65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Fill="1" applyBorder="1" applyAlignment="1">
      <alignment horizontal="center" vertical="center"/>
    </xf>
    <xf numFmtId="3" fontId="67" fillId="0" borderId="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168" fontId="52" fillId="0" borderId="0" xfId="0" applyNumberFormat="1" applyFont="1" applyFill="1" applyAlignment="1">
      <alignment vertical="center"/>
    </xf>
    <xf numFmtId="3" fontId="67" fillId="0" borderId="0" xfId="0" applyNumberFormat="1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57" fillId="0" borderId="4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/>
    </xf>
    <xf numFmtId="0" fontId="57" fillId="0" borderId="31" xfId="0" applyNumberFormat="1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left" wrapText="1"/>
    </xf>
    <xf numFmtId="0" fontId="57" fillId="0" borderId="31" xfId="0" applyFont="1" applyFill="1" applyBorder="1" applyAlignment="1">
      <alignment horizontal="left" vertical="center" wrapText="1"/>
    </xf>
    <xf numFmtId="0" fontId="57" fillId="0" borderId="2" xfId="0" applyFont="1" applyFill="1" applyBorder="1" applyAlignment="1">
      <alignment horizontal="left" vertical="center"/>
    </xf>
    <xf numFmtId="0" fontId="73" fillId="0" borderId="49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167" fontId="69" fillId="0" borderId="13" xfId="0" applyNumberFormat="1" applyFont="1" applyFill="1" applyBorder="1" applyAlignment="1">
      <alignment horizontal="center" vertical="center"/>
    </xf>
    <xf numFmtId="1" fontId="69" fillId="0" borderId="55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167" fontId="69" fillId="0" borderId="28" xfId="0" applyNumberFormat="1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 wrapText="1"/>
    </xf>
    <xf numFmtId="0" fontId="74" fillId="0" borderId="0" xfId="0" applyFont="1" applyFill="1"/>
    <xf numFmtId="0" fontId="74" fillId="0" borderId="0" xfId="0" applyFont="1" applyFill="1" applyAlignment="1">
      <alignment horizontal="center"/>
    </xf>
    <xf numFmtId="0" fontId="69" fillId="0" borderId="65" xfId="0" applyFont="1" applyFill="1" applyBorder="1" applyAlignment="1">
      <alignment horizontal="center" vertical="center"/>
    </xf>
    <xf numFmtId="166" fontId="56" fillId="0" borderId="5" xfId="0" applyNumberFormat="1" applyFont="1" applyFill="1" applyBorder="1" applyAlignment="1">
      <alignment horizontal="center" vertical="center"/>
    </xf>
    <xf numFmtId="166" fontId="57" fillId="0" borderId="31" xfId="0" applyNumberFormat="1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2" fontId="53" fillId="0" borderId="0" xfId="0" applyNumberFormat="1" applyFont="1" applyFill="1" applyBorder="1"/>
    <xf numFmtId="166" fontId="57" fillId="0" borderId="4" xfId="0" applyNumberFormat="1" applyFont="1" applyFill="1" applyBorder="1" applyAlignment="1">
      <alignment horizontal="left" wrapText="1"/>
    </xf>
    <xf numFmtId="0" fontId="57" fillId="0" borderId="4" xfId="0" applyFont="1" applyFill="1" applyBorder="1" applyAlignment="1">
      <alignment horizontal="left" wrapText="1"/>
    </xf>
    <xf numFmtId="166" fontId="57" fillId="0" borderId="49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right" vertical="center"/>
    </xf>
    <xf numFmtId="1" fontId="73" fillId="0" borderId="0" xfId="0" applyNumberFormat="1" applyFont="1" applyFill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 vertical="center"/>
    </xf>
    <xf numFmtId="4" fontId="69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vertical="center" wrapText="1"/>
    </xf>
    <xf numFmtId="2" fontId="76" fillId="0" borderId="0" xfId="0" applyNumberFormat="1" applyFont="1" applyFill="1" applyBorder="1"/>
    <xf numFmtId="175" fontId="69" fillId="0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171" fontId="52" fillId="0" borderId="0" xfId="0" applyNumberFormat="1" applyFont="1" applyFill="1"/>
    <xf numFmtId="167" fontId="57" fillId="0" borderId="0" xfId="0" applyNumberFormat="1" applyFont="1" applyFill="1" applyBorder="1" applyAlignment="1">
      <alignment horizontal="left" vertical="center"/>
    </xf>
    <xf numFmtId="167" fontId="57" fillId="0" borderId="0" xfId="0" applyNumberFormat="1" applyFont="1" applyFill="1" applyBorder="1" applyAlignment="1">
      <alignment horizontal="left"/>
    </xf>
    <xf numFmtId="168" fontId="96" fillId="0" borderId="0" xfId="0" applyNumberFormat="1" applyFont="1" applyFill="1"/>
    <xf numFmtId="173" fontId="92" fillId="0" borderId="0" xfId="12" applyNumberFormat="1" applyFont="1" applyFill="1"/>
    <xf numFmtId="173" fontId="91" fillId="0" borderId="0" xfId="14" applyNumberFormat="1" applyFill="1"/>
    <xf numFmtId="173" fontId="92" fillId="0" borderId="0" xfId="10" applyNumberFormat="1" applyFont="1" applyFill="1"/>
    <xf numFmtId="173" fontId="92" fillId="0" borderId="0" xfId="16" applyNumberFormat="1" applyFont="1" applyFill="1"/>
    <xf numFmtId="173" fontId="93" fillId="0" borderId="0" xfId="10" applyNumberFormat="1" applyFont="1" applyFill="1"/>
    <xf numFmtId="170" fontId="52" fillId="0" borderId="0" xfId="0" applyNumberFormat="1" applyFont="1" applyFill="1" applyAlignment="1">
      <alignment vertical="center"/>
    </xf>
    <xf numFmtId="0" fontId="52" fillId="0" borderId="5" xfId="0" applyFont="1" applyFill="1" applyBorder="1"/>
    <xf numFmtId="0" fontId="52" fillId="0" borderId="10" xfId="0" applyFont="1" applyFill="1" applyBorder="1"/>
    <xf numFmtId="0" fontId="52" fillId="0" borderId="37" xfId="0" applyFont="1" applyFill="1" applyBorder="1"/>
    <xf numFmtId="0" fontId="52" fillId="0" borderId="11" xfId="0" applyFont="1" applyFill="1" applyBorder="1" applyAlignment="1">
      <alignment vertical="center"/>
    </xf>
    <xf numFmtId="14" fontId="52" fillId="0" borderId="58" xfId="0" applyNumberFormat="1" applyFont="1" applyFill="1" applyBorder="1" applyAlignment="1">
      <alignment vertical="center"/>
    </xf>
    <xf numFmtId="14" fontId="52" fillId="0" borderId="56" xfId="0" applyNumberFormat="1" applyFont="1" applyFill="1" applyBorder="1" applyAlignment="1">
      <alignment vertical="center"/>
    </xf>
    <xf numFmtId="14" fontId="52" fillId="0" borderId="12" xfId="0" applyNumberFormat="1" applyFont="1" applyFill="1" applyBorder="1" applyAlignment="1">
      <alignment vertical="center"/>
    </xf>
    <xf numFmtId="0" fontId="73" fillId="0" borderId="31" xfId="19" applyFont="1" applyFill="1" applyBorder="1" applyAlignment="1">
      <alignment horizontal="center" vertical="center" wrapText="1"/>
    </xf>
    <xf numFmtId="49" fontId="76" fillId="0" borderId="0" xfId="19" applyNumberFormat="1" applyFont="1" applyFill="1" applyBorder="1"/>
    <xf numFmtId="0" fontId="76" fillId="3" borderId="0" xfId="292" applyFont="1" applyFill="1" applyBorder="1"/>
    <xf numFmtId="0" fontId="76" fillId="5" borderId="0" xfId="292" applyFont="1" applyFill="1" applyBorder="1"/>
    <xf numFmtId="0" fontId="152" fillId="0" borderId="3" xfId="19" applyNumberFormat="1" applyFont="1" applyFill="1" applyBorder="1" applyAlignment="1">
      <alignment horizontal="center" vertical="center"/>
    </xf>
    <xf numFmtId="0" fontId="69" fillId="0" borderId="38" xfId="19" applyFont="1" applyFill="1" applyBorder="1" applyAlignment="1">
      <alignment horizontal="center"/>
    </xf>
    <xf numFmtId="0" fontId="76" fillId="38" borderId="0" xfId="19" applyFont="1" applyFill="1" applyBorder="1"/>
    <xf numFmtId="0" fontId="76" fillId="38" borderId="0" xfId="19" applyFont="1" applyFill="1"/>
    <xf numFmtId="0" fontId="151" fillId="5" borderId="4" xfId="19" applyFont="1" applyFill="1" applyBorder="1" applyAlignment="1">
      <alignment horizontal="left"/>
    </xf>
    <xf numFmtId="0" fontId="76" fillId="5" borderId="0" xfId="19" applyFont="1" applyFill="1" applyBorder="1"/>
    <xf numFmtId="0" fontId="119" fillId="0" borderId="4" xfId="19" applyFont="1" applyFill="1" applyBorder="1" applyAlignment="1">
      <alignment horizontal="left" vertical="center" wrapText="1"/>
    </xf>
    <xf numFmtId="0" fontId="76" fillId="0" borderId="0" xfId="19" applyFont="1" applyFill="1" applyBorder="1" applyAlignment="1">
      <alignment vertical="center"/>
    </xf>
    <xf numFmtId="0" fontId="73" fillId="5" borderId="4" xfId="19" applyFont="1" applyFill="1" applyBorder="1"/>
    <xf numFmtId="0" fontId="76" fillId="0" borderId="0" xfId="292" applyFont="1" applyFill="1"/>
    <xf numFmtId="0" fontId="153" fillId="0" borderId="4" xfId="19" applyFont="1" applyFill="1" applyBorder="1" applyAlignment="1">
      <alignment horizontal="left" vertical="center"/>
    </xf>
    <xf numFmtId="0" fontId="119" fillId="0" borderId="4" xfId="19" applyFont="1" applyFill="1" applyBorder="1" applyAlignment="1">
      <alignment horizontal="left" vertical="center"/>
    </xf>
    <xf numFmtId="3" fontId="149" fillId="0" borderId="2" xfId="19" applyNumberFormat="1" applyFont="1" applyFill="1" applyBorder="1" applyAlignment="1">
      <alignment horizontal="center" vertical="center"/>
    </xf>
    <xf numFmtId="0" fontId="69" fillId="4" borderId="1" xfId="19" applyFont="1" applyFill="1" applyBorder="1" applyAlignment="1">
      <alignment horizontal="center"/>
    </xf>
    <xf numFmtId="0" fontId="69" fillId="0" borderId="5" xfId="19" applyFont="1" applyFill="1" applyBorder="1" applyAlignment="1">
      <alignment horizontal="center"/>
    </xf>
    <xf numFmtId="3" fontId="73" fillId="4" borderId="1" xfId="19" applyNumberFormat="1" applyFont="1" applyFill="1" applyBorder="1" applyAlignment="1">
      <alignment horizontal="center"/>
    </xf>
    <xf numFmtId="0" fontId="148" fillId="0" borderId="4" xfId="19" applyFont="1" applyFill="1" applyBorder="1" applyAlignment="1">
      <alignment horizontal="center"/>
    </xf>
    <xf numFmtId="0" fontId="86" fillId="5" borderId="0" xfId="19" applyFont="1" applyFill="1"/>
    <xf numFmtId="0" fontId="69" fillId="0" borderId="4" xfId="19" applyFont="1" applyFill="1" applyBorder="1" applyAlignment="1">
      <alignment horizontal="center"/>
    </xf>
    <xf numFmtId="0" fontId="73" fillId="0" borderId="4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center" vertical="center"/>
    </xf>
    <xf numFmtId="0" fontId="69" fillId="0" borderId="4" xfId="19" applyFont="1" applyFill="1" applyBorder="1" applyAlignment="1">
      <alignment horizontal="center" vertical="center"/>
    </xf>
    <xf numFmtId="3" fontId="159" fillId="0" borderId="3" xfId="292" applyNumberFormat="1" applyFont="1" applyFill="1" applyBorder="1" applyAlignment="1">
      <alignment horizontal="center" vertical="center"/>
    </xf>
    <xf numFmtId="0" fontId="69" fillId="0" borderId="30" xfId="19" applyFont="1" applyFill="1" applyBorder="1"/>
    <xf numFmtId="0" fontId="69" fillId="0" borderId="30" xfId="19" applyFont="1" applyFill="1" applyBorder="1" applyAlignment="1">
      <alignment horizontal="center" vertical="center"/>
    </xf>
    <xf numFmtId="0" fontId="69" fillId="0" borderId="39" xfId="19" applyFont="1" applyFill="1" applyBorder="1" applyAlignment="1">
      <alignment horizontal="center"/>
    </xf>
    <xf numFmtId="0" fontId="69" fillId="0" borderId="0" xfId="19" applyFont="1" applyFill="1" applyBorder="1" applyAlignment="1">
      <alignment horizontal="center"/>
    </xf>
    <xf numFmtId="0" fontId="153" fillId="0" borderId="4" xfId="19" applyFont="1" applyFill="1" applyBorder="1" applyAlignment="1">
      <alignment horizontal="center" vertical="center"/>
    </xf>
    <xf numFmtId="0" fontId="151" fillId="0" borderId="4" xfId="19" applyFont="1" applyFill="1" applyBorder="1" applyAlignment="1">
      <alignment horizontal="center" vertical="center"/>
    </xf>
    <xf numFmtId="0" fontId="86" fillId="5" borderId="0" xfId="19" applyFont="1" applyFill="1" applyBorder="1"/>
    <xf numFmtId="0" fontId="152" fillId="0" borderId="4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center"/>
    </xf>
    <xf numFmtId="0" fontId="73" fillId="4" borderId="1" xfId="19" applyFont="1" applyFill="1" applyBorder="1" applyAlignment="1">
      <alignment horizontal="center"/>
    </xf>
    <xf numFmtId="3" fontId="149" fillId="0" borderId="3" xfId="546" applyNumberFormat="1" applyFont="1" applyFill="1" applyBorder="1" applyAlignment="1">
      <alignment horizontal="center" vertical="center"/>
    </xf>
    <xf numFmtId="3" fontId="73" fillId="4" borderId="1" xfId="19" applyNumberFormat="1" applyFont="1" applyFill="1" applyBorder="1" applyAlignment="1">
      <alignment horizontal="center" vertical="center"/>
    </xf>
    <xf numFmtId="0" fontId="76" fillId="0" borderId="0" xfId="19" applyFont="1" applyFill="1" applyAlignment="1">
      <alignment vertical="center"/>
    </xf>
    <xf numFmtId="0" fontId="76" fillId="0" borderId="0" xfId="0" applyFont="1" applyFill="1" applyBorder="1" applyAlignment="1">
      <alignment horizontal="center"/>
    </xf>
    <xf numFmtId="3" fontId="57" fillId="0" borderId="54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/>
    </xf>
    <xf numFmtId="167" fontId="57" fillId="0" borderId="31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/>
    </xf>
    <xf numFmtId="3" fontId="57" fillId="0" borderId="1" xfId="0" applyNumberFormat="1" applyFont="1" applyFill="1" applyBorder="1" applyAlignment="1">
      <alignment horizontal="center" vertical="center" wrapText="1"/>
    </xf>
    <xf numFmtId="3" fontId="67" fillId="0" borderId="3" xfId="0" applyNumberFormat="1" applyFont="1" applyFill="1" applyBorder="1" applyAlignment="1">
      <alignment horizontal="center" vertical="center" wrapText="1"/>
    </xf>
    <xf numFmtId="167" fontId="57" fillId="0" borderId="31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vertical="center" wrapText="1"/>
    </xf>
    <xf numFmtId="0" fontId="57" fillId="0" borderId="5" xfId="0" applyNumberFormat="1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vertical="center"/>
    </xf>
    <xf numFmtId="0" fontId="57" fillId="0" borderId="30" xfId="0" applyNumberFormat="1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vertical="center"/>
    </xf>
    <xf numFmtId="0" fontId="56" fillId="0" borderId="54" xfId="0" applyFont="1" applyFill="1" applyBorder="1" applyAlignment="1">
      <alignment horizontal="left" vertical="center" wrapText="1"/>
    </xf>
    <xf numFmtId="0" fontId="56" fillId="0" borderId="54" xfId="0" applyFont="1" applyFill="1" applyBorder="1" applyAlignment="1">
      <alignment vertical="center" wrapText="1"/>
    </xf>
    <xf numFmtId="3" fontId="57" fillId="0" borderId="31" xfId="0" applyNumberFormat="1" applyFont="1" applyFill="1" applyBorder="1" applyAlignment="1">
      <alignment horizontal="center" vertical="center" wrapText="1"/>
    </xf>
    <xf numFmtId="166" fontId="57" fillId="0" borderId="3" xfId="0" applyNumberFormat="1" applyFont="1" applyFill="1" applyBorder="1" applyAlignment="1">
      <alignment horizontal="center" vertical="center" wrapText="1"/>
    </xf>
    <xf numFmtId="166" fontId="57" fillId="0" borderId="23" xfId="0" applyNumberFormat="1" applyFont="1" applyFill="1" applyBorder="1" applyAlignment="1">
      <alignment horizontal="center" vertical="center"/>
    </xf>
    <xf numFmtId="1" fontId="73" fillId="0" borderId="54" xfId="0" applyNumberFormat="1" applyFont="1" applyFill="1" applyBorder="1" applyAlignment="1">
      <alignment horizontal="center" vertical="center"/>
    </xf>
    <xf numFmtId="3" fontId="57" fillId="2" borderId="16" xfId="0" applyNumberFormat="1" applyFont="1" applyFill="1" applyBorder="1" applyAlignment="1">
      <alignment horizontal="center" vertical="center" wrapText="1"/>
    </xf>
    <xf numFmtId="3" fontId="66" fillId="0" borderId="31" xfId="0" applyNumberFormat="1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/>
    </xf>
    <xf numFmtId="0" fontId="56" fillId="0" borderId="31" xfId="0" applyFont="1" applyFill="1" applyBorder="1" applyAlignment="1">
      <alignment horizontal="left"/>
    </xf>
    <xf numFmtId="0" fontId="56" fillId="0" borderId="1" xfId="0" applyFont="1" applyFill="1" applyBorder="1"/>
    <xf numFmtId="0" fontId="56" fillId="0" borderId="2" xfId="0" applyFont="1" applyFill="1" applyBorder="1"/>
    <xf numFmtId="0" fontId="56" fillId="0" borderId="31" xfId="0" applyFont="1" applyFill="1" applyBorder="1"/>
    <xf numFmtId="2" fontId="130" fillId="0" borderId="31" xfId="0" applyNumberFormat="1" applyFont="1" applyFill="1" applyBorder="1" applyAlignment="1">
      <alignment horizontal="center" vertical="center"/>
    </xf>
    <xf numFmtId="2" fontId="141" fillId="0" borderId="49" xfId="0" applyNumberFormat="1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2" xfId="0" applyFont="1" applyFill="1" applyBorder="1" applyAlignment="1">
      <alignment wrapText="1"/>
    </xf>
    <xf numFmtId="0" fontId="56" fillId="0" borderId="1" xfId="0" applyFont="1" applyFill="1" applyBorder="1" applyAlignment="1">
      <alignment wrapText="1"/>
    </xf>
    <xf numFmtId="0" fontId="57" fillId="0" borderId="2" xfId="0" applyFont="1" applyFill="1" applyBorder="1" applyAlignment="1">
      <alignment horizontal="left" wrapText="1"/>
    </xf>
    <xf numFmtId="0" fontId="57" fillId="0" borderId="3" xfId="0" applyFont="1" applyFill="1" applyBorder="1" applyAlignment="1">
      <alignment horizontal="left" wrapText="1"/>
    </xf>
    <xf numFmtId="0" fontId="56" fillId="0" borderId="5" xfId="0" applyFont="1" applyFill="1" applyBorder="1" applyAlignment="1">
      <alignment wrapText="1"/>
    </xf>
    <xf numFmtId="1" fontId="73" fillId="4" borderId="1" xfId="19" applyNumberFormat="1" applyFont="1" applyFill="1" applyBorder="1" applyAlignment="1">
      <alignment horizontal="center"/>
    </xf>
    <xf numFmtId="1" fontId="151" fillId="0" borderId="4" xfId="19" applyNumberFormat="1" applyFont="1" applyFill="1" applyBorder="1" applyAlignment="1">
      <alignment horizontal="center"/>
    </xf>
    <xf numFmtId="1" fontId="151" fillId="0" borderId="3" xfId="19" applyNumberFormat="1" applyFont="1" applyFill="1" applyBorder="1" applyAlignment="1">
      <alignment horizontal="center"/>
    </xf>
    <xf numFmtId="1" fontId="73" fillId="0" borderId="3" xfId="19" applyNumberFormat="1" applyFont="1" applyFill="1" applyBorder="1" applyAlignment="1">
      <alignment horizontal="center"/>
    </xf>
    <xf numFmtId="3" fontId="149" fillId="0" borderId="3" xfId="549" applyNumberFormat="1" applyFont="1" applyFill="1" applyBorder="1" applyAlignment="1">
      <alignment horizontal="center"/>
    </xf>
    <xf numFmtId="3" fontId="153" fillId="0" borderId="3" xfId="549" applyNumberFormat="1" applyFont="1" applyFill="1" applyBorder="1" applyAlignment="1">
      <alignment horizontal="center" vertical="center"/>
    </xf>
    <xf numFmtId="3" fontId="76" fillId="0" borderId="0" xfId="549" applyNumberFormat="1" applyFont="1" applyFill="1" applyAlignment="1">
      <alignment horizontal="left" vertical="center"/>
    </xf>
    <xf numFmtId="3" fontId="76" fillId="0" borderId="0" xfId="549" applyNumberFormat="1" applyFont="1" applyFill="1" applyAlignment="1">
      <alignment horizontal="left"/>
    </xf>
    <xf numFmtId="0" fontId="65" fillId="2" borderId="47" xfId="0" applyNumberFormat="1" applyFont="1" applyFill="1" applyBorder="1" applyAlignment="1">
      <alignment horizontal="center" vertical="center"/>
    </xf>
    <xf numFmtId="3" fontId="66" fillId="2" borderId="22" xfId="0" applyNumberFormat="1" applyFont="1" applyFill="1" applyBorder="1" applyAlignment="1">
      <alignment horizontal="center" vertical="center"/>
    </xf>
    <xf numFmtId="0" fontId="65" fillId="2" borderId="42" xfId="0" applyNumberFormat="1" applyFont="1" applyFill="1" applyBorder="1" applyAlignment="1">
      <alignment horizontal="center" vertical="center"/>
    </xf>
    <xf numFmtId="3" fontId="66" fillId="2" borderId="14" xfId="0" applyNumberFormat="1" applyFont="1" applyFill="1" applyBorder="1" applyAlignment="1">
      <alignment horizontal="center" vertical="center"/>
    </xf>
    <xf numFmtId="0" fontId="97" fillId="2" borderId="44" xfId="0" applyNumberFormat="1" applyFont="1" applyFill="1" applyBorder="1" applyAlignment="1">
      <alignment horizontal="center" vertical="center"/>
    </xf>
    <xf numFmtId="3" fontId="66" fillId="2" borderId="65" xfId="0" applyNumberFormat="1" applyFont="1" applyFill="1" applyBorder="1" applyAlignment="1">
      <alignment horizontal="center" vertical="center"/>
    </xf>
    <xf numFmtId="3" fontId="66" fillId="2" borderId="2" xfId="0" applyNumberFormat="1" applyFont="1" applyFill="1" applyBorder="1" applyAlignment="1">
      <alignment horizontal="center" vertical="center"/>
    </xf>
    <xf numFmtId="0" fontId="76" fillId="2" borderId="0" xfId="0" applyFont="1" applyFill="1" applyBorder="1"/>
    <xf numFmtId="0" fontId="74" fillId="2" borderId="0" xfId="0" applyFont="1" applyFill="1" applyBorder="1" applyAlignment="1">
      <alignment horizontal="center"/>
    </xf>
    <xf numFmtId="0" fontId="73" fillId="0" borderId="9" xfId="0" applyNumberFormat="1" applyFont="1" applyFill="1" applyBorder="1" applyAlignment="1">
      <alignment vertical="center" wrapText="1"/>
    </xf>
    <xf numFmtId="2" fontId="165" fillId="0" borderId="0" xfId="0" applyNumberFormat="1" applyFont="1" applyFill="1" applyBorder="1"/>
    <xf numFmtId="0" fontId="166" fillId="0" borderId="0" xfId="0" applyFont="1" applyFill="1" applyBorder="1"/>
    <xf numFmtId="2" fontId="168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left" vertical="center" wrapText="1"/>
    </xf>
    <xf numFmtId="0" fontId="57" fillId="0" borderId="5" xfId="0" applyFont="1" applyFill="1" applyBorder="1" applyAlignment="1">
      <alignment horizontal="center" vertical="center"/>
    </xf>
    <xf numFmtId="166" fontId="57" fillId="0" borderId="51" xfId="0" applyNumberFormat="1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" fontId="57" fillId="0" borderId="9" xfId="0" applyNumberFormat="1" applyFont="1" applyFill="1" applyBorder="1" applyAlignment="1">
      <alignment horizontal="center" vertical="center"/>
    </xf>
    <xf numFmtId="4" fontId="57" fillId="0" borderId="39" xfId="0" applyNumberFormat="1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left" vertical="center"/>
    </xf>
    <xf numFmtId="4" fontId="57" fillId="0" borderId="3" xfId="0" applyNumberFormat="1" applyFont="1" applyFill="1" applyBorder="1" applyAlignment="1">
      <alignment horizontal="center" vertical="center" wrapText="1"/>
    </xf>
    <xf numFmtId="0" fontId="57" fillId="0" borderId="2" xfId="0" applyNumberFormat="1" applyFont="1" applyFill="1" applyBorder="1" applyAlignment="1">
      <alignment horizontal="center" vertical="center"/>
    </xf>
    <xf numFmtId="166" fontId="57" fillId="0" borderId="39" xfId="0" applyNumberFormat="1" applyFont="1" applyFill="1" applyBorder="1" applyAlignment="1">
      <alignment horizontal="center" vertical="center"/>
    </xf>
    <xf numFmtId="166" fontId="128" fillId="0" borderId="0" xfId="0" applyNumberFormat="1" applyFont="1" applyFill="1" applyBorder="1" applyAlignment="1">
      <alignment horizontal="center" vertical="center"/>
    </xf>
    <xf numFmtId="3" fontId="57" fillId="0" borderId="1" xfId="0" applyNumberFormat="1" applyFont="1" applyFill="1" applyBorder="1" applyAlignment="1">
      <alignment horizontal="center" vertical="center"/>
    </xf>
    <xf numFmtId="3" fontId="57" fillId="0" borderId="2" xfId="0" applyNumberFormat="1" applyFont="1" applyFill="1" applyBorder="1" applyAlignment="1">
      <alignment horizontal="center" vertical="center"/>
    </xf>
    <xf numFmtId="3" fontId="57" fillId="0" borderId="54" xfId="0" applyNumberFormat="1" applyFont="1" applyFill="1" applyBorder="1" applyAlignment="1">
      <alignment horizontal="center" vertical="center"/>
    </xf>
    <xf numFmtId="3" fontId="57" fillId="0" borderId="4" xfId="0" applyNumberFormat="1" applyFont="1" applyFill="1" applyBorder="1" applyAlignment="1">
      <alignment horizontal="center" vertical="center"/>
    </xf>
    <xf numFmtId="3" fontId="57" fillId="0" borderId="38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3" fontId="66" fillId="0" borderId="54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center" vertical="center"/>
    </xf>
    <xf numFmtId="3" fontId="57" fillId="0" borderId="5" xfId="0" applyNumberFormat="1" applyFont="1" applyFill="1" applyBorder="1" applyAlignment="1">
      <alignment horizontal="center" vertical="center"/>
    </xf>
    <xf numFmtId="3" fontId="57" fillId="0" borderId="30" xfId="0" applyNumberFormat="1" applyFont="1" applyFill="1" applyBorder="1" applyAlignment="1">
      <alignment horizontal="center" vertical="center"/>
    </xf>
    <xf numFmtId="3" fontId="57" fillId="0" borderId="1" xfId="0" applyNumberFormat="1" applyFont="1" applyFill="1" applyBorder="1" applyAlignment="1">
      <alignment horizontal="center" vertical="center"/>
    </xf>
    <xf numFmtId="3" fontId="57" fillId="0" borderId="2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166" fontId="57" fillId="0" borderId="17" xfId="0" applyNumberFormat="1" applyFont="1" applyFill="1" applyBorder="1" applyAlignment="1">
      <alignment horizontal="center" vertical="center"/>
    </xf>
    <xf numFmtId="166" fontId="57" fillId="0" borderId="18" xfId="0" applyNumberFormat="1" applyFont="1" applyFill="1" applyBorder="1" applyAlignment="1">
      <alignment horizontal="center" vertical="center"/>
    </xf>
    <xf numFmtId="166" fontId="57" fillId="0" borderId="43" xfId="0" applyNumberFormat="1" applyFont="1" applyFill="1" applyBorder="1" applyAlignment="1">
      <alignment horizontal="center" vertical="center"/>
    </xf>
    <xf numFmtId="166" fontId="57" fillId="0" borderId="66" xfId="0" applyNumberFormat="1" applyFont="1" applyFill="1" applyBorder="1" applyAlignment="1">
      <alignment horizontal="center" vertical="center"/>
    </xf>
    <xf numFmtId="166" fontId="57" fillId="0" borderId="1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Alignment="1">
      <alignment vertical="center"/>
    </xf>
    <xf numFmtId="1" fontId="52" fillId="0" borderId="0" xfId="0" applyNumberFormat="1" applyFont="1" applyFill="1" applyAlignment="1">
      <alignment vertical="center"/>
    </xf>
    <xf numFmtId="0" fontId="52" fillId="37" borderId="10" xfId="0" applyFont="1" applyFill="1" applyBorder="1"/>
    <xf numFmtId="167" fontId="52" fillId="37" borderId="0" xfId="0" applyNumberFormat="1" applyFont="1" applyFill="1" applyBorder="1"/>
    <xf numFmtId="167" fontId="52" fillId="37" borderId="9" xfId="0" applyNumberFormat="1" applyFont="1" applyFill="1" applyBorder="1"/>
    <xf numFmtId="168" fontId="53" fillId="0" borderId="0" xfId="0" applyNumberFormat="1" applyFont="1" applyFill="1" applyBorder="1" applyAlignment="1">
      <alignment horizontal="center" vertical="center"/>
    </xf>
    <xf numFmtId="166" fontId="100" fillId="0" borderId="11" xfId="0" applyNumberFormat="1" applyFont="1" applyFill="1" applyBorder="1" applyAlignment="1">
      <alignment horizontal="center" vertical="center"/>
    </xf>
    <xf numFmtId="166" fontId="100" fillId="0" borderId="12" xfId="0" applyNumberFormat="1" applyFont="1" applyFill="1" applyBorder="1" applyAlignment="1">
      <alignment horizontal="center" vertical="center"/>
    </xf>
    <xf numFmtId="3" fontId="57" fillId="0" borderId="58" xfId="0" applyNumberFormat="1" applyFont="1" applyFill="1" applyBorder="1" applyAlignment="1">
      <alignment horizontal="center" vertical="center"/>
    </xf>
    <xf numFmtId="167" fontId="57" fillId="0" borderId="56" xfId="0" applyNumberFormat="1" applyFont="1" applyFill="1" applyBorder="1" applyAlignment="1">
      <alignment horizontal="center"/>
    </xf>
    <xf numFmtId="0" fontId="57" fillId="0" borderId="11" xfId="0" applyFont="1" applyFill="1" applyBorder="1"/>
    <xf numFmtId="0" fontId="57" fillId="0" borderId="56" xfId="0" applyFont="1" applyFill="1" applyBorder="1"/>
    <xf numFmtId="166" fontId="100" fillId="0" borderId="58" xfId="0" applyNumberFormat="1" applyFont="1" applyFill="1" applyBorder="1" applyAlignment="1">
      <alignment horizontal="center" vertical="center"/>
    </xf>
    <xf numFmtId="166" fontId="100" fillId="0" borderId="40" xfId="0" applyNumberFormat="1" applyFont="1" applyFill="1" applyBorder="1" applyAlignment="1">
      <alignment horizontal="center" vertical="center"/>
    </xf>
    <xf numFmtId="0" fontId="56" fillId="0" borderId="11" xfId="0" applyFont="1" applyFill="1" applyBorder="1"/>
    <xf numFmtId="0" fontId="52" fillId="0" borderId="17" xfId="0" applyFont="1" applyFill="1" applyBorder="1"/>
    <xf numFmtId="0" fontId="57" fillId="0" borderId="17" xfId="0" applyFont="1" applyFill="1" applyBorder="1"/>
    <xf numFmtId="0" fontId="57" fillId="0" borderId="43" xfId="0" applyFont="1" applyFill="1" applyBorder="1"/>
    <xf numFmtId="0" fontId="52" fillId="0" borderId="57" xfId="0" applyFont="1" applyFill="1" applyBorder="1"/>
    <xf numFmtId="0" fontId="52" fillId="0" borderId="38" xfId="0" applyFont="1" applyFill="1" applyBorder="1"/>
    <xf numFmtId="166" fontId="57" fillId="0" borderId="57" xfId="0" applyNumberFormat="1" applyFont="1" applyFill="1" applyBorder="1" applyAlignment="1">
      <alignment horizontal="center" vertical="center"/>
    </xf>
    <xf numFmtId="166" fontId="57" fillId="0" borderId="63" xfId="0" applyNumberFormat="1" applyFont="1" applyFill="1" applyBorder="1" applyAlignment="1">
      <alignment horizontal="center" vertical="center"/>
    </xf>
    <xf numFmtId="0" fontId="56" fillId="0" borderId="55" xfId="0" applyFont="1" applyFill="1" applyBorder="1"/>
    <xf numFmtId="0" fontId="57" fillId="0" borderId="28" xfId="0" applyFont="1" applyFill="1" applyBorder="1"/>
    <xf numFmtId="0" fontId="57" fillId="0" borderId="35" xfId="0" applyFont="1" applyFill="1" applyBorder="1"/>
    <xf numFmtId="0" fontId="52" fillId="0" borderId="55" xfId="0" applyFont="1" applyFill="1" applyBorder="1"/>
    <xf numFmtId="0" fontId="53" fillId="0" borderId="17" xfId="0" applyFont="1" applyFill="1" applyBorder="1"/>
    <xf numFmtId="0" fontId="53" fillId="0" borderId="24" xfId="0" applyFont="1" applyFill="1" applyBorder="1"/>
    <xf numFmtId="167" fontId="53" fillId="0" borderId="18" xfId="0" applyNumberFormat="1" applyFont="1" applyFill="1" applyBorder="1" applyAlignment="1">
      <alignment horizontal="center"/>
    </xf>
    <xf numFmtId="167" fontId="53" fillId="0" borderId="29" xfId="0" applyNumberFormat="1" applyFont="1" applyFill="1" applyBorder="1" applyAlignment="1">
      <alignment horizontal="center"/>
    </xf>
    <xf numFmtId="167" fontId="53" fillId="0" borderId="57" xfId="0" applyNumberFormat="1" applyFont="1" applyFill="1" applyBorder="1" applyAlignment="1">
      <alignment horizontal="center"/>
    </xf>
    <xf numFmtId="167" fontId="53" fillId="0" borderId="75" xfId="0" applyNumberFormat="1" applyFont="1" applyFill="1" applyBorder="1" applyAlignment="1">
      <alignment horizontal="center"/>
    </xf>
    <xf numFmtId="166" fontId="96" fillId="0" borderId="0" xfId="0" applyNumberFormat="1" applyFont="1" applyFill="1" applyBorder="1"/>
    <xf numFmtId="4" fontId="126" fillId="0" borderId="0" xfId="0" applyNumberFormat="1" applyFont="1" applyFill="1"/>
    <xf numFmtId="169" fontId="96" fillId="0" borderId="0" xfId="0" applyNumberFormat="1" applyFont="1" applyFill="1" applyBorder="1"/>
    <xf numFmtId="166" fontId="170" fillId="0" borderId="0" xfId="0" applyNumberFormat="1" applyFont="1" applyFill="1" applyBorder="1" applyAlignment="1">
      <alignment horizontal="left"/>
    </xf>
    <xf numFmtId="0" fontId="95" fillId="0" borderId="0" xfId="0" applyFont="1" applyFill="1"/>
    <xf numFmtId="3" fontId="95" fillId="0" borderId="0" xfId="0" applyNumberFormat="1" applyFont="1" applyFill="1"/>
    <xf numFmtId="0" fontId="56" fillId="0" borderId="1" xfId="0" applyFont="1" applyFill="1" applyBorder="1" applyAlignment="1">
      <alignment horizontal="center" vertical="center"/>
    </xf>
    <xf numFmtId="166" fontId="57" fillId="0" borderId="5" xfId="0" applyNumberFormat="1" applyFont="1" applyFill="1" applyBorder="1" applyAlignment="1">
      <alignment horizontal="center" vertical="center"/>
    </xf>
    <xf numFmtId="166" fontId="57" fillId="0" borderId="4" xfId="0" applyNumberFormat="1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top" wrapText="1"/>
    </xf>
    <xf numFmtId="0" fontId="69" fillId="0" borderId="5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top" wrapText="1"/>
    </xf>
    <xf numFmtId="166" fontId="56" fillId="0" borderId="10" xfId="0" applyNumberFormat="1" applyFont="1" applyFill="1" applyBorder="1" applyAlignment="1">
      <alignment horizontal="center" vertical="center"/>
    </xf>
    <xf numFmtId="166" fontId="128" fillId="0" borderId="10" xfId="0" applyNumberFormat="1" applyFont="1" applyFill="1" applyBorder="1" applyAlignment="1">
      <alignment horizontal="center" vertical="center"/>
    </xf>
    <xf numFmtId="166" fontId="128" fillId="0" borderId="1" xfId="0" applyNumberFormat="1" applyFont="1" applyFill="1" applyBorder="1" applyAlignment="1">
      <alignment horizontal="center" vertical="center"/>
    </xf>
    <xf numFmtId="168" fontId="169" fillId="0" borderId="0" xfId="0" applyNumberFormat="1" applyFont="1" applyFill="1" applyAlignment="1">
      <alignment horizontal="left" vertical="top"/>
    </xf>
    <xf numFmtId="168" fontId="169" fillId="0" borderId="0" xfId="0" applyNumberFormat="1" applyFont="1" applyFill="1" applyBorder="1" applyAlignment="1">
      <alignment horizontal="left" vertical="top"/>
    </xf>
    <xf numFmtId="0" fontId="57" fillId="0" borderId="1" xfId="0" applyFont="1" applyFill="1" applyBorder="1" applyAlignment="1">
      <alignment horizontal="left" vertical="center" wrapText="1"/>
    </xf>
    <xf numFmtId="0" fontId="57" fillId="0" borderId="1" xfId="0" applyNumberFormat="1" applyFont="1" applyFill="1" applyBorder="1" applyAlignment="1">
      <alignment horizontal="center" vertical="center"/>
    </xf>
    <xf numFmtId="166" fontId="128" fillId="0" borderId="37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left" vertical="center" wrapText="1"/>
    </xf>
    <xf numFmtId="166" fontId="57" fillId="0" borderId="10" xfId="0" applyNumberFormat="1" applyFont="1" applyFill="1" applyBorder="1" applyAlignment="1">
      <alignment horizontal="center" vertical="center" wrapText="1"/>
    </xf>
    <xf numFmtId="167" fontId="96" fillId="0" borderId="0" xfId="0" applyNumberFormat="1" applyFont="1" applyFill="1" applyBorder="1"/>
    <xf numFmtId="168" fontId="96" fillId="0" borderId="0" xfId="0" applyNumberFormat="1" applyFont="1" applyFill="1" applyBorder="1" applyAlignment="1">
      <alignment horizontal="center"/>
    </xf>
    <xf numFmtId="166" fontId="57" fillId="0" borderId="0" xfId="0" applyNumberFormat="1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vertical="top" wrapText="1"/>
    </xf>
    <xf numFmtId="168" fontId="128" fillId="0" borderId="0" xfId="0" applyNumberFormat="1" applyFont="1" applyFill="1" applyBorder="1" applyAlignment="1">
      <alignment horizontal="center" vertical="center"/>
    </xf>
    <xf numFmtId="0" fontId="128" fillId="0" borderId="1" xfId="0" applyNumberFormat="1" applyFont="1" applyFill="1" applyBorder="1" applyAlignment="1">
      <alignment horizontal="center" vertical="center"/>
    </xf>
    <xf numFmtId="0" fontId="57" fillId="0" borderId="3" xfId="0" applyNumberFormat="1" applyFont="1" applyFill="1" applyBorder="1" applyAlignment="1">
      <alignment horizontal="center" vertical="center"/>
    </xf>
    <xf numFmtId="166" fontId="128" fillId="5" borderId="10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left" vertical="center" wrapText="1"/>
    </xf>
    <xf numFmtId="166" fontId="96" fillId="0" borderId="1" xfId="0" applyNumberFormat="1" applyFont="1" applyFill="1" applyBorder="1"/>
    <xf numFmtId="0" fontId="57" fillId="0" borderId="3" xfId="0" applyNumberFormat="1" applyFont="1" applyFill="1" applyBorder="1" applyAlignment="1">
      <alignment horizontal="center" vertical="center" wrapText="1"/>
    </xf>
    <xf numFmtId="0" fontId="57" fillId="0" borderId="2" xfId="0" applyNumberFormat="1" applyFont="1" applyFill="1" applyBorder="1" applyAlignment="1">
      <alignment horizontal="center" vertical="center" wrapText="1"/>
    </xf>
    <xf numFmtId="0" fontId="96" fillId="0" borderId="4" xfId="0" applyFont="1" applyFill="1" applyBorder="1" applyAlignment="1">
      <alignment horizontal="left" vertical="center" wrapText="1"/>
    </xf>
    <xf numFmtId="167" fontId="96" fillId="0" borderId="4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/>
    </xf>
    <xf numFmtId="167" fontId="86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/>
    <xf numFmtId="166" fontId="86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3" fontId="120" fillId="0" borderId="0" xfId="0" applyNumberFormat="1" applyFont="1" applyFill="1" applyAlignment="1">
      <alignment horizontal="left"/>
    </xf>
    <xf numFmtId="0" fontId="171" fillId="0" borderId="0" xfId="0" applyFont="1" applyFill="1"/>
    <xf numFmtId="0" fontId="89" fillId="0" borderId="54" xfId="0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167" fontId="69" fillId="0" borderId="0" xfId="0" applyNumberFormat="1" applyFont="1" applyFill="1" applyBorder="1" applyAlignment="1">
      <alignment horizontal="center" vertical="center"/>
    </xf>
    <xf numFmtId="167" fontId="69" fillId="0" borderId="0" xfId="0" applyNumberFormat="1" applyFont="1" applyFill="1" applyBorder="1" applyAlignment="1">
      <alignment horizontal="center" vertical="center" wrapText="1"/>
    </xf>
    <xf numFmtId="0" fontId="166" fillId="0" borderId="0" xfId="0" applyFont="1" applyFill="1" applyBorder="1" applyAlignment="1">
      <alignment horizontal="center"/>
    </xf>
    <xf numFmtId="166" fontId="172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 wrapText="1"/>
    </xf>
    <xf numFmtId="166" fontId="135" fillId="0" borderId="0" xfId="0" applyNumberFormat="1" applyFont="1" applyFill="1" applyBorder="1" applyAlignment="1">
      <alignment horizontal="center" vertical="center" wrapText="1"/>
    </xf>
    <xf numFmtId="166" fontId="173" fillId="0" borderId="0" xfId="0" applyNumberFormat="1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 vertical="center"/>
    </xf>
    <xf numFmtId="4" fontId="174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166" fontId="175" fillId="0" borderId="0" xfId="0" applyNumberFormat="1" applyFont="1" applyFill="1" applyBorder="1" applyAlignment="1">
      <alignment vertical="center"/>
    </xf>
    <xf numFmtId="0" fontId="69" fillId="0" borderId="55" xfId="0" applyFont="1" applyFill="1" applyBorder="1" applyAlignment="1">
      <alignment vertical="top" wrapText="1"/>
    </xf>
    <xf numFmtId="0" fontId="69" fillId="0" borderId="28" xfId="0" applyFont="1" applyFill="1" applyBorder="1" applyAlignment="1">
      <alignment vertical="top" wrapText="1"/>
    </xf>
    <xf numFmtId="0" fontId="57" fillId="0" borderId="64" xfId="0" applyFont="1" applyFill="1" applyBorder="1"/>
    <xf numFmtId="166" fontId="74" fillId="0" borderId="12" xfId="0" applyNumberFormat="1" applyFont="1" applyFill="1" applyBorder="1" applyAlignment="1">
      <alignment horizontal="center" wrapText="1"/>
    </xf>
    <xf numFmtId="166" fontId="53" fillId="0" borderId="13" xfId="0" applyNumberFormat="1" applyFont="1" applyFill="1" applyBorder="1" applyAlignment="1">
      <alignment horizontal="center"/>
    </xf>
    <xf numFmtId="166" fontId="53" fillId="0" borderId="12" xfId="0" applyNumberFormat="1" applyFont="1" applyFill="1" applyBorder="1" applyAlignment="1">
      <alignment horizontal="center"/>
    </xf>
    <xf numFmtId="166" fontId="74" fillId="0" borderId="55" xfId="0" applyNumberFormat="1" applyFont="1" applyFill="1" applyBorder="1" applyAlignment="1">
      <alignment horizontal="center" wrapText="1"/>
    </xf>
    <xf numFmtId="166" fontId="53" fillId="0" borderId="40" xfId="0" applyNumberFormat="1" applyFont="1" applyFill="1" applyBorder="1" applyAlignment="1">
      <alignment horizontal="center"/>
    </xf>
    <xf numFmtId="166" fontId="74" fillId="0" borderId="13" xfId="0" applyNumberFormat="1" applyFont="1" applyFill="1" applyBorder="1" applyAlignment="1">
      <alignment horizontal="center" wrapText="1"/>
    </xf>
    <xf numFmtId="166" fontId="53" fillId="0" borderId="55" xfId="0" applyNumberFormat="1" applyFont="1" applyFill="1" applyBorder="1" applyAlignment="1">
      <alignment horizontal="center"/>
    </xf>
    <xf numFmtId="166" fontId="74" fillId="0" borderId="14" xfId="0" applyNumberFormat="1" applyFont="1" applyFill="1" applyBorder="1" applyAlignment="1">
      <alignment horizontal="center" wrapText="1"/>
    </xf>
    <xf numFmtId="166" fontId="53" fillId="0" borderId="16" xfId="0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166" fontId="74" fillId="0" borderId="28" xfId="0" applyNumberFormat="1" applyFont="1" applyFill="1" applyBorder="1" applyAlignment="1">
      <alignment horizontal="center" wrapText="1"/>
    </xf>
    <xf numFmtId="166" fontId="53" fillId="0" borderId="42" xfId="0" applyNumberFormat="1" applyFont="1" applyFill="1" applyBorder="1" applyAlignment="1">
      <alignment horizontal="center"/>
    </xf>
    <xf numFmtId="166" fontId="74" fillId="0" borderId="16" xfId="0" applyNumberFormat="1" applyFont="1" applyFill="1" applyBorder="1" applyAlignment="1">
      <alignment horizontal="center" wrapText="1"/>
    </xf>
    <xf numFmtId="166" fontId="53" fillId="0" borderId="28" xfId="0" applyNumberFormat="1" applyFont="1" applyFill="1" applyBorder="1" applyAlignment="1">
      <alignment horizontal="center"/>
    </xf>
    <xf numFmtId="166" fontId="74" fillId="0" borderId="14" xfId="0" applyNumberFormat="1" applyFont="1" applyFill="1" applyBorder="1" applyAlignment="1">
      <alignment horizontal="center"/>
    </xf>
    <xf numFmtId="166" fontId="74" fillId="0" borderId="28" xfId="0" applyNumberFormat="1" applyFont="1" applyFill="1" applyBorder="1" applyAlignment="1">
      <alignment horizontal="center"/>
    </xf>
    <xf numFmtId="166" fontId="74" fillId="0" borderId="16" xfId="0" applyNumberFormat="1" applyFont="1" applyFill="1" applyBorder="1" applyAlignment="1">
      <alignment horizontal="center"/>
    </xf>
    <xf numFmtId="166" fontId="74" fillId="0" borderId="65" xfId="0" applyNumberFormat="1" applyFont="1" applyFill="1" applyBorder="1" applyAlignment="1">
      <alignment horizontal="center"/>
    </xf>
    <xf numFmtId="166" fontId="53" fillId="0" borderId="53" xfId="0" applyNumberFormat="1" applyFont="1" applyFill="1" applyBorder="1" applyAlignment="1">
      <alignment horizontal="center"/>
    </xf>
    <xf numFmtId="166" fontId="53" fillId="0" borderId="65" xfId="0" applyNumberFormat="1" applyFont="1" applyFill="1" applyBorder="1" applyAlignment="1">
      <alignment horizontal="center"/>
    </xf>
    <xf numFmtId="166" fontId="74" fillId="0" borderId="64" xfId="0" applyNumberFormat="1" applyFont="1" applyFill="1" applyBorder="1" applyAlignment="1">
      <alignment horizontal="center"/>
    </xf>
    <xf numFmtId="166" fontId="53" fillId="0" borderId="44" xfId="0" applyNumberFormat="1" applyFont="1" applyFill="1" applyBorder="1" applyAlignment="1">
      <alignment horizontal="center"/>
    </xf>
    <xf numFmtId="166" fontId="74" fillId="0" borderId="53" xfId="0" applyNumberFormat="1" applyFont="1" applyFill="1" applyBorder="1" applyAlignment="1">
      <alignment horizontal="center"/>
    </xf>
    <xf numFmtId="166" fontId="53" fillId="0" borderId="64" xfId="0" applyNumberFormat="1" applyFont="1" applyFill="1" applyBorder="1" applyAlignment="1">
      <alignment horizontal="center"/>
    </xf>
    <xf numFmtId="166" fontId="74" fillId="0" borderId="14" xfId="0" applyNumberFormat="1" applyFont="1" applyFill="1" applyBorder="1" applyAlignment="1">
      <alignment horizontal="center" vertical="top" wrapText="1"/>
    </xf>
    <xf numFmtId="0" fontId="74" fillId="0" borderId="1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/>
    </xf>
    <xf numFmtId="166" fontId="74" fillId="0" borderId="28" xfId="0" applyNumberFormat="1" applyFont="1" applyFill="1" applyBorder="1" applyAlignment="1">
      <alignment horizontal="center" vertical="top" wrapText="1"/>
    </xf>
    <xf numFmtId="166" fontId="74" fillId="0" borderId="16" xfId="0" applyNumberFormat="1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center" vertical="center"/>
    </xf>
    <xf numFmtId="167" fontId="164" fillId="0" borderId="0" xfId="553" applyNumberFormat="1" applyFont="1" applyBorder="1" applyAlignment="1">
      <alignment horizontal="center" vertical="center" wrapText="1"/>
    </xf>
    <xf numFmtId="166" fontId="69" fillId="0" borderId="0" xfId="0" applyNumberFormat="1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vertical="top" wrapText="1"/>
    </xf>
    <xf numFmtId="0" fontId="177" fillId="0" borderId="0" xfId="0" applyNumberFormat="1" applyFont="1" applyFill="1" applyBorder="1" applyAlignment="1">
      <alignment vertical="top" wrapText="1"/>
    </xf>
    <xf numFmtId="2" fontId="177" fillId="0" borderId="0" xfId="0" applyNumberFormat="1" applyFont="1" applyFill="1" applyBorder="1" applyAlignment="1">
      <alignment vertical="top" wrapText="1"/>
    </xf>
    <xf numFmtId="2" fontId="154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/>
    <xf numFmtId="0" fontId="89" fillId="0" borderId="0" xfId="0" applyNumberFormat="1" applyFont="1" applyFill="1" applyBorder="1" applyAlignment="1">
      <alignment vertical="center" wrapText="1"/>
    </xf>
    <xf numFmtId="0" fontId="173" fillId="0" borderId="0" xfId="0" applyFont="1" applyFill="1" applyBorder="1"/>
    <xf numFmtId="2" fontId="173" fillId="0" borderId="0" xfId="0" applyNumberFormat="1" applyFont="1" applyFill="1" applyBorder="1"/>
    <xf numFmtId="0" fontId="144" fillId="0" borderId="0" xfId="0" applyNumberFormat="1" applyFont="1" applyFill="1" applyBorder="1" applyAlignment="1">
      <alignment vertical="center" wrapText="1"/>
    </xf>
    <xf numFmtId="176" fontId="173" fillId="0" borderId="0" xfId="0" applyNumberFormat="1" applyFont="1" applyFill="1" applyBorder="1"/>
    <xf numFmtId="0" fontId="76" fillId="0" borderId="57" xfId="0" applyFont="1" applyFill="1" applyBorder="1"/>
    <xf numFmtId="49" fontId="57" fillId="0" borderId="57" xfId="0" applyNumberFormat="1" applyFont="1" applyFill="1" applyBorder="1" applyAlignment="1">
      <alignment horizontal="left" vertical="center" indent="2"/>
    </xf>
    <xf numFmtId="0" fontId="96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4" fillId="0" borderId="0" xfId="0" applyFont="1" applyFill="1"/>
    <xf numFmtId="1" fontId="95" fillId="0" borderId="0" xfId="0" applyNumberFormat="1" applyFont="1" applyFill="1"/>
    <xf numFmtId="1" fontId="95" fillId="0" borderId="0" xfId="0" applyNumberFormat="1" applyFont="1" applyFill="1" applyAlignment="1">
      <alignment vertical="center"/>
    </xf>
    <xf numFmtId="1" fontId="94" fillId="0" borderId="0" xfId="0" applyNumberFormat="1" applyFont="1" applyFill="1"/>
    <xf numFmtId="3" fontId="56" fillId="0" borderId="12" xfId="0" applyNumberFormat="1" applyFont="1" applyFill="1" applyBorder="1" applyAlignment="1">
      <alignment horizontal="center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3" fontId="57" fillId="0" borderId="23" xfId="0" applyNumberFormat="1" applyFont="1" applyFill="1" applyBorder="1" applyAlignment="1">
      <alignment horizontal="center" vertical="center" wrapText="1"/>
    </xf>
    <xf numFmtId="3" fontId="57" fillId="0" borderId="57" xfId="0" applyNumberFormat="1" applyFont="1" applyFill="1" applyBorder="1" applyAlignment="1">
      <alignment horizontal="center" vertical="center" wrapText="1"/>
    </xf>
    <xf numFmtId="3" fontId="71" fillId="0" borderId="65" xfId="0" applyNumberFormat="1" applyFont="1" applyFill="1" applyBorder="1" applyAlignment="1">
      <alignment horizontal="center" vertical="center" wrapText="1"/>
    </xf>
    <xf numFmtId="166" fontId="56" fillId="0" borderId="12" xfId="0" applyNumberFormat="1" applyFont="1" applyFill="1" applyBorder="1" applyAlignment="1">
      <alignment horizontal="center" vertical="center" wrapText="1"/>
    </xf>
    <xf numFmtId="166" fontId="57" fillId="0" borderId="14" xfId="0" applyNumberFormat="1" applyFont="1" applyFill="1" applyBorder="1" applyAlignment="1">
      <alignment horizontal="center" vertical="center" wrapText="1"/>
    </xf>
    <xf numFmtId="166" fontId="57" fillId="0" borderId="23" xfId="0" applyNumberFormat="1" applyFont="1" applyFill="1" applyBorder="1" applyAlignment="1">
      <alignment horizontal="center" vertical="center" wrapText="1"/>
    </xf>
    <xf numFmtId="166" fontId="71" fillId="0" borderId="65" xfId="0" applyNumberFormat="1" applyFont="1" applyFill="1" applyBorder="1" applyAlignment="1">
      <alignment horizontal="center" vertical="center" wrapText="1"/>
    </xf>
    <xf numFmtId="3" fontId="57" fillId="39" borderId="28" xfId="0" applyNumberFormat="1" applyFont="1" applyFill="1" applyBorder="1" applyAlignment="1">
      <alignment horizontal="center" vertical="center" wrapText="1"/>
    </xf>
    <xf numFmtId="3" fontId="56" fillId="0" borderId="55" xfId="0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3" fontId="57" fillId="40" borderId="57" xfId="0" applyNumberFormat="1" applyFont="1" applyFill="1" applyBorder="1" applyAlignment="1">
      <alignment horizontal="center" vertical="center" wrapText="1"/>
    </xf>
    <xf numFmtId="3" fontId="57" fillId="0" borderId="35" xfId="0" applyNumberFormat="1" applyFont="1" applyFill="1" applyBorder="1" applyAlignment="1">
      <alignment horizontal="center" vertical="center" wrapText="1"/>
    </xf>
    <xf numFmtId="2" fontId="96" fillId="0" borderId="0" xfId="0" applyNumberFormat="1" applyFont="1" applyFill="1"/>
    <xf numFmtId="3" fontId="57" fillId="0" borderId="15" xfId="0" applyNumberFormat="1" applyFont="1" applyFill="1" applyBorder="1" applyAlignment="1">
      <alignment horizontal="center" vertical="center" wrapText="1"/>
    </xf>
    <xf numFmtId="3" fontId="71" fillId="0" borderId="64" xfId="0" applyNumberFormat="1" applyFont="1" applyFill="1" applyBorder="1" applyAlignment="1">
      <alignment horizontal="center" vertical="center" wrapText="1"/>
    </xf>
    <xf numFmtId="3" fontId="71" fillId="0" borderId="53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 wrapText="1"/>
    </xf>
    <xf numFmtId="166" fontId="66" fillId="2" borderId="32" xfId="0" applyNumberFormat="1" applyFont="1" applyFill="1" applyBorder="1" applyAlignment="1">
      <alignment horizontal="center" vertical="center"/>
    </xf>
    <xf numFmtId="166" fontId="66" fillId="2" borderId="28" xfId="0" applyNumberFormat="1" applyFont="1" applyFill="1" applyBorder="1" applyAlignment="1">
      <alignment horizontal="center" vertical="center"/>
    </xf>
    <xf numFmtId="166" fontId="66" fillId="2" borderId="3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 vertical="top"/>
    </xf>
    <xf numFmtId="49" fontId="56" fillId="0" borderId="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3" fontId="57" fillId="39" borderId="20" xfId="0" applyNumberFormat="1" applyFont="1" applyFill="1" applyBorder="1" applyAlignment="1">
      <alignment horizontal="center" vertical="center" wrapText="1"/>
    </xf>
    <xf numFmtId="3" fontId="57" fillId="0" borderId="17" xfId="0" applyNumberFormat="1" applyFont="1" applyFill="1" applyBorder="1" applyAlignment="1">
      <alignment horizontal="center" vertical="center" wrapText="1"/>
    </xf>
    <xf numFmtId="166" fontId="57" fillId="0" borderId="18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wrapText="1"/>
    </xf>
    <xf numFmtId="3" fontId="96" fillId="0" borderId="0" xfId="0" applyNumberFormat="1" applyFont="1" applyFill="1" applyBorder="1" applyAlignment="1">
      <alignment horizontal="center" vertical="center"/>
    </xf>
    <xf numFmtId="167" fontId="96" fillId="0" borderId="0" xfId="0" applyNumberFormat="1" applyFont="1" applyFill="1" applyAlignment="1">
      <alignment horizontal="center" vertical="center"/>
    </xf>
    <xf numFmtId="4" fontId="169" fillId="0" borderId="0" xfId="0" applyNumberFormat="1" applyFont="1" applyFill="1" applyAlignment="1">
      <alignment horizontal="center" vertical="center"/>
    </xf>
    <xf numFmtId="168" fontId="169" fillId="0" borderId="0" xfId="0" applyNumberFormat="1" applyFont="1" applyFill="1"/>
    <xf numFmtId="175" fontId="169" fillId="0" borderId="0" xfId="0" applyNumberFormat="1" applyFont="1" applyFill="1"/>
    <xf numFmtId="169" fontId="169" fillId="0" borderId="0" xfId="0" applyNumberFormat="1" applyFont="1" applyFill="1"/>
    <xf numFmtId="166" fontId="69" fillId="0" borderId="11" xfId="0" applyNumberFormat="1" applyFont="1" applyFill="1" applyBorder="1" applyAlignment="1">
      <alignment horizontal="center" vertical="center"/>
    </xf>
    <xf numFmtId="166" fontId="69" fillId="0" borderId="58" xfId="0" applyNumberFormat="1" applyFont="1" applyFill="1" applyBorder="1" applyAlignment="1">
      <alignment horizontal="center" vertical="center"/>
    </xf>
    <xf numFmtId="166" fontId="69" fillId="0" borderId="52" xfId="0" applyNumberFormat="1" applyFont="1" applyFill="1" applyBorder="1" applyAlignment="1">
      <alignment horizontal="center" vertical="center"/>
    </xf>
    <xf numFmtId="4" fontId="69" fillId="0" borderId="57" xfId="0" applyNumberFormat="1" applyFont="1" applyFill="1" applyBorder="1" applyAlignment="1">
      <alignment horizontal="center"/>
    </xf>
    <xf numFmtId="4" fontId="69" fillId="0" borderId="20" xfId="0" applyNumberFormat="1" applyFont="1" applyFill="1" applyBorder="1" applyAlignment="1">
      <alignment horizontal="center"/>
    </xf>
    <xf numFmtId="167" fontId="69" fillId="0" borderId="63" xfId="0" applyNumberFormat="1" applyFont="1" applyFill="1" applyBorder="1" applyAlignment="1">
      <alignment horizontal="center"/>
    </xf>
    <xf numFmtId="167" fontId="69" fillId="0" borderId="72" xfId="0" applyNumberFormat="1" applyFont="1" applyFill="1" applyBorder="1" applyAlignment="1">
      <alignment horizontal="center"/>
    </xf>
    <xf numFmtId="4" fontId="69" fillId="0" borderId="17" xfId="0" applyNumberFormat="1" applyFont="1" applyFill="1" applyBorder="1" applyAlignment="1">
      <alignment horizontal="center"/>
    </xf>
    <xf numFmtId="166" fontId="69" fillId="0" borderId="17" xfId="0" applyNumberFormat="1" applyFont="1" applyFill="1" applyBorder="1" applyAlignment="1">
      <alignment horizontal="center" vertical="center"/>
    </xf>
    <xf numFmtId="166" fontId="69" fillId="0" borderId="57" xfId="0" applyNumberFormat="1" applyFont="1" applyFill="1" applyBorder="1" applyAlignment="1">
      <alignment horizontal="center" vertical="center"/>
    </xf>
    <xf numFmtId="166" fontId="69" fillId="0" borderId="20" xfId="0" applyNumberFormat="1" applyFont="1" applyFill="1" applyBorder="1" applyAlignment="1">
      <alignment horizontal="center" vertical="center"/>
    </xf>
    <xf numFmtId="166" fontId="69" fillId="0" borderId="63" xfId="0" applyNumberFormat="1" applyFont="1" applyFill="1" applyBorder="1" applyAlignment="1">
      <alignment horizontal="center"/>
    </xf>
    <xf numFmtId="166" fontId="69" fillId="0" borderId="72" xfId="0" applyNumberFormat="1" applyFont="1" applyFill="1" applyBorder="1" applyAlignment="1">
      <alignment horizontal="center"/>
    </xf>
    <xf numFmtId="4" fontId="69" fillId="0" borderId="11" xfId="0" applyNumberFormat="1" applyFont="1" applyFill="1" applyBorder="1" applyAlignment="1">
      <alignment horizontal="center"/>
    </xf>
    <xf numFmtId="4" fontId="69" fillId="0" borderId="58" xfId="0" applyNumberFormat="1" applyFont="1" applyFill="1" applyBorder="1" applyAlignment="1">
      <alignment horizontal="center"/>
    </xf>
    <xf numFmtId="4" fontId="69" fillId="0" borderId="52" xfId="0" applyNumberFormat="1" applyFont="1" applyFill="1" applyBorder="1" applyAlignment="1">
      <alignment horizontal="center"/>
    </xf>
    <xf numFmtId="167" fontId="69" fillId="0" borderId="72" xfId="0" applyNumberFormat="1" applyFont="1" applyFill="1" applyBorder="1" applyAlignment="1">
      <alignment horizontal="center" vertical="center"/>
    </xf>
    <xf numFmtId="166" fontId="69" fillId="0" borderId="59" xfId="0" applyNumberFormat="1" applyFont="1" applyFill="1" applyBorder="1" applyAlignment="1">
      <alignment horizontal="center" vertical="center"/>
    </xf>
    <xf numFmtId="4" fontId="69" fillId="0" borderId="19" xfId="0" applyNumberFormat="1" applyFont="1" applyFill="1" applyBorder="1" applyAlignment="1">
      <alignment horizontal="center"/>
    </xf>
    <xf numFmtId="166" fontId="69" fillId="0" borderId="19" xfId="0" applyNumberFormat="1" applyFont="1" applyFill="1" applyBorder="1" applyAlignment="1">
      <alignment horizontal="center" vertical="center"/>
    </xf>
    <xf numFmtId="4" fontId="69" fillId="0" borderId="59" xfId="0" applyNumberFormat="1" applyFont="1" applyFill="1" applyBorder="1" applyAlignment="1">
      <alignment horizontal="center"/>
    </xf>
    <xf numFmtId="167" fontId="69" fillId="0" borderId="67" xfId="0" applyNumberFormat="1" applyFont="1" applyFill="1" applyBorder="1" applyAlignment="1">
      <alignment horizontal="center"/>
    </xf>
    <xf numFmtId="166" fontId="69" fillId="0" borderId="67" xfId="0" applyNumberFormat="1" applyFont="1" applyFill="1" applyBorder="1" applyAlignment="1">
      <alignment horizontal="center"/>
    </xf>
    <xf numFmtId="167" fontId="69" fillId="0" borderId="43" xfId="0" applyNumberFormat="1" applyFont="1" applyFill="1" applyBorder="1" applyAlignment="1">
      <alignment horizontal="center"/>
    </xf>
    <xf numFmtId="166" fontId="69" fillId="0" borderId="43" xfId="0" applyNumberFormat="1" applyFont="1" applyFill="1" applyBorder="1" applyAlignment="1">
      <alignment horizontal="center"/>
    </xf>
    <xf numFmtId="169" fontId="76" fillId="0" borderId="0" xfId="0" applyNumberFormat="1" applyFont="1" applyFill="1" applyBorder="1"/>
    <xf numFmtId="173" fontId="76" fillId="0" borderId="0" xfId="0" applyNumberFormat="1" applyFont="1" applyFill="1" applyBorder="1"/>
    <xf numFmtId="49" fontId="69" fillId="0" borderId="54" xfId="0" applyNumberFormat="1" applyFont="1" applyFill="1" applyBorder="1" applyAlignment="1">
      <alignment horizontal="center" vertical="center" wrapText="1"/>
    </xf>
    <xf numFmtId="167" fontId="69" fillId="0" borderId="0" xfId="0" applyNumberFormat="1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wrapText="1"/>
    </xf>
    <xf numFmtId="0" fontId="69" fillId="0" borderId="58" xfId="0" applyFont="1" applyFill="1" applyBorder="1" applyAlignment="1">
      <alignment horizontal="center" wrapText="1"/>
    </xf>
    <xf numFmtId="0" fontId="69" fillId="0" borderId="56" xfId="0" applyFont="1" applyFill="1" applyBorder="1" applyAlignment="1">
      <alignment horizontal="center" wrapText="1"/>
    </xf>
    <xf numFmtId="167" fontId="69" fillId="0" borderId="58" xfId="0" applyNumberFormat="1" applyFont="1" applyFill="1" applyBorder="1" applyAlignment="1">
      <alignment horizontal="center" wrapText="1"/>
    </xf>
    <xf numFmtId="167" fontId="69" fillId="0" borderId="56" xfId="0" applyNumberFormat="1" applyFont="1" applyFill="1" applyBorder="1" applyAlignment="1">
      <alignment horizontal="center" wrapText="1"/>
    </xf>
    <xf numFmtId="0" fontId="69" fillId="0" borderId="28" xfId="0" applyFont="1" applyFill="1" applyBorder="1" applyAlignment="1">
      <alignment horizontal="center" vertical="top" wrapText="1"/>
    </xf>
    <xf numFmtId="0" fontId="69" fillId="0" borderId="17" xfId="0" applyFont="1" applyFill="1" applyBorder="1" applyAlignment="1">
      <alignment horizontal="center" wrapText="1"/>
    </xf>
    <xf numFmtId="0" fontId="69" fillId="0" borderId="57" xfId="0" applyFont="1" applyFill="1" applyBorder="1" applyAlignment="1">
      <alignment horizontal="center" wrapText="1"/>
    </xf>
    <xf numFmtId="0" fontId="69" fillId="0" borderId="18" xfId="0" applyFont="1" applyFill="1" applyBorder="1" applyAlignment="1">
      <alignment horizontal="center" wrapText="1"/>
    </xf>
    <xf numFmtId="167" fontId="69" fillId="0" borderId="57" xfId="0" applyNumberFormat="1" applyFont="1" applyFill="1" applyBorder="1" applyAlignment="1">
      <alignment horizontal="center" wrapText="1"/>
    </xf>
    <xf numFmtId="167" fontId="69" fillId="0" borderId="18" xfId="0" applyNumberFormat="1" applyFont="1" applyFill="1" applyBorder="1" applyAlignment="1">
      <alignment horizontal="center" wrapText="1"/>
    </xf>
    <xf numFmtId="2" fontId="69" fillId="0" borderId="18" xfId="0" applyNumberFormat="1" applyFont="1" applyFill="1" applyBorder="1" applyAlignment="1">
      <alignment horizontal="center" wrapText="1"/>
    </xf>
    <xf numFmtId="0" fontId="69" fillId="0" borderId="35" xfId="0" applyFont="1" applyFill="1" applyBorder="1" applyAlignment="1">
      <alignment horizontal="center" vertical="top" wrapText="1"/>
    </xf>
    <xf numFmtId="0" fontId="69" fillId="0" borderId="45" xfId="0" applyFont="1" applyFill="1" applyBorder="1" applyAlignment="1">
      <alignment horizontal="center" wrapText="1"/>
    </xf>
    <xf numFmtId="167" fontId="69" fillId="0" borderId="60" xfId="0" applyNumberFormat="1" applyFont="1" applyFill="1" applyBorder="1" applyAlignment="1">
      <alignment horizontal="center" wrapText="1"/>
    </xf>
    <xf numFmtId="2" fontId="69" fillId="0" borderId="36" xfId="0" applyNumberFormat="1" applyFont="1" applyFill="1" applyBorder="1" applyAlignment="1">
      <alignment horizontal="center" wrapText="1"/>
    </xf>
    <xf numFmtId="167" fontId="69" fillId="0" borderId="36" xfId="0" applyNumberFormat="1" applyFont="1" applyFill="1" applyBorder="1" applyAlignment="1">
      <alignment horizontal="center" wrapText="1"/>
    </xf>
    <xf numFmtId="49" fontId="69" fillId="0" borderId="12" xfId="0" applyNumberFormat="1" applyFont="1" applyFill="1" applyBorder="1" applyAlignment="1">
      <alignment horizontal="center" vertical="top" wrapText="1"/>
    </xf>
    <xf numFmtId="2" fontId="69" fillId="0" borderId="56" xfId="0" applyNumberFormat="1" applyFont="1" applyFill="1" applyBorder="1" applyAlignment="1">
      <alignment horizontal="center" wrapText="1"/>
    </xf>
    <xf numFmtId="167" fontId="69" fillId="0" borderId="11" xfId="0" applyNumberFormat="1" applyFont="1" applyFill="1" applyBorder="1" applyAlignment="1">
      <alignment horizontal="center" wrapText="1"/>
    </xf>
    <xf numFmtId="49" fontId="69" fillId="0" borderId="23" xfId="0" applyNumberFormat="1" applyFont="1" applyFill="1" applyBorder="1" applyAlignment="1">
      <alignment horizontal="center" vertical="top" wrapText="1"/>
    </xf>
    <xf numFmtId="167" fontId="69" fillId="0" borderId="45" xfId="0" applyNumberFormat="1" applyFont="1" applyFill="1" applyBorder="1" applyAlignment="1">
      <alignment horizontal="center" wrapText="1"/>
    </xf>
    <xf numFmtId="0" fontId="69" fillId="0" borderId="23" xfId="0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horizontal="center" vertical="top" wrapText="1"/>
    </xf>
    <xf numFmtId="167" fontId="69" fillId="0" borderId="17" xfId="0" applyNumberFormat="1" applyFont="1" applyFill="1" applyBorder="1" applyAlignment="1">
      <alignment horizontal="center" wrapText="1"/>
    </xf>
    <xf numFmtId="49" fontId="69" fillId="0" borderId="55" xfId="0" applyNumberFormat="1" applyFont="1" applyFill="1" applyBorder="1" applyAlignment="1">
      <alignment horizontal="center" vertical="top" wrapText="1"/>
    </xf>
    <xf numFmtId="167" fontId="69" fillId="0" borderId="59" xfId="0" applyNumberFormat="1" applyFont="1" applyFill="1" applyBorder="1" applyAlignment="1">
      <alignment horizontal="center" wrapText="1"/>
    </xf>
    <xf numFmtId="167" fontId="69" fillId="0" borderId="52" xfId="0" applyNumberFormat="1" applyFont="1" applyFill="1" applyBorder="1" applyAlignment="1">
      <alignment horizontal="center" wrapText="1"/>
    </xf>
    <xf numFmtId="2" fontId="69" fillId="0" borderId="11" xfId="0" applyNumberFormat="1" applyFont="1" applyFill="1" applyBorder="1" applyAlignment="1">
      <alignment horizontal="center" wrapText="1"/>
    </xf>
    <xf numFmtId="49" fontId="69" fillId="0" borderId="28" xfId="0" applyNumberFormat="1" applyFont="1" applyFill="1" applyBorder="1" applyAlignment="1">
      <alignment horizontal="center" vertical="top" wrapText="1"/>
    </xf>
    <xf numFmtId="167" fontId="69" fillId="0" borderId="19" xfId="0" applyNumberFormat="1" applyFont="1" applyFill="1" applyBorder="1" applyAlignment="1">
      <alignment horizontal="center" wrapText="1"/>
    </xf>
    <xf numFmtId="167" fontId="69" fillId="0" borderId="20" xfId="0" applyNumberFormat="1" applyFont="1" applyFill="1" applyBorder="1" applyAlignment="1">
      <alignment horizontal="center" wrapText="1"/>
    </xf>
    <xf numFmtId="49" fontId="69" fillId="0" borderId="35" xfId="0" applyNumberFormat="1" applyFont="1" applyFill="1" applyBorder="1" applyAlignment="1">
      <alignment horizontal="center" vertical="top" wrapText="1"/>
    </xf>
    <xf numFmtId="167" fontId="69" fillId="0" borderId="61" xfId="0" applyNumberFormat="1" applyFont="1" applyFill="1" applyBorder="1" applyAlignment="1">
      <alignment horizontal="center" wrapText="1"/>
    </xf>
    <xf numFmtId="2" fontId="69" fillId="0" borderId="60" xfId="0" applyNumberFormat="1" applyFont="1" applyFill="1" applyBorder="1" applyAlignment="1">
      <alignment horizontal="center" wrapText="1"/>
    </xf>
    <xf numFmtId="167" fontId="69" fillId="0" borderId="25" xfId="0" applyNumberFormat="1" applyFont="1" applyFill="1" applyBorder="1" applyAlignment="1">
      <alignment horizontal="center" wrapText="1"/>
    </xf>
    <xf numFmtId="2" fontId="69" fillId="0" borderId="45" xfId="0" applyNumberFormat="1" applyFont="1" applyFill="1" applyBorder="1" applyAlignment="1">
      <alignment horizontal="center" wrapText="1"/>
    </xf>
    <xf numFmtId="2" fontId="69" fillId="0" borderId="57" xfId="0" applyNumberFormat="1" applyFont="1" applyFill="1" applyBorder="1" applyAlignment="1">
      <alignment horizontal="center" wrapText="1"/>
    </xf>
    <xf numFmtId="2" fontId="69" fillId="0" borderId="17" xfId="0" applyNumberFormat="1" applyFont="1" applyFill="1" applyBorder="1" applyAlignment="1">
      <alignment horizontal="center" wrapText="1"/>
    </xf>
    <xf numFmtId="49" fontId="69" fillId="0" borderId="14" xfId="0" applyNumberFormat="1" applyFont="1" applyFill="1" applyBorder="1" applyAlignment="1">
      <alignment horizontal="center" vertical="top" wrapText="1"/>
    </xf>
    <xf numFmtId="49" fontId="69" fillId="0" borderId="65" xfId="0" applyNumberFormat="1" applyFont="1" applyFill="1" applyBorder="1" applyAlignment="1">
      <alignment horizontal="center" vertical="top" wrapText="1"/>
    </xf>
    <xf numFmtId="167" fontId="69" fillId="0" borderId="43" xfId="0" applyNumberFormat="1" applyFont="1" applyFill="1" applyBorder="1" applyAlignment="1">
      <alignment horizontal="center" wrapText="1"/>
    </xf>
    <xf numFmtId="167" fontId="69" fillId="0" borderId="63" xfId="0" applyNumberFormat="1" applyFont="1" applyFill="1" applyBorder="1" applyAlignment="1">
      <alignment horizontal="center" wrapText="1"/>
    </xf>
    <xf numFmtId="167" fontId="69" fillId="0" borderId="66" xfId="0" applyNumberFormat="1" applyFont="1" applyFill="1" applyBorder="1" applyAlignment="1">
      <alignment horizontal="center" wrapText="1"/>
    </xf>
    <xf numFmtId="167" fontId="69" fillId="0" borderId="67" xfId="0" applyNumberFormat="1" applyFont="1" applyFill="1" applyBorder="1" applyAlignment="1">
      <alignment horizontal="center" wrapText="1"/>
    </xf>
    <xf numFmtId="167" fontId="69" fillId="0" borderId="11" xfId="0" applyNumberFormat="1" applyFont="1" applyFill="1" applyBorder="1" applyAlignment="1">
      <alignment horizontal="center" vertical="center" wrapText="1"/>
    </xf>
    <xf numFmtId="167" fontId="69" fillId="0" borderId="58" xfId="0" applyNumberFormat="1" applyFont="1" applyFill="1" applyBorder="1" applyAlignment="1">
      <alignment horizontal="center" vertical="center" wrapText="1"/>
    </xf>
    <xf numFmtId="167" fontId="69" fillId="0" borderId="56" xfId="0" applyNumberFormat="1" applyFont="1" applyFill="1" applyBorder="1" applyAlignment="1">
      <alignment horizontal="center" vertical="center" wrapText="1"/>
    </xf>
    <xf numFmtId="167" fontId="69" fillId="0" borderId="59" xfId="0" applyNumberFormat="1" applyFont="1" applyFill="1" applyBorder="1" applyAlignment="1">
      <alignment horizontal="center" vertical="center" wrapText="1"/>
    </xf>
    <xf numFmtId="167" fontId="69" fillId="0" borderId="52" xfId="0" applyNumberFormat="1" applyFont="1" applyFill="1" applyBorder="1" applyAlignment="1">
      <alignment horizontal="center" vertical="center" wrapText="1"/>
    </xf>
    <xf numFmtId="167" fontId="69" fillId="0" borderId="18" xfId="0" applyNumberFormat="1" applyFont="1" applyFill="1" applyBorder="1" applyAlignment="1">
      <alignment horizontal="center" vertical="center" wrapText="1"/>
    </xf>
    <xf numFmtId="167" fontId="69" fillId="0" borderId="20" xfId="0" applyNumberFormat="1" applyFont="1" applyFill="1" applyBorder="1" applyAlignment="1">
      <alignment horizontal="center" vertical="center" wrapText="1"/>
    </xf>
    <xf numFmtId="167" fontId="69" fillId="0" borderId="17" xfId="0" applyNumberFormat="1" applyFont="1" applyFill="1" applyBorder="1" applyAlignment="1">
      <alignment horizontal="center" vertical="center" wrapText="1"/>
    </xf>
    <xf numFmtId="49" fontId="69" fillId="0" borderId="28" xfId="0" applyNumberFormat="1" applyFont="1" applyFill="1" applyBorder="1" applyAlignment="1">
      <alignment horizontal="center" vertical="center" wrapText="1"/>
    </xf>
    <xf numFmtId="167" fontId="69" fillId="0" borderId="57" xfId="0" applyNumberFormat="1" applyFont="1" applyFill="1" applyBorder="1" applyAlignment="1">
      <alignment horizontal="center" vertical="center" wrapText="1"/>
    </xf>
    <xf numFmtId="167" fontId="69" fillId="0" borderId="19" xfId="0" applyNumberFormat="1" applyFont="1" applyFill="1" applyBorder="1" applyAlignment="1">
      <alignment horizontal="center" vertical="center" wrapText="1"/>
    </xf>
    <xf numFmtId="49" fontId="69" fillId="0" borderId="35" xfId="0" applyNumberFormat="1" applyFont="1" applyFill="1" applyBorder="1" applyAlignment="1">
      <alignment horizontal="center" vertical="center" wrapText="1"/>
    </xf>
    <xf numFmtId="167" fontId="69" fillId="0" borderId="45" xfId="0" applyNumberFormat="1" applyFont="1" applyFill="1" applyBorder="1" applyAlignment="1">
      <alignment horizontal="center" vertical="center" wrapText="1"/>
    </xf>
    <xf numFmtId="167" fontId="69" fillId="0" borderId="60" xfId="0" applyNumberFormat="1" applyFont="1" applyFill="1" applyBorder="1" applyAlignment="1">
      <alignment horizontal="center" vertical="center" wrapText="1"/>
    </xf>
    <xf numFmtId="167" fontId="69" fillId="0" borderId="36" xfId="0" applyNumberFormat="1" applyFont="1" applyFill="1" applyBorder="1" applyAlignment="1">
      <alignment horizontal="center" vertical="center" wrapText="1"/>
    </xf>
    <xf numFmtId="167" fontId="69" fillId="0" borderId="61" xfId="0" applyNumberFormat="1" applyFont="1" applyFill="1" applyBorder="1" applyAlignment="1">
      <alignment horizontal="center" vertical="center" wrapText="1"/>
    </xf>
    <xf numFmtId="167" fontId="69" fillId="0" borderId="25" xfId="0" applyNumberFormat="1" applyFont="1" applyFill="1" applyBorder="1" applyAlignment="1">
      <alignment horizontal="center" vertical="center" wrapText="1"/>
    </xf>
    <xf numFmtId="49" fontId="69" fillId="0" borderId="65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167" fontId="69" fillId="0" borderId="63" xfId="0" applyNumberFormat="1" applyFont="1" applyFill="1" applyBorder="1" applyAlignment="1">
      <alignment horizontal="center" vertical="center" wrapText="1"/>
    </xf>
    <xf numFmtId="167" fontId="69" fillId="0" borderId="66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166" fontId="69" fillId="0" borderId="11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166" fontId="69" fillId="0" borderId="17" xfId="0" applyNumberFormat="1" applyFont="1" applyFill="1" applyBorder="1" applyAlignment="1">
      <alignment horizontal="center" vertical="center" wrapText="1"/>
    </xf>
    <xf numFmtId="49" fontId="69" fillId="0" borderId="23" xfId="0" applyNumberFormat="1" applyFont="1" applyFill="1" applyBorder="1" applyAlignment="1">
      <alignment horizontal="center" vertical="center" wrapText="1"/>
    </xf>
    <xf numFmtId="166" fontId="69" fillId="0" borderId="45" xfId="0" applyNumberFormat="1" applyFont="1" applyFill="1" applyBorder="1" applyAlignment="1">
      <alignment horizontal="center" vertical="center" wrapText="1"/>
    </xf>
    <xf numFmtId="49" fontId="69" fillId="0" borderId="3" xfId="0" applyNumberFormat="1" applyFont="1" applyFill="1" applyBorder="1" applyAlignment="1">
      <alignment horizontal="center" vertical="center" wrapText="1"/>
    </xf>
    <xf numFmtId="166" fontId="69" fillId="0" borderId="76" xfId="0" applyNumberFormat="1" applyFont="1" applyFill="1" applyBorder="1" applyAlignment="1">
      <alignment horizontal="center" vertical="center" wrapText="1"/>
    </xf>
    <xf numFmtId="167" fontId="69" fillId="0" borderId="7" xfId="0" applyNumberFormat="1" applyFont="1" applyFill="1" applyBorder="1" applyAlignment="1">
      <alignment horizontal="center" vertical="center" wrapText="1"/>
    </xf>
    <xf numFmtId="167" fontId="69" fillId="0" borderId="46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166" fontId="69" fillId="0" borderId="69" xfId="0" applyNumberFormat="1" applyFont="1" applyFill="1" applyBorder="1" applyAlignment="1">
      <alignment horizontal="center" vertical="center" wrapText="1"/>
    </xf>
    <xf numFmtId="167" fontId="69" fillId="0" borderId="74" xfId="0" applyNumberFormat="1" applyFont="1" applyFill="1" applyBorder="1" applyAlignment="1">
      <alignment horizontal="center" vertical="center" wrapText="1"/>
    </xf>
    <xf numFmtId="167" fontId="69" fillId="0" borderId="70" xfId="0" applyNumberFormat="1" applyFont="1" applyFill="1" applyBorder="1" applyAlignment="1">
      <alignment horizontal="center" vertical="center" wrapText="1"/>
    </xf>
    <xf numFmtId="49" fontId="69" fillId="0" borderId="3" xfId="19" applyNumberFormat="1" applyFont="1" applyFill="1" applyBorder="1" applyAlignment="1">
      <alignment horizontal="center" vertical="center" wrapText="1"/>
    </xf>
    <xf numFmtId="166" fontId="69" fillId="0" borderId="76" xfId="19" applyNumberFormat="1" applyFont="1" applyFill="1" applyBorder="1" applyAlignment="1">
      <alignment horizontal="center" vertical="center" wrapText="1"/>
    </xf>
    <xf numFmtId="167" fontId="69" fillId="0" borderId="7" xfId="19" applyNumberFormat="1" applyFont="1" applyFill="1" applyBorder="1" applyAlignment="1">
      <alignment horizontal="center" vertical="center" wrapText="1"/>
    </xf>
    <xf numFmtId="167" fontId="69" fillId="0" borderId="46" xfId="19" applyNumberFormat="1" applyFont="1" applyFill="1" applyBorder="1" applyAlignment="1">
      <alignment horizontal="center" vertical="center" wrapText="1"/>
    </xf>
    <xf numFmtId="49" fontId="69" fillId="0" borderId="14" xfId="19" applyNumberFormat="1" applyFont="1" applyFill="1" applyBorder="1" applyAlignment="1">
      <alignment horizontal="center" vertical="center" wrapText="1"/>
    </xf>
    <xf numFmtId="166" fontId="69" fillId="0" borderId="17" xfId="19" applyNumberFormat="1" applyFont="1" applyFill="1" applyBorder="1" applyAlignment="1">
      <alignment horizontal="center" vertical="center" wrapText="1"/>
    </xf>
    <xf numFmtId="167" fontId="69" fillId="0" borderId="57" xfId="19" applyNumberFormat="1" applyFont="1" applyFill="1" applyBorder="1" applyAlignment="1">
      <alignment horizontal="center" vertical="center" wrapText="1"/>
    </xf>
    <xf numFmtId="167" fontId="69" fillId="0" borderId="18" xfId="19" applyNumberFormat="1" applyFont="1" applyFill="1" applyBorder="1" applyAlignment="1">
      <alignment horizontal="center" vertical="center" wrapText="1"/>
    </xf>
    <xf numFmtId="49" fontId="69" fillId="0" borderId="2" xfId="19" applyNumberFormat="1" applyFont="1" applyFill="1" applyBorder="1" applyAlignment="1">
      <alignment horizontal="center" vertical="center" wrapText="1"/>
    </xf>
    <xf numFmtId="166" fontId="69" fillId="0" borderId="24" xfId="19" applyNumberFormat="1" applyFont="1" applyFill="1" applyBorder="1" applyAlignment="1">
      <alignment horizontal="center" vertical="center" wrapText="1"/>
    </xf>
    <xf numFmtId="167" fontId="69" fillId="0" borderId="75" xfId="19" applyNumberFormat="1" applyFont="1" applyFill="1" applyBorder="1" applyAlignment="1">
      <alignment horizontal="center" vertical="center" wrapText="1"/>
    </xf>
    <xf numFmtId="167" fontId="69" fillId="0" borderId="29" xfId="19" applyNumberFormat="1" applyFont="1" applyFill="1" applyBorder="1" applyAlignment="1">
      <alignment horizontal="center" vertical="center" wrapText="1"/>
    </xf>
    <xf numFmtId="49" fontId="69" fillId="0" borderId="31" xfId="0" applyNumberFormat="1" applyFont="1" applyFill="1" applyBorder="1" applyAlignment="1">
      <alignment horizontal="center" vertical="center" wrapText="1"/>
    </xf>
    <xf numFmtId="166" fontId="69" fillId="0" borderId="26" xfId="0" applyNumberFormat="1" applyFont="1" applyFill="1" applyBorder="1" applyAlignment="1">
      <alignment horizontal="center" vertical="center" wrapText="1"/>
    </xf>
    <xf numFmtId="167" fontId="69" fillId="0" borderId="62" xfId="0" applyNumberFormat="1" applyFont="1" applyFill="1" applyBorder="1" applyAlignment="1">
      <alignment horizontal="center" vertical="center" wrapText="1"/>
    </xf>
    <xf numFmtId="167" fontId="69" fillId="0" borderId="27" xfId="0" applyNumberFormat="1" applyFont="1" applyFill="1" applyBorder="1" applyAlignment="1">
      <alignment horizontal="center" vertical="center" wrapText="1"/>
    </xf>
    <xf numFmtId="166" fontId="69" fillId="0" borderId="71" xfId="0" applyNumberFormat="1" applyFont="1" applyFill="1" applyBorder="1" applyAlignment="1">
      <alignment horizontal="center" vertical="center" wrapText="1"/>
    </xf>
    <xf numFmtId="166" fontId="176" fillId="0" borderId="0" xfId="0" applyNumberFormat="1" applyFont="1" applyFill="1" applyBorder="1" applyAlignment="1">
      <alignment horizontal="left" vertical="center" wrapText="1"/>
    </xf>
    <xf numFmtId="167" fontId="176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ill="1" applyBorder="1"/>
    <xf numFmtId="167" fontId="121" fillId="0" borderId="0" xfId="0" applyNumberFormat="1" applyFont="1" applyFill="1" applyBorder="1"/>
    <xf numFmtId="167" fontId="121" fillId="0" borderId="0" xfId="0" applyNumberFormat="1" applyFont="1" applyFill="1" applyBorder="1" applyAlignment="1">
      <alignment horizontal="center"/>
    </xf>
    <xf numFmtId="166" fontId="126" fillId="0" borderId="0" xfId="0" applyNumberFormat="1" applyFont="1" applyFill="1" applyBorder="1"/>
    <xf numFmtId="0" fontId="53" fillId="0" borderId="31" xfId="0" applyFont="1" applyFill="1" applyBorder="1" applyAlignment="1">
      <alignment horizontal="center"/>
    </xf>
    <xf numFmtId="0" fontId="65" fillId="0" borderId="31" xfId="0" applyFont="1" applyFill="1" applyBorder="1" applyAlignment="1">
      <alignment horizont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wrapText="1"/>
    </xf>
    <xf numFmtId="0" fontId="75" fillId="0" borderId="14" xfId="0" applyFont="1" applyFill="1" applyBorder="1" applyAlignment="1">
      <alignment horizontal="left" wrapText="1"/>
    </xf>
    <xf numFmtId="4" fontId="74" fillId="0" borderId="1" xfId="120" applyNumberFormat="1" applyFont="1" applyFill="1" applyBorder="1" applyAlignment="1">
      <alignment horizontal="center" wrapText="1"/>
    </xf>
    <xf numFmtId="2" fontId="74" fillId="0" borderId="14" xfId="120" applyNumberFormat="1" applyFont="1" applyFill="1" applyBorder="1" applyAlignment="1">
      <alignment horizontal="center" wrapText="1"/>
    </xf>
    <xf numFmtId="4" fontId="74" fillId="0" borderId="14" xfId="120" applyNumberFormat="1" applyFont="1" applyFill="1" applyBorder="1" applyAlignment="1">
      <alignment horizontal="center" wrapText="1"/>
    </xf>
    <xf numFmtId="4" fontId="75" fillId="0" borderId="14" xfId="120" applyNumberFormat="1" applyFont="1" applyFill="1" applyBorder="1" applyAlignment="1">
      <alignment horizontal="center" wrapText="1"/>
    </xf>
    <xf numFmtId="4" fontId="93" fillId="0" borderId="0" xfId="11" applyNumberFormat="1" applyFont="1" applyFill="1" applyAlignment="1">
      <alignment horizontal="left"/>
    </xf>
    <xf numFmtId="167" fontId="93" fillId="0" borderId="0" xfId="10" applyNumberFormat="1" applyFont="1" applyFill="1" applyBorder="1" applyAlignment="1">
      <alignment horizontal="left"/>
    </xf>
    <xf numFmtId="4" fontId="176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/>
    </xf>
    <xf numFmtId="166" fontId="57" fillId="0" borderId="5" xfId="0" applyNumberFormat="1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166" fontId="57" fillId="0" borderId="38" xfId="0" applyNumberFormat="1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top" wrapText="1"/>
    </xf>
    <xf numFmtId="166" fontId="57" fillId="0" borderId="0" xfId="0" applyNumberFormat="1" applyFont="1" applyFill="1" applyBorder="1" applyAlignment="1">
      <alignment horizontal="center" vertical="center"/>
    </xf>
    <xf numFmtId="2" fontId="69" fillId="0" borderId="54" xfId="0" applyNumberFormat="1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67" fontId="69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66" fontId="56" fillId="0" borderId="1" xfId="0" applyNumberFormat="1" applyFont="1" applyFill="1" applyBorder="1" applyAlignment="1">
      <alignment horizontal="center" vertical="center"/>
    </xf>
    <xf numFmtId="166" fontId="57" fillId="0" borderId="1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 vertical="center"/>
    </xf>
    <xf numFmtId="166" fontId="57" fillId="0" borderId="3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166" fontId="57" fillId="0" borderId="3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 vertical="center"/>
    </xf>
    <xf numFmtId="4" fontId="69" fillId="0" borderId="31" xfId="0" applyNumberFormat="1" applyFont="1" applyFill="1" applyBorder="1" applyAlignment="1">
      <alignment horizontal="center" vertical="center" wrapText="1"/>
    </xf>
    <xf numFmtId="4" fontId="69" fillId="0" borderId="54" xfId="0" applyNumberFormat="1" applyFont="1" applyFill="1" applyBorder="1" applyAlignment="1">
      <alignment horizontal="center" vertical="center" wrapText="1"/>
    </xf>
    <xf numFmtId="4" fontId="69" fillId="0" borderId="54" xfId="0" applyNumberFormat="1" applyFont="1" applyFill="1" applyBorder="1" applyAlignment="1">
      <alignment horizontal="center" vertical="center"/>
    </xf>
    <xf numFmtId="2" fontId="69" fillId="0" borderId="54" xfId="0" applyNumberFormat="1" applyFont="1" applyFill="1" applyBorder="1" applyAlignment="1">
      <alignment horizontal="center" vertical="center"/>
    </xf>
    <xf numFmtId="0" fontId="69" fillId="0" borderId="54" xfId="0" applyNumberFormat="1" applyFont="1" applyFill="1" applyBorder="1" applyAlignment="1">
      <alignment horizontal="center" vertical="center"/>
    </xf>
    <xf numFmtId="2" fontId="69" fillId="0" borderId="31" xfId="0" applyNumberFormat="1" applyFont="1" applyFill="1" applyBorder="1" applyAlignment="1">
      <alignment horizontal="center" vertical="center"/>
    </xf>
    <xf numFmtId="0" fontId="69" fillId="0" borderId="31" xfId="0" applyNumberFormat="1" applyFont="1" applyFill="1" applyBorder="1" applyAlignment="1">
      <alignment horizontal="center" vertical="center" wrapText="1"/>
    </xf>
    <xf numFmtId="0" fontId="69" fillId="0" borderId="54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70" fontId="176" fillId="0" borderId="0" xfId="0" applyNumberFormat="1" applyFont="1" applyFill="1" applyBorder="1" applyAlignment="1">
      <alignment vertical="center"/>
    </xf>
    <xf numFmtId="170" fontId="96" fillId="0" borderId="0" xfId="0" applyNumberFormat="1" applyFont="1" applyFill="1" applyBorder="1"/>
    <xf numFmtId="4" fontId="128" fillId="0" borderId="0" xfId="0" applyNumberFormat="1" applyFont="1" applyFill="1" applyBorder="1" applyAlignment="1">
      <alignment horizontal="center" vertical="center" wrapText="1"/>
    </xf>
    <xf numFmtId="166" fontId="128" fillId="0" borderId="0" xfId="0" applyNumberFormat="1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73" fillId="0" borderId="55" xfId="0" applyFont="1" applyFill="1" applyBorder="1" applyAlignment="1">
      <alignment horizontal="center" vertical="top" wrapText="1"/>
    </xf>
    <xf numFmtId="0" fontId="73" fillId="0" borderId="64" xfId="0" applyFont="1" applyFill="1" applyBorder="1" applyAlignment="1">
      <alignment horizontal="center" vertical="top" wrapText="1"/>
    </xf>
    <xf numFmtId="0" fontId="73" fillId="0" borderId="5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37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/>
    </xf>
    <xf numFmtId="3" fontId="57" fillId="0" borderId="54" xfId="0" applyNumberFormat="1" applyFont="1" applyFill="1" applyBorder="1" applyAlignment="1">
      <alignment horizontal="center" vertical="center"/>
    </xf>
    <xf numFmtId="3" fontId="57" fillId="0" borderId="51" xfId="0" applyNumberFormat="1" applyFont="1" applyFill="1" applyBorder="1" applyAlignment="1">
      <alignment horizontal="center" vertical="center"/>
    </xf>
    <xf numFmtId="3" fontId="57" fillId="0" borderId="5" xfId="0" applyNumberFormat="1" applyFont="1" applyFill="1" applyBorder="1" applyAlignment="1">
      <alignment horizontal="center" vertical="center"/>
    </xf>
    <xf numFmtId="3" fontId="57" fillId="0" borderId="37" xfId="0" applyNumberFormat="1" applyFont="1" applyFill="1" applyBorder="1" applyAlignment="1">
      <alignment horizontal="center" vertical="center"/>
    </xf>
    <xf numFmtId="3" fontId="57" fillId="0" borderId="30" xfId="0" applyNumberFormat="1" applyFont="1" applyFill="1" applyBorder="1" applyAlignment="1">
      <alignment horizontal="center" vertical="center"/>
    </xf>
    <xf numFmtId="3" fontId="57" fillId="0" borderId="39" xfId="0" applyNumberFormat="1" applyFont="1" applyFill="1" applyBorder="1" applyAlignment="1">
      <alignment horizontal="center" vertical="center"/>
    </xf>
    <xf numFmtId="3" fontId="140" fillId="0" borderId="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/>
    </xf>
    <xf numFmtId="3" fontId="57" fillId="0" borderId="37" xfId="0" applyNumberFormat="1" applyFont="1" applyFill="1" applyBorder="1" applyAlignment="1">
      <alignment horizontal="center"/>
    </xf>
    <xf numFmtId="3" fontId="57" fillId="0" borderId="9" xfId="0" applyNumberFormat="1" applyFont="1" applyFill="1" applyBorder="1" applyAlignment="1">
      <alignment horizontal="center"/>
    </xf>
    <xf numFmtId="3" fontId="57" fillId="0" borderId="39" xfId="0" applyNumberFormat="1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3" fontId="57" fillId="0" borderId="30" xfId="0" applyNumberFormat="1" applyFont="1" applyFill="1" applyBorder="1" applyAlignment="1">
      <alignment horizontal="center"/>
    </xf>
    <xf numFmtId="3" fontId="57" fillId="0" borderId="5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166" fontId="57" fillId="0" borderId="5" xfId="0" applyNumberFormat="1" applyFont="1" applyFill="1" applyBorder="1" applyAlignment="1">
      <alignment horizontal="center" vertical="center"/>
    </xf>
    <xf numFmtId="166" fontId="57" fillId="0" borderId="37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3" fontId="66" fillId="0" borderId="54" xfId="0" applyNumberFormat="1" applyFont="1" applyFill="1" applyBorder="1" applyAlignment="1">
      <alignment horizontal="center" vertical="center"/>
    </xf>
    <xf numFmtId="3" fontId="66" fillId="0" borderId="5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3" fontId="66" fillId="0" borderId="54" xfId="0" applyNumberFormat="1" applyFont="1" applyFill="1" applyBorder="1" applyAlignment="1">
      <alignment horizontal="center" vertical="center" wrapText="1"/>
    </xf>
    <xf numFmtId="3" fontId="66" fillId="0" borderId="51" xfId="0" applyNumberFormat="1" applyFont="1" applyFill="1" applyBorder="1" applyAlignment="1">
      <alignment horizontal="center" vertical="center" wrapText="1"/>
    </xf>
    <xf numFmtId="3" fontId="57" fillId="0" borderId="1" xfId="0" applyNumberFormat="1" applyFont="1" applyFill="1" applyBorder="1" applyAlignment="1">
      <alignment horizontal="center" vertical="center"/>
    </xf>
    <xf numFmtId="3" fontId="57" fillId="0" borderId="2" xfId="0" applyNumberFormat="1" applyFont="1" applyFill="1" applyBorder="1" applyAlignment="1">
      <alignment horizontal="center" vertical="center"/>
    </xf>
    <xf numFmtId="3" fontId="57" fillId="0" borderId="54" xfId="0" applyNumberFormat="1" applyFont="1" applyFill="1" applyBorder="1" applyAlignment="1">
      <alignment horizontal="center"/>
    </xf>
    <xf numFmtId="3" fontId="57" fillId="0" borderId="51" xfId="0" applyNumberFormat="1" applyFont="1" applyFill="1" applyBorder="1" applyAlignment="1">
      <alignment horizontal="center"/>
    </xf>
    <xf numFmtId="3" fontId="57" fillId="0" borderId="4" xfId="0" applyNumberFormat="1" applyFont="1" applyFill="1" applyBorder="1" applyAlignment="1">
      <alignment horizontal="center" vertical="center"/>
    </xf>
    <xf numFmtId="3" fontId="57" fillId="0" borderId="38" xfId="0" applyNumberFormat="1" applyFont="1" applyFill="1" applyBorder="1" applyAlignment="1">
      <alignment horizontal="center" vertical="center"/>
    </xf>
    <xf numFmtId="166" fontId="57" fillId="0" borderId="4" xfId="0" applyNumberFormat="1" applyFont="1" applyFill="1" applyBorder="1" applyAlignment="1">
      <alignment horizontal="center" vertical="center"/>
    </xf>
    <xf numFmtId="166" fontId="57" fillId="0" borderId="38" xfId="0" applyNumberFormat="1" applyFont="1" applyFill="1" applyBorder="1" applyAlignment="1">
      <alignment horizontal="center" vertical="center"/>
    </xf>
    <xf numFmtId="3" fontId="66" fillId="0" borderId="49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Alignment="1">
      <alignment horizontal="center"/>
    </xf>
    <xf numFmtId="2" fontId="98" fillId="0" borderId="9" xfId="0" applyNumberFormat="1" applyFont="1" applyFill="1" applyBorder="1" applyAlignment="1">
      <alignment horizontal="right" vertical="center"/>
    </xf>
    <xf numFmtId="0" fontId="56" fillId="0" borderId="1" xfId="0" applyFont="1" applyFill="1" applyBorder="1" applyAlignment="1">
      <alignment horizontal="center" vertical="center"/>
    </xf>
    <xf numFmtId="0" fontId="129" fillId="0" borderId="2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2" fontId="130" fillId="0" borderId="54" xfId="0" applyNumberFormat="1" applyFont="1" applyFill="1" applyBorder="1" applyAlignment="1">
      <alignment horizontal="center" vertical="center"/>
    </xf>
    <xf numFmtId="2" fontId="130" fillId="0" borderId="5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56" fillId="0" borderId="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49" fontId="56" fillId="0" borderId="5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49" fontId="56" fillId="0" borderId="3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49" fontId="56" fillId="0" borderId="55" xfId="0" applyNumberFormat="1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49" fontId="56" fillId="0" borderId="64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56" xfId="0" applyNumberFormat="1" applyFont="1" applyFill="1" applyBorder="1" applyAlignment="1">
      <alignment horizontal="center" vertical="center" wrapText="1"/>
    </xf>
    <xf numFmtId="2" fontId="56" fillId="0" borderId="43" xfId="0" applyNumberFormat="1" applyFont="1" applyFill="1" applyBorder="1" applyAlignment="1">
      <alignment horizontal="center" vertical="center" wrapText="1"/>
    </xf>
    <xf numFmtId="2" fontId="56" fillId="0" borderId="66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 indent="2"/>
    </xf>
    <xf numFmtId="0" fontId="57" fillId="0" borderId="16" xfId="0" applyFont="1" applyFill="1" applyBorder="1" applyAlignment="1">
      <alignment horizontal="left" vertical="center" indent="2"/>
    </xf>
    <xf numFmtId="0" fontId="57" fillId="0" borderId="42" xfId="0" applyFont="1" applyFill="1" applyBorder="1" applyAlignment="1">
      <alignment horizontal="left" vertical="center" indent="2"/>
    </xf>
    <xf numFmtId="0" fontId="56" fillId="0" borderId="55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 indent="2"/>
    </xf>
    <xf numFmtId="0" fontId="57" fillId="0" borderId="16" xfId="0" applyFont="1" applyFill="1" applyBorder="1" applyAlignment="1">
      <alignment horizontal="left" vertical="center" wrapText="1" indent="2"/>
    </xf>
    <xf numFmtId="0" fontId="57" fillId="0" borderId="42" xfId="0" applyFont="1" applyFill="1" applyBorder="1" applyAlignment="1">
      <alignment horizontal="left" vertical="center" wrapText="1" indent="2"/>
    </xf>
    <xf numFmtId="0" fontId="64" fillId="0" borderId="0" xfId="0" applyFont="1" applyFill="1" applyBorder="1" applyAlignment="1">
      <alignment horizontal="left" vertical="top" wrapText="1"/>
    </xf>
    <xf numFmtId="0" fontId="57" fillId="0" borderId="57" xfId="0" applyFont="1" applyFill="1" applyBorder="1" applyAlignment="1">
      <alignment horizontal="left" vertical="center" indent="2"/>
    </xf>
    <xf numFmtId="0" fontId="71" fillId="0" borderId="64" xfId="0" applyFont="1" applyFill="1" applyBorder="1" applyAlignment="1">
      <alignment horizontal="left" vertical="center" indent="2"/>
    </xf>
    <xf numFmtId="0" fontId="71" fillId="0" borderId="53" xfId="0" applyFont="1" applyFill="1" applyBorder="1" applyAlignment="1">
      <alignment horizontal="left" vertical="center" indent="2"/>
    </xf>
    <xf numFmtId="0" fontId="71" fillId="0" borderId="44" xfId="0" applyFont="1" applyFill="1" applyBorder="1" applyAlignment="1">
      <alignment horizontal="left" vertical="center" indent="2"/>
    </xf>
    <xf numFmtId="0" fontId="101" fillId="0" borderId="15" xfId="0" applyFont="1" applyFill="1" applyBorder="1" applyAlignment="1">
      <alignment horizontal="justify" vertical="center" wrapText="1"/>
    </xf>
    <xf numFmtId="0" fontId="73" fillId="0" borderId="5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49" fontId="66" fillId="0" borderId="1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2" fontId="66" fillId="0" borderId="54" xfId="0" applyNumberFormat="1" applyFont="1" applyFill="1" applyBorder="1" applyAlignment="1">
      <alignment horizontal="center" vertical="center" wrapText="1"/>
    </xf>
    <xf numFmtId="2" fontId="66" fillId="0" borderId="51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66" fillId="0" borderId="68" xfId="0" applyFont="1" applyFill="1" applyBorder="1" applyAlignment="1">
      <alignment horizontal="left" vertical="center" wrapText="1"/>
    </xf>
    <xf numFmtId="0" fontId="66" fillId="0" borderId="33" xfId="0" applyFont="1" applyFill="1" applyBorder="1" applyAlignment="1">
      <alignment horizontal="left" vertical="center" wrapText="1"/>
    </xf>
    <xf numFmtId="0" fontId="67" fillId="0" borderId="28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42" xfId="0" applyFont="1" applyFill="1" applyBorder="1" applyAlignment="1">
      <alignment horizontal="left" vertical="center" wrapText="1"/>
    </xf>
    <xf numFmtId="49" fontId="71" fillId="0" borderId="28" xfId="0" applyNumberFormat="1" applyFont="1" applyFill="1" applyBorder="1" applyAlignment="1">
      <alignment horizontal="left" vertical="center" wrapText="1"/>
    </xf>
    <xf numFmtId="49" fontId="71" fillId="0" borderId="16" xfId="0" applyNumberFormat="1" applyFont="1" applyFill="1" applyBorder="1" applyAlignment="1">
      <alignment horizontal="left" vertical="center" wrapText="1"/>
    </xf>
    <xf numFmtId="49" fontId="71" fillId="0" borderId="42" xfId="0" applyNumberFormat="1" applyFont="1" applyFill="1" applyBorder="1" applyAlignment="1">
      <alignment horizontal="left" vertical="center" wrapText="1"/>
    </xf>
    <xf numFmtId="0" fontId="67" fillId="0" borderId="64" xfId="0" applyFont="1" applyFill="1" applyBorder="1" applyAlignment="1">
      <alignment horizontal="left" vertical="center" wrapText="1"/>
    </xf>
    <xf numFmtId="0" fontId="67" fillId="0" borderId="53" xfId="0" applyFont="1" applyFill="1" applyBorder="1" applyAlignment="1">
      <alignment horizontal="left" vertical="center" wrapText="1"/>
    </xf>
    <xf numFmtId="0" fontId="67" fillId="0" borderId="44" xfId="0" applyFont="1" applyFill="1" applyBorder="1" applyAlignment="1">
      <alignment horizontal="left" vertical="center" wrapText="1"/>
    </xf>
    <xf numFmtId="0" fontId="66" fillId="2" borderId="34" xfId="0" applyFont="1" applyFill="1" applyBorder="1" applyAlignment="1">
      <alignment horizontal="left" vertical="center" wrapText="1"/>
    </xf>
    <xf numFmtId="0" fontId="66" fillId="2" borderId="33" xfId="0" applyFont="1" applyFill="1" applyBorder="1" applyAlignment="1">
      <alignment horizontal="left" vertical="center" wrapText="1"/>
    </xf>
    <xf numFmtId="0" fontId="66" fillId="2" borderId="19" xfId="0" applyFont="1" applyFill="1" applyBorder="1" applyAlignment="1">
      <alignment horizontal="left" vertical="center" wrapText="1"/>
    </xf>
    <xf numFmtId="0" fontId="66" fillId="2" borderId="18" xfId="0" applyFont="1" applyFill="1" applyBorder="1" applyAlignment="1">
      <alignment horizontal="left" vertical="center" wrapText="1"/>
    </xf>
    <xf numFmtId="0" fontId="97" fillId="2" borderId="67" xfId="0" applyFont="1" applyFill="1" applyBorder="1" applyAlignment="1">
      <alignment horizontal="left" vertical="center" wrapText="1"/>
    </xf>
    <xf numFmtId="0" fontId="97" fillId="2" borderId="66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2" fontId="66" fillId="0" borderId="69" xfId="0" applyNumberFormat="1" applyFont="1" applyFill="1" applyBorder="1" applyAlignment="1">
      <alignment horizontal="center" vertical="center" wrapText="1"/>
    </xf>
    <xf numFmtId="2" fontId="66" fillId="0" borderId="7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6" fillId="0" borderId="47" xfId="0" applyFont="1" applyFill="1" applyBorder="1" applyAlignment="1">
      <alignment horizontal="left" vertical="center" wrapText="1"/>
    </xf>
    <xf numFmtId="0" fontId="67" fillId="0" borderId="28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67" fillId="0" borderId="42" xfId="0" applyFont="1" applyFill="1" applyBorder="1" applyAlignment="1">
      <alignment vertical="center" wrapText="1"/>
    </xf>
    <xf numFmtId="0" fontId="66" fillId="0" borderId="28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6" fillId="0" borderId="42" xfId="0" applyFont="1" applyFill="1" applyBorder="1" applyAlignment="1">
      <alignment vertical="center" wrapText="1"/>
    </xf>
    <xf numFmtId="0" fontId="66" fillId="0" borderId="64" xfId="0" applyFont="1" applyFill="1" applyBorder="1" applyAlignment="1">
      <alignment vertical="center" wrapText="1"/>
    </xf>
    <xf numFmtId="0" fontId="66" fillId="0" borderId="53" xfId="0" applyFont="1" applyFill="1" applyBorder="1" applyAlignment="1">
      <alignment vertical="center" wrapText="1"/>
    </xf>
    <xf numFmtId="0" fontId="66" fillId="0" borderId="44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2" fontId="56" fillId="0" borderId="54" xfId="0" applyNumberFormat="1" applyFont="1" applyFill="1" applyBorder="1" applyAlignment="1">
      <alignment horizontal="center" vertical="center"/>
    </xf>
    <xf numFmtId="0" fontId="129" fillId="0" borderId="49" xfId="0" applyFont="1" applyFill="1" applyBorder="1" applyAlignment="1">
      <alignment vertical="center"/>
    </xf>
    <xf numFmtId="0" fontId="129" fillId="0" borderId="51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top"/>
    </xf>
    <xf numFmtId="49" fontId="73" fillId="0" borderId="54" xfId="0" applyNumberFormat="1" applyFont="1" applyFill="1" applyBorder="1" applyAlignment="1">
      <alignment horizontal="center" vertical="center" wrapText="1"/>
    </xf>
    <xf numFmtId="49" fontId="73" fillId="0" borderId="49" xfId="0" applyNumberFormat="1" applyFont="1" applyFill="1" applyBorder="1" applyAlignment="1">
      <alignment horizontal="center" vertical="center" wrapText="1"/>
    </xf>
    <xf numFmtId="49" fontId="73" fillId="0" borderId="51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 vertical="justify"/>
    </xf>
    <xf numFmtId="0" fontId="84" fillId="0" borderId="33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132" fillId="0" borderId="26" xfId="0" applyFont="1" applyFill="1" applyBorder="1" applyAlignment="1">
      <alignment horizontal="center" vertical="center" wrapText="1"/>
    </xf>
    <xf numFmtId="0" fontId="132" fillId="0" borderId="62" xfId="0" applyFont="1" applyFill="1" applyBorder="1" applyAlignment="1">
      <alignment horizontal="center" vertical="center" wrapText="1"/>
    </xf>
    <xf numFmtId="0" fontId="132" fillId="0" borderId="27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top" wrapText="1"/>
    </xf>
    <xf numFmtId="0" fontId="69" fillId="0" borderId="28" xfId="0" applyFont="1" applyFill="1" applyBorder="1" applyAlignment="1">
      <alignment horizontal="center" vertical="top" wrapText="1"/>
    </xf>
    <xf numFmtId="0" fontId="69" fillId="0" borderId="64" xfId="0" applyFont="1" applyFill="1" applyBorder="1" applyAlignment="1">
      <alignment horizontal="center" vertical="top" wrapText="1"/>
    </xf>
    <xf numFmtId="0" fontId="132" fillId="0" borderId="71" xfId="0" applyFont="1" applyFill="1" applyBorder="1" applyAlignment="1">
      <alignment horizontal="center" vertical="center" wrapText="1"/>
    </xf>
    <xf numFmtId="0" fontId="84" fillId="0" borderId="41" xfId="0" applyFont="1" applyFill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/>
    </xf>
    <xf numFmtId="2" fontId="56" fillId="0" borderId="4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66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center" vertical="top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89" fillId="0" borderId="54" xfId="0" applyFont="1" applyFill="1" applyBorder="1" applyAlignment="1">
      <alignment horizontal="center" vertical="center" wrapText="1"/>
    </xf>
    <xf numFmtId="0" fontId="89" fillId="0" borderId="51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89" fillId="0" borderId="1" xfId="0" applyFon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176" fillId="0" borderId="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54" xfId="0" applyNumberFormat="1" applyFont="1" applyFill="1" applyBorder="1" applyAlignment="1">
      <alignment horizontal="center" vertical="center" wrapText="1"/>
    </xf>
    <xf numFmtId="49" fontId="69" fillId="0" borderId="49" xfId="0" applyNumberFormat="1" applyFont="1" applyFill="1" applyBorder="1" applyAlignment="1">
      <alignment horizontal="center" vertical="center" wrapText="1"/>
    </xf>
    <xf numFmtId="49" fontId="69" fillId="0" borderId="51" xfId="0" applyNumberFormat="1" applyFont="1" applyFill="1" applyBorder="1" applyAlignment="1">
      <alignment horizontal="center" vertical="center" wrapText="1"/>
    </xf>
    <xf numFmtId="2" fontId="69" fillId="0" borderId="54" xfId="0" applyNumberFormat="1" applyFont="1" applyFill="1" applyBorder="1" applyAlignment="1">
      <alignment horizontal="center" vertical="center" wrapText="1"/>
    </xf>
    <xf numFmtId="2" fontId="69" fillId="0" borderId="49" xfId="0" applyNumberFormat="1" applyFont="1" applyFill="1" applyBorder="1" applyAlignment="1">
      <alignment horizontal="center" vertical="center" wrapText="1"/>
    </xf>
    <xf numFmtId="2" fontId="69" fillId="0" borderId="51" xfId="0" applyNumberFormat="1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71" xfId="0" applyFont="1" applyFill="1" applyBorder="1" applyAlignment="1">
      <alignment horizontal="center" vertical="center" wrapText="1"/>
    </xf>
    <xf numFmtId="0" fontId="69" fillId="0" borderId="50" xfId="0" applyFont="1" applyFill="1" applyBorder="1" applyAlignment="1">
      <alignment horizontal="center" vertical="center" wrapText="1"/>
    </xf>
    <xf numFmtId="0" fontId="69" fillId="0" borderId="51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top" wrapText="1"/>
    </xf>
    <xf numFmtId="0" fontId="73" fillId="0" borderId="9" xfId="0" applyNumberFormat="1" applyFont="1" applyFill="1" applyBorder="1" applyAlignment="1">
      <alignment horizontal="center" vertical="top" wrapText="1"/>
    </xf>
    <xf numFmtId="0" fontId="73" fillId="0" borderId="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3" fillId="0" borderId="54" xfId="0" applyNumberFormat="1" applyFont="1" applyFill="1" applyBorder="1" applyAlignment="1">
      <alignment horizontal="center" vertical="center" wrapText="1"/>
    </xf>
    <xf numFmtId="0" fontId="73" fillId="0" borderId="49" xfId="0" applyNumberFormat="1" applyFont="1" applyFill="1" applyBorder="1" applyAlignment="1">
      <alignment horizontal="center" vertical="center" wrapText="1"/>
    </xf>
    <xf numFmtId="0" fontId="73" fillId="0" borderId="51" xfId="0" applyNumberFormat="1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53" xfId="0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horizontal="center" vertical="center"/>
    </xf>
    <xf numFmtId="0" fontId="73" fillId="0" borderId="72" xfId="0" applyFont="1" applyFill="1" applyBorder="1" applyAlignment="1">
      <alignment horizontal="center" vertical="center"/>
    </xf>
    <xf numFmtId="0" fontId="73" fillId="0" borderId="72" xfId="0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2" fontId="69" fillId="0" borderId="19" xfId="0" applyNumberFormat="1" applyFont="1" applyFill="1" applyBorder="1" applyAlignment="1">
      <alignment horizontal="center" vertical="center" wrapText="1"/>
    </xf>
    <xf numFmtId="2" fontId="69" fillId="0" borderId="57" xfId="0" applyNumberFormat="1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73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/>
    </xf>
    <xf numFmtId="49" fontId="69" fillId="0" borderId="26" xfId="0" applyNumberFormat="1" applyFont="1" applyFill="1" applyBorder="1" applyAlignment="1">
      <alignment horizontal="center" vertical="center" wrapText="1"/>
    </xf>
    <xf numFmtId="49" fontId="69" fillId="0" borderId="62" xfId="0" applyNumberFormat="1" applyFont="1" applyFill="1" applyBorder="1" applyAlignment="1">
      <alignment horizontal="center" vertical="center" wrapText="1"/>
    </xf>
    <xf numFmtId="49" fontId="69" fillId="0" borderId="27" xfId="0" applyNumberFormat="1" applyFont="1" applyFill="1" applyBorder="1" applyAlignment="1">
      <alignment horizontal="center" vertical="center" wrapText="1"/>
    </xf>
    <xf numFmtId="2" fontId="69" fillId="0" borderId="5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58" xfId="0" applyFont="1" applyFill="1" applyBorder="1" applyAlignment="1">
      <alignment horizontal="center" vertical="center" wrapText="1"/>
    </xf>
    <xf numFmtId="0" fontId="73" fillId="0" borderId="52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60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 vertical="center"/>
    </xf>
    <xf numFmtId="167" fontId="69" fillId="0" borderId="5" xfId="0" applyNumberFormat="1" applyFont="1" applyFill="1" applyBorder="1" applyAlignment="1">
      <alignment horizontal="center" vertical="center" wrapText="1"/>
    </xf>
    <xf numFmtId="167" fontId="69" fillId="0" borderId="10" xfId="0" applyNumberFormat="1" applyFont="1" applyFill="1" applyBorder="1" applyAlignment="1">
      <alignment horizontal="center" vertical="center" wrapText="1"/>
    </xf>
    <xf numFmtId="167" fontId="69" fillId="0" borderId="37" xfId="0" applyNumberFormat="1" applyFont="1" applyFill="1" applyBorder="1" applyAlignment="1">
      <alignment horizontal="center" vertical="center" wrapText="1"/>
    </xf>
    <xf numFmtId="167" fontId="69" fillId="0" borderId="4" xfId="0" applyNumberFormat="1" applyFont="1" applyFill="1" applyBorder="1" applyAlignment="1">
      <alignment horizontal="center" vertical="center" wrapText="1"/>
    </xf>
    <xf numFmtId="167" fontId="69" fillId="0" borderId="0" xfId="0" applyNumberFormat="1" applyFont="1" applyFill="1" applyBorder="1" applyAlignment="1">
      <alignment horizontal="center" vertical="center" wrapText="1"/>
    </xf>
    <xf numFmtId="167" fontId="69" fillId="0" borderId="38" xfId="0" applyNumberFormat="1" applyFont="1" applyFill="1" applyBorder="1" applyAlignment="1">
      <alignment horizontal="center" vertical="center" wrapText="1"/>
    </xf>
    <xf numFmtId="167" fontId="69" fillId="0" borderId="30" xfId="0" applyNumberFormat="1" applyFont="1" applyFill="1" applyBorder="1" applyAlignment="1">
      <alignment horizontal="center" vertical="center" wrapText="1"/>
    </xf>
    <xf numFmtId="167" fontId="69" fillId="0" borderId="9" xfId="0" applyNumberFormat="1" applyFont="1" applyFill="1" applyBorder="1" applyAlignment="1">
      <alignment horizontal="center" vertical="center" wrapText="1"/>
    </xf>
    <xf numFmtId="167" fontId="69" fillId="0" borderId="39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1" fontId="73" fillId="0" borderId="74" xfId="0" applyNumberFormat="1" applyFont="1" applyFill="1" applyBorder="1" applyAlignment="1">
      <alignment horizontal="center" vertical="center"/>
    </xf>
    <xf numFmtId="1" fontId="73" fillId="0" borderId="7" xfId="0" applyNumberFormat="1" applyFont="1" applyFill="1" applyBorder="1" applyAlignment="1">
      <alignment horizontal="center" vertical="center"/>
    </xf>
    <xf numFmtId="1" fontId="73" fillId="0" borderId="75" xfId="0" applyNumberFormat="1" applyFont="1" applyFill="1" applyBorder="1" applyAlignment="1">
      <alignment horizontal="center" vertical="center"/>
    </xf>
    <xf numFmtId="1" fontId="73" fillId="0" borderId="58" xfId="0" applyNumberFormat="1" applyFont="1" applyFill="1" applyBorder="1" applyAlignment="1">
      <alignment horizontal="center" vertical="center"/>
    </xf>
    <xf numFmtId="1" fontId="73" fillId="0" borderId="57" xfId="0" applyNumberFormat="1" applyFont="1" applyFill="1" applyBorder="1" applyAlignment="1">
      <alignment horizontal="center" vertical="center"/>
    </xf>
    <xf numFmtId="1" fontId="73" fillId="0" borderId="63" xfId="0" applyNumberFormat="1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57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75" xfId="0" applyFont="1" applyFill="1" applyBorder="1" applyAlignment="1">
      <alignment horizontal="center" vertical="center"/>
    </xf>
    <xf numFmtId="167" fontId="69" fillId="0" borderId="74" xfId="0" applyNumberFormat="1" applyFont="1" applyFill="1" applyBorder="1" applyAlignment="1">
      <alignment horizontal="center" vertical="center"/>
    </xf>
    <xf numFmtId="167" fontId="69" fillId="0" borderId="7" xfId="0" applyNumberFormat="1" applyFont="1" applyFill="1" applyBorder="1" applyAlignment="1">
      <alignment horizontal="center" vertical="center"/>
    </xf>
    <xf numFmtId="167" fontId="69" fillId="0" borderId="75" xfId="0" applyNumberFormat="1" applyFont="1" applyFill="1" applyBorder="1" applyAlignment="1">
      <alignment horizontal="center" vertical="center"/>
    </xf>
    <xf numFmtId="167" fontId="69" fillId="0" borderId="10" xfId="0" applyNumberFormat="1" applyFont="1" applyFill="1" applyBorder="1" applyAlignment="1">
      <alignment horizontal="center" vertical="center"/>
    </xf>
    <xf numFmtId="167" fontId="69" fillId="0" borderId="0" xfId="0" applyNumberFormat="1" applyFont="1" applyFill="1" applyBorder="1" applyAlignment="1">
      <alignment horizontal="center" vertical="center"/>
    </xf>
    <xf numFmtId="167" fontId="69" fillId="0" borderId="9" xfId="0" applyNumberFormat="1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47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73" xfId="0" applyFont="1" applyFill="1" applyBorder="1" applyAlignment="1">
      <alignment horizontal="center" vertical="center"/>
    </xf>
    <xf numFmtId="168" fontId="73" fillId="0" borderId="5" xfId="0" applyNumberFormat="1" applyFont="1" applyFill="1" applyBorder="1" applyAlignment="1">
      <alignment horizontal="center" vertical="center" wrapText="1"/>
    </xf>
    <xf numFmtId="168" fontId="73" fillId="0" borderId="10" xfId="0" applyNumberFormat="1" applyFont="1" applyFill="1" applyBorder="1" applyAlignment="1">
      <alignment horizontal="center" vertical="center" wrapText="1"/>
    </xf>
    <xf numFmtId="168" fontId="73" fillId="0" borderId="37" xfId="0" applyNumberFormat="1" applyFont="1" applyFill="1" applyBorder="1" applyAlignment="1">
      <alignment horizontal="center" vertical="center" wrapText="1"/>
    </xf>
    <xf numFmtId="168" fontId="73" fillId="0" borderId="4" xfId="0" applyNumberFormat="1" applyFont="1" applyFill="1" applyBorder="1" applyAlignment="1">
      <alignment horizontal="center" vertical="center" wrapText="1"/>
    </xf>
    <xf numFmtId="168" fontId="73" fillId="0" borderId="0" xfId="0" applyNumberFormat="1" applyFont="1" applyFill="1" applyBorder="1" applyAlignment="1">
      <alignment horizontal="center" vertical="center" wrapText="1"/>
    </xf>
    <xf numFmtId="168" fontId="73" fillId="0" borderId="38" xfId="0" applyNumberFormat="1" applyFont="1" applyFill="1" applyBorder="1" applyAlignment="1">
      <alignment horizontal="center" vertical="center" wrapText="1"/>
    </xf>
    <xf numFmtId="168" fontId="73" fillId="0" borderId="30" xfId="0" applyNumberFormat="1" applyFont="1" applyFill="1" applyBorder="1" applyAlignment="1">
      <alignment horizontal="center" vertical="center" wrapText="1"/>
    </xf>
    <xf numFmtId="168" fontId="73" fillId="0" borderId="9" xfId="0" applyNumberFormat="1" applyFont="1" applyFill="1" applyBorder="1" applyAlignment="1">
      <alignment horizontal="center" vertical="center" wrapText="1"/>
    </xf>
    <xf numFmtId="168" fontId="73" fillId="0" borderId="39" xfId="0" applyNumberFormat="1" applyFont="1" applyFill="1" applyBorder="1" applyAlignment="1">
      <alignment horizontal="center" vertical="center" wrapText="1"/>
    </xf>
    <xf numFmtId="167" fontId="69" fillId="0" borderId="74" xfId="1" applyNumberFormat="1" applyFont="1" applyFill="1" applyBorder="1" applyAlignment="1">
      <alignment horizontal="center" vertical="center"/>
    </xf>
    <xf numFmtId="167" fontId="69" fillId="0" borderId="7" xfId="1" applyNumberFormat="1" applyFont="1" applyFill="1" applyBorder="1" applyAlignment="1">
      <alignment horizontal="center" vertical="center"/>
    </xf>
    <xf numFmtId="167" fontId="69" fillId="0" borderId="75" xfId="1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 wrapText="1"/>
    </xf>
    <xf numFmtId="1" fontId="73" fillId="0" borderId="86" xfId="0" applyNumberFormat="1" applyFont="1" applyFill="1" applyBorder="1" applyAlignment="1">
      <alignment horizontal="center" vertical="center"/>
    </xf>
    <xf numFmtId="1" fontId="73" fillId="0" borderId="6" xfId="0" applyNumberFormat="1" applyFont="1" applyFill="1" applyBorder="1" applyAlignment="1">
      <alignment horizontal="center" vertical="center"/>
    </xf>
    <xf numFmtId="1" fontId="73" fillId="0" borderId="73" xfId="0" applyNumberFormat="1" applyFont="1" applyFill="1" applyBorder="1" applyAlignment="1">
      <alignment horizontal="center" vertical="center"/>
    </xf>
    <xf numFmtId="167" fontId="69" fillId="0" borderId="10" xfId="1" applyNumberFormat="1" applyFont="1" applyFill="1" applyBorder="1" applyAlignment="1">
      <alignment horizontal="center" vertical="center"/>
    </xf>
    <xf numFmtId="167" fontId="69" fillId="0" borderId="0" xfId="1" applyNumberFormat="1" applyFont="1" applyFill="1" applyBorder="1" applyAlignment="1">
      <alignment horizontal="center" vertical="center"/>
    </xf>
    <xf numFmtId="167" fontId="69" fillId="0" borderId="9" xfId="1" applyNumberFormat="1" applyFont="1" applyFill="1" applyBorder="1" applyAlignment="1">
      <alignment horizontal="center" vertical="center"/>
    </xf>
    <xf numFmtId="167" fontId="69" fillId="0" borderId="70" xfId="1" applyNumberFormat="1" applyFont="1" applyFill="1" applyBorder="1" applyAlignment="1">
      <alignment horizontal="center" vertical="center"/>
    </xf>
    <xf numFmtId="167" fontId="69" fillId="0" borderId="46" xfId="1" applyNumberFormat="1" applyFont="1" applyFill="1" applyBorder="1" applyAlignment="1">
      <alignment horizontal="center" vertical="center"/>
    </xf>
    <xf numFmtId="167" fontId="69" fillId="0" borderId="29" xfId="1" applyNumberFormat="1" applyFont="1" applyFill="1" applyBorder="1" applyAlignment="1">
      <alignment horizontal="center" vertical="center"/>
    </xf>
    <xf numFmtId="167" fontId="164" fillId="0" borderId="59" xfId="553" applyNumberFormat="1" applyFont="1" applyFill="1" applyBorder="1" applyAlignment="1">
      <alignment horizontal="center" vertical="center" wrapText="1"/>
    </xf>
    <xf numFmtId="167" fontId="164" fillId="0" borderId="19" xfId="553" applyNumberFormat="1" applyFont="1" applyFill="1" applyBorder="1" applyAlignment="1">
      <alignment horizontal="center" vertical="center" wrapText="1"/>
    </xf>
    <xf numFmtId="167" fontId="164" fillId="0" borderId="67" xfId="553" applyNumberFormat="1" applyFont="1" applyFill="1" applyBorder="1" applyAlignment="1">
      <alignment horizontal="center" vertical="center" wrapText="1"/>
    </xf>
    <xf numFmtId="167" fontId="164" fillId="0" borderId="58" xfId="553" applyNumberFormat="1" applyFont="1" applyFill="1" applyBorder="1" applyAlignment="1">
      <alignment horizontal="center" vertical="center" wrapText="1"/>
    </xf>
    <xf numFmtId="167" fontId="164" fillId="0" borderId="57" xfId="553" applyNumberFormat="1" applyFont="1" applyFill="1" applyBorder="1" applyAlignment="1">
      <alignment horizontal="center" vertical="center" wrapText="1"/>
    </xf>
    <xf numFmtId="167" fontId="164" fillId="0" borderId="63" xfId="553" applyNumberFormat="1" applyFont="1" applyFill="1" applyBorder="1" applyAlignment="1">
      <alignment horizontal="center" vertical="center" wrapText="1"/>
    </xf>
    <xf numFmtId="1" fontId="73" fillId="0" borderId="37" xfId="0" applyNumberFormat="1" applyFont="1" applyFill="1" applyBorder="1" applyAlignment="1">
      <alignment horizontal="center" vertical="center"/>
    </xf>
    <xf numFmtId="1" fontId="73" fillId="0" borderId="38" xfId="0" applyNumberFormat="1" applyFont="1" applyFill="1" applyBorder="1" applyAlignment="1">
      <alignment horizontal="center" vertical="center"/>
    </xf>
    <xf numFmtId="1" fontId="73" fillId="0" borderId="39" xfId="0" applyNumberFormat="1" applyFont="1" applyFill="1" applyBorder="1" applyAlignment="1">
      <alignment horizontal="center" vertical="center"/>
    </xf>
    <xf numFmtId="167" fontId="69" fillId="0" borderId="70" xfId="0" applyNumberFormat="1" applyFont="1" applyFill="1" applyBorder="1" applyAlignment="1">
      <alignment horizontal="center" vertical="center"/>
    </xf>
    <xf numFmtId="167" fontId="69" fillId="0" borderId="46" xfId="0" applyNumberFormat="1" applyFont="1" applyFill="1" applyBorder="1" applyAlignment="1">
      <alignment horizontal="center" vertical="center"/>
    </xf>
    <xf numFmtId="167" fontId="69" fillId="0" borderId="29" xfId="0" applyNumberFormat="1" applyFont="1" applyFill="1" applyBorder="1" applyAlignment="1">
      <alignment horizontal="center" vertical="center"/>
    </xf>
    <xf numFmtId="49" fontId="73" fillId="0" borderId="4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49" fontId="73" fillId="0" borderId="38" xfId="0" applyNumberFormat="1" applyFont="1" applyFill="1" applyBorder="1" applyAlignment="1">
      <alignment horizontal="center" vertical="center" wrapText="1"/>
    </xf>
    <xf numFmtId="49" fontId="73" fillId="0" borderId="30" xfId="0" applyNumberFormat="1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49" fontId="73" fillId="0" borderId="39" xfId="0" applyNumberFormat="1" applyFont="1" applyFill="1" applyBorder="1" applyAlignment="1">
      <alignment horizontal="center" vertical="center" wrapText="1"/>
    </xf>
    <xf numFmtId="49" fontId="73" fillId="0" borderId="5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37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67" fontId="164" fillId="0" borderId="33" xfId="553" applyNumberFormat="1" applyFont="1" applyFill="1" applyBorder="1" applyAlignment="1">
      <alignment horizontal="center" vertical="center" wrapText="1"/>
    </xf>
    <xf numFmtId="167" fontId="164" fillId="0" borderId="18" xfId="553" applyNumberFormat="1" applyFont="1" applyFill="1" applyBorder="1" applyAlignment="1">
      <alignment horizontal="center" vertical="center" wrapText="1"/>
    </xf>
    <xf numFmtId="167" fontId="164" fillId="0" borderId="36" xfId="553" applyNumberFormat="1" applyFont="1" applyFill="1" applyBorder="1" applyAlignment="1">
      <alignment horizontal="center" vertical="center" wrapText="1"/>
    </xf>
    <xf numFmtId="167" fontId="164" fillId="0" borderId="56" xfId="553" applyNumberFormat="1" applyFont="1" applyFill="1" applyBorder="1" applyAlignment="1">
      <alignment horizontal="center" vertical="center" wrapText="1"/>
    </xf>
    <xf numFmtId="167" fontId="164" fillId="0" borderId="66" xfId="553" applyNumberFormat="1" applyFont="1" applyFill="1" applyBorder="1" applyAlignment="1">
      <alignment horizontal="center" vertical="center" wrapText="1"/>
    </xf>
    <xf numFmtId="167" fontId="164" fillId="0" borderId="34" xfId="553" applyNumberFormat="1" applyFont="1" applyFill="1" applyBorder="1" applyAlignment="1">
      <alignment horizontal="center" vertical="center" wrapText="1"/>
    </xf>
    <xf numFmtId="167" fontId="164" fillId="0" borderId="61" xfId="553" applyNumberFormat="1" applyFont="1" applyFill="1" applyBorder="1" applyAlignment="1">
      <alignment horizontal="center" vertical="center" wrapText="1"/>
    </xf>
    <xf numFmtId="167" fontId="164" fillId="0" borderId="68" xfId="553" applyNumberFormat="1" applyFont="1" applyFill="1" applyBorder="1" applyAlignment="1">
      <alignment horizontal="center" vertical="center" wrapText="1"/>
    </xf>
    <xf numFmtId="167" fontId="164" fillId="0" borderId="60" xfId="553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74" fillId="0" borderId="0" xfId="19" applyFont="1" applyFill="1" applyAlignment="1">
      <alignment horizontal="left" vertical="center" wrapText="1"/>
    </xf>
    <xf numFmtId="0" fontId="73" fillId="36" borderId="54" xfId="19" applyFont="1" applyFill="1" applyBorder="1" applyAlignment="1">
      <alignment horizontal="center" vertical="center"/>
    </xf>
    <xf numFmtId="0" fontId="73" fillId="36" borderId="49" xfId="19" applyFont="1" applyFill="1" applyBorder="1" applyAlignment="1">
      <alignment horizontal="center" vertical="center"/>
    </xf>
    <xf numFmtId="0" fontId="73" fillId="36" borderId="51" xfId="19" applyFont="1" applyFill="1" applyBorder="1" applyAlignment="1">
      <alignment horizontal="center" vertical="center"/>
    </xf>
    <xf numFmtId="0" fontId="89" fillId="0" borderId="0" xfId="19" applyFont="1" applyFill="1" applyBorder="1" applyAlignment="1">
      <alignment horizontal="center" vertical="center"/>
    </xf>
    <xf numFmtId="0" fontId="74" fillId="0" borderId="0" xfId="19" applyFont="1" applyFill="1" applyBorder="1" applyAlignment="1">
      <alignment horizontal="right"/>
    </xf>
    <xf numFmtId="0" fontId="73" fillId="0" borderId="1" xfId="19" applyFont="1" applyFill="1" applyBorder="1" applyAlignment="1">
      <alignment horizontal="center" vertical="center"/>
    </xf>
    <xf numFmtId="0" fontId="73" fillId="0" borderId="30" xfId="19" applyFont="1" applyFill="1" applyBorder="1" applyAlignment="1">
      <alignment horizontal="center" vertical="center"/>
    </xf>
    <xf numFmtId="0" fontId="73" fillId="0" borderId="54" xfId="19" applyFont="1" applyFill="1" applyBorder="1" applyAlignment="1">
      <alignment horizontal="center" vertical="center"/>
    </xf>
    <xf numFmtId="0" fontId="73" fillId="0" borderId="49" xfId="19" applyFont="1" applyFill="1" applyBorder="1" applyAlignment="1">
      <alignment horizontal="center" vertical="center"/>
    </xf>
  </cellXfs>
  <cellStyles count="556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3" xfId="54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7375B"/>
      <color rgb="FFCC66FF"/>
      <color rgb="FFF6FEC6"/>
      <color rgb="FFD284B1"/>
      <color rgb="FFECFD83"/>
      <color rgb="FF87F76D"/>
      <color rgb="FF8B3180"/>
      <color rgb="FFC45C97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Выбыло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737416582501479E-2"/>
                  <c:y val="-8.7131296268823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диаграмма!$BI$27:$BM$27</c:f>
              <c:strCache>
                <c:ptCount val="5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</c:strCache>
            </c:strRef>
          </c:cat>
          <c:val>
            <c:numRef>
              <c:f>диаграмма!$BI$28:$BM$28</c:f>
              <c:numCache>
                <c:formatCode>#,##0</c:formatCode>
                <c:ptCount val="5"/>
                <c:pt idx="0">
                  <c:v>3160</c:v>
                </c:pt>
                <c:pt idx="1">
                  <c:v>3572</c:v>
                </c:pt>
                <c:pt idx="2">
                  <c:v>3673</c:v>
                </c:pt>
                <c:pt idx="3">
                  <c:v>2921</c:v>
                </c:pt>
                <c:pt idx="4">
                  <c:v>2855</c:v>
                </c:pt>
              </c:numCache>
            </c:numRef>
          </c:val>
          <c:smooth val="0"/>
          <c:extLst/>
        </c:ser>
        <c:ser>
          <c:idx val="1"/>
          <c:order val="1"/>
          <c:tx>
            <c:v>Прибыло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58528537986983E-2"/>
                  <c:y val="-5.673815086102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151052314454224E-3"/>
                  <c:y val="7.583155499112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диаграмма!$BI$27:$BM$27</c:f>
              <c:strCache>
                <c:ptCount val="5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</c:strCache>
            </c:strRef>
          </c:cat>
          <c:val>
            <c:numRef>
              <c:f>диаграмма!$BI$29:$BM$29</c:f>
              <c:numCache>
                <c:formatCode>#,##0</c:formatCode>
                <c:ptCount val="5"/>
                <c:pt idx="0">
                  <c:v>3412</c:v>
                </c:pt>
                <c:pt idx="1">
                  <c:v>3938</c:v>
                </c:pt>
                <c:pt idx="2">
                  <c:v>3768</c:v>
                </c:pt>
                <c:pt idx="3">
                  <c:v>2920</c:v>
                </c:pt>
                <c:pt idx="4">
                  <c:v>2969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3584"/>
        <c:axId val="56374144"/>
      </c:lineChart>
      <c:catAx>
        <c:axId val="5637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56374144"/>
        <c:crosses val="autoZero"/>
        <c:auto val="1"/>
        <c:lblAlgn val="ctr"/>
        <c:lblOffset val="100"/>
        <c:noMultiLvlLbl val="0"/>
      </c:catAx>
      <c:valAx>
        <c:axId val="56374144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37358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09837886997642E-2"/>
                  <c:y val="2.499456061143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63633446379367E-2"/>
                  <c:y val="4.862782563138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733356621252113E-2"/>
                  <c:y val="4.41169853768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43978033746213E-2"/>
                      <c:h val="1.98825831702544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0979474919698773E-2"/>
                  <c:y val="3.4400480761822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6239140328880029E-3"/>
                  <c:y val="8.04141948009917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593054026859652E-2"/>
                  <c:y val="2.795247854292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049840"/>
        <c:axId val="199050400"/>
      </c:lineChart>
      <c:catAx>
        <c:axId val="19904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0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50400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04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660832"/>
        <c:axId val="197661392"/>
        <c:axId val="0"/>
      </c:bar3DChart>
      <c:catAx>
        <c:axId val="1976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66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66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171352095744377E-2"/>
                  <c:y val="-4.7525626163214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567347741374365E-2"/>
                      <c:h val="6.6751601284130088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022704"/>
        <c:axId val="199023264"/>
      </c:lineChart>
      <c:catAx>
        <c:axId val="19902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0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2326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02270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17234925051E-2"/>
                  <c:y val="5.0520307552526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867519962E-2"/>
                  <c:y val="-5.2684006843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19996402563846E-2"/>
                  <c:y val="3.60384118227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24820706985314E-2"/>
                  <c:y val="4.2696754686988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424820706985259E-2"/>
                  <c:y val="3.60384118227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10594627709876E-2"/>
                  <c:y val="4.6851534420355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20706985259E-2"/>
                  <c:y val="4.602592611913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11224179045466E-2"/>
                  <c:y val="4.6025926119132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11224179045571E-2"/>
                  <c:y val="5.2684268983420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913018622965638E-2"/>
                  <c:y val="2.605089752626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944007330221491E-2"/>
                  <c:y val="5.067995049758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273010680111368E-2"/>
                  <c:y val="3.9913095518646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00711295059277E-2"/>
                  <c:y val="4.097764395848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25235480697E-2"/>
                  <c:y val="5.961864472314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17715414301769E-2"/>
                  <c:y val="3.409176402308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51852768690196E-3"/>
                  <c:y val="-2.46151595787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14016"/>
        <c:axId val="199214576"/>
      </c:lineChart>
      <c:catAx>
        <c:axId val="1992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21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14576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21401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i="0">
                    <a:solidFill>
                      <a:srgbClr val="C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4529513598033E-4"/>
                  <c:y val="-1.7013178326349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015803875579383E-2"/>
                  <c:y val="-1.085901200247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57837717094E-2"/>
                  <c:y val="-5.659373530004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491372089127154E-2"/>
                  <c:y val="5.70882127749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283184"/>
        <c:axId val="199283744"/>
      </c:lineChart>
      <c:catAx>
        <c:axId val="19928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2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3744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28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477103007935273E-2"/>
                  <c:y val="4.9771114462337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554437588196546E-2"/>
                  <c:y val="4.8725751637756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269433844629498E-2"/>
                  <c:y val="4.5674373599799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93540746431084E-2"/>
                  <c:y val="4.8133293544318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35366271156826E-2"/>
                  <c:y val="4.8531097870420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7324142806645458E-2"/>
                  <c:y val="4.5877524158566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79922234004946E-2"/>
                  <c:y val="-3.947223081199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365845308572909E-2"/>
                  <c:y val="-3.108126305577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77495456228099E-2"/>
                  <c:y val="-4.375950578541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19854543632737E-2"/>
                  <c:y val="4.4595023609493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3216545174798E-2"/>
                  <c:y val="4.32533029989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398927864663789E-2"/>
                  <c:y val="5.8405914384784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202854017585129E-2"/>
                  <c:y val="3.560232853281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8902341608147E-2"/>
                  <c:y val="-2.4849252758689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634272"/>
        <c:axId val="199634832"/>
      </c:lineChart>
      <c:catAx>
        <c:axId val="1996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634832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199634832"/>
        <c:scaling>
          <c:orientation val="minMax"/>
          <c:max val="1415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63427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638192"/>
        <c:axId val="199638752"/>
        <c:axId val="0"/>
      </c:bar3DChart>
      <c:catAx>
        <c:axId val="19963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96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63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963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35744"/>
        <c:axId val="200136304"/>
        <c:axId val="0"/>
      </c:bar3DChart>
      <c:catAx>
        <c:axId val="2001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013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3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013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01.08.2019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- 21,0%
(01.08.18 г. - 22,7%)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- 32,8%
(01.08.18 г. - 32,2%)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- 27,9%</a:t>
                    </a:r>
                  </a:p>
                  <a:p>
                    <a:pPr>
                      <a:defRPr/>
                    </a:pPr>
                    <a:r>
                      <a:rPr lang="ru-RU"/>
                      <a:t>(01.08.18 г. - 25,2%)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- 14,7%
(01.08.18 г. - 15,7%)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- 3,6%
(01.08.18 г. - 4,2%)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</c:v>
                </c:pt>
                <c:pt idx="1">
                  <c:v>32.799999999999997</c:v>
                </c:pt>
                <c:pt idx="2">
                  <c:v>27.9</c:v>
                </c:pt>
                <c:pt idx="3">
                  <c:v>14.7</c:v>
                </c:pt>
                <c:pt idx="4">
                  <c:v>3.6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01.08.2018 г.</c:v>
                </c:pt>
                <c:pt idx="1">
                  <c:v>На 01.08.2019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56.5</c:v>
                </c:pt>
                <c:pt idx="1">
                  <c:v>53.5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01.08.2018 г.</c:v>
                </c:pt>
                <c:pt idx="1">
                  <c:v>На 01.08.2019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43.5</c:v>
                </c:pt>
                <c:pt idx="1">
                  <c:v>46.5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506560"/>
        <c:axId val="196507120"/>
        <c:axId val="0"/>
      </c:bar3DChart>
      <c:catAx>
        <c:axId val="1965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650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50712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65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01.08.2018 г.</c:v>
                </c:pt>
                <c:pt idx="1">
                  <c:v>На 01.08.2019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28.4</c:v>
                </c:pt>
                <c:pt idx="1">
                  <c:v>22.9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01.08.2018 г.</c:v>
                </c:pt>
                <c:pt idx="1">
                  <c:v>На 01.08.2019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30.5</c:v>
                </c:pt>
                <c:pt idx="1">
                  <c:v>32.6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01.08.2018 г.</c:v>
                </c:pt>
                <c:pt idx="1">
                  <c:v>На 01.08.2019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41.1</c:v>
                </c:pt>
                <c:pt idx="1">
                  <c:v>44.5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570224"/>
        <c:axId val="196570784"/>
        <c:axId val="0"/>
      </c:bar3DChart>
      <c:catAx>
        <c:axId val="19657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657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707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657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июль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4311.7299999999996</c:v>
                </c:pt>
                <c:pt idx="1">
                  <c:v>4866.37</c:v>
                </c:pt>
                <c:pt idx="2">
                  <c:v>5871.25</c:v>
                </c:pt>
                <c:pt idx="3">
                  <c:v>5898.93</c:v>
                </c:pt>
                <c:pt idx="4">
                  <c:v>6110.27</c:v>
                </c:pt>
                <c:pt idx="5">
                  <c:v>6715.39</c:v>
                </c:pt>
                <c:pt idx="6">
                  <c:v>7465.48</c:v>
                </c:pt>
                <c:pt idx="7">
                  <c:v>10424.43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июль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 formatCode="0.00">
                  <c:v>4040.85</c:v>
                </c:pt>
                <c:pt idx="1">
                  <c:v>4639.66</c:v>
                </c:pt>
                <c:pt idx="2">
                  <c:v>5439.34</c:v>
                </c:pt>
                <c:pt idx="3">
                  <c:v>6257.91</c:v>
                </c:pt>
                <c:pt idx="4">
                  <c:v>6175.2</c:v>
                </c:pt>
                <c:pt idx="5">
                  <c:v>6406.38</c:v>
                </c:pt>
                <c:pt idx="6">
                  <c:v>6855.95</c:v>
                </c:pt>
                <c:pt idx="7">
                  <c:v>9950.65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96924080"/>
        <c:axId val="196924640"/>
      </c:barChart>
      <c:catAx>
        <c:axId val="196924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69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2464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692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617360"/>
        <c:axId val="197617920"/>
        <c:axId val="0"/>
      </c:bar3DChart>
      <c:catAx>
        <c:axId val="19761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6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617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165440"/>
        <c:axId val="198166000"/>
        <c:axId val="0"/>
      </c:bar3DChart>
      <c:catAx>
        <c:axId val="1981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816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816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872496"/>
        <c:axId val="196873056"/>
        <c:axId val="0"/>
      </c:bar3DChart>
      <c:catAx>
        <c:axId val="1968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8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87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87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797780882410081E-2"/>
                  <c:y val="4.142062858489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09271776020615E-2"/>
                  <c:y val="-3.514307920085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98351710541778E-2"/>
                  <c:y val="-3.49530337292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969912846927176E-2"/>
                  <c:y val="-2.909679166388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660628400853456E-2"/>
                  <c:y val="-2.90303953184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32501896285E-3"/>
                  <c:y val="-4.2782738356901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47308289424575E-2"/>
                  <c:y val="-3.501703868079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149145109274987E-2"/>
                  <c:y val="-2.475261382858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14613977264888E-2"/>
                  <c:y val="-3.57115275731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919818835132262E-2"/>
                  <c:y val="-4.118486529067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187364747181821E-2"/>
                  <c:y val="-4.750152099678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416826168559071E-2"/>
                  <c:y val="-3.3262177645391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99867555710286E-2"/>
                  <c:y val="-4.0747943577173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072719348185013E-2"/>
                  <c:y val="3.4461953979736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066168085994184E-2"/>
                  <c:y val="-2.851694900352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227711264690961E-2"/>
                  <c:y val="-2.795032934416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429136392278362E-2"/>
                  <c:y val="-3.09546233027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960714388281385E-2"/>
                  <c:y val="-2.940500012308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821416444377624E-2"/>
                  <c:y val="-2.834026720308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622224"/>
        <c:axId val="198622784"/>
      </c:lineChart>
      <c:catAx>
        <c:axId val="19862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862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62278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862222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28</xdr:row>
      <xdr:rowOff>117846</xdr:rowOff>
    </xdr:from>
    <xdr:to>
      <xdr:col>8</xdr:col>
      <xdr:colOff>784412</xdr:colOff>
      <xdr:row>58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10091</xdr:rowOff>
    </xdr:from>
    <xdr:to>
      <xdr:col>10</xdr:col>
      <xdr:colOff>603249</xdr:colOff>
      <xdr:row>169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2182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8111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DY131"/>
  <sheetViews>
    <sheetView zoomScale="82" zoomScaleNormal="82" workbookViewId="0">
      <pane xSplit="1" ySplit="1" topLeftCell="J84" activePane="bottomRight" state="frozen"/>
      <selection activeCell="A124" sqref="A124"/>
      <selection pane="topRight" activeCell="A124" sqref="A124"/>
      <selection pane="bottomLeft" activeCell="A124" sqref="A124"/>
      <selection pane="bottomRight" activeCell="Y115" sqref="Y115"/>
    </sheetView>
  </sheetViews>
  <sheetFormatPr defaultColWidth="9.140625" defaultRowHeight="12.75" x14ac:dyDescent="0.2"/>
  <cols>
    <col min="1" max="1" width="76.7109375" style="63" customWidth="1"/>
    <col min="2" max="2" width="20.85546875" style="63" customWidth="1"/>
    <col min="3" max="3" width="20.140625" style="63" customWidth="1"/>
    <col min="4" max="4" width="15.42578125" style="63" customWidth="1"/>
    <col min="5" max="5" width="26.5703125" style="63" customWidth="1"/>
    <col min="6" max="6" width="20.28515625" style="63" customWidth="1"/>
    <col min="7" max="7" width="19.42578125" style="63" customWidth="1"/>
    <col min="8" max="8" width="13.5703125" style="63" customWidth="1"/>
    <col min="9" max="9" width="18.28515625" style="63" customWidth="1"/>
    <col min="10" max="10" width="15.42578125" style="63" customWidth="1"/>
    <col min="11" max="11" width="15.28515625" style="63" customWidth="1"/>
    <col min="12" max="12" width="16.7109375" style="63" customWidth="1"/>
    <col min="13" max="13" width="17" style="63" customWidth="1"/>
    <col min="14" max="15" width="14.28515625" style="63" customWidth="1"/>
    <col min="16" max="16" width="14.7109375" style="63" customWidth="1"/>
    <col min="17" max="17" width="14.5703125" style="63" customWidth="1"/>
    <col min="18" max="18" width="14.85546875" style="63" customWidth="1"/>
    <col min="19" max="23" width="15.7109375" style="63" customWidth="1"/>
    <col min="24" max="24" width="15.5703125" style="63" customWidth="1"/>
    <col min="25" max="29" width="15.7109375" style="63" customWidth="1"/>
    <col min="30" max="30" width="15.42578125" style="63" customWidth="1"/>
    <col min="31" max="31" width="15.7109375" style="63" customWidth="1"/>
    <col min="32" max="32" width="16.140625" style="63" customWidth="1"/>
    <col min="33" max="33" width="17.85546875" style="63" customWidth="1"/>
    <col min="34" max="34" width="17.7109375" style="63" customWidth="1"/>
    <col min="35" max="35" width="15.7109375" style="63" customWidth="1"/>
    <col min="36" max="36" width="18.7109375" style="63" customWidth="1"/>
    <col min="37" max="37" width="15.85546875" style="63" customWidth="1"/>
    <col min="38" max="38" width="17.5703125" style="63" customWidth="1"/>
    <col min="39" max="39" width="14.42578125" style="63" customWidth="1"/>
    <col min="40" max="40" width="16.140625" style="63" customWidth="1"/>
    <col min="41" max="42" width="14.42578125" style="63" customWidth="1"/>
    <col min="43" max="44" width="14.5703125" style="63" customWidth="1"/>
    <col min="45" max="45" width="18.28515625" style="63" customWidth="1"/>
    <col min="46" max="46" width="19.85546875" style="63" customWidth="1"/>
    <col min="47" max="48" width="19" style="63" customWidth="1"/>
    <col min="49" max="50" width="16.140625" style="63" customWidth="1"/>
    <col min="51" max="52" width="18.28515625" style="63" customWidth="1"/>
    <col min="53" max="53" width="16.28515625" style="63" customWidth="1"/>
    <col min="54" max="54" width="17.85546875" style="63" customWidth="1"/>
    <col min="55" max="56" width="14.5703125" style="63" customWidth="1"/>
    <col min="57" max="57" width="15.5703125" style="63" customWidth="1"/>
    <col min="58" max="58" width="19.42578125" style="63" customWidth="1"/>
    <col min="59" max="59" width="18.42578125" style="63" customWidth="1"/>
    <col min="60" max="60" width="17" style="63" customWidth="1"/>
    <col min="61" max="61" width="18.42578125" style="63" customWidth="1"/>
    <col min="62" max="62" width="17" style="63" customWidth="1"/>
    <col min="63" max="63" width="19" style="63" customWidth="1"/>
    <col min="64" max="64" width="17.5703125" style="63" customWidth="1"/>
    <col min="65" max="65" width="17.28515625" style="63" customWidth="1"/>
    <col min="66" max="66" width="13.5703125" style="63" customWidth="1"/>
    <col min="67" max="67" width="15" style="63" customWidth="1"/>
    <col min="68" max="68" width="15.85546875" style="63" customWidth="1"/>
    <col min="69" max="69" width="16.42578125" style="63" customWidth="1"/>
    <col min="70" max="70" width="18.7109375" style="63" customWidth="1"/>
    <col min="71" max="71" width="17.42578125" style="63" customWidth="1"/>
    <col min="72" max="72" width="16.42578125" style="63" customWidth="1"/>
    <col min="73" max="73" width="17.42578125" style="63" customWidth="1"/>
    <col min="74" max="74" width="16.5703125" style="63" customWidth="1"/>
    <col min="75" max="75" width="18" style="63" customWidth="1"/>
    <col min="76" max="76" width="14.28515625" style="63" customWidth="1"/>
    <col min="77" max="77" width="16.42578125" style="63" customWidth="1"/>
    <col min="78" max="78" width="13.140625" style="63" customWidth="1"/>
    <col min="79" max="80" width="15" style="63" customWidth="1"/>
    <col min="81" max="81" width="16" style="63" customWidth="1"/>
    <col min="82" max="82" width="18.7109375" style="63" customWidth="1"/>
    <col min="83" max="83" width="17.42578125" style="63" customWidth="1"/>
    <col min="84" max="84" width="16.42578125" style="63" customWidth="1"/>
    <col min="85" max="85" width="17.42578125" style="63" customWidth="1"/>
    <col min="86" max="86" width="16.5703125" style="63" customWidth="1"/>
    <col min="87" max="87" width="18" style="63" customWidth="1"/>
    <col min="88" max="88" width="14.28515625" style="63" customWidth="1"/>
    <col min="89" max="89" width="16.42578125" style="63" customWidth="1" collapsed="1"/>
    <col min="90" max="90" width="13.140625" style="63" customWidth="1"/>
    <col min="91" max="92" width="15" style="63" customWidth="1"/>
    <col min="93" max="93" width="16" style="63" customWidth="1"/>
    <col min="94" max="128" width="18.7109375" style="63" customWidth="1"/>
    <col min="129" max="129" width="80" style="63" bestFit="1" customWidth="1" collapsed="1"/>
    <col min="130" max="16384" width="9.140625" style="63"/>
  </cols>
  <sheetData>
    <row r="1" spans="1:18" ht="27.75" customHeight="1" x14ac:dyDescent="0.4">
      <c r="A1" s="93" t="s">
        <v>49</v>
      </c>
      <c r="B1" s="46" t="s">
        <v>565</v>
      </c>
      <c r="C1" s="46" t="s">
        <v>566</v>
      </c>
      <c r="D1" s="94"/>
      <c r="F1" s="95"/>
    </row>
    <row r="2" spans="1:18" ht="16.5" x14ac:dyDescent="0.25">
      <c r="A2" s="96"/>
      <c r="B2" s="605"/>
      <c r="C2" s="97"/>
      <c r="D2" s="98"/>
      <c r="E2" s="2"/>
    </row>
    <row r="10" spans="1:18" ht="17.25" thickBot="1" x14ac:dyDescent="0.3">
      <c r="A10" s="80"/>
      <c r="B10" s="99"/>
      <c r="C10" s="100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101"/>
    </row>
    <row r="11" spans="1:18" ht="16.5" x14ac:dyDescent="0.25">
      <c r="A11" s="542" t="s">
        <v>31</v>
      </c>
      <c r="B11" s="536" t="str">
        <f>B1</f>
        <v>На 01.08.2018 г.</v>
      </c>
      <c r="C11" s="537" t="str">
        <f>C1</f>
        <v>На 01.08.2019 г.</v>
      </c>
      <c r="D11" s="98"/>
      <c r="E11" s="6"/>
      <c r="P11" s="3"/>
      <c r="Q11" s="3"/>
      <c r="R11" s="3"/>
    </row>
    <row r="12" spans="1:18" ht="15.75" customHeight="1" x14ac:dyDescent="0.25">
      <c r="A12" s="543"/>
      <c r="B12" s="546"/>
      <c r="C12" s="547"/>
      <c r="O12" s="92"/>
      <c r="P12" s="92"/>
      <c r="Q12" s="92"/>
      <c r="R12" s="92"/>
    </row>
    <row r="13" spans="1:18" ht="16.5" x14ac:dyDescent="0.25">
      <c r="A13" s="544" t="s">
        <v>58</v>
      </c>
      <c r="B13" s="548">
        <v>56.5</v>
      </c>
      <c r="C13" s="523">
        <v>53.5</v>
      </c>
      <c r="D13" s="98"/>
      <c r="O13" s="36"/>
      <c r="P13" s="36"/>
      <c r="Q13" s="36"/>
      <c r="R13" s="36"/>
    </row>
    <row r="14" spans="1:18" ht="17.25" thickBot="1" x14ac:dyDescent="0.3">
      <c r="A14" s="545" t="s">
        <v>59</v>
      </c>
      <c r="B14" s="549">
        <v>43.5</v>
      </c>
      <c r="C14" s="525">
        <v>46.5</v>
      </c>
      <c r="O14" s="36"/>
      <c r="P14" s="36"/>
      <c r="Q14" s="36"/>
      <c r="R14" s="36"/>
    </row>
    <row r="15" spans="1:18" ht="17.25" thickBot="1" x14ac:dyDescent="0.3">
      <c r="A15" s="550"/>
      <c r="B15" s="534">
        <f>B14+B13</f>
        <v>100</v>
      </c>
      <c r="C15" s="535">
        <f>C14+C13</f>
        <v>100</v>
      </c>
      <c r="O15" s="36"/>
      <c r="P15" s="36"/>
      <c r="Q15" s="36"/>
      <c r="R15" s="36"/>
    </row>
    <row r="16" spans="1:18" ht="16.5" x14ac:dyDescent="0.25">
      <c r="A16" s="550" t="s">
        <v>32</v>
      </c>
      <c r="B16" s="538" t="str">
        <f>B1</f>
        <v>На 01.08.2018 г.</v>
      </c>
      <c r="C16" s="539" t="str">
        <f>C1</f>
        <v>На 01.08.2019 г.</v>
      </c>
      <c r="D16" s="98"/>
      <c r="O16" s="36"/>
      <c r="P16" s="36"/>
      <c r="Q16" s="36"/>
      <c r="R16" s="36"/>
    </row>
    <row r="17" spans="1:66" ht="16.5" x14ac:dyDescent="0.25">
      <c r="A17" s="551" t="s">
        <v>60</v>
      </c>
      <c r="B17" s="522">
        <v>28.4</v>
      </c>
      <c r="C17" s="523">
        <v>22.9</v>
      </c>
      <c r="D17" s="98"/>
      <c r="L17" s="334"/>
      <c r="P17" s="36"/>
      <c r="Q17" s="36"/>
      <c r="R17" s="36"/>
    </row>
    <row r="18" spans="1:66" ht="16.5" x14ac:dyDescent="0.25">
      <c r="A18" s="551" t="s">
        <v>61</v>
      </c>
      <c r="B18" s="522">
        <v>30.5</v>
      </c>
      <c r="C18" s="523">
        <v>32.6</v>
      </c>
      <c r="D18" s="98"/>
      <c r="P18" s="36"/>
      <c r="Q18" s="36"/>
      <c r="R18" s="36"/>
    </row>
    <row r="19" spans="1:66" ht="17.25" thickBot="1" x14ac:dyDescent="0.3">
      <c r="A19" s="552" t="s">
        <v>62</v>
      </c>
      <c r="B19" s="524">
        <v>41.1</v>
      </c>
      <c r="C19" s="525">
        <v>44.5</v>
      </c>
      <c r="D19" s="98"/>
      <c r="P19" s="2"/>
      <c r="Q19" s="3"/>
      <c r="R19" s="3"/>
    </row>
    <row r="20" spans="1:66" ht="16.5" x14ac:dyDescent="0.25">
      <c r="A20" s="553"/>
      <c r="B20" s="540">
        <f>B17+B18+B19</f>
        <v>100</v>
      </c>
      <c r="C20" s="541">
        <f>C17+C18+C19</f>
        <v>100</v>
      </c>
      <c r="D20" s="98"/>
      <c r="P20" s="2"/>
    </row>
    <row r="21" spans="1:66" ht="15.75" x14ac:dyDescent="0.25">
      <c r="A21" s="554" t="s">
        <v>186</v>
      </c>
      <c r="B21" s="558">
        <v>22.7</v>
      </c>
      <c r="C21" s="556">
        <v>21</v>
      </c>
      <c r="D21" s="7"/>
    </row>
    <row r="22" spans="1:66" ht="16.5" x14ac:dyDescent="0.25">
      <c r="A22" s="554" t="s">
        <v>103</v>
      </c>
      <c r="B22" s="558">
        <v>32.200000000000003</v>
      </c>
      <c r="C22" s="556">
        <v>32.799999999999997</v>
      </c>
      <c r="D22" s="1"/>
    </row>
    <row r="23" spans="1:66" ht="16.5" x14ac:dyDescent="0.25">
      <c r="A23" s="554" t="s">
        <v>85</v>
      </c>
      <c r="B23" s="558">
        <v>25.2</v>
      </c>
      <c r="C23" s="556">
        <v>27.9</v>
      </c>
      <c r="D23" s="1"/>
      <c r="E23" s="90"/>
    </row>
    <row r="24" spans="1:66" ht="16.5" x14ac:dyDescent="0.25">
      <c r="A24" s="554" t="s">
        <v>157</v>
      </c>
      <c r="B24" s="558">
        <v>15.7</v>
      </c>
      <c r="C24" s="556">
        <v>14.7</v>
      </c>
      <c r="D24" s="1"/>
      <c r="E24" s="90"/>
    </row>
    <row r="25" spans="1:66" ht="16.5" thickBot="1" x14ac:dyDescent="0.3">
      <c r="A25" s="555" t="s">
        <v>139</v>
      </c>
      <c r="B25" s="559">
        <v>4.2</v>
      </c>
      <c r="C25" s="557">
        <v>3.6</v>
      </c>
      <c r="D25" s="7"/>
    </row>
    <row r="26" spans="1:66" ht="17.25" thickBot="1" x14ac:dyDescent="0.25">
      <c r="B26" s="78">
        <f>B21+B22+B23+B24+B25</f>
        <v>100.00000000000001</v>
      </c>
      <c r="C26" s="78">
        <f>C21+C22+C23+C24+C25</f>
        <v>99.999999999999986</v>
      </c>
      <c r="D26" s="1"/>
      <c r="E26" s="97"/>
    </row>
    <row r="27" spans="1:66" x14ac:dyDescent="0.2">
      <c r="G27" s="392"/>
      <c r="H27" s="393" t="s">
        <v>105</v>
      </c>
      <c r="I27" s="393" t="s">
        <v>106</v>
      </c>
      <c r="J27" s="393" t="s">
        <v>107</v>
      </c>
      <c r="K27" s="393" t="s">
        <v>108</v>
      </c>
      <c r="L27" s="393" t="s">
        <v>109</v>
      </c>
      <c r="M27" s="393" t="s">
        <v>110</v>
      </c>
      <c r="N27" s="393" t="s">
        <v>111</v>
      </c>
      <c r="O27" s="393" t="s">
        <v>112</v>
      </c>
      <c r="P27" s="393" t="s">
        <v>113</v>
      </c>
      <c r="Q27" s="393" t="s">
        <v>114</v>
      </c>
      <c r="R27" s="393" t="s">
        <v>115</v>
      </c>
      <c r="S27" s="393" t="s">
        <v>116</v>
      </c>
      <c r="T27" s="393" t="s">
        <v>117</v>
      </c>
      <c r="U27" s="393" t="s">
        <v>118</v>
      </c>
      <c r="V27" s="393" t="s">
        <v>119</v>
      </c>
      <c r="W27" s="393" t="s">
        <v>120</v>
      </c>
      <c r="X27" s="393" t="s">
        <v>121</v>
      </c>
      <c r="Y27" s="393" t="s">
        <v>122</v>
      </c>
      <c r="Z27" s="393" t="s">
        <v>123</v>
      </c>
      <c r="AA27" s="393" t="s">
        <v>124</v>
      </c>
      <c r="AB27" s="393" t="s">
        <v>125</v>
      </c>
      <c r="AC27" s="393" t="s">
        <v>126</v>
      </c>
      <c r="AD27" s="393" t="s">
        <v>127</v>
      </c>
      <c r="AE27" s="393" t="s">
        <v>128</v>
      </c>
      <c r="AF27" s="393" t="s">
        <v>129</v>
      </c>
      <c r="AG27" s="393" t="s">
        <v>130</v>
      </c>
      <c r="AH27" s="394" t="s">
        <v>131</v>
      </c>
      <c r="AI27" s="394" t="s">
        <v>133</v>
      </c>
      <c r="AJ27" s="394" t="s">
        <v>134</v>
      </c>
      <c r="AK27" s="394" t="s">
        <v>135</v>
      </c>
      <c r="AL27" s="394" t="s">
        <v>136</v>
      </c>
      <c r="AM27" s="394" t="s">
        <v>137</v>
      </c>
      <c r="AN27" s="394" t="s">
        <v>140</v>
      </c>
      <c r="AO27" s="394" t="s">
        <v>141</v>
      </c>
      <c r="AP27" s="395" t="s">
        <v>143</v>
      </c>
      <c r="AQ27" s="395" t="s">
        <v>147</v>
      </c>
      <c r="AR27" s="395" t="s">
        <v>156</v>
      </c>
      <c r="AS27" s="395" t="s">
        <v>158</v>
      </c>
      <c r="AT27" s="395" t="s">
        <v>160</v>
      </c>
      <c r="AU27" s="395" t="s">
        <v>164</v>
      </c>
      <c r="AV27" s="395" t="s">
        <v>172</v>
      </c>
      <c r="AW27" s="395" t="s">
        <v>173</v>
      </c>
      <c r="AX27" s="395" t="s">
        <v>178</v>
      </c>
      <c r="AY27" s="395" t="s">
        <v>181</v>
      </c>
      <c r="AZ27" s="395" t="s">
        <v>183</v>
      </c>
      <c r="BA27" s="395" t="s">
        <v>185</v>
      </c>
      <c r="BB27" s="395" t="s">
        <v>187</v>
      </c>
      <c r="BC27" s="395" t="s">
        <v>189</v>
      </c>
      <c r="BD27" s="395" t="s">
        <v>204</v>
      </c>
      <c r="BE27" s="395" t="s">
        <v>207</v>
      </c>
      <c r="BF27" s="395" t="s">
        <v>208</v>
      </c>
      <c r="BG27" s="395" t="s">
        <v>212</v>
      </c>
      <c r="BH27" s="395" t="s">
        <v>248</v>
      </c>
      <c r="BI27" s="395" t="s">
        <v>250</v>
      </c>
      <c r="BJ27" s="395" t="s">
        <v>368</v>
      </c>
      <c r="BK27" s="395" t="s">
        <v>377</v>
      </c>
      <c r="BL27" s="395" t="s">
        <v>427</v>
      </c>
      <c r="BM27" s="395" t="s">
        <v>480</v>
      </c>
      <c r="BN27" s="395" t="s">
        <v>556</v>
      </c>
    </row>
    <row r="28" spans="1:66" ht="16.5" x14ac:dyDescent="0.2">
      <c r="G28" s="282" t="s">
        <v>55</v>
      </c>
      <c r="H28" s="283">
        <v>697</v>
      </c>
      <c r="I28" s="283">
        <v>675</v>
      </c>
      <c r="J28" s="283">
        <v>619</v>
      </c>
      <c r="K28" s="283">
        <v>826</v>
      </c>
      <c r="L28" s="283">
        <v>655</v>
      </c>
      <c r="M28" s="283">
        <v>815</v>
      </c>
      <c r="N28" s="283">
        <v>681</v>
      </c>
      <c r="O28" s="283">
        <v>1011</v>
      </c>
      <c r="P28" s="283">
        <v>862</v>
      </c>
      <c r="Q28" s="283">
        <v>865</v>
      </c>
      <c r="R28" s="283">
        <v>903</v>
      </c>
      <c r="S28" s="283">
        <v>829</v>
      </c>
      <c r="T28" s="283">
        <v>957</v>
      </c>
      <c r="U28" s="283">
        <v>1049</v>
      </c>
      <c r="V28" s="283">
        <v>1015</v>
      </c>
      <c r="W28" s="283">
        <v>1149</v>
      </c>
      <c r="X28" s="283">
        <v>601</v>
      </c>
      <c r="Y28" s="283">
        <v>1069</v>
      </c>
      <c r="Z28" s="283">
        <v>939</v>
      </c>
      <c r="AA28" s="283">
        <v>552</v>
      </c>
      <c r="AB28" s="283">
        <v>855</v>
      </c>
      <c r="AC28" s="283">
        <v>976</v>
      </c>
      <c r="AD28" s="283">
        <v>1392</v>
      </c>
      <c r="AE28" s="283">
        <v>1125</v>
      </c>
      <c r="AF28" s="283">
        <v>2202</v>
      </c>
      <c r="AG28" s="283">
        <v>2004</v>
      </c>
      <c r="AH28" s="284">
        <v>2503</v>
      </c>
      <c r="AI28" s="284">
        <v>2952</v>
      </c>
      <c r="AJ28" s="284">
        <v>2754</v>
      </c>
      <c r="AK28" s="284">
        <v>2585</v>
      </c>
      <c r="AL28" s="284">
        <v>2679</v>
      </c>
      <c r="AM28" s="284">
        <v>2969</v>
      </c>
      <c r="AN28" s="284">
        <v>2849</v>
      </c>
      <c r="AO28" s="284">
        <v>2109</v>
      </c>
      <c r="AP28" s="285">
        <v>3192</v>
      </c>
      <c r="AQ28" s="285">
        <v>2858</v>
      </c>
      <c r="AR28" s="285">
        <v>2252</v>
      </c>
      <c r="AS28" s="285">
        <v>3554</v>
      </c>
      <c r="AT28" s="285">
        <v>2982</v>
      </c>
      <c r="AU28" s="285">
        <v>3268</v>
      </c>
      <c r="AV28" s="285">
        <v>2336</v>
      </c>
      <c r="AW28" s="285">
        <v>3474</v>
      </c>
      <c r="AX28" s="285">
        <v>3157</v>
      </c>
      <c r="AY28" s="285">
        <v>3619</v>
      </c>
      <c r="AZ28" s="285">
        <v>2842</v>
      </c>
      <c r="BA28" s="285">
        <v>3131</v>
      </c>
      <c r="BB28" s="285">
        <f>9003-BA28-AZ28</f>
        <v>3030</v>
      </c>
      <c r="BC28" s="285">
        <f>12469-AZ28-BA28-BB28</f>
        <v>3466</v>
      </c>
      <c r="BD28" s="285">
        <v>3591</v>
      </c>
      <c r="BE28" s="285">
        <v>3177</v>
      </c>
      <c r="BF28" s="285">
        <v>3024</v>
      </c>
      <c r="BG28" s="285">
        <v>3603</v>
      </c>
      <c r="BH28" s="285">
        <v>3802</v>
      </c>
      <c r="BI28" s="285">
        <v>3160</v>
      </c>
      <c r="BJ28" s="285">
        <v>3572</v>
      </c>
      <c r="BK28" s="285">
        <f>14207-BH28-BI28-BJ28</f>
        <v>3673</v>
      </c>
      <c r="BL28" s="285">
        <v>2921</v>
      </c>
      <c r="BM28" s="285">
        <v>2855</v>
      </c>
      <c r="BN28" s="285"/>
    </row>
    <row r="29" spans="1:66" ht="16.5" x14ac:dyDescent="0.2">
      <c r="G29" s="282" t="s">
        <v>56</v>
      </c>
      <c r="H29" s="283">
        <v>1383</v>
      </c>
      <c r="I29" s="283">
        <v>1752</v>
      </c>
      <c r="J29" s="283">
        <v>2669</v>
      </c>
      <c r="K29" s="283">
        <v>2226</v>
      </c>
      <c r="L29" s="283">
        <v>1365</v>
      </c>
      <c r="M29" s="283">
        <v>1856</v>
      </c>
      <c r="N29" s="283">
        <v>2686</v>
      </c>
      <c r="O29" s="283">
        <v>2182</v>
      </c>
      <c r="P29" s="283">
        <v>1672</v>
      </c>
      <c r="Q29" s="283">
        <v>1752</v>
      </c>
      <c r="R29" s="283">
        <v>2555</v>
      </c>
      <c r="S29" s="283">
        <v>1755</v>
      </c>
      <c r="T29" s="283">
        <v>1600</v>
      </c>
      <c r="U29" s="283">
        <v>1821</v>
      </c>
      <c r="V29" s="283">
        <v>2705</v>
      </c>
      <c r="W29" s="283">
        <v>1746</v>
      </c>
      <c r="X29" s="283">
        <v>1356</v>
      </c>
      <c r="Y29" s="283">
        <v>1657</v>
      </c>
      <c r="Z29" s="283">
        <v>2159</v>
      </c>
      <c r="AA29" s="283">
        <v>1580</v>
      </c>
      <c r="AB29" s="283">
        <v>1256</v>
      </c>
      <c r="AC29" s="283">
        <v>1748</v>
      </c>
      <c r="AD29" s="283">
        <v>2311</v>
      </c>
      <c r="AE29" s="283">
        <v>1681</v>
      </c>
      <c r="AF29" s="283">
        <v>1486</v>
      </c>
      <c r="AG29" s="283">
        <v>2039</v>
      </c>
      <c r="AH29" s="284">
        <v>2667</v>
      </c>
      <c r="AI29" s="284">
        <v>2687</v>
      </c>
      <c r="AJ29" s="284">
        <v>2181</v>
      </c>
      <c r="AK29" s="284">
        <v>2695</v>
      </c>
      <c r="AL29" s="284">
        <v>3950</v>
      </c>
      <c r="AM29" s="284">
        <v>3372</v>
      </c>
      <c r="AN29" s="284">
        <v>2664</v>
      </c>
      <c r="AO29" s="284">
        <v>3291</v>
      </c>
      <c r="AP29" s="285">
        <v>4263</v>
      </c>
      <c r="AQ29" s="285">
        <v>3654</v>
      </c>
      <c r="AR29" s="285">
        <v>3012</v>
      </c>
      <c r="AS29" s="285">
        <v>3149</v>
      </c>
      <c r="AT29" s="285">
        <v>4063</v>
      </c>
      <c r="AU29" s="285">
        <v>3870</v>
      </c>
      <c r="AV29" s="285">
        <v>2735</v>
      </c>
      <c r="AW29" s="285">
        <v>3111</v>
      </c>
      <c r="AX29" s="285">
        <v>3845</v>
      </c>
      <c r="AY29" s="285">
        <v>3435</v>
      </c>
      <c r="AZ29" s="285">
        <v>2684</v>
      </c>
      <c r="BA29" s="285">
        <v>3045</v>
      </c>
      <c r="BB29" s="285">
        <f>9589-BA29-AZ29</f>
        <v>3860</v>
      </c>
      <c r="BC29" s="285">
        <f>13405-AZ29-BA29-BB29</f>
        <v>3816</v>
      </c>
      <c r="BD29" s="285">
        <v>2797</v>
      </c>
      <c r="BE29" s="286">
        <v>3187</v>
      </c>
      <c r="BF29" s="286">
        <v>3451</v>
      </c>
      <c r="BG29" s="286">
        <v>3798</v>
      </c>
      <c r="BH29" s="286">
        <v>3021</v>
      </c>
      <c r="BI29" s="285">
        <v>3412</v>
      </c>
      <c r="BJ29" s="285">
        <v>3938</v>
      </c>
      <c r="BK29" s="285">
        <f>14139-BH29-BI29-BJ29</f>
        <v>3768</v>
      </c>
      <c r="BL29" s="285">
        <v>2920</v>
      </c>
      <c r="BM29" s="285">
        <v>2969</v>
      </c>
      <c r="BN29" s="285"/>
    </row>
    <row r="30" spans="1:66" ht="17.25" thickBot="1" x14ac:dyDescent="0.25">
      <c r="G30" s="287" t="s">
        <v>132</v>
      </c>
      <c r="H30" s="288">
        <f t="shared" ref="H30:Y30" si="0">H29-H28</f>
        <v>686</v>
      </c>
      <c r="I30" s="288">
        <f t="shared" si="0"/>
        <v>1077</v>
      </c>
      <c r="J30" s="288">
        <f t="shared" si="0"/>
        <v>2050</v>
      </c>
      <c r="K30" s="288">
        <f t="shared" si="0"/>
        <v>1400</v>
      </c>
      <c r="L30" s="288">
        <f t="shared" si="0"/>
        <v>710</v>
      </c>
      <c r="M30" s="288">
        <f t="shared" si="0"/>
        <v>1041</v>
      </c>
      <c r="N30" s="288">
        <f t="shared" si="0"/>
        <v>2005</v>
      </c>
      <c r="O30" s="288">
        <f t="shared" si="0"/>
        <v>1171</v>
      </c>
      <c r="P30" s="288">
        <f t="shared" si="0"/>
        <v>810</v>
      </c>
      <c r="Q30" s="288">
        <f t="shared" si="0"/>
        <v>887</v>
      </c>
      <c r="R30" s="288">
        <f t="shared" si="0"/>
        <v>1652</v>
      </c>
      <c r="S30" s="288">
        <f t="shared" si="0"/>
        <v>926</v>
      </c>
      <c r="T30" s="288">
        <f t="shared" si="0"/>
        <v>643</v>
      </c>
      <c r="U30" s="288">
        <f t="shared" si="0"/>
        <v>772</v>
      </c>
      <c r="V30" s="288">
        <f t="shared" si="0"/>
        <v>1690</v>
      </c>
      <c r="W30" s="288">
        <f t="shared" si="0"/>
        <v>597</v>
      </c>
      <c r="X30" s="288">
        <f t="shared" si="0"/>
        <v>755</v>
      </c>
      <c r="Y30" s="288">
        <f t="shared" si="0"/>
        <v>588</v>
      </c>
      <c r="Z30" s="288">
        <f>Z28-Z29</f>
        <v>-1220</v>
      </c>
      <c r="AA30" s="288">
        <f t="shared" ref="AA30:AM30" si="1">AA28-AA29</f>
        <v>-1028</v>
      </c>
      <c r="AB30" s="288">
        <f t="shared" si="1"/>
        <v>-401</v>
      </c>
      <c r="AC30" s="288">
        <f t="shared" si="1"/>
        <v>-772</v>
      </c>
      <c r="AD30" s="288">
        <f t="shared" si="1"/>
        <v>-919</v>
      </c>
      <c r="AE30" s="288">
        <f t="shared" si="1"/>
        <v>-556</v>
      </c>
      <c r="AF30" s="288">
        <f t="shared" si="1"/>
        <v>716</v>
      </c>
      <c r="AG30" s="288">
        <f t="shared" si="1"/>
        <v>-35</v>
      </c>
      <c r="AH30" s="289">
        <f t="shared" si="1"/>
        <v>-164</v>
      </c>
      <c r="AI30" s="289">
        <f t="shared" si="1"/>
        <v>265</v>
      </c>
      <c r="AJ30" s="289">
        <f t="shared" si="1"/>
        <v>573</v>
      </c>
      <c r="AK30" s="289">
        <f t="shared" si="1"/>
        <v>-110</v>
      </c>
      <c r="AL30" s="289">
        <f t="shared" si="1"/>
        <v>-1271</v>
      </c>
      <c r="AM30" s="289">
        <f t="shared" si="1"/>
        <v>-403</v>
      </c>
      <c r="AN30" s="289">
        <f t="shared" ref="AN30:AS30" si="2">AN28-AN29</f>
        <v>185</v>
      </c>
      <c r="AO30" s="289">
        <f t="shared" si="2"/>
        <v>-1182</v>
      </c>
      <c r="AP30" s="121">
        <f t="shared" si="2"/>
        <v>-1071</v>
      </c>
      <c r="AQ30" s="121">
        <f t="shared" si="2"/>
        <v>-796</v>
      </c>
      <c r="AR30" s="121">
        <f t="shared" si="2"/>
        <v>-760</v>
      </c>
      <c r="AS30" s="121">
        <f t="shared" si="2"/>
        <v>405</v>
      </c>
      <c r="AT30" s="121">
        <f t="shared" ref="AT30:BD30" si="3">AT28-AT29</f>
        <v>-1081</v>
      </c>
      <c r="AU30" s="121">
        <f t="shared" si="3"/>
        <v>-602</v>
      </c>
      <c r="AV30" s="121">
        <f t="shared" si="3"/>
        <v>-399</v>
      </c>
      <c r="AW30" s="121">
        <f t="shared" si="3"/>
        <v>363</v>
      </c>
      <c r="AX30" s="121">
        <f t="shared" si="3"/>
        <v>-688</v>
      </c>
      <c r="AY30" s="121">
        <f t="shared" si="3"/>
        <v>184</v>
      </c>
      <c r="AZ30" s="121">
        <f t="shared" si="3"/>
        <v>158</v>
      </c>
      <c r="BA30" s="121">
        <f t="shared" si="3"/>
        <v>86</v>
      </c>
      <c r="BB30" s="121">
        <f t="shared" si="3"/>
        <v>-830</v>
      </c>
      <c r="BC30" s="121">
        <f t="shared" si="3"/>
        <v>-350</v>
      </c>
      <c r="BD30" s="121">
        <f t="shared" si="3"/>
        <v>794</v>
      </c>
      <c r="BE30" s="121">
        <v>784</v>
      </c>
      <c r="BF30" s="121">
        <v>357</v>
      </c>
      <c r="BG30" s="121">
        <v>162</v>
      </c>
      <c r="BH30" s="121">
        <v>781</v>
      </c>
      <c r="BI30" s="121">
        <v>529</v>
      </c>
      <c r="BJ30" s="121">
        <f>BJ28-BJ29</f>
        <v>-366</v>
      </c>
      <c r="BK30" s="121">
        <f>BK28-BK29</f>
        <v>-95</v>
      </c>
      <c r="BL30" s="121">
        <f>BL28-BL29</f>
        <v>1</v>
      </c>
      <c r="BM30" s="121">
        <f>BM28-BM29</f>
        <v>-114</v>
      </c>
      <c r="BN30" s="121">
        <f>BN28-BN29</f>
        <v>0</v>
      </c>
    </row>
    <row r="32" spans="1:66" x14ac:dyDescent="0.2">
      <c r="A32" s="3"/>
      <c r="B32" s="3"/>
    </row>
    <row r="33" spans="1:48" ht="27" customHeight="1" x14ac:dyDescent="0.2"/>
    <row r="34" spans="1:48" ht="15.75" customHeight="1" x14ac:dyDescent="0.2">
      <c r="H34" s="7"/>
      <c r="I34" s="30"/>
      <c r="J34" s="382"/>
      <c r="K34" s="382"/>
    </row>
    <row r="35" spans="1:48" x14ac:dyDescent="0.2">
      <c r="H35" s="7"/>
      <c r="I35" s="30"/>
      <c r="J35" s="382"/>
      <c r="K35" s="382"/>
      <c r="AT35" s="34"/>
      <c r="AU35" s="34"/>
      <c r="AV35" s="34"/>
    </row>
    <row r="36" spans="1:48" x14ac:dyDescent="0.2">
      <c r="H36" s="7"/>
      <c r="I36" s="30"/>
      <c r="J36" s="382"/>
      <c r="K36" s="382"/>
      <c r="AT36" s="34"/>
      <c r="AU36" s="34"/>
      <c r="AV36" s="34"/>
    </row>
    <row r="37" spans="1:48" x14ac:dyDescent="0.2">
      <c r="H37" s="7"/>
      <c r="I37" s="30"/>
      <c r="J37" s="382"/>
      <c r="K37" s="382"/>
    </row>
    <row r="38" spans="1:48" x14ac:dyDescent="0.2">
      <c r="H38" s="7"/>
      <c r="I38" s="30"/>
      <c r="J38" s="382"/>
      <c r="K38" s="382"/>
    </row>
    <row r="39" spans="1:48" x14ac:dyDescent="0.2">
      <c r="H39" s="7"/>
      <c r="I39" s="30"/>
      <c r="J39" s="382"/>
      <c r="K39" s="382"/>
    </row>
    <row r="40" spans="1:48" x14ac:dyDescent="0.2">
      <c r="H40" s="7"/>
      <c r="I40" s="7"/>
    </row>
    <row r="42" spans="1:48" ht="16.5" x14ac:dyDescent="0.25">
      <c r="A42" s="4"/>
      <c r="B42" s="4"/>
      <c r="C42" s="4"/>
      <c r="D42" s="97"/>
      <c r="E42" s="3"/>
      <c r="F42" s="3"/>
      <c r="G42" s="3"/>
    </row>
    <row r="43" spans="1:48" ht="16.5" x14ac:dyDescent="0.25">
      <c r="A43" s="4"/>
      <c r="B43" s="4"/>
      <c r="C43" s="4"/>
      <c r="D43" s="97"/>
      <c r="E43" s="28"/>
    </row>
    <row r="44" spans="1:48" ht="28.5" customHeight="1" x14ac:dyDescent="0.25">
      <c r="A44" s="4"/>
      <c r="B44" s="4"/>
      <c r="C44" s="4"/>
      <c r="D44" s="4"/>
      <c r="E44" s="4"/>
    </row>
    <row r="45" spans="1:48" ht="16.5" x14ac:dyDescent="0.25">
      <c r="A45" s="4"/>
      <c r="B45" s="4"/>
      <c r="C45" s="4"/>
      <c r="D45" s="563"/>
      <c r="E45" s="28"/>
    </row>
    <row r="46" spans="1:48" ht="16.5" x14ac:dyDescent="0.25">
      <c r="A46" s="4"/>
      <c r="B46" s="4"/>
      <c r="C46" s="4"/>
      <c r="D46" s="380"/>
      <c r="E46" s="4"/>
    </row>
    <row r="47" spans="1:48" ht="16.5" x14ac:dyDescent="0.25">
      <c r="A47" s="4"/>
      <c r="B47" s="4"/>
      <c r="C47" s="4"/>
      <c r="D47" s="380"/>
      <c r="E47" s="4"/>
    </row>
    <row r="48" spans="1:48" ht="16.5" x14ac:dyDescent="0.25">
      <c r="A48" s="4"/>
      <c r="B48" s="4"/>
      <c r="C48" s="4"/>
      <c r="D48" s="381"/>
      <c r="E48" s="3"/>
      <c r="F48" s="47"/>
    </row>
    <row r="49" spans="1:15" ht="16.5" x14ac:dyDescent="0.25">
      <c r="A49" s="4"/>
      <c r="B49" s="4"/>
      <c r="C49" s="4"/>
      <c r="D49" s="381"/>
      <c r="E49" s="3"/>
    </row>
    <row r="50" spans="1:15" ht="16.5" x14ac:dyDescent="0.25">
      <c r="A50" s="4"/>
      <c r="B50" s="4"/>
      <c r="C50" s="4"/>
      <c r="D50" s="381"/>
      <c r="E50" s="3"/>
      <c r="J50" s="906"/>
      <c r="K50" s="906"/>
      <c r="L50" s="900"/>
      <c r="M50" s="900"/>
      <c r="N50" s="900"/>
      <c r="O50" s="900"/>
    </row>
    <row r="51" spans="1:15" s="857" customFormat="1" ht="15" x14ac:dyDescent="0.25"/>
    <row r="52" spans="1:15" s="857" customFormat="1" ht="15" x14ac:dyDescent="0.25"/>
    <row r="53" spans="1:15" s="857" customFormat="1" ht="15" x14ac:dyDescent="0.25"/>
    <row r="54" spans="1:15" s="857" customFormat="1" ht="16.5" customHeight="1" x14ac:dyDescent="0.25"/>
    <row r="55" spans="1:15" s="857" customFormat="1" ht="16.5" customHeight="1" x14ac:dyDescent="0.25"/>
    <row r="56" spans="1:15" s="857" customFormat="1" ht="27" customHeight="1" x14ac:dyDescent="0.25"/>
    <row r="57" spans="1:15" s="857" customFormat="1" ht="15" x14ac:dyDescent="0.25"/>
    <row r="58" spans="1:15" s="857" customFormat="1" ht="15" x14ac:dyDescent="0.25"/>
    <row r="59" spans="1:15" s="857" customFormat="1" ht="15" x14ac:dyDescent="0.25"/>
    <row r="60" spans="1:15" s="857" customFormat="1" ht="15" x14ac:dyDescent="0.25"/>
    <row r="61" spans="1:15" s="857" customFormat="1" ht="15" x14ac:dyDescent="0.25"/>
    <row r="62" spans="1:15" s="857" customFormat="1" ht="15" x14ac:dyDescent="0.25"/>
    <row r="63" spans="1:15" s="857" customFormat="1" ht="15" x14ac:dyDescent="0.25"/>
    <row r="64" spans="1:15" s="857" customFormat="1" ht="15" x14ac:dyDescent="0.25"/>
    <row r="65" spans="1:129" s="857" customFormat="1" ht="15" x14ac:dyDescent="0.25"/>
    <row r="66" spans="1:129" s="857" customFormat="1" ht="15" x14ac:dyDescent="0.25"/>
    <row r="67" spans="1:129" s="857" customFormat="1" ht="15" x14ac:dyDescent="0.25"/>
    <row r="68" spans="1:129" s="857" customFormat="1" ht="15" x14ac:dyDescent="0.25"/>
    <row r="69" spans="1:129" s="857" customFormat="1" ht="15" x14ac:dyDescent="0.25"/>
    <row r="70" spans="1:129" s="857" customFormat="1" ht="15" x14ac:dyDescent="0.25"/>
    <row r="71" spans="1:129" ht="16.5" x14ac:dyDescent="0.25">
      <c r="A71" s="5"/>
      <c r="B71" s="8"/>
      <c r="C71" s="8"/>
    </row>
    <row r="72" spans="1:129" ht="13.5" thickBot="1" x14ac:dyDescent="0.25">
      <c r="H72" s="216"/>
      <c r="I72" s="216"/>
    </row>
    <row r="73" spans="1:129" ht="30.75" customHeight="1" thickBot="1" x14ac:dyDescent="0.3">
      <c r="A73" s="847" t="s">
        <v>24</v>
      </c>
      <c r="B73" s="848" t="s">
        <v>604</v>
      </c>
      <c r="C73" s="849" t="s">
        <v>605</v>
      </c>
      <c r="D73" s="102"/>
      <c r="E73" s="102"/>
      <c r="H73" s="216"/>
      <c r="I73" s="216"/>
    </row>
    <row r="74" spans="1:129" ht="13.5" customHeight="1" x14ac:dyDescent="0.25">
      <c r="A74" s="850" t="s">
        <v>162</v>
      </c>
      <c r="B74" s="853">
        <v>4311.7299999999996</v>
      </c>
      <c r="C74" s="854">
        <v>4040.85</v>
      </c>
      <c r="D74" s="102"/>
      <c r="E74" s="858"/>
      <c r="F74" s="102"/>
      <c r="G74" s="857"/>
      <c r="H74" s="216"/>
      <c r="I74" s="383"/>
      <c r="J74" s="105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</row>
    <row r="75" spans="1:129" s="104" customFormat="1" ht="15.75" x14ac:dyDescent="0.25">
      <c r="A75" s="851" t="s">
        <v>50</v>
      </c>
      <c r="B75" s="855">
        <v>4866.37</v>
      </c>
      <c r="C75" s="855">
        <v>4639.66</v>
      </c>
      <c r="D75" s="102"/>
      <c r="E75" s="858"/>
      <c r="F75" s="102"/>
      <c r="G75" s="857"/>
      <c r="H75" s="216"/>
      <c r="I75" s="383"/>
      <c r="J75" s="105"/>
    </row>
    <row r="76" spans="1:129" s="104" customFormat="1" ht="16.5" customHeight="1" x14ac:dyDescent="0.25">
      <c r="A76" s="851" t="s">
        <v>86</v>
      </c>
      <c r="B76" s="855">
        <v>5871.25</v>
      </c>
      <c r="C76" s="855">
        <v>5439.34</v>
      </c>
      <c r="D76" s="102"/>
      <c r="E76" s="858"/>
      <c r="F76" s="102"/>
      <c r="G76" s="857"/>
      <c r="H76" s="216"/>
      <c r="I76" s="383"/>
      <c r="J76" s="105"/>
    </row>
    <row r="77" spans="1:129" s="104" customFormat="1" ht="15.75" x14ac:dyDescent="0.25">
      <c r="A77" s="851" t="s">
        <v>169</v>
      </c>
      <c r="B77" s="855">
        <v>5898.93</v>
      </c>
      <c r="C77" s="855">
        <v>6257.91</v>
      </c>
      <c r="D77" s="102"/>
      <c r="E77" s="858"/>
      <c r="F77" s="102"/>
      <c r="G77" s="857"/>
      <c r="H77" s="216"/>
      <c r="I77" s="384"/>
      <c r="J77" s="106"/>
    </row>
    <row r="78" spans="1:129" s="104" customFormat="1" ht="15.75" x14ac:dyDescent="0.25">
      <c r="A78" s="852" t="s">
        <v>168</v>
      </c>
      <c r="B78" s="856">
        <v>6110.27</v>
      </c>
      <c r="C78" s="856">
        <v>6175.2</v>
      </c>
      <c r="D78" s="102"/>
      <c r="E78" s="858"/>
      <c r="F78" s="102"/>
      <c r="G78" s="857"/>
      <c r="H78" s="216"/>
      <c r="I78" s="384"/>
      <c r="J78" s="106"/>
    </row>
    <row r="79" spans="1:129" s="104" customFormat="1" ht="15.75" x14ac:dyDescent="0.25">
      <c r="A79" s="851" t="s">
        <v>1</v>
      </c>
      <c r="B79" s="855">
        <v>6715.39</v>
      </c>
      <c r="C79" s="855">
        <v>6406.38</v>
      </c>
      <c r="D79" s="102"/>
      <c r="E79" s="858"/>
      <c r="F79" s="102"/>
      <c r="G79" s="857"/>
      <c r="H79" s="216"/>
      <c r="I79" s="384"/>
      <c r="J79" s="106"/>
    </row>
    <row r="80" spans="1:129" s="104" customFormat="1" ht="15.75" x14ac:dyDescent="0.25">
      <c r="A80" s="851" t="s">
        <v>0</v>
      </c>
      <c r="B80" s="855">
        <v>7465.48</v>
      </c>
      <c r="C80" s="855">
        <v>6855.95</v>
      </c>
      <c r="D80" s="102"/>
      <c r="E80" s="858"/>
      <c r="F80" s="102"/>
      <c r="G80" s="857"/>
      <c r="H80" s="216"/>
      <c r="I80" s="385"/>
      <c r="J80" s="108"/>
      <c r="K80" s="109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</row>
    <row r="81" spans="1:129" ht="18" hidden="1" customHeight="1" x14ac:dyDescent="0.25">
      <c r="A81" s="852"/>
      <c r="B81" s="856"/>
      <c r="C81" s="856"/>
      <c r="D81" s="102"/>
      <c r="E81" s="858"/>
      <c r="F81" s="102"/>
      <c r="G81" s="857"/>
      <c r="H81" s="216"/>
      <c r="I81" s="386"/>
      <c r="J81" s="107"/>
    </row>
    <row r="82" spans="1:129" ht="16.5" thickBot="1" x14ac:dyDescent="0.3">
      <c r="A82" s="851" t="s">
        <v>163</v>
      </c>
      <c r="B82" s="855">
        <v>10424.43</v>
      </c>
      <c r="C82" s="855">
        <v>9950.65</v>
      </c>
      <c r="D82" s="102"/>
      <c r="E82" s="858"/>
      <c r="F82" s="102"/>
      <c r="G82" s="857"/>
      <c r="H82" s="216"/>
      <c r="I82" s="387"/>
      <c r="J82" s="110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</row>
    <row r="83" spans="1:129" s="111" customFormat="1" ht="15.75" hidden="1" thickBot="1" x14ac:dyDescent="0.3">
      <c r="A83" s="124"/>
      <c r="B83" s="125"/>
      <c r="C83" s="124"/>
      <c r="D83" s="102"/>
      <c r="E83" s="102"/>
      <c r="F83" s="63"/>
      <c r="G83" s="103"/>
      <c r="H83" s="216"/>
      <c r="I83" s="216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</row>
    <row r="84" spans="1:129" x14ac:dyDescent="0.2">
      <c r="A84" s="389"/>
      <c r="B84" s="390"/>
      <c r="C84" s="391"/>
      <c r="E84" s="3"/>
      <c r="F84" s="3"/>
      <c r="H84" s="216"/>
      <c r="I84" s="216"/>
    </row>
    <row r="85" spans="1:129" ht="29.25" customHeight="1" x14ac:dyDescent="0.2">
      <c r="A85" s="216"/>
      <c r="B85" s="216"/>
      <c r="C85" s="216"/>
      <c r="E85" s="3"/>
      <c r="G85" s="3"/>
      <c r="H85" s="216"/>
      <c r="I85" s="216"/>
    </row>
    <row r="86" spans="1:129" ht="31.5" customHeight="1" x14ac:dyDescent="0.2">
      <c r="A86" s="216"/>
      <c r="B86" s="216"/>
      <c r="C86" s="216"/>
      <c r="D86" s="3"/>
      <c r="E86" s="3"/>
      <c r="F86" s="3"/>
      <c r="G86" s="3"/>
      <c r="H86" s="216"/>
      <c r="I86" s="216"/>
    </row>
    <row r="87" spans="1:129" x14ac:dyDescent="0.2">
      <c r="A87" s="216"/>
      <c r="B87" s="216"/>
      <c r="C87" s="216"/>
      <c r="D87" s="3"/>
      <c r="E87" s="3"/>
      <c r="F87" s="3"/>
      <c r="G87" s="3"/>
      <c r="H87" s="216"/>
      <c r="I87" s="216"/>
    </row>
    <row r="88" spans="1:129" x14ac:dyDescent="0.2">
      <c r="A88" s="216"/>
      <c r="B88" s="216"/>
      <c r="C88" s="216"/>
      <c r="D88" s="3"/>
      <c r="E88" s="3"/>
      <c r="F88" s="3"/>
      <c r="G88" s="3"/>
      <c r="H88" s="216"/>
      <c r="I88" s="216"/>
    </row>
    <row r="89" spans="1:129" x14ac:dyDescent="0.2">
      <c r="A89" s="216"/>
      <c r="B89" s="216"/>
      <c r="C89" s="216"/>
      <c r="D89" s="3"/>
      <c r="E89" s="3"/>
      <c r="F89" s="3"/>
      <c r="G89" s="3"/>
      <c r="H89" s="216"/>
      <c r="I89" s="216"/>
    </row>
    <row r="90" spans="1:129" x14ac:dyDescent="0.2">
      <c r="A90" s="216"/>
      <c r="B90" s="216"/>
      <c r="C90" s="216"/>
      <c r="D90" s="3"/>
      <c r="E90" s="3"/>
      <c r="F90" s="3"/>
      <c r="G90" s="3"/>
      <c r="H90" s="216"/>
      <c r="I90" s="216"/>
    </row>
    <row r="91" spans="1:129" x14ac:dyDescent="0.2">
      <c r="A91" s="216"/>
      <c r="B91" s="216"/>
      <c r="C91" s="216"/>
      <c r="D91" s="3"/>
      <c r="E91" s="3"/>
      <c r="F91" s="3"/>
      <c r="G91" s="3"/>
      <c r="H91" s="216"/>
      <c r="I91" s="216"/>
    </row>
    <row r="92" spans="1:129" x14ac:dyDescent="0.2">
      <c r="A92" s="216"/>
      <c r="B92" s="216"/>
      <c r="C92" s="216"/>
      <c r="D92" s="3"/>
      <c r="E92" s="3"/>
      <c r="F92" s="3"/>
      <c r="G92" s="3"/>
      <c r="H92" s="216"/>
      <c r="I92" s="216"/>
    </row>
    <row r="93" spans="1:129" x14ac:dyDescent="0.2">
      <c r="A93" s="216"/>
      <c r="B93" s="216"/>
      <c r="C93" s="216"/>
      <c r="D93" s="3"/>
      <c r="E93" s="3"/>
      <c r="F93" s="3"/>
      <c r="G93" s="3"/>
      <c r="H93" s="216"/>
      <c r="I93" s="216"/>
    </row>
    <row r="94" spans="1:129" x14ac:dyDescent="0.2">
      <c r="A94" s="216"/>
      <c r="B94" s="216"/>
      <c r="C94" s="216"/>
      <c r="D94" s="3"/>
      <c r="E94" s="3"/>
      <c r="F94" s="3"/>
      <c r="G94" s="3"/>
      <c r="H94" s="216"/>
      <c r="I94" s="216"/>
    </row>
    <row r="95" spans="1:129" x14ac:dyDescent="0.2">
      <c r="A95" s="216"/>
      <c r="B95" s="216"/>
      <c r="C95" s="216"/>
      <c r="D95" s="3"/>
      <c r="E95" s="3"/>
      <c r="F95" s="3"/>
      <c r="G95" s="3"/>
      <c r="H95" s="216"/>
      <c r="I95" s="216"/>
    </row>
    <row r="96" spans="1:129" x14ac:dyDescent="0.2">
      <c r="A96" s="216"/>
      <c r="B96" s="216"/>
      <c r="C96" s="216"/>
      <c r="D96" s="3"/>
      <c r="E96" s="3"/>
      <c r="F96" s="3"/>
      <c r="G96" s="3"/>
      <c r="H96" s="216"/>
      <c r="I96" s="216"/>
    </row>
    <row r="97" spans="1:19" x14ac:dyDescent="0.2">
      <c r="A97" s="216"/>
      <c r="B97" s="216"/>
      <c r="C97" s="216"/>
      <c r="D97" s="3"/>
      <c r="E97" s="3"/>
      <c r="F97" s="3"/>
      <c r="G97" s="3"/>
      <c r="H97" s="216"/>
      <c r="I97" s="216"/>
    </row>
    <row r="98" spans="1:19" x14ac:dyDescent="0.2">
      <c r="A98" s="216"/>
      <c r="B98" s="216"/>
      <c r="C98" s="216"/>
      <c r="D98" s="3"/>
      <c r="E98" s="3"/>
      <c r="F98" s="3"/>
      <c r="G98" s="3"/>
      <c r="H98" s="216"/>
      <c r="I98" s="216"/>
    </row>
    <row r="99" spans="1:19" x14ac:dyDescent="0.2">
      <c r="A99" s="216"/>
      <c r="B99" s="216"/>
      <c r="C99" s="216"/>
      <c r="D99" s="3"/>
      <c r="E99" s="3"/>
      <c r="F99" s="3"/>
      <c r="G99" s="3"/>
    </row>
    <row r="100" spans="1:19" x14ac:dyDescent="0.2">
      <c r="A100" s="3"/>
      <c r="B100" s="3"/>
      <c r="C100" s="62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901"/>
      <c r="B102" s="903" t="s">
        <v>5</v>
      </c>
      <c r="C102" s="904"/>
      <c r="D102" s="905"/>
      <c r="E102" s="903" t="s">
        <v>6</v>
      </c>
      <c r="F102" s="904"/>
      <c r="G102" s="905"/>
      <c r="H102" s="897" t="s">
        <v>8</v>
      </c>
      <c r="I102" s="898"/>
      <c r="J102" s="899"/>
      <c r="K102" s="897" t="s">
        <v>7</v>
      </c>
      <c r="L102" s="898"/>
      <c r="M102" s="899"/>
      <c r="N102" s="897" t="s">
        <v>101</v>
      </c>
      <c r="O102" s="898"/>
      <c r="P102" s="899"/>
      <c r="Q102" s="897" t="s">
        <v>102</v>
      </c>
      <c r="R102" s="898"/>
      <c r="S102" s="899"/>
    </row>
    <row r="103" spans="1:19" ht="16.5" thickBot="1" x14ac:dyDescent="0.3">
      <c r="A103" s="902"/>
      <c r="B103" s="649">
        <v>2017</v>
      </c>
      <c r="C103" s="650">
        <v>2018</v>
      </c>
      <c r="D103" s="846">
        <v>2019</v>
      </c>
      <c r="E103" s="649">
        <v>2017</v>
      </c>
      <c r="F103" s="650">
        <v>2018</v>
      </c>
      <c r="G103" s="846">
        <v>2019</v>
      </c>
      <c r="H103" s="649">
        <v>2017</v>
      </c>
      <c r="I103" s="650">
        <v>2018</v>
      </c>
      <c r="J103" s="846">
        <v>2019</v>
      </c>
      <c r="K103" s="649">
        <v>2017</v>
      </c>
      <c r="L103" s="650">
        <v>2018</v>
      </c>
      <c r="M103" s="846">
        <v>2019</v>
      </c>
      <c r="N103" s="649">
        <v>2017</v>
      </c>
      <c r="O103" s="650">
        <v>2018</v>
      </c>
      <c r="P103" s="846">
        <v>2019</v>
      </c>
      <c r="Q103" s="649">
        <v>2017</v>
      </c>
      <c r="R103" s="650">
        <v>2018</v>
      </c>
      <c r="S103" s="846">
        <v>2019</v>
      </c>
    </row>
    <row r="104" spans="1:19" ht="16.5" x14ac:dyDescent="0.25">
      <c r="A104" s="621" t="s">
        <v>9</v>
      </c>
      <c r="B104" s="624">
        <v>5736.99</v>
      </c>
      <c r="C104" s="625">
        <v>7079.88</v>
      </c>
      <c r="D104" s="626">
        <v>5931.58</v>
      </c>
      <c r="E104" s="627">
        <v>9980.7199999999993</v>
      </c>
      <c r="F104" s="626">
        <v>12876.03</v>
      </c>
      <c r="G104" s="628">
        <v>11451.94</v>
      </c>
      <c r="H104" s="624">
        <v>971.76</v>
      </c>
      <c r="I104" s="625">
        <v>991.6</v>
      </c>
      <c r="J104" s="626">
        <v>806.77</v>
      </c>
      <c r="K104" s="629">
        <v>748</v>
      </c>
      <c r="L104" s="630">
        <v>1094.45</v>
      </c>
      <c r="M104" s="626">
        <v>1331.18</v>
      </c>
      <c r="N104" s="629">
        <v>1192.6199999999999</v>
      </c>
      <c r="O104" s="630">
        <v>1331.67</v>
      </c>
      <c r="P104" s="626">
        <v>1291.75</v>
      </c>
      <c r="Q104" s="629">
        <v>16.809999999999999</v>
      </c>
      <c r="R104" s="630">
        <v>17.170000000000002</v>
      </c>
      <c r="S104" s="626">
        <v>15.61</v>
      </c>
    </row>
    <row r="105" spans="1:19" ht="16.5" x14ac:dyDescent="0.25">
      <c r="A105" s="622" t="s">
        <v>10</v>
      </c>
      <c r="B105" s="631">
        <v>5941.1</v>
      </c>
      <c r="C105" s="632">
        <v>7001.33</v>
      </c>
      <c r="D105" s="633">
        <v>6277.77</v>
      </c>
      <c r="E105" s="634">
        <v>10615.53</v>
      </c>
      <c r="F105" s="633">
        <v>13572.75</v>
      </c>
      <c r="G105" s="635">
        <v>12646.5</v>
      </c>
      <c r="H105" s="631">
        <v>1007.35</v>
      </c>
      <c r="I105" s="632">
        <v>988.25</v>
      </c>
      <c r="J105" s="633">
        <v>817.9</v>
      </c>
      <c r="K105" s="636">
        <v>774.9</v>
      </c>
      <c r="L105" s="637">
        <v>1022.45</v>
      </c>
      <c r="M105" s="633">
        <v>1443.15</v>
      </c>
      <c r="N105" s="636">
        <v>1234.33</v>
      </c>
      <c r="O105" s="637">
        <v>1331.53</v>
      </c>
      <c r="P105" s="633">
        <v>1320.0650000000001</v>
      </c>
      <c r="Q105" s="636">
        <v>17.86</v>
      </c>
      <c r="R105" s="637">
        <v>16.66</v>
      </c>
      <c r="S105" s="633">
        <v>15.806250000000002</v>
      </c>
    </row>
    <row r="106" spans="1:19" ht="16.5" x14ac:dyDescent="0.25">
      <c r="A106" s="622" t="s">
        <v>11</v>
      </c>
      <c r="B106" s="631">
        <v>5821.09</v>
      </c>
      <c r="C106" s="632">
        <v>6795.25</v>
      </c>
      <c r="D106" s="633">
        <v>6450.3119047619048</v>
      </c>
      <c r="E106" s="634">
        <v>10225.65</v>
      </c>
      <c r="F106" s="633">
        <v>13399.76</v>
      </c>
      <c r="G106" s="635">
        <v>13056.307142857142</v>
      </c>
      <c r="H106" s="631">
        <v>962.26</v>
      </c>
      <c r="I106" s="632">
        <v>954.57</v>
      </c>
      <c r="J106" s="633">
        <v>843.4</v>
      </c>
      <c r="K106" s="636">
        <v>776.3</v>
      </c>
      <c r="L106" s="637">
        <v>987.33</v>
      </c>
      <c r="M106" s="633">
        <v>1530.71</v>
      </c>
      <c r="N106" s="636">
        <v>1231.07</v>
      </c>
      <c r="O106" s="637">
        <v>1324.66</v>
      </c>
      <c r="P106" s="633">
        <v>1300.8699999999999</v>
      </c>
      <c r="Q106" s="636">
        <v>16.88</v>
      </c>
      <c r="R106" s="637">
        <v>16.47</v>
      </c>
      <c r="S106" s="633">
        <v>15.32</v>
      </c>
    </row>
    <row r="107" spans="1:19" ht="16.5" x14ac:dyDescent="0.25">
      <c r="A107" s="622" t="s">
        <v>12</v>
      </c>
      <c r="B107" s="631">
        <v>5697.37</v>
      </c>
      <c r="C107" s="632">
        <v>6838.07</v>
      </c>
      <c r="D107" s="633">
        <v>6444.5</v>
      </c>
      <c r="E107" s="634">
        <v>9664.86</v>
      </c>
      <c r="F107" s="633">
        <v>13930.75</v>
      </c>
      <c r="G107" s="635">
        <v>12815.125</v>
      </c>
      <c r="H107" s="631">
        <v>959.89</v>
      </c>
      <c r="I107" s="632">
        <v>924.16</v>
      </c>
      <c r="J107" s="633">
        <v>886.3</v>
      </c>
      <c r="K107" s="636">
        <v>799.67</v>
      </c>
      <c r="L107" s="637">
        <v>970.55</v>
      </c>
      <c r="M107" s="633">
        <v>1389.3</v>
      </c>
      <c r="N107" s="636">
        <v>1265.6300000000001</v>
      </c>
      <c r="O107" s="637">
        <v>1335.34</v>
      </c>
      <c r="P107" s="633">
        <v>1286.4449999999999</v>
      </c>
      <c r="Q107" s="636">
        <v>18</v>
      </c>
      <c r="R107" s="637">
        <v>16.600000000000001</v>
      </c>
      <c r="S107" s="633">
        <v>15.042000000000002</v>
      </c>
    </row>
    <row r="108" spans="1:19" ht="16.5" x14ac:dyDescent="0.25">
      <c r="A108" s="622" t="s">
        <v>13</v>
      </c>
      <c r="B108" s="631">
        <v>5591.11</v>
      </c>
      <c r="C108" s="632">
        <v>6821.3</v>
      </c>
      <c r="D108" s="633">
        <v>6027.7049999999999</v>
      </c>
      <c r="E108" s="634">
        <v>9150.9599999999991</v>
      </c>
      <c r="F108" s="633">
        <v>14351.67</v>
      </c>
      <c r="G108" s="635">
        <v>11995.116666666667</v>
      </c>
      <c r="H108" s="631">
        <v>929.71</v>
      </c>
      <c r="I108" s="632">
        <v>904.29</v>
      </c>
      <c r="J108" s="633">
        <v>832.33333333333337</v>
      </c>
      <c r="K108" s="636">
        <v>792.43</v>
      </c>
      <c r="L108" s="637">
        <v>980.3</v>
      </c>
      <c r="M108" s="633">
        <v>1330.2380952380952</v>
      </c>
      <c r="N108" s="636">
        <v>1245</v>
      </c>
      <c r="O108" s="637">
        <v>1303.03</v>
      </c>
      <c r="P108" s="633">
        <v>1283.9476190476191</v>
      </c>
      <c r="Q108" s="636">
        <v>16.760000000000002</v>
      </c>
      <c r="R108" s="637">
        <v>16.47</v>
      </c>
      <c r="S108" s="633">
        <v>14.62547619047619</v>
      </c>
    </row>
    <row r="109" spans="1:19" ht="16.5" x14ac:dyDescent="0.25">
      <c r="A109" s="622" t="s">
        <v>14</v>
      </c>
      <c r="B109" s="648">
        <v>5699.08</v>
      </c>
      <c r="C109" s="632">
        <v>6954.17</v>
      </c>
      <c r="D109" s="633">
        <v>5867.9650000000001</v>
      </c>
      <c r="E109" s="651">
        <v>8927.6200000000008</v>
      </c>
      <c r="F109" s="633">
        <v>15107.03</v>
      </c>
      <c r="G109" s="635">
        <v>11967.25</v>
      </c>
      <c r="H109" s="648">
        <v>930.73</v>
      </c>
      <c r="I109" s="632">
        <v>884.9</v>
      </c>
      <c r="J109" s="633">
        <v>808.2</v>
      </c>
      <c r="K109" s="652">
        <v>864.64</v>
      </c>
      <c r="L109" s="637">
        <v>985.05</v>
      </c>
      <c r="M109" s="633">
        <v>1443.85</v>
      </c>
      <c r="N109" s="652">
        <v>1260.22</v>
      </c>
      <c r="O109" s="637">
        <v>1281.57</v>
      </c>
      <c r="P109" s="633">
        <v>1359.0425</v>
      </c>
      <c r="Q109" s="652">
        <v>16.95</v>
      </c>
      <c r="R109" s="637">
        <v>16.52</v>
      </c>
      <c r="S109" s="633">
        <v>14.995750000000001</v>
      </c>
    </row>
    <row r="110" spans="1:19" ht="16.5" x14ac:dyDescent="0.25">
      <c r="A110" s="622" t="s">
        <v>65</v>
      </c>
      <c r="B110" s="648">
        <v>5978.11</v>
      </c>
      <c r="C110" s="632">
        <v>6247.62</v>
      </c>
      <c r="D110" s="633">
        <v>5939.2</v>
      </c>
      <c r="E110" s="651">
        <v>9478.69</v>
      </c>
      <c r="F110" s="633">
        <v>13767.73</v>
      </c>
      <c r="G110" s="635">
        <v>13458.585652173913</v>
      </c>
      <c r="H110" s="648">
        <v>916.95</v>
      </c>
      <c r="I110" s="632">
        <v>831.84</v>
      </c>
      <c r="J110" s="633">
        <v>845.71428571428567</v>
      </c>
      <c r="K110" s="652">
        <v>860.8</v>
      </c>
      <c r="L110" s="637">
        <v>931.14</v>
      </c>
      <c r="M110" s="633">
        <v>1544</v>
      </c>
      <c r="N110" s="652">
        <v>1236.22</v>
      </c>
      <c r="O110" s="637">
        <v>1238.53</v>
      </c>
      <c r="P110" s="633">
        <v>1412.978260869565</v>
      </c>
      <c r="Q110" s="652">
        <v>16.14</v>
      </c>
      <c r="R110" s="637">
        <v>15.71</v>
      </c>
      <c r="S110" s="633">
        <v>15.745217391304347</v>
      </c>
    </row>
    <row r="111" spans="1:19" ht="16.5" x14ac:dyDescent="0.25">
      <c r="A111" s="552" t="s">
        <v>70</v>
      </c>
      <c r="B111" s="638">
        <v>6477.68</v>
      </c>
      <c r="C111" s="632">
        <v>6039.26</v>
      </c>
      <c r="D111" s="633"/>
      <c r="E111" s="639">
        <v>10848.52</v>
      </c>
      <c r="F111" s="633">
        <v>13429.2</v>
      </c>
      <c r="G111" s="635"/>
      <c r="H111" s="638">
        <v>972.67</v>
      </c>
      <c r="I111" s="632">
        <v>805.11</v>
      </c>
      <c r="J111" s="633"/>
      <c r="K111" s="640">
        <v>913.1</v>
      </c>
      <c r="L111" s="637">
        <v>918.09</v>
      </c>
      <c r="M111" s="633"/>
      <c r="N111" s="640">
        <v>1282.3</v>
      </c>
      <c r="O111" s="637">
        <v>1201.3</v>
      </c>
      <c r="P111" s="633"/>
      <c r="Q111" s="640">
        <v>16.91</v>
      </c>
      <c r="R111" s="637">
        <v>15.01</v>
      </c>
      <c r="S111" s="633"/>
    </row>
    <row r="112" spans="1:19" ht="16.5" x14ac:dyDescent="0.25">
      <c r="A112" s="552" t="s">
        <v>76</v>
      </c>
      <c r="B112" s="638">
        <v>6582.68</v>
      </c>
      <c r="C112" s="632">
        <v>6019.61</v>
      </c>
      <c r="D112" s="633"/>
      <c r="E112" s="639">
        <v>11230.36</v>
      </c>
      <c r="F112" s="633">
        <v>12523.875</v>
      </c>
      <c r="G112" s="635"/>
      <c r="H112" s="638">
        <v>968.1</v>
      </c>
      <c r="I112" s="632">
        <v>803.98</v>
      </c>
      <c r="J112" s="633"/>
      <c r="K112" s="640">
        <v>935.85</v>
      </c>
      <c r="L112" s="637">
        <v>1012.65</v>
      </c>
      <c r="M112" s="633"/>
      <c r="N112" s="640">
        <v>1314.98</v>
      </c>
      <c r="O112" s="637">
        <v>1198.47</v>
      </c>
      <c r="P112" s="633"/>
      <c r="Q112" s="640">
        <v>17.45</v>
      </c>
      <c r="R112" s="637">
        <v>14.26</v>
      </c>
      <c r="S112" s="633"/>
    </row>
    <row r="113" spans="1:19" ht="16.5" x14ac:dyDescent="0.25">
      <c r="A113" s="552" t="s">
        <v>77</v>
      </c>
      <c r="B113" s="638">
        <v>6796.85</v>
      </c>
      <c r="C113" s="632">
        <v>6215.2306521739129</v>
      </c>
      <c r="D113" s="633"/>
      <c r="E113" s="639">
        <v>11319.66</v>
      </c>
      <c r="F113" s="633">
        <v>12323.151956521739</v>
      </c>
      <c r="G113" s="635"/>
      <c r="H113" s="638">
        <v>921.43</v>
      </c>
      <c r="I113" s="632">
        <v>830.32</v>
      </c>
      <c r="J113" s="633"/>
      <c r="K113" s="640">
        <v>960.52</v>
      </c>
      <c r="L113" s="637">
        <v>1492.18</v>
      </c>
      <c r="M113" s="633"/>
      <c r="N113" s="640">
        <v>1279.51</v>
      </c>
      <c r="O113" s="637">
        <v>1215.3900000000001</v>
      </c>
      <c r="P113" s="633"/>
      <c r="Q113" s="640">
        <v>17.07</v>
      </c>
      <c r="R113" s="637">
        <v>14.58</v>
      </c>
      <c r="S113" s="633"/>
    </row>
    <row r="114" spans="1:19" ht="16.5" x14ac:dyDescent="0.25">
      <c r="A114" s="552" t="s">
        <v>81</v>
      </c>
      <c r="B114" s="638">
        <v>6825.09</v>
      </c>
      <c r="C114" s="632">
        <v>6192.3850000000002</v>
      </c>
      <c r="D114" s="633"/>
      <c r="E114" s="639">
        <v>11989.89</v>
      </c>
      <c r="F114" s="633">
        <v>11249.21</v>
      </c>
      <c r="G114" s="635"/>
      <c r="H114" s="638">
        <v>934</v>
      </c>
      <c r="I114" s="632">
        <v>846.14</v>
      </c>
      <c r="J114" s="633"/>
      <c r="K114" s="640">
        <v>999.8</v>
      </c>
      <c r="L114" s="637">
        <v>1141.2</v>
      </c>
      <c r="M114" s="633"/>
      <c r="N114" s="640">
        <v>1282.28</v>
      </c>
      <c r="O114" s="637">
        <v>1220.95</v>
      </c>
      <c r="P114" s="633"/>
      <c r="Q114" s="640">
        <v>17.010000000000002</v>
      </c>
      <c r="R114" s="637">
        <v>14.37</v>
      </c>
      <c r="S114" s="633"/>
    </row>
    <row r="115" spans="1:19" ht="17.25" thickBot="1" x14ac:dyDescent="0.3">
      <c r="A115" s="623" t="s">
        <v>82</v>
      </c>
      <c r="B115" s="641">
        <v>6800.64</v>
      </c>
      <c r="C115" s="642">
        <v>6093.5152631578949</v>
      </c>
      <c r="D115" s="643"/>
      <c r="E115" s="644">
        <v>11405.66</v>
      </c>
      <c r="F115" s="643">
        <v>10833.291052631579</v>
      </c>
      <c r="G115" s="645"/>
      <c r="H115" s="641">
        <v>906.32</v>
      </c>
      <c r="I115" s="642">
        <v>790.35</v>
      </c>
      <c r="J115" s="643"/>
      <c r="K115" s="646">
        <v>1021.16</v>
      </c>
      <c r="L115" s="647">
        <v>1246.72</v>
      </c>
      <c r="M115" s="643"/>
      <c r="N115" s="646">
        <v>1263.54</v>
      </c>
      <c r="O115" s="647">
        <v>1250.56</v>
      </c>
      <c r="P115" s="643"/>
      <c r="Q115" s="646">
        <v>16.16</v>
      </c>
      <c r="R115" s="647">
        <v>14.7</v>
      </c>
      <c r="S115" s="643"/>
    </row>
    <row r="116" spans="1:19" s="58" customFormat="1" x14ac:dyDescent="0.2">
      <c r="A116" s="653" t="s">
        <v>600</v>
      </c>
      <c r="B116" s="560">
        <f t="shared" ref="B116:C116" si="4">AVERAGE(B104:B115)</f>
        <v>6162.3158333333331</v>
      </c>
      <c r="C116" s="560">
        <f t="shared" si="4"/>
        <v>6524.8017429443171</v>
      </c>
      <c r="D116" s="560">
        <f>AVERAGE(D104:D115)</f>
        <v>6134.1474149659853</v>
      </c>
      <c r="E116" s="560">
        <f t="shared" ref="E116:S116" si="5">AVERAGE(E104:E115)</f>
        <v>10403.176666666668</v>
      </c>
      <c r="F116" s="560">
        <f t="shared" si="5"/>
        <v>13113.704000762775</v>
      </c>
      <c r="G116" s="560">
        <f t="shared" si="5"/>
        <v>12484.403494528247</v>
      </c>
      <c r="H116" s="560">
        <f t="shared" si="5"/>
        <v>948.43083333333323</v>
      </c>
      <c r="I116" s="560">
        <f t="shared" si="5"/>
        <v>879.62583333333316</v>
      </c>
      <c r="J116" s="560">
        <f t="shared" si="5"/>
        <v>834.3739455782312</v>
      </c>
      <c r="K116" s="560">
        <f t="shared" si="5"/>
        <v>870.59749999999997</v>
      </c>
      <c r="L116" s="560">
        <f t="shared" si="5"/>
        <v>1065.1758333333335</v>
      </c>
      <c r="M116" s="560">
        <f t="shared" si="5"/>
        <v>1430.3468707482994</v>
      </c>
      <c r="N116" s="560">
        <f t="shared" si="5"/>
        <v>1257.3083333333334</v>
      </c>
      <c r="O116" s="560">
        <f t="shared" si="5"/>
        <v>1269.4166666666665</v>
      </c>
      <c r="P116" s="560">
        <f t="shared" si="5"/>
        <v>1322.1569114167407</v>
      </c>
      <c r="Q116" s="560">
        <f t="shared" si="5"/>
        <v>16.999999999999996</v>
      </c>
      <c r="R116" s="560">
        <f t="shared" si="5"/>
        <v>15.709999999999999</v>
      </c>
      <c r="S116" s="560">
        <f t="shared" si="5"/>
        <v>15.30638479739722</v>
      </c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5:G82">
    <sortCondition ref="B75:B82"/>
  </sortState>
  <mergeCells count="10">
    <mergeCell ref="Q102:S102"/>
    <mergeCell ref="N50:O50"/>
    <mergeCell ref="A102:A103"/>
    <mergeCell ref="B102:D102"/>
    <mergeCell ref="E102:G102"/>
    <mergeCell ref="J50:K50"/>
    <mergeCell ref="L50:M50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2"/>
  <sheetViews>
    <sheetView view="pageBreakPreview" zoomScale="62" zoomScaleNormal="75" zoomScaleSheetLayoutView="62" workbookViewId="0">
      <pane ySplit="4" topLeftCell="A109" activePane="bottomLeft" state="frozen"/>
      <selection activeCell="AB34" sqref="AB34"/>
      <selection pane="bottomLeft" activeCell="H142" sqref="H142"/>
    </sheetView>
  </sheetViews>
  <sheetFormatPr defaultColWidth="5.7109375" defaultRowHeight="12.75" x14ac:dyDescent="0.2"/>
  <cols>
    <col min="1" max="1" width="113.42578125" style="130" customWidth="1"/>
    <col min="2" max="2" width="10.140625" style="130" bestFit="1" customWidth="1"/>
    <col min="3" max="3" width="18.85546875" style="130" customWidth="1"/>
    <col min="4" max="4" width="20.7109375" style="130" customWidth="1"/>
    <col min="5" max="5" width="22.5703125" style="130" customWidth="1"/>
    <col min="6" max="6" width="89.140625" style="130" bestFit="1" customWidth="1"/>
    <col min="7" max="7" width="9.140625" style="130" customWidth="1"/>
    <col min="8" max="8" width="22.5703125" style="130" customWidth="1"/>
    <col min="9" max="252" width="9.140625" style="130" customWidth="1"/>
    <col min="253" max="253" width="5.7109375" style="130"/>
    <col min="254" max="254" width="5.7109375" style="130" customWidth="1"/>
    <col min="255" max="255" width="112.5703125" style="130" customWidth="1"/>
    <col min="256" max="256" width="10.140625" style="130" bestFit="1" customWidth="1"/>
    <col min="257" max="257" width="18.85546875" style="130" customWidth="1"/>
    <col min="258" max="258" width="19" style="130" customWidth="1"/>
    <col min="259" max="259" width="19.5703125" style="130" customWidth="1"/>
    <col min="260" max="260" width="16.7109375" style="130" customWidth="1"/>
    <col min="261" max="508" width="9.140625" style="130" customWidth="1"/>
    <col min="509" max="509" width="5.7109375" style="130"/>
    <col min="510" max="510" width="5.7109375" style="130" customWidth="1"/>
    <col min="511" max="511" width="112.5703125" style="130" customWidth="1"/>
    <col min="512" max="512" width="10.140625" style="130" bestFit="1" customWidth="1"/>
    <col min="513" max="513" width="18.85546875" style="130" customWidth="1"/>
    <col min="514" max="514" width="19" style="130" customWidth="1"/>
    <col min="515" max="515" width="19.5703125" style="130" customWidth="1"/>
    <col min="516" max="516" width="16.7109375" style="130" customWidth="1"/>
    <col min="517" max="764" width="9.140625" style="130" customWidth="1"/>
    <col min="765" max="765" width="5.7109375" style="130"/>
    <col min="766" max="766" width="5.7109375" style="130" customWidth="1"/>
    <col min="767" max="767" width="112.5703125" style="130" customWidth="1"/>
    <col min="768" max="768" width="10.140625" style="130" bestFit="1" customWidth="1"/>
    <col min="769" max="769" width="18.85546875" style="130" customWidth="1"/>
    <col min="770" max="770" width="19" style="130" customWidth="1"/>
    <col min="771" max="771" width="19.5703125" style="130" customWidth="1"/>
    <col min="772" max="772" width="16.7109375" style="130" customWidth="1"/>
    <col min="773" max="1020" width="9.140625" style="130" customWidth="1"/>
    <col min="1021" max="1021" width="5.7109375" style="130"/>
    <col min="1022" max="1022" width="5.7109375" style="130" customWidth="1"/>
    <col min="1023" max="1023" width="112.5703125" style="130" customWidth="1"/>
    <col min="1024" max="1024" width="10.140625" style="130" bestFit="1" customWidth="1"/>
    <col min="1025" max="1025" width="18.85546875" style="130" customWidth="1"/>
    <col min="1026" max="1026" width="19" style="130" customWidth="1"/>
    <col min="1027" max="1027" width="19.5703125" style="130" customWidth="1"/>
    <col min="1028" max="1028" width="16.7109375" style="130" customWidth="1"/>
    <col min="1029" max="1276" width="9.140625" style="130" customWidth="1"/>
    <col min="1277" max="1277" width="5.7109375" style="130"/>
    <col min="1278" max="1278" width="5.7109375" style="130" customWidth="1"/>
    <col min="1279" max="1279" width="112.5703125" style="130" customWidth="1"/>
    <col min="1280" max="1280" width="10.140625" style="130" bestFit="1" customWidth="1"/>
    <col min="1281" max="1281" width="18.85546875" style="130" customWidth="1"/>
    <col min="1282" max="1282" width="19" style="130" customWidth="1"/>
    <col min="1283" max="1283" width="19.5703125" style="130" customWidth="1"/>
    <col min="1284" max="1284" width="16.7109375" style="130" customWidth="1"/>
    <col min="1285" max="1532" width="9.140625" style="130" customWidth="1"/>
    <col min="1533" max="1533" width="5.7109375" style="130"/>
    <col min="1534" max="1534" width="5.7109375" style="130" customWidth="1"/>
    <col min="1535" max="1535" width="112.5703125" style="130" customWidth="1"/>
    <col min="1536" max="1536" width="10.140625" style="130" bestFit="1" customWidth="1"/>
    <col min="1537" max="1537" width="18.85546875" style="130" customWidth="1"/>
    <col min="1538" max="1538" width="19" style="130" customWidth="1"/>
    <col min="1539" max="1539" width="19.5703125" style="130" customWidth="1"/>
    <col min="1540" max="1540" width="16.7109375" style="130" customWidth="1"/>
    <col min="1541" max="1788" width="9.140625" style="130" customWidth="1"/>
    <col min="1789" max="1789" width="5.7109375" style="130"/>
    <col min="1790" max="1790" width="5.7109375" style="130" customWidth="1"/>
    <col min="1791" max="1791" width="112.5703125" style="130" customWidth="1"/>
    <col min="1792" max="1792" width="10.140625" style="130" bestFit="1" customWidth="1"/>
    <col min="1793" max="1793" width="18.85546875" style="130" customWidth="1"/>
    <col min="1794" max="1794" width="19" style="130" customWidth="1"/>
    <col min="1795" max="1795" width="19.5703125" style="130" customWidth="1"/>
    <col min="1796" max="1796" width="16.7109375" style="130" customWidth="1"/>
    <col min="1797" max="2044" width="9.140625" style="130" customWidth="1"/>
    <col min="2045" max="2045" width="5.7109375" style="130"/>
    <col min="2046" max="2046" width="5.7109375" style="130" customWidth="1"/>
    <col min="2047" max="2047" width="112.5703125" style="130" customWidth="1"/>
    <col min="2048" max="2048" width="10.140625" style="130" bestFit="1" customWidth="1"/>
    <col min="2049" max="2049" width="18.85546875" style="130" customWidth="1"/>
    <col min="2050" max="2050" width="19" style="130" customWidth="1"/>
    <col min="2051" max="2051" width="19.5703125" style="130" customWidth="1"/>
    <col min="2052" max="2052" width="16.7109375" style="130" customWidth="1"/>
    <col min="2053" max="2300" width="9.140625" style="130" customWidth="1"/>
    <col min="2301" max="2301" width="5.7109375" style="130"/>
    <col min="2302" max="2302" width="5.7109375" style="130" customWidth="1"/>
    <col min="2303" max="2303" width="112.5703125" style="130" customWidth="1"/>
    <col min="2304" max="2304" width="10.140625" style="130" bestFit="1" customWidth="1"/>
    <col min="2305" max="2305" width="18.85546875" style="130" customWidth="1"/>
    <col min="2306" max="2306" width="19" style="130" customWidth="1"/>
    <col min="2307" max="2307" width="19.5703125" style="130" customWidth="1"/>
    <col min="2308" max="2308" width="16.7109375" style="130" customWidth="1"/>
    <col min="2309" max="2556" width="9.140625" style="130" customWidth="1"/>
    <col min="2557" max="2557" width="5.7109375" style="130"/>
    <col min="2558" max="2558" width="5.7109375" style="130" customWidth="1"/>
    <col min="2559" max="2559" width="112.5703125" style="130" customWidth="1"/>
    <col min="2560" max="2560" width="10.140625" style="130" bestFit="1" customWidth="1"/>
    <col min="2561" max="2561" width="18.85546875" style="130" customWidth="1"/>
    <col min="2562" max="2562" width="19" style="130" customWidth="1"/>
    <col min="2563" max="2563" width="19.5703125" style="130" customWidth="1"/>
    <col min="2564" max="2564" width="16.7109375" style="130" customWidth="1"/>
    <col min="2565" max="2812" width="9.140625" style="130" customWidth="1"/>
    <col min="2813" max="2813" width="5.7109375" style="130"/>
    <col min="2814" max="2814" width="5.7109375" style="130" customWidth="1"/>
    <col min="2815" max="2815" width="112.5703125" style="130" customWidth="1"/>
    <col min="2816" max="2816" width="10.140625" style="130" bestFit="1" customWidth="1"/>
    <col min="2817" max="2817" width="18.85546875" style="130" customWidth="1"/>
    <col min="2818" max="2818" width="19" style="130" customWidth="1"/>
    <col min="2819" max="2819" width="19.5703125" style="130" customWidth="1"/>
    <col min="2820" max="2820" width="16.7109375" style="130" customWidth="1"/>
    <col min="2821" max="3068" width="9.140625" style="130" customWidth="1"/>
    <col min="3069" max="3069" width="5.7109375" style="130"/>
    <col min="3070" max="3070" width="5.7109375" style="130" customWidth="1"/>
    <col min="3071" max="3071" width="112.5703125" style="130" customWidth="1"/>
    <col min="3072" max="3072" width="10.140625" style="130" bestFit="1" customWidth="1"/>
    <col min="3073" max="3073" width="18.85546875" style="130" customWidth="1"/>
    <col min="3074" max="3074" width="19" style="130" customWidth="1"/>
    <col min="3075" max="3075" width="19.5703125" style="130" customWidth="1"/>
    <col min="3076" max="3076" width="16.7109375" style="130" customWidth="1"/>
    <col min="3077" max="3324" width="9.140625" style="130" customWidth="1"/>
    <col min="3325" max="3325" width="5.7109375" style="130"/>
    <col min="3326" max="3326" width="5.7109375" style="130" customWidth="1"/>
    <col min="3327" max="3327" width="112.5703125" style="130" customWidth="1"/>
    <col min="3328" max="3328" width="10.140625" style="130" bestFit="1" customWidth="1"/>
    <col min="3329" max="3329" width="18.85546875" style="130" customWidth="1"/>
    <col min="3330" max="3330" width="19" style="130" customWidth="1"/>
    <col min="3331" max="3331" width="19.5703125" style="130" customWidth="1"/>
    <col min="3332" max="3332" width="16.7109375" style="130" customWidth="1"/>
    <col min="3333" max="3580" width="9.140625" style="130" customWidth="1"/>
    <col min="3581" max="3581" width="5.7109375" style="130"/>
    <col min="3582" max="3582" width="5.7109375" style="130" customWidth="1"/>
    <col min="3583" max="3583" width="112.5703125" style="130" customWidth="1"/>
    <col min="3584" max="3584" width="10.140625" style="130" bestFit="1" customWidth="1"/>
    <col min="3585" max="3585" width="18.85546875" style="130" customWidth="1"/>
    <col min="3586" max="3586" width="19" style="130" customWidth="1"/>
    <col min="3587" max="3587" width="19.5703125" style="130" customWidth="1"/>
    <col min="3588" max="3588" width="16.7109375" style="130" customWidth="1"/>
    <col min="3589" max="3836" width="9.140625" style="130" customWidth="1"/>
    <col min="3837" max="3837" width="5.7109375" style="130"/>
    <col min="3838" max="3838" width="5.7109375" style="130" customWidth="1"/>
    <col min="3839" max="3839" width="112.5703125" style="130" customWidth="1"/>
    <col min="3840" max="3840" width="10.140625" style="130" bestFit="1" customWidth="1"/>
    <col min="3841" max="3841" width="18.85546875" style="130" customWidth="1"/>
    <col min="3842" max="3842" width="19" style="130" customWidth="1"/>
    <col min="3843" max="3843" width="19.5703125" style="130" customWidth="1"/>
    <col min="3844" max="3844" width="16.7109375" style="130" customWidth="1"/>
    <col min="3845" max="4092" width="9.140625" style="130" customWidth="1"/>
    <col min="4093" max="4093" width="5.7109375" style="130"/>
    <col min="4094" max="4094" width="5.7109375" style="130" customWidth="1"/>
    <col min="4095" max="4095" width="112.5703125" style="130" customWidth="1"/>
    <col min="4096" max="4096" width="10.140625" style="130" bestFit="1" customWidth="1"/>
    <col min="4097" max="4097" width="18.85546875" style="130" customWidth="1"/>
    <col min="4098" max="4098" width="19" style="130" customWidth="1"/>
    <col min="4099" max="4099" width="19.5703125" style="130" customWidth="1"/>
    <col min="4100" max="4100" width="16.7109375" style="130" customWidth="1"/>
    <col min="4101" max="4348" width="9.140625" style="130" customWidth="1"/>
    <col min="4349" max="4349" width="5.7109375" style="130"/>
    <col min="4350" max="4350" width="5.7109375" style="130" customWidth="1"/>
    <col min="4351" max="4351" width="112.5703125" style="130" customWidth="1"/>
    <col min="4352" max="4352" width="10.140625" style="130" bestFit="1" customWidth="1"/>
    <col min="4353" max="4353" width="18.85546875" style="130" customWidth="1"/>
    <col min="4354" max="4354" width="19" style="130" customWidth="1"/>
    <col min="4355" max="4355" width="19.5703125" style="130" customWidth="1"/>
    <col min="4356" max="4356" width="16.7109375" style="130" customWidth="1"/>
    <col min="4357" max="4604" width="9.140625" style="130" customWidth="1"/>
    <col min="4605" max="4605" width="5.7109375" style="130"/>
    <col min="4606" max="4606" width="5.7109375" style="130" customWidth="1"/>
    <col min="4607" max="4607" width="112.5703125" style="130" customWidth="1"/>
    <col min="4608" max="4608" width="10.140625" style="130" bestFit="1" customWidth="1"/>
    <col min="4609" max="4609" width="18.85546875" style="130" customWidth="1"/>
    <col min="4610" max="4610" width="19" style="130" customWidth="1"/>
    <col min="4611" max="4611" width="19.5703125" style="130" customWidth="1"/>
    <col min="4612" max="4612" width="16.7109375" style="130" customWidth="1"/>
    <col min="4613" max="4860" width="9.140625" style="130" customWidth="1"/>
    <col min="4861" max="4861" width="5.7109375" style="130"/>
    <col min="4862" max="4862" width="5.7109375" style="130" customWidth="1"/>
    <col min="4863" max="4863" width="112.5703125" style="130" customWidth="1"/>
    <col min="4864" max="4864" width="10.140625" style="130" bestFit="1" customWidth="1"/>
    <col min="4865" max="4865" width="18.85546875" style="130" customWidth="1"/>
    <col min="4866" max="4866" width="19" style="130" customWidth="1"/>
    <col min="4867" max="4867" width="19.5703125" style="130" customWidth="1"/>
    <col min="4868" max="4868" width="16.7109375" style="130" customWidth="1"/>
    <col min="4869" max="5116" width="9.140625" style="130" customWidth="1"/>
    <col min="5117" max="5117" width="5.7109375" style="130"/>
    <col min="5118" max="5118" width="5.7109375" style="130" customWidth="1"/>
    <col min="5119" max="5119" width="112.5703125" style="130" customWidth="1"/>
    <col min="5120" max="5120" width="10.140625" style="130" bestFit="1" customWidth="1"/>
    <col min="5121" max="5121" width="18.85546875" style="130" customWidth="1"/>
    <col min="5122" max="5122" width="19" style="130" customWidth="1"/>
    <col min="5123" max="5123" width="19.5703125" style="130" customWidth="1"/>
    <col min="5124" max="5124" width="16.7109375" style="130" customWidth="1"/>
    <col min="5125" max="5372" width="9.140625" style="130" customWidth="1"/>
    <col min="5373" max="5373" width="5.7109375" style="130"/>
    <col min="5374" max="5374" width="5.7109375" style="130" customWidth="1"/>
    <col min="5375" max="5375" width="112.5703125" style="130" customWidth="1"/>
    <col min="5376" max="5376" width="10.140625" style="130" bestFit="1" customWidth="1"/>
    <col min="5377" max="5377" width="18.85546875" style="130" customWidth="1"/>
    <col min="5378" max="5378" width="19" style="130" customWidth="1"/>
    <col min="5379" max="5379" width="19.5703125" style="130" customWidth="1"/>
    <col min="5380" max="5380" width="16.7109375" style="130" customWidth="1"/>
    <col min="5381" max="5628" width="9.140625" style="130" customWidth="1"/>
    <col min="5629" max="5629" width="5.7109375" style="130"/>
    <col min="5630" max="5630" width="5.7109375" style="130" customWidth="1"/>
    <col min="5631" max="5631" width="112.5703125" style="130" customWidth="1"/>
    <col min="5632" max="5632" width="10.140625" style="130" bestFit="1" customWidth="1"/>
    <col min="5633" max="5633" width="18.85546875" style="130" customWidth="1"/>
    <col min="5634" max="5634" width="19" style="130" customWidth="1"/>
    <col min="5635" max="5635" width="19.5703125" style="130" customWidth="1"/>
    <col min="5636" max="5636" width="16.7109375" style="130" customWidth="1"/>
    <col min="5637" max="5884" width="9.140625" style="130" customWidth="1"/>
    <col min="5885" max="5885" width="5.7109375" style="130"/>
    <col min="5886" max="5886" width="5.7109375" style="130" customWidth="1"/>
    <col min="5887" max="5887" width="112.5703125" style="130" customWidth="1"/>
    <col min="5888" max="5888" width="10.140625" style="130" bestFit="1" customWidth="1"/>
    <col min="5889" max="5889" width="18.85546875" style="130" customWidth="1"/>
    <col min="5890" max="5890" width="19" style="130" customWidth="1"/>
    <col min="5891" max="5891" width="19.5703125" style="130" customWidth="1"/>
    <col min="5892" max="5892" width="16.7109375" style="130" customWidth="1"/>
    <col min="5893" max="6140" width="9.140625" style="130" customWidth="1"/>
    <col min="6141" max="6141" width="5.7109375" style="130"/>
    <col min="6142" max="6142" width="5.7109375" style="130" customWidth="1"/>
    <col min="6143" max="6143" width="112.5703125" style="130" customWidth="1"/>
    <col min="6144" max="6144" width="10.140625" style="130" bestFit="1" customWidth="1"/>
    <col min="6145" max="6145" width="18.85546875" style="130" customWidth="1"/>
    <col min="6146" max="6146" width="19" style="130" customWidth="1"/>
    <col min="6147" max="6147" width="19.5703125" style="130" customWidth="1"/>
    <col min="6148" max="6148" width="16.7109375" style="130" customWidth="1"/>
    <col min="6149" max="6396" width="9.140625" style="130" customWidth="1"/>
    <col min="6397" max="6397" width="5.7109375" style="130"/>
    <col min="6398" max="6398" width="5.7109375" style="130" customWidth="1"/>
    <col min="6399" max="6399" width="112.5703125" style="130" customWidth="1"/>
    <col min="6400" max="6400" width="10.140625" style="130" bestFit="1" customWidth="1"/>
    <col min="6401" max="6401" width="18.85546875" style="130" customWidth="1"/>
    <col min="6402" max="6402" width="19" style="130" customWidth="1"/>
    <col min="6403" max="6403" width="19.5703125" style="130" customWidth="1"/>
    <col min="6404" max="6404" width="16.7109375" style="130" customWidth="1"/>
    <col min="6405" max="6652" width="9.140625" style="130" customWidth="1"/>
    <col min="6653" max="6653" width="5.7109375" style="130"/>
    <col min="6654" max="6654" width="5.7109375" style="130" customWidth="1"/>
    <col min="6655" max="6655" width="112.5703125" style="130" customWidth="1"/>
    <col min="6656" max="6656" width="10.140625" style="130" bestFit="1" customWidth="1"/>
    <col min="6657" max="6657" width="18.85546875" style="130" customWidth="1"/>
    <col min="6658" max="6658" width="19" style="130" customWidth="1"/>
    <col min="6659" max="6659" width="19.5703125" style="130" customWidth="1"/>
    <col min="6660" max="6660" width="16.7109375" style="130" customWidth="1"/>
    <col min="6661" max="6908" width="9.140625" style="130" customWidth="1"/>
    <col min="6909" max="6909" width="5.7109375" style="130"/>
    <col min="6910" max="6910" width="5.7109375" style="130" customWidth="1"/>
    <col min="6911" max="6911" width="112.5703125" style="130" customWidth="1"/>
    <col min="6912" max="6912" width="10.140625" style="130" bestFit="1" customWidth="1"/>
    <col min="6913" max="6913" width="18.85546875" style="130" customWidth="1"/>
    <col min="6914" max="6914" width="19" style="130" customWidth="1"/>
    <col min="6915" max="6915" width="19.5703125" style="130" customWidth="1"/>
    <col min="6916" max="6916" width="16.7109375" style="130" customWidth="1"/>
    <col min="6917" max="7164" width="9.140625" style="130" customWidth="1"/>
    <col min="7165" max="7165" width="5.7109375" style="130"/>
    <col min="7166" max="7166" width="5.7109375" style="130" customWidth="1"/>
    <col min="7167" max="7167" width="112.5703125" style="130" customWidth="1"/>
    <col min="7168" max="7168" width="10.140625" style="130" bestFit="1" customWidth="1"/>
    <col min="7169" max="7169" width="18.85546875" style="130" customWidth="1"/>
    <col min="7170" max="7170" width="19" style="130" customWidth="1"/>
    <col min="7171" max="7171" width="19.5703125" style="130" customWidth="1"/>
    <col min="7172" max="7172" width="16.7109375" style="130" customWidth="1"/>
    <col min="7173" max="7420" width="9.140625" style="130" customWidth="1"/>
    <col min="7421" max="7421" width="5.7109375" style="130"/>
    <col min="7422" max="7422" width="5.7109375" style="130" customWidth="1"/>
    <col min="7423" max="7423" width="112.5703125" style="130" customWidth="1"/>
    <col min="7424" max="7424" width="10.140625" style="130" bestFit="1" customWidth="1"/>
    <col min="7425" max="7425" width="18.85546875" style="130" customWidth="1"/>
    <col min="7426" max="7426" width="19" style="130" customWidth="1"/>
    <col min="7427" max="7427" width="19.5703125" style="130" customWidth="1"/>
    <col min="7428" max="7428" width="16.7109375" style="130" customWidth="1"/>
    <col min="7429" max="7676" width="9.140625" style="130" customWidth="1"/>
    <col min="7677" max="7677" width="5.7109375" style="130"/>
    <col min="7678" max="7678" width="5.7109375" style="130" customWidth="1"/>
    <col min="7679" max="7679" width="112.5703125" style="130" customWidth="1"/>
    <col min="7680" max="7680" width="10.140625" style="130" bestFit="1" customWidth="1"/>
    <col min="7681" max="7681" width="18.85546875" style="130" customWidth="1"/>
    <col min="7682" max="7682" width="19" style="130" customWidth="1"/>
    <col min="7683" max="7683" width="19.5703125" style="130" customWidth="1"/>
    <col min="7684" max="7684" width="16.7109375" style="130" customWidth="1"/>
    <col min="7685" max="7932" width="9.140625" style="130" customWidth="1"/>
    <col min="7933" max="7933" width="5.7109375" style="130"/>
    <col min="7934" max="7934" width="5.7109375" style="130" customWidth="1"/>
    <col min="7935" max="7935" width="112.5703125" style="130" customWidth="1"/>
    <col min="7936" max="7936" width="10.140625" style="130" bestFit="1" customWidth="1"/>
    <col min="7937" max="7937" width="18.85546875" style="130" customWidth="1"/>
    <col min="7938" max="7938" width="19" style="130" customWidth="1"/>
    <col min="7939" max="7939" width="19.5703125" style="130" customWidth="1"/>
    <col min="7940" max="7940" width="16.7109375" style="130" customWidth="1"/>
    <col min="7941" max="8188" width="9.140625" style="130" customWidth="1"/>
    <col min="8189" max="8189" width="5.7109375" style="130"/>
    <col min="8190" max="8190" width="5.7109375" style="130" customWidth="1"/>
    <col min="8191" max="8191" width="112.5703125" style="130" customWidth="1"/>
    <col min="8192" max="8192" width="10.140625" style="130" bestFit="1" customWidth="1"/>
    <col min="8193" max="8193" width="18.85546875" style="130" customWidth="1"/>
    <col min="8194" max="8194" width="19" style="130" customWidth="1"/>
    <col min="8195" max="8195" width="19.5703125" style="130" customWidth="1"/>
    <col min="8196" max="8196" width="16.7109375" style="130" customWidth="1"/>
    <col min="8197" max="8444" width="9.140625" style="130" customWidth="1"/>
    <col min="8445" max="8445" width="5.7109375" style="130"/>
    <col min="8446" max="8446" width="5.7109375" style="130" customWidth="1"/>
    <col min="8447" max="8447" width="112.5703125" style="130" customWidth="1"/>
    <col min="8448" max="8448" width="10.140625" style="130" bestFit="1" customWidth="1"/>
    <col min="8449" max="8449" width="18.85546875" style="130" customWidth="1"/>
    <col min="8450" max="8450" width="19" style="130" customWidth="1"/>
    <col min="8451" max="8451" width="19.5703125" style="130" customWidth="1"/>
    <col min="8452" max="8452" width="16.7109375" style="130" customWidth="1"/>
    <col min="8453" max="8700" width="9.140625" style="130" customWidth="1"/>
    <col min="8701" max="8701" width="5.7109375" style="130"/>
    <col min="8702" max="8702" width="5.7109375" style="130" customWidth="1"/>
    <col min="8703" max="8703" width="112.5703125" style="130" customWidth="1"/>
    <col min="8704" max="8704" width="10.140625" style="130" bestFit="1" customWidth="1"/>
    <col min="8705" max="8705" width="18.85546875" style="130" customWidth="1"/>
    <col min="8706" max="8706" width="19" style="130" customWidth="1"/>
    <col min="8707" max="8707" width="19.5703125" style="130" customWidth="1"/>
    <col min="8708" max="8708" width="16.7109375" style="130" customWidth="1"/>
    <col min="8709" max="8956" width="9.140625" style="130" customWidth="1"/>
    <col min="8957" max="8957" width="5.7109375" style="130"/>
    <col min="8958" max="8958" width="5.7109375" style="130" customWidth="1"/>
    <col min="8959" max="8959" width="112.5703125" style="130" customWidth="1"/>
    <col min="8960" max="8960" width="10.140625" style="130" bestFit="1" customWidth="1"/>
    <col min="8961" max="8961" width="18.85546875" style="130" customWidth="1"/>
    <col min="8962" max="8962" width="19" style="130" customWidth="1"/>
    <col min="8963" max="8963" width="19.5703125" style="130" customWidth="1"/>
    <col min="8964" max="8964" width="16.7109375" style="130" customWidth="1"/>
    <col min="8965" max="9212" width="9.140625" style="130" customWidth="1"/>
    <col min="9213" max="9213" width="5.7109375" style="130"/>
    <col min="9214" max="9214" width="5.7109375" style="130" customWidth="1"/>
    <col min="9215" max="9215" width="112.5703125" style="130" customWidth="1"/>
    <col min="9216" max="9216" width="10.140625" style="130" bestFit="1" customWidth="1"/>
    <col min="9217" max="9217" width="18.85546875" style="130" customWidth="1"/>
    <col min="9218" max="9218" width="19" style="130" customWidth="1"/>
    <col min="9219" max="9219" width="19.5703125" style="130" customWidth="1"/>
    <col min="9220" max="9220" width="16.7109375" style="130" customWidth="1"/>
    <col min="9221" max="9468" width="9.140625" style="130" customWidth="1"/>
    <col min="9469" max="9469" width="5.7109375" style="130"/>
    <col min="9470" max="9470" width="5.7109375" style="130" customWidth="1"/>
    <col min="9471" max="9471" width="112.5703125" style="130" customWidth="1"/>
    <col min="9472" max="9472" width="10.140625" style="130" bestFit="1" customWidth="1"/>
    <col min="9473" max="9473" width="18.85546875" style="130" customWidth="1"/>
    <col min="9474" max="9474" width="19" style="130" customWidth="1"/>
    <col min="9475" max="9475" width="19.5703125" style="130" customWidth="1"/>
    <col min="9476" max="9476" width="16.7109375" style="130" customWidth="1"/>
    <col min="9477" max="9724" width="9.140625" style="130" customWidth="1"/>
    <col min="9725" max="9725" width="5.7109375" style="130"/>
    <col min="9726" max="9726" width="5.7109375" style="130" customWidth="1"/>
    <col min="9727" max="9727" width="112.5703125" style="130" customWidth="1"/>
    <col min="9728" max="9728" width="10.140625" style="130" bestFit="1" customWidth="1"/>
    <col min="9729" max="9729" width="18.85546875" style="130" customWidth="1"/>
    <col min="9730" max="9730" width="19" style="130" customWidth="1"/>
    <col min="9731" max="9731" width="19.5703125" style="130" customWidth="1"/>
    <col min="9732" max="9732" width="16.7109375" style="130" customWidth="1"/>
    <col min="9733" max="9980" width="9.140625" style="130" customWidth="1"/>
    <col min="9981" max="9981" width="5.7109375" style="130"/>
    <col min="9982" max="9982" width="5.7109375" style="130" customWidth="1"/>
    <col min="9983" max="9983" width="112.5703125" style="130" customWidth="1"/>
    <col min="9984" max="9984" width="10.140625" style="130" bestFit="1" customWidth="1"/>
    <col min="9985" max="9985" width="18.85546875" style="130" customWidth="1"/>
    <col min="9986" max="9986" width="19" style="130" customWidth="1"/>
    <col min="9987" max="9987" width="19.5703125" style="130" customWidth="1"/>
    <col min="9988" max="9988" width="16.7109375" style="130" customWidth="1"/>
    <col min="9989" max="10236" width="9.140625" style="130" customWidth="1"/>
    <col min="10237" max="10237" width="5.7109375" style="130"/>
    <col min="10238" max="10238" width="5.7109375" style="130" customWidth="1"/>
    <col min="10239" max="10239" width="112.5703125" style="130" customWidth="1"/>
    <col min="10240" max="10240" width="10.140625" style="130" bestFit="1" customWidth="1"/>
    <col min="10241" max="10241" width="18.85546875" style="130" customWidth="1"/>
    <col min="10242" max="10242" width="19" style="130" customWidth="1"/>
    <col min="10243" max="10243" width="19.5703125" style="130" customWidth="1"/>
    <col min="10244" max="10244" width="16.7109375" style="130" customWidth="1"/>
    <col min="10245" max="10492" width="9.140625" style="130" customWidth="1"/>
    <col min="10493" max="10493" width="5.7109375" style="130"/>
    <col min="10494" max="10494" width="5.7109375" style="130" customWidth="1"/>
    <col min="10495" max="10495" width="112.5703125" style="130" customWidth="1"/>
    <col min="10496" max="10496" width="10.140625" style="130" bestFit="1" customWidth="1"/>
    <col min="10497" max="10497" width="18.85546875" style="130" customWidth="1"/>
    <col min="10498" max="10498" width="19" style="130" customWidth="1"/>
    <col min="10499" max="10499" width="19.5703125" style="130" customWidth="1"/>
    <col min="10500" max="10500" width="16.7109375" style="130" customWidth="1"/>
    <col min="10501" max="10748" width="9.140625" style="130" customWidth="1"/>
    <col min="10749" max="10749" width="5.7109375" style="130"/>
    <col min="10750" max="10750" width="5.7109375" style="130" customWidth="1"/>
    <col min="10751" max="10751" width="112.5703125" style="130" customWidth="1"/>
    <col min="10752" max="10752" width="10.140625" style="130" bestFit="1" customWidth="1"/>
    <col min="10753" max="10753" width="18.85546875" style="130" customWidth="1"/>
    <col min="10754" max="10754" width="19" style="130" customWidth="1"/>
    <col min="10755" max="10755" width="19.5703125" style="130" customWidth="1"/>
    <col min="10756" max="10756" width="16.7109375" style="130" customWidth="1"/>
    <col min="10757" max="11004" width="9.140625" style="130" customWidth="1"/>
    <col min="11005" max="11005" width="5.7109375" style="130"/>
    <col min="11006" max="11006" width="5.7109375" style="130" customWidth="1"/>
    <col min="11007" max="11007" width="112.5703125" style="130" customWidth="1"/>
    <col min="11008" max="11008" width="10.140625" style="130" bestFit="1" customWidth="1"/>
    <col min="11009" max="11009" width="18.85546875" style="130" customWidth="1"/>
    <col min="11010" max="11010" width="19" style="130" customWidth="1"/>
    <col min="11011" max="11011" width="19.5703125" style="130" customWidth="1"/>
    <col min="11012" max="11012" width="16.7109375" style="130" customWidth="1"/>
    <col min="11013" max="11260" width="9.140625" style="130" customWidth="1"/>
    <col min="11261" max="11261" width="5.7109375" style="130"/>
    <col min="11262" max="11262" width="5.7109375" style="130" customWidth="1"/>
    <col min="11263" max="11263" width="112.5703125" style="130" customWidth="1"/>
    <col min="11264" max="11264" width="10.140625" style="130" bestFit="1" customWidth="1"/>
    <col min="11265" max="11265" width="18.85546875" style="130" customWidth="1"/>
    <col min="11266" max="11266" width="19" style="130" customWidth="1"/>
    <col min="11267" max="11267" width="19.5703125" style="130" customWidth="1"/>
    <col min="11268" max="11268" width="16.7109375" style="130" customWidth="1"/>
    <col min="11269" max="11516" width="9.140625" style="130" customWidth="1"/>
    <col min="11517" max="11517" width="5.7109375" style="130"/>
    <col min="11518" max="11518" width="5.7109375" style="130" customWidth="1"/>
    <col min="11519" max="11519" width="112.5703125" style="130" customWidth="1"/>
    <col min="11520" max="11520" width="10.140625" style="130" bestFit="1" customWidth="1"/>
    <col min="11521" max="11521" width="18.85546875" style="130" customWidth="1"/>
    <col min="11522" max="11522" width="19" style="130" customWidth="1"/>
    <col min="11523" max="11523" width="19.5703125" style="130" customWidth="1"/>
    <col min="11524" max="11524" width="16.7109375" style="130" customWidth="1"/>
    <col min="11525" max="11772" width="9.140625" style="130" customWidth="1"/>
    <col min="11773" max="11773" width="5.7109375" style="130"/>
    <col min="11774" max="11774" width="5.7109375" style="130" customWidth="1"/>
    <col min="11775" max="11775" width="112.5703125" style="130" customWidth="1"/>
    <col min="11776" max="11776" width="10.140625" style="130" bestFit="1" customWidth="1"/>
    <col min="11777" max="11777" width="18.85546875" style="130" customWidth="1"/>
    <col min="11778" max="11778" width="19" style="130" customWidth="1"/>
    <col min="11779" max="11779" width="19.5703125" style="130" customWidth="1"/>
    <col min="11780" max="11780" width="16.7109375" style="130" customWidth="1"/>
    <col min="11781" max="12028" width="9.140625" style="130" customWidth="1"/>
    <col min="12029" max="12029" width="5.7109375" style="130"/>
    <col min="12030" max="12030" width="5.7109375" style="130" customWidth="1"/>
    <col min="12031" max="12031" width="112.5703125" style="130" customWidth="1"/>
    <col min="12032" max="12032" width="10.140625" style="130" bestFit="1" customWidth="1"/>
    <col min="12033" max="12033" width="18.85546875" style="130" customWidth="1"/>
    <col min="12034" max="12034" width="19" style="130" customWidth="1"/>
    <col min="12035" max="12035" width="19.5703125" style="130" customWidth="1"/>
    <col min="12036" max="12036" width="16.7109375" style="130" customWidth="1"/>
    <col min="12037" max="12284" width="9.140625" style="130" customWidth="1"/>
    <col min="12285" max="12285" width="5.7109375" style="130"/>
    <col min="12286" max="12286" width="5.7109375" style="130" customWidth="1"/>
    <col min="12287" max="12287" width="112.5703125" style="130" customWidth="1"/>
    <col min="12288" max="12288" width="10.140625" style="130" bestFit="1" customWidth="1"/>
    <col min="12289" max="12289" width="18.85546875" style="130" customWidth="1"/>
    <col min="12290" max="12290" width="19" style="130" customWidth="1"/>
    <col min="12291" max="12291" width="19.5703125" style="130" customWidth="1"/>
    <col min="12292" max="12292" width="16.7109375" style="130" customWidth="1"/>
    <col min="12293" max="12540" width="9.140625" style="130" customWidth="1"/>
    <col min="12541" max="12541" width="5.7109375" style="130"/>
    <col min="12542" max="12542" width="5.7109375" style="130" customWidth="1"/>
    <col min="12543" max="12543" width="112.5703125" style="130" customWidth="1"/>
    <col min="12544" max="12544" width="10.140625" style="130" bestFit="1" customWidth="1"/>
    <col min="12545" max="12545" width="18.85546875" style="130" customWidth="1"/>
    <col min="12546" max="12546" width="19" style="130" customWidth="1"/>
    <col min="12547" max="12547" width="19.5703125" style="130" customWidth="1"/>
    <col min="12548" max="12548" width="16.7109375" style="130" customWidth="1"/>
    <col min="12549" max="12796" width="9.140625" style="130" customWidth="1"/>
    <col min="12797" max="12797" width="5.7109375" style="130"/>
    <col min="12798" max="12798" width="5.7109375" style="130" customWidth="1"/>
    <col min="12799" max="12799" width="112.5703125" style="130" customWidth="1"/>
    <col min="12800" max="12800" width="10.140625" style="130" bestFit="1" customWidth="1"/>
    <col min="12801" max="12801" width="18.85546875" style="130" customWidth="1"/>
    <col min="12802" max="12802" width="19" style="130" customWidth="1"/>
    <col min="12803" max="12803" width="19.5703125" style="130" customWidth="1"/>
    <col min="12804" max="12804" width="16.7109375" style="130" customWidth="1"/>
    <col min="12805" max="13052" width="9.140625" style="130" customWidth="1"/>
    <col min="13053" max="13053" width="5.7109375" style="130"/>
    <col min="13054" max="13054" width="5.7109375" style="130" customWidth="1"/>
    <col min="13055" max="13055" width="112.5703125" style="130" customWidth="1"/>
    <col min="13056" max="13056" width="10.140625" style="130" bestFit="1" customWidth="1"/>
    <col min="13057" max="13057" width="18.85546875" style="130" customWidth="1"/>
    <col min="13058" max="13058" width="19" style="130" customWidth="1"/>
    <col min="13059" max="13059" width="19.5703125" style="130" customWidth="1"/>
    <col min="13060" max="13060" width="16.7109375" style="130" customWidth="1"/>
    <col min="13061" max="13308" width="9.140625" style="130" customWidth="1"/>
    <col min="13309" max="13309" width="5.7109375" style="130"/>
    <col min="13310" max="13310" width="5.7109375" style="130" customWidth="1"/>
    <col min="13311" max="13311" width="112.5703125" style="130" customWidth="1"/>
    <col min="13312" max="13312" width="10.140625" style="130" bestFit="1" customWidth="1"/>
    <col min="13313" max="13313" width="18.85546875" style="130" customWidth="1"/>
    <col min="13314" max="13314" width="19" style="130" customWidth="1"/>
    <col min="13315" max="13315" width="19.5703125" style="130" customWidth="1"/>
    <col min="13316" max="13316" width="16.7109375" style="130" customWidth="1"/>
    <col min="13317" max="13564" width="9.140625" style="130" customWidth="1"/>
    <col min="13565" max="13565" width="5.7109375" style="130"/>
    <col min="13566" max="13566" width="5.7109375" style="130" customWidth="1"/>
    <col min="13567" max="13567" width="112.5703125" style="130" customWidth="1"/>
    <col min="13568" max="13568" width="10.140625" style="130" bestFit="1" customWidth="1"/>
    <col min="13569" max="13569" width="18.85546875" style="130" customWidth="1"/>
    <col min="13570" max="13570" width="19" style="130" customWidth="1"/>
    <col min="13571" max="13571" width="19.5703125" style="130" customWidth="1"/>
    <col min="13572" max="13572" width="16.7109375" style="130" customWidth="1"/>
    <col min="13573" max="13820" width="9.140625" style="130" customWidth="1"/>
    <col min="13821" max="13821" width="5.7109375" style="130"/>
    <col min="13822" max="13822" width="5.7109375" style="130" customWidth="1"/>
    <col min="13823" max="13823" width="112.5703125" style="130" customWidth="1"/>
    <col min="13824" max="13824" width="10.140625" style="130" bestFit="1" customWidth="1"/>
    <col min="13825" max="13825" width="18.85546875" style="130" customWidth="1"/>
    <col min="13826" max="13826" width="19" style="130" customWidth="1"/>
    <col min="13827" max="13827" width="19.5703125" style="130" customWidth="1"/>
    <col min="13828" max="13828" width="16.7109375" style="130" customWidth="1"/>
    <col min="13829" max="14076" width="9.140625" style="130" customWidth="1"/>
    <col min="14077" max="14077" width="5.7109375" style="130"/>
    <col min="14078" max="14078" width="5.7109375" style="130" customWidth="1"/>
    <col min="14079" max="14079" width="112.5703125" style="130" customWidth="1"/>
    <col min="14080" max="14080" width="10.140625" style="130" bestFit="1" customWidth="1"/>
    <col min="14081" max="14081" width="18.85546875" style="130" customWidth="1"/>
    <col min="14082" max="14082" width="19" style="130" customWidth="1"/>
    <col min="14083" max="14083" width="19.5703125" style="130" customWidth="1"/>
    <col min="14084" max="14084" width="16.7109375" style="130" customWidth="1"/>
    <col min="14085" max="14332" width="9.140625" style="130" customWidth="1"/>
    <col min="14333" max="14333" width="5.7109375" style="130"/>
    <col min="14334" max="14334" width="5.7109375" style="130" customWidth="1"/>
    <col min="14335" max="14335" width="112.5703125" style="130" customWidth="1"/>
    <col min="14336" max="14336" width="10.140625" style="130" bestFit="1" customWidth="1"/>
    <col min="14337" max="14337" width="18.85546875" style="130" customWidth="1"/>
    <col min="14338" max="14338" width="19" style="130" customWidth="1"/>
    <col min="14339" max="14339" width="19.5703125" style="130" customWidth="1"/>
    <col min="14340" max="14340" width="16.7109375" style="130" customWidth="1"/>
    <col min="14341" max="14588" width="9.140625" style="130" customWidth="1"/>
    <col min="14589" max="14589" width="5.7109375" style="130"/>
    <col min="14590" max="14590" width="5.7109375" style="130" customWidth="1"/>
    <col min="14591" max="14591" width="112.5703125" style="130" customWidth="1"/>
    <col min="14592" max="14592" width="10.140625" style="130" bestFit="1" customWidth="1"/>
    <col min="14593" max="14593" width="18.85546875" style="130" customWidth="1"/>
    <col min="14594" max="14594" width="19" style="130" customWidth="1"/>
    <col min="14595" max="14595" width="19.5703125" style="130" customWidth="1"/>
    <col min="14596" max="14596" width="16.7109375" style="130" customWidth="1"/>
    <col min="14597" max="14844" width="9.140625" style="130" customWidth="1"/>
    <col min="14845" max="14845" width="5.7109375" style="130"/>
    <col min="14846" max="14846" width="5.7109375" style="130" customWidth="1"/>
    <col min="14847" max="14847" width="112.5703125" style="130" customWidth="1"/>
    <col min="14848" max="14848" width="10.140625" style="130" bestFit="1" customWidth="1"/>
    <col min="14849" max="14849" width="18.85546875" style="130" customWidth="1"/>
    <col min="14850" max="14850" width="19" style="130" customWidth="1"/>
    <col min="14851" max="14851" width="19.5703125" style="130" customWidth="1"/>
    <col min="14852" max="14852" width="16.7109375" style="130" customWidth="1"/>
    <col min="14853" max="15100" width="9.140625" style="130" customWidth="1"/>
    <col min="15101" max="15101" width="5.7109375" style="130"/>
    <col min="15102" max="15102" width="5.7109375" style="130" customWidth="1"/>
    <col min="15103" max="15103" width="112.5703125" style="130" customWidth="1"/>
    <col min="15104" max="15104" width="10.140625" style="130" bestFit="1" customWidth="1"/>
    <col min="15105" max="15105" width="18.85546875" style="130" customWidth="1"/>
    <col min="15106" max="15106" width="19" style="130" customWidth="1"/>
    <col min="15107" max="15107" width="19.5703125" style="130" customWidth="1"/>
    <col min="15108" max="15108" width="16.7109375" style="130" customWidth="1"/>
    <col min="15109" max="15356" width="9.140625" style="130" customWidth="1"/>
    <col min="15357" max="15357" width="5.7109375" style="130"/>
    <col min="15358" max="15358" width="5.7109375" style="130" customWidth="1"/>
    <col min="15359" max="15359" width="112.5703125" style="130" customWidth="1"/>
    <col min="15360" max="15360" width="10.140625" style="130" bestFit="1" customWidth="1"/>
    <col min="15361" max="15361" width="18.85546875" style="130" customWidth="1"/>
    <col min="15362" max="15362" width="19" style="130" customWidth="1"/>
    <col min="15363" max="15363" width="19.5703125" style="130" customWidth="1"/>
    <col min="15364" max="15364" width="16.7109375" style="130" customWidth="1"/>
    <col min="15365" max="15612" width="9.140625" style="130" customWidth="1"/>
    <col min="15613" max="15613" width="5.7109375" style="130"/>
    <col min="15614" max="15614" width="5.7109375" style="130" customWidth="1"/>
    <col min="15615" max="15615" width="112.5703125" style="130" customWidth="1"/>
    <col min="15616" max="15616" width="10.140625" style="130" bestFit="1" customWidth="1"/>
    <col min="15617" max="15617" width="18.85546875" style="130" customWidth="1"/>
    <col min="15618" max="15618" width="19" style="130" customWidth="1"/>
    <col min="15619" max="15619" width="19.5703125" style="130" customWidth="1"/>
    <col min="15620" max="15620" width="16.7109375" style="130" customWidth="1"/>
    <col min="15621" max="15868" width="9.140625" style="130" customWidth="1"/>
    <col min="15869" max="15869" width="5.7109375" style="130"/>
    <col min="15870" max="15870" width="5.7109375" style="130" customWidth="1"/>
    <col min="15871" max="15871" width="112.5703125" style="130" customWidth="1"/>
    <col min="15872" max="15872" width="10.140625" style="130" bestFit="1" customWidth="1"/>
    <col min="15873" max="15873" width="18.85546875" style="130" customWidth="1"/>
    <col min="15874" max="15874" width="19" style="130" customWidth="1"/>
    <col min="15875" max="15875" width="19.5703125" style="130" customWidth="1"/>
    <col min="15876" max="15876" width="16.7109375" style="130" customWidth="1"/>
    <col min="15877" max="16124" width="9.140625" style="130" customWidth="1"/>
    <col min="16125" max="16125" width="5.7109375" style="130"/>
    <col min="16126" max="16126" width="5.7109375" style="130" customWidth="1"/>
    <col min="16127" max="16127" width="112.5703125" style="130" customWidth="1"/>
    <col min="16128" max="16128" width="10.140625" style="130" bestFit="1" customWidth="1"/>
    <col min="16129" max="16129" width="18.85546875" style="130" customWidth="1"/>
    <col min="16130" max="16130" width="19" style="130" customWidth="1"/>
    <col min="16131" max="16131" width="19.5703125" style="130" customWidth="1"/>
    <col min="16132" max="16132" width="16.7109375" style="130" customWidth="1"/>
    <col min="16133" max="16380" width="9.140625" style="130" customWidth="1"/>
    <col min="16381" max="16384" width="5.7109375" style="130"/>
  </cols>
  <sheetData>
    <row r="1" spans="1:8" ht="27" customHeight="1" x14ac:dyDescent="0.2">
      <c r="A1" s="1253" t="s">
        <v>445</v>
      </c>
      <c r="B1" s="1253"/>
      <c r="C1" s="1253"/>
      <c r="D1" s="1253"/>
      <c r="E1" s="1253"/>
    </row>
    <row r="2" spans="1:8" ht="16.5" thickBot="1" x14ac:dyDescent="0.3">
      <c r="D2" s="1254" t="s">
        <v>104</v>
      </c>
      <c r="E2" s="1254"/>
    </row>
    <row r="3" spans="1:8" ht="69" customHeight="1" thickBot="1" x14ac:dyDescent="0.25">
      <c r="A3" s="1255" t="s">
        <v>54</v>
      </c>
      <c r="B3" s="1257" t="s">
        <v>252</v>
      </c>
      <c r="C3" s="1258"/>
      <c r="D3" s="1258"/>
      <c r="E3" s="396" t="s">
        <v>253</v>
      </c>
    </row>
    <row r="4" spans="1:8" ht="19.5" customHeight="1" thickBot="1" x14ac:dyDescent="0.25">
      <c r="A4" s="1256"/>
      <c r="B4" s="131" t="s">
        <v>33</v>
      </c>
      <c r="C4" s="299" t="s">
        <v>476</v>
      </c>
      <c r="D4" s="132" t="s">
        <v>477</v>
      </c>
      <c r="E4" s="299" t="s">
        <v>477</v>
      </c>
    </row>
    <row r="5" spans="1:8" ht="41.25" customHeight="1" x14ac:dyDescent="0.2">
      <c r="A5" s="133" t="s">
        <v>254</v>
      </c>
      <c r="B5" s="134" t="s">
        <v>255</v>
      </c>
      <c r="C5" s="135">
        <f>C6+C7+C8+C9</f>
        <v>152</v>
      </c>
      <c r="D5" s="135">
        <f>D6+D7+D8+D9</f>
        <v>152</v>
      </c>
      <c r="E5" s="300">
        <f>SUM(E11,E48,E65,E92,E105,E117,E119)</f>
        <v>106</v>
      </c>
    </row>
    <row r="6" spans="1:8" ht="23.25" customHeight="1" x14ac:dyDescent="0.2">
      <c r="A6" s="136" t="s">
        <v>256</v>
      </c>
      <c r="B6" s="137" t="s">
        <v>255</v>
      </c>
      <c r="C6" s="138">
        <f>C38+C36+C35+C40+C41+C43</f>
        <v>4</v>
      </c>
      <c r="D6" s="138">
        <f>D38+D36+D35+D40+D41+D43</f>
        <v>5</v>
      </c>
      <c r="E6" s="301"/>
    </row>
    <row r="7" spans="1:8" ht="24.95" customHeight="1" x14ac:dyDescent="0.2">
      <c r="A7" s="139" t="s">
        <v>257</v>
      </c>
      <c r="B7" s="140" t="s">
        <v>255</v>
      </c>
      <c r="C7" s="141">
        <f>C25+C27+C31+C32+C33+C34+C48+C74</f>
        <v>18</v>
      </c>
      <c r="D7" s="141">
        <f>D25+D27+D31+D32+D33+D34+D48+D74</f>
        <v>18</v>
      </c>
      <c r="E7" s="301"/>
    </row>
    <row r="8" spans="1:8" ht="24.95" customHeight="1" x14ac:dyDescent="0.2">
      <c r="A8" s="142" t="s">
        <v>258</v>
      </c>
      <c r="B8" s="143" t="s">
        <v>255</v>
      </c>
      <c r="C8" s="144">
        <f>C12+C15+C23+C44+C69+C76+C81+C85+C106+C109+C112+C117+C119+C93+C100+C66+C89+C102+C121+C122+C123+C124+C125+C126+C127</f>
        <v>127</v>
      </c>
      <c r="D8" s="144">
        <f>D12+D15+D23+D44+D69+D76+D81+D85+D106+D109+D112+D117+D119+D93+D100+D66+D89+D102+D121+D122+D123+D124+D125+D126+D127</f>
        <v>125</v>
      </c>
      <c r="E8" s="301"/>
    </row>
    <row r="9" spans="1:8" ht="22.5" customHeight="1" thickBot="1" x14ac:dyDescent="0.25">
      <c r="A9" s="145" t="s">
        <v>259</v>
      </c>
      <c r="B9" s="146" t="s">
        <v>255</v>
      </c>
      <c r="C9" s="147">
        <f>C39+C73+C84+C42</f>
        <v>3</v>
      </c>
      <c r="D9" s="147">
        <f>D39+D73+D84+D42</f>
        <v>4</v>
      </c>
      <c r="E9" s="302"/>
    </row>
    <row r="10" spans="1:8" ht="20.100000000000001" customHeight="1" thickBot="1" x14ac:dyDescent="0.25">
      <c r="A10" s="1250" t="s">
        <v>46</v>
      </c>
      <c r="B10" s="1251"/>
      <c r="C10" s="1251"/>
      <c r="D10" s="1251"/>
      <c r="E10" s="1252"/>
    </row>
    <row r="11" spans="1:8" ht="19.5" customHeight="1" x14ac:dyDescent="0.25">
      <c r="A11" s="148" t="s">
        <v>260</v>
      </c>
      <c r="B11" s="149"/>
      <c r="C11" s="473">
        <f>C12+C15+C23+C26+C28+C30+C37+C44</f>
        <v>97</v>
      </c>
      <c r="D11" s="473">
        <f>D12+D15+D23+D26+D28+D30+D37+D44</f>
        <v>97</v>
      </c>
      <c r="E11" s="150">
        <f>E12+E15+E23+E26+E28+E30+E37+E44</f>
        <v>39</v>
      </c>
      <c r="F11" s="151"/>
      <c r="G11" s="151"/>
      <c r="H11" s="151"/>
    </row>
    <row r="12" spans="1:8" ht="19.5" customHeight="1" x14ac:dyDescent="0.25">
      <c r="A12" s="152" t="s">
        <v>485</v>
      </c>
      <c r="B12" s="153" t="s">
        <v>255</v>
      </c>
      <c r="C12" s="153">
        <v>41</v>
      </c>
      <c r="D12" s="153">
        <v>39</v>
      </c>
      <c r="E12" s="303">
        <v>13</v>
      </c>
      <c r="F12" s="151"/>
      <c r="G12" s="151"/>
      <c r="H12" s="151"/>
    </row>
    <row r="13" spans="1:8" ht="19.5" customHeight="1" x14ac:dyDescent="0.25">
      <c r="A13" s="154" t="s">
        <v>261</v>
      </c>
      <c r="B13" s="155" t="s">
        <v>25</v>
      </c>
      <c r="C13" s="156">
        <v>12822</v>
      </c>
      <c r="D13" s="156">
        <v>13301</v>
      </c>
      <c r="E13" s="304">
        <v>2208</v>
      </c>
      <c r="F13" s="151"/>
      <c r="G13" s="151"/>
      <c r="H13" s="151"/>
    </row>
    <row r="14" spans="1:8" ht="19.5" customHeight="1" x14ac:dyDescent="0.25">
      <c r="A14" s="154" t="s">
        <v>262</v>
      </c>
      <c r="B14" s="155" t="s">
        <v>25</v>
      </c>
      <c r="C14" s="155" t="s">
        <v>486</v>
      </c>
      <c r="D14" s="155" t="s">
        <v>487</v>
      </c>
      <c r="E14" s="305"/>
      <c r="F14" s="151"/>
      <c r="G14" s="151"/>
      <c r="H14" s="151"/>
    </row>
    <row r="15" spans="1:8" ht="19.5" customHeight="1" x14ac:dyDescent="0.25">
      <c r="A15" s="152" t="s">
        <v>263</v>
      </c>
      <c r="B15" s="153" t="s">
        <v>255</v>
      </c>
      <c r="C15" s="153">
        <f>C16+C17+C18+C19+C21</f>
        <v>37</v>
      </c>
      <c r="D15" s="153">
        <f>D16+D17+D18+D19+D21</f>
        <v>37</v>
      </c>
      <c r="E15" s="303">
        <v>25</v>
      </c>
      <c r="F15" s="151"/>
      <c r="G15" s="151"/>
      <c r="H15" s="151"/>
    </row>
    <row r="16" spans="1:8" ht="15.75" customHeight="1" x14ac:dyDescent="0.25">
      <c r="A16" s="154" t="s">
        <v>264</v>
      </c>
      <c r="B16" s="155" t="s">
        <v>255</v>
      </c>
      <c r="C16" s="157">
        <v>29</v>
      </c>
      <c r="D16" s="157">
        <v>29</v>
      </c>
      <c r="E16" s="305"/>
      <c r="F16" s="397"/>
      <c r="G16" s="151"/>
      <c r="H16" s="151"/>
    </row>
    <row r="17" spans="1:8" ht="16.5" x14ac:dyDescent="0.25">
      <c r="A17" s="154" t="s">
        <v>265</v>
      </c>
      <c r="B17" s="155" t="s">
        <v>255</v>
      </c>
      <c r="C17" s="157">
        <v>1</v>
      </c>
      <c r="D17" s="157">
        <v>1</v>
      </c>
      <c r="E17" s="305"/>
      <c r="F17" s="151"/>
      <c r="G17" s="151"/>
      <c r="H17" s="151"/>
    </row>
    <row r="18" spans="1:8" ht="16.5" x14ac:dyDescent="0.25">
      <c r="A18" s="154" t="s">
        <v>266</v>
      </c>
      <c r="B18" s="155" t="s">
        <v>255</v>
      </c>
      <c r="C18" s="157">
        <v>6</v>
      </c>
      <c r="D18" s="157">
        <v>6</v>
      </c>
      <c r="E18" s="305"/>
      <c r="F18" s="151"/>
      <c r="G18" s="151"/>
      <c r="H18" s="151"/>
    </row>
    <row r="19" spans="1:8" ht="16.5" x14ac:dyDescent="0.25">
      <c r="A19" s="154" t="s">
        <v>267</v>
      </c>
      <c r="B19" s="155" t="s">
        <v>255</v>
      </c>
      <c r="C19" s="157">
        <v>1</v>
      </c>
      <c r="D19" s="157">
        <v>1</v>
      </c>
      <c r="E19" s="305"/>
      <c r="F19" s="151"/>
      <c r="G19" s="151"/>
      <c r="H19" s="151"/>
    </row>
    <row r="20" spans="1:8" ht="16.5" hidden="1" customHeight="1" x14ac:dyDescent="0.25">
      <c r="A20" s="154" t="s">
        <v>268</v>
      </c>
      <c r="B20" s="155" t="s">
        <v>255</v>
      </c>
      <c r="C20" s="157">
        <v>1</v>
      </c>
      <c r="D20" s="157">
        <v>1</v>
      </c>
      <c r="E20" s="305"/>
    </row>
    <row r="21" spans="1:8" ht="16.5" hidden="1" x14ac:dyDescent="0.25">
      <c r="A21" s="154" t="s">
        <v>446</v>
      </c>
      <c r="B21" s="155" t="s">
        <v>255</v>
      </c>
      <c r="C21" s="155">
        <v>0</v>
      </c>
      <c r="D21" s="155">
        <v>0</v>
      </c>
      <c r="E21" s="305"/>
    </row>
    <row r="22" spans="1:8" ht="16.5" x14ac:dyDescent="0.25">
      <c r="A22" s="154" t="s">
        <v>269</v>
      </c>
      <c r="B22" s="155" t="s">
        <v>25</v>
      </c>
      <c r="C22" s="158">
        <v>23519</v>
      </c>
      <c r="D22" s="158">
        <v>23694</v>
      </c>
      <c r="E22" s="304">
        <v>4902</v>
      </c>
      <c r="F22" s="398"/>
    </row>
    <row r="23" spans="1:8" ht="19.5" customHeight="1" x14ac:dyDescent="0.25">
      <c r="A23" s="152" t="s">
        <v>270</v>
      </c>
      <c r="B23" s="153" t="s">
        <v>255</v>
      </c>
      <c r="C23" s="153">
        <v>6</v>
      </c>
      <c r="D23" s="153">
        <v>6</v>
      </c>
      <c r="E23" s="305"/>
      <c r="F23" s="151"/>
      <c r="G23" s="151"/>
      <c r="H23" s="151"/>
    </row>
    <row r="24" spans="1:8" ht="16.5" x14ac:dyDescent="0.25">
      <c r="A24" s="154" t="s">
        <v>447</v>
      </c>
      <c r="B24" s="155" t="s">
        <v>25</v>
      </c>
      <c r="C24" s="158">
        <v>8972</v>
      </c>
      <c r="D24" s="158">
        <v>9079</v>
      </c>
      <c r="E24" s="305"/>
      <c r="F24" s="399"/>
    </row>
    <row r="25" spans="1:8" ht="19.5" customHeight="1" x14ac:dyDescent="0.25">
      <c r="A25" s="159" t="s">
        <v>271</v>
      </c>
      <c r="B25" s="160" t="s">
        <v>255</v>
      </c>
      <c r="C25" s="160">
        <v>1</v>
      </c>
      <c r="D25" s="160">
        <v>1</v>
      </c>
      <c r="E25" s="305"/>
      <c r="F25" s="151"/>
      <c r="G25" s="151"/>
      <c r="H25" s="151"/>
    </row>
    <row r="26" spans="1:8" ht="16.5" x14ac:dyDescent="0.25">
      <c r="A26" s="161" t="s">
        <v>272</v>
      </c>
      <c r="B26" s="162" t="s">
        <v>255</v>
      </c>
      <c r="C26" s="400">
        <v>1</v>
      </c>
      <c r="D26" s="400">
        <v>1</v>
      </c>
      <c r="E26" s="305"/>
      <c r="F26" s="151"/>
    </row>
    <row r="27" spans="1:8" ht="19.5" customHeight="1" x14ac:dyDescent="0.25">
      <c r="A27" s="159" t="s">
        <v>274</v>
      </c>
      <c r="B27" s="160" t="s">
        <v>255</v>
      </c>
      <c r="C27" s="160">
        <v>1</v>
      </c>
      <c r="D27" s="160">
        <v>1</v>
      </c>
      <c r="E27" s="305"/>
      <c r="F27" s="151"/>
      <c r="G27" s="151"/>
      <c r="H27" s="151"/>
    </row>
    <row r="28" spans="1:8" ht="18" customHeight="1" x14ac:dyDescent="0.25">
      <c r="A28" s="161" t="s">
        <v>448</v>
      </c>
      <c r="B28" s="164" t="s">
        <v>255</v>
      </c>
      <c r="C28" s="164">
        <v>1</v>
      </c>
      <c r="D28" s="162">
        <v>1</v>
      </c>
      <c r="E28" s="401"/>
      <c r="F28" s="151"/>
      <c r="G28" s="151"/>
      <c r="H28" s="151"/>
    </row>
    <row r="29" spans="1:8" s="403" customFormat="1" ht="18" customHeight="1" x14ac:dyDescent="0.25">
      <c r="A29" s="161" t="s">
        <v>275</v>
      </c>
      <c r="B29" s="164" t="s">
        <v>25</v>
      </c>
      <c r="C29" s="164">
        <v>48</v>
      </c>
      <c r="D29" s="162">
        <v>42</v>
      </c>
      <c r="E29" s="401"/>
      <c r="F29" s="402"/>
      <c r="G29" s="402"/>
      <c r="H29" s="402"/>
    </row>
    <row r="30" spans="1:8" s="166" customFormat="1" ht="19.5" customHeight="1" x14ac:dyDescent="0.25">
      <c r="A30" s="404" t="s">
        <v>276</v>
      </c>
      <c r="B30" s="164" t="s">
        <v>255</v>
      </c>
      <c r="C30" s="474">
        <f>C31+C32+C33+C34+C35+C36</f>
        <v>5</v>
      </c>
      <c r="D30" s="475">
        <f>D31+D32+D33+D34+D35+D36</f>
        <v>6</v>
      </c>
      <c r="E30" s="303">
        <v>1</v>
      </c>
      <c r="F30" s="151"/>
      <c r="G30" s="405"/>
      <c r="H30" s="405"/>
    </row>
    <row r="31" spans="1:8" s="166" customFormat="1" ht="18" customHeight="1" x14ac:dyDescent="0.25">
      <c r="A31" s="161" t="s">
        <v>277</v>
      </c>
      <c r="B31" s="162" t="s">
        <v>255</v>
      </c>
      <c r="C31" s="162">
        <v>1</v>
      </c>
      <c r="D31" s="162">
        <v>1</v>
      </c>
      <c r="E31" s="401"/>
      <c r="F31" s="151"/>
      <c r="G31" s="405"/>
      <c r="H31" s="405"/>
    </row>
    <row r="32" spans="1:8" s="166" customFormat="1" ht="18" customHeight="1" x14ac:dyDescent="0.25">
      <c r="A32" s="161" t="s">
        <v>278</v>
      </c>
      <c r="B32" s="162" t="s">
        <v>255</v>
      </c>
      <c r="C32" s="163">
        <v>1</v>
      </c>
      <c r="D32" s="163">
        <v>1</v>
      </c>
      <c r="E32" s="401"/>
      <c r="F32" s="151"/>
      <c r="G32" s="405"/>
      <c r="H32" s="405"/>
    </row>
    <row r="33" spans="1:8" s="166" customFormat="1" ht="18" customHeight="1" x14ac:dyDescent="0.25">
      <c r="A33" s="161" t="s">
        <v>279</v>
      </c>
      <c r="B33" s="162" t="s">
        <v>255</v>
      </c>
      <c r="C33" s="163">
        <v>1</v>
      </c>
      <c r="D33" s="163">
        <v>1</v>
      </c>
      <c r="E33" s="401"/>
      <c r="F33" s="151"/>
      <c r="G33" s="405"/>
      <c r="H33" s="405"/>
    </row>
    <row r="34" spans="1:8" s="166" customFormat="1" ht="18" customHeight="1" x14ac:dyDescent="0.25">
      <c r="A34" s="161" t="s">
        <v>280</v>
      </c>
      <c r="B34" s="162" t="s">
        <v>255</v>
      </c>
      <c r="C34" s="162">
        <v>1</v>
      </c>
      <c r="D34" s="162">
        <v>1</v>
      </c>
      <c r="E34" s="401"/>
      <c r="F34" s="151"/>
      <c r="G34" s="405"/>
      <c r="H34" s="405"/>
    </row>
    <row r="35" spans="1:8" s="166" customFormat="1" ht="18" customHeight="1" x14ac:dyDescent="0.25">
      <c r="A35" s="167" t="s">
        <v>369</v>
      </c>
      <c r="B35" s="168" t="s">
        <v>255</v>
      </c>
      <c r="C35" s="168">
        <v>1</v>
      </c>
      <c r="D35" s="168">
        <v>1</v>
      </c>
      <c r="E35" s="401"/>
      <c r="F35" s="151"/>
      <c r="G35" s="405"/>
      <c r="H35" s="405"/>
    </row>
    <row r="36" spans="1:8" ht="36" x14ac:dyDescent="0.25">
      <c r="A36" s="406" t="s">
        <v>488</v>
      </c>
      <c r="B36" s="297" t="s">
        <v>255</v>
      </c>
      <c r="C36" s="297">
        <v>0</v>
      </c>
      <c r="D36" s="297">
        <v>1</v>
      </c>
      <c r="E36" s="401"/>
      <c r="F36" s="407"/>
      <c r="G36" s="151"/>
      <c r="H36" s="151"/>
    </row>
    <row r="37" spans="1:8" s="166" customFormat="1" ht="19.5" customHeight="1" x14ac:dyDescent="0.25">
      <c r="A37" s="408" t="s">
        <v>281</v>
      </c>
      <c r="B37" s="169" t="s">
        <v>255</v>
      </c>
      <c r="C37" s="476">
        <f>C38+C39+C40+C41+C42+C43</f>
        <v>4</v>
      </c>
      <c r="D37" s="476">
        <f>D38+D39+D40+D41+D42+D43</f>
        <v>5</v>
      </c>
      <c r="E37" s="303"/>
      <c r="F37" s="151"/>
      <c r="G37" s="405"/>
      <c r="H37" s="405"/>
    </row>
    <row r="38" spans="1:8" s="166" customFormat="1" ht="18" customHeight="1" x14ac:dyDescent="0.25">
      <c r="A38" s="167" t="s">
        <v>282</v>
      </c>
      <c r="B38" s="168" t="s">
        <v>255</v>
      </c>
      <c r="C38" s="170">
        <v>1</v>
      </c>
      <c r="D38" s="170">
        <v>1</v>
      </c>
      <c r="E38" s="401"/>
      <c r="F38" s="151"/>
      <c r="G38" s="405"/>
      <c r="H38" s="405"/>
    </row>
    <row r="39" spans="1:8" s="166" customFormat="1" ht="18" customHeight="1" x14ac:dyDescent="0.25">
      <c r="A39" s="171" t="s">
        <v>449</v>
      </c>
      <c r="B39" s="172" t="s">
        <v>255</v>
      </c>
      <c r="C39" s="173">
        <v>1</v>
      </c>
      <c r="D39" s="173">
        <v>1</v>
      </c>
      <c r="E39" s="401"/>
      <c r="F39" s="151"/>
      <c r="G39" s="405"/>
      <c r="H39" s="405"/>
    </row>
    <row r="40" spans="1:8" s="166" customFormat="1" ht="19.5" x14ac:dyDescent="0.25">
      <c r="A40" s="167" t="s">
        <v>489</v>
      </c>
      <c r="B40" s="168" t="s">
        <v>255</v>
      </c>
      <c r="C40" s="174">
        <v>1</v>
      </c>
      <c r="D40" s="174" t="s">
        <v>288</v>
      </c>
      <c r="E40" s="401"/>
      <c r="F40" s="409"/>
      <c r="G40" s="405"/>
      <c r="H40" s="405"/>
    </row>
    <row r="41" spans="1:8" s="166" customFormat="1" ht="33" x14ac:dyDescent="0.25">
      <c r="A41" s="294" t="s">
        <v>450</v>
      </c>
      <c r="B41" s="172"/>
      <c r="C41" s="295">
        <v>1</v>
      </c>
      <c r="D41" s="295">
        <v>1</v>
      </c>
      <c r="E41" s="401"/>
      <c r="F41" s="407"/>
      <c r="G41" s="405"/>
      <c r="H41" s="405"/>
    </row>
    <row r="42" spans="1:8" s="166" customFormat="1" ht="16.5" x14ac:dyDescent="0.25">
      <c r="A42" s="410" t="s">
        <v>370</v>
      </c>
      <c r="B42" s="172" t="s">
        <v>255</v>
      </c>
      <c r="C42" s="173">
        <v>0</v>
      </c>
      <c r="D42" s="173">
        <v>1</v>
      </c>
      <c r="E42" s="401"/>
      <c r="F42" s="151"/>
      <c r="G42" s="405"/>
      <c r="H42" s="405"/>
    </row>
    <row r="43" spans="1:8" s="166" customFormat="1" ht="16.5" x14ac:dyDescent="0.25">
      <c r="A43" s="411" t="s">
        <v>371</v>
      </c>
      <c r="B43" s="168" t="s">
        <v>255</v>
      </c>
      <c r="C43" s="295">
        <v>0</v>
      </c>
      <c r="D43" s="295">
        <v>1</v>
      </c>
      <c r="E43" s="401"/>
      <c r="F43" s="151"/>
      <c r="G43" s="405"/>
      <c r="H43" s="405"/>
    </row>
    <row r="44" spans="1:8" s="166" customFormat="1" ht="19.5" customHeight="1" x14ac:dyDescent="0.25">
      <c r="A44" s="152" t="s">
        <v>283</v>
      </c>
      <c r="B44" s="153" t="s">
        <v>255</v>
      </c>
      <c r="C44" s="153">
        <f>C45+C46</f>
        <v>2</v>
      </c>
      <c r="D44" s="153">
        <f>D45+D46</f>
        <v>2</v>
      </c>
      <c r="E44" s="401"/>
      <c r="F44" s="151"/>
      <c r="G44" s="405"/>
      <c r="H44" s="405"/>
    </row>
    <row r="45" spans="1:8" ht="18" customHeight="1" x14ac:dyDescent="0.25">
      <c r="A45" s="154" t="s">
        <v>284</v>
      </c>
      <c r="B45" s="155" t="s">
        <v>255</v>
      </c>
      <c r="C45" s="155">
        <v>1</v>
      </c>
      <c r="D45" s="155">
        <v>1</v>
      </c>
      <c r="E45" s="401"/>
      <c r="F45" s="151"/>
      <c r="G45" s="151"/>
      <c r="H45" s="151"/>
    </row>
    <row r="46" spans="1:8" ht="21" customHeight="1" thickBot="1" x14ac:dyDescent="0.3">
      <c r="A46" s="175" t="s">
        <v>285</v>
      </c>
      <c r="B46" s="155" t="s">
        <v>255</v>
      </c>
      <c r="C46" s="158">
        <v>1</v>
      </c>
      <c r="D46" s="412">
        <v>1</v>
      </c>
      <c r="E46" s="401"/>
      <c r="F46" s="151"/>
      <c r="G46" s="151"/>
      <c r="H46" s="151"/>
    </row>
    <row r="47" spans="1:8" ht="20.100000000000001" customHeight="1" thickBot="1" x14ac:dyDescent="0.25">
      <c r="A47" s="1250" t="s">
        <v>47</v>
      </c>
      <c r="B47" s="1251"/>
      <c r="C47" s="1251"/>
      <c r="D47" s="1251"/>
      <c r="E47" s="1252"/>
    </row>
    <row r="48" spans="1:8" ht="16.5" customHeight="1" x14ac:dyDescent="0.25">
      <c r="A48" s="176" t="s">
        <v>286</v>
      </c>
      <c r="B48" s="177" t="s">
        <v>255</v>
      </c>
      <c r="C48" s="413">
        <f>C49+C51+C54+C58</f>
        <v>11</v>
      </c>
      <c r="D48" s="413">
        <f>D49+D51+D54+D58</f>
        <v>11</v>
      </c>
      <c r="E48" s="149">
        <f>E49+E51+E54+E58</f>
        <v>2</v>
      </c>
    </row>
    <row r="49" spans="1:6" ht="16.5" x14ac:dyDescent="0.25">
      <c r="A49" s="159" t="s">
        <v>287</v>
      </c>
      <c r="B49" s="178" t="s">
        <v>255</v>
      </c>
      <c r="C49" s="160">
        <f>C50</f>
        <v>1</v>
      </c>
      <c r="D49" s="160">
        <f>D50</f>
        <v>1</v>
      </c>
      <c r="E49" s="169">
        <v>2</v>
      </c>
    </row>
    <row r="50" spans="1:6" ht="16.5" x14ac:dyDescent="0.25">
      <c r="A50" s="179" t="s">
        <v>490</v>
      </c>
      <c r="B50" s="180" t="s">
        <v>255</v>
      </c>
      <c r="C50" s="162">
        <v>1</v>
      </c>
      <c r="D50" s="162">
        <v>1</v>
      </c>
      <c r="E50" s="168"/>
    </row>
    <row r="51" spans="1:6" ht="16.5" x14ac:dyDescent="0.25">
      <c r="A51" s="159" t="s">
        <v>289</v>
      </c>
      <c r="B51" s="178" t="s">
        <v>255</v>
      </c>
      <c r="C51" s="160">
        <f>C52+C53</f>
        <v>2</v>
      </c>
      <c r="D51" s="160">
        <f>D52+D53</f>
        <v>2</v>
      </c>
      <c r="E51" s="306"/>
    </row>
    <row r="52" spans="1:6" ht="16.5" x14ac:dyDescent="0.25">
      <c r="A52" s="179" t="s">
        <v>290</v>
      </c>
      <c r="B52" s="180" t="s">
        <v>255</v>
      </c>
      <c r="C52" s="162">
        <v>1</v>
      </c>
      <c r="D52" s="162">
        <v>1</v>
      </c>
      <c r="E52" s="165"/>
    </row>
    <row r="53" spans="1:6" ht="33" x14ac:dyDescent="0.2">
      <c r="A53" s="181" t="s">
        <v>291</v>
      </c>
      <c r="B53" s="180" t="s">
        <v>255</v>
      </c>
      <c r="C53" s="180" t="s">
        <v>292</v>
      </c>
      <c r="D53" s="180" t="s">
        <v>292</v>
      </c>
      <c r="E53" s="307"/>
    </row>
    <row r="54" spans="1:6" ht="16.5" x14ac:dyDescent="0.25">
      <c r="A54" s="159" t="s">
        <v>293</v>
      </c>
      <c r="B54" s="178" t="s">
        <v>255</v>
      </c>
      <c r="C54" s="160">
        <f>C55+C56+C57</f>
        <v>3</v>
      </c>
      <c r="D54" s="160">
        <f>D55+D56+D57</f>
        <v>3</v>
      </c>
      <c r="E54" s="169"/>
    </row>
    <row r="55" spans="1:6" ht="16.5" x14ac:dyDescent="0.25">
      <c r="A55" s="179" t="s">
        <v>294</v>
      </c>
      <c r="B55" s="180" t="s">
        <v>255</v>
      </c>
      <c r="C55" s="162">
        <v>1</v>
      </c>
      <c r="D55" s="162">
        <v>1</v>
      </c>
      <c r="E55" s="165"/>
    </row>
    <row r="56" spans="1:6" ht="16.5" x14ac:dyDescent="0.25">
      <c r="A56" s="179" t="s">
        <v>295</v>
      </c>
      <c r="B56" s="180" t="s">
        <v>255</v>
      </c>
      <c r="C56" s="162">
        <v>1</v>
      </c>
      <c r="D56" s="162">
        <v>1</v>
      </c>
      <c r="E56" s="165"/>
    </row>
    <row r="57" spans="1:6" ht="16.5" x14ac:dyDescent="0.25">
      <c r="A57" s="179" t="s">
        <v>296</v>
      </c>
      <c r="B57" s="180" t="s">
        <v>255</v>
      </c>
      <c r="C57" s="162">
        <v>1</v>
      </c>
      <c r="D57" s="162">
        <v>1</v>
      </c>
      <c r="E57" s="165"/>
    </row>
    <row r="58" spans="1:6" ht="16.5" x14ac:dyDescent="0.25">
      <c r="A58" s="159" t="s">
        <v>297</v>
      </c>
      <c r="B58" s="178" t="s">
        <v>255</v>
      </c>
      <c r="C58" s="160">
        <f>C59+C60+C61+C62+C63</f>
        <v>5</v>
      </c>
      <c r="D58" s="160">
        <f>D59+D60+D61+D62+D63</f>
        <v>5</v>
      </c>
      <c r="E58" s="169"/>
    </row>
    <row r="59" spans="1:6" ht="16.5" x14ac:dyDescent="0.25">
      <c r="A59" s="179" t="s">
        <v>298</v>
      </c>
      <c r="B59" s="180" t="s">
        <v>255</v>
      </c>
      <c r="C59" s="162">
        <v>1</v>
      </c>
      <c r="D59" s="162">
        <v>1</v>
      </c>
      <c r="E59" s="165"/>
    </row>
    <row r="60" spans="1:6" ht="16.5" x14ac:dyDescent="0.25">
      <c r="A60" s="179" t="s">
        <v>299</v>
      </c>
      <c r="B60" s="180" t="s">
        <v>255</v>
      </c>
      <c r="C60" s="162">
        <v>1</v>
      </c>
      <c r="D60" s="162">
        <v>1</v>
      </c>
      <c r="E60" s="165"/>
    </row>
    <row r="61" spans="1:6" ht="16.5" x14ac:dyDescent="0.25">
      <c r="A61" s="179" t="s">
        <v>491</v>
      </c>
      <c r="B61" s="180" t="s">
        <v>255</v>
      </c>
      <c r="C61" s="162">
        <v>1</v>
      </c>
      <c r="D61" s="162">
        <v>1</v>
      </c>
      <c r="E61" s="165"/>
    </row>
    <row r="62" spans="1:6" ht="16.5" x14ac:dyDescent="0.25">
      <c r="A62" s="179" t="s">
        <v>300</v>
      </c>
      <c r="B62" s="180" t="s">
        <v>255</v>
      </c>
      <c r="C62" s="162">
        <v>1</v>
      </c>
      <c r="D62" s="162">
        <v>1</v>
      </c>
      <c r="E62" s="165"/>
    </row>
    <row r="63" spans="1:6" ht="17.25" thickBot="1" x14ac:dyDescent="0.3">
      <c r="A63" s="179" t="s">
        <v>301</v>
      </c>
      <c r="B63" s="180" t="s">
        <v>255</v>
      </c>
      <c r="C63" s="182">
        <v>1</v>
      </c>
      <c r="D63" s="182">
        <v>1</v>
      </c>
      <c r="E63" s="308"/>
    </row>
    <row r="64" spans="1:6" ht="20.100000000000001" customHeight="1" thickBot="1" x14ac:dyDescent="0.25">
      <c r="A64" s="1250" t="s">
        <v>302</v>
      </c>
      <c r="B64" s="1251"/>
      <c r="C64" s="1251"/>
      <c r="D64" s="1251"/>
      <c r="E64" s="1252"/>
      <c r="F64" s="405"/>
    </row>
    <row r="65" spans="1:10" s="166" customFormat="1" ht="17.25" customHeight="1" x14ac:dyDescent="0.25">
      <c r="A65" s="183" t="s">
        <v>303</v>
      </c>
      <c r="B65" s="414" t="s">
        <v>255</v>
      </c>
      <c r="C65" s="415">
        <f>SUM(C66,C68,C74,C76,C80,C85)+C89</f>
        <v>16</v>
      </c>
      <c r="D65" s="415">
        <f>SUM(D66,D68,D74,D76,D80,D85)+D89</f>
        <v>16</v>
      </c>
      <c r="E65" s="401">
        <v>61</v>
      </c>
      <c r="F65" s="130"/>
    </row>
    <row r="66" spans="1:10" s="417" customFormat="1" ht="16.5" x14ac:dyDescent="0.25">
      <c r="A66" s="152" t="s">
        <v>304</v>
      </c>
      <c r="B66" s="416" t="s">
        <v>255</v>
      </c>
      <c r="C66" s="153">
        <v>6</v>
      </c>
      <c r="D66" s="153">
        <v>6</v>
      </c>
      <c r="E66" s="303">
        <v>5</v>
      </c>
      <c r="F66" s="184"/>
    </row>
    <row r="67" spans="1:10" s="166" customFormat="1" ht="16.5" x14ac:dyDescent="0.25">
      <c r="A67" s="185" t="s">
        <v>305</v>
      </c>
      <c r="B67" s="418" t="s">
        <v>25</v>
      </c>
      <c r="C67" s="186">
        <v>2355</v>
      </c>
      <c r="D67" s="186">
        <v>2342</v>
      </c>
      <c r="E67" s="304">
        <v>1036</v>
      </c>
      <c r="F67" s="130"/>
    </row>
    <row r="68" spans="1:10" s="417" customFormat="1" ht="23.25" customHeight="1" x14ac:dyDescent="0.25">
      <c r="A68" s="187" t="s">
        <v>492</v>
      </c>
      <c r="B68" s="419" t="s">
        <v>255</v>
      </c>
      <c r="C68" s="169">
        <v>4</v>
      </c>
      <c r="D68" s="169">
        <v>4</v>
      </c>
      <c r="E68" s="303">
        <v>1</v>
      </c>
      <c r="F68" s="184"/>
    </row>
    <row r="69" spans="1:10" s="166" customFormat="1" ht="19.5" customHeight="1" x14ac:dyDescent="0.25">
      <c r="A69" s="175" t="s">
        <v>306</v>
      </c>
      <c r="B69" s="420" t="s">
        <v>255</v>
      </c>
      <c r="C69" s="155">
        <v>3</v>
      </c>
      <c r="D69" s="155">
        <v>3</v>
      </c>
      <c r="E69" s="401"/>
      <c r="F69" s="130"/>
    </row>
    <row r="70" spans="1:10" s="166" customFormat="1" ht="18.75" customHeight="1" x14ac:dyDescent="0.25">
      <c r="A70" s="185" t="s">
        <v>307</v>
      </c>
      <c r="B70" s="421" t="s">
        <v>255</v>
      </c>
      <c r="C70" s="186">
        <v>1427</v>
      </c>
      <c r="D70" s="186">
        <v>1427</v>
      </c>
      <c r="E70" s="401"/>
      <c r="F70" s="130"/>
      <c r="G70" s="405"/>
      <c r="H70" s="405"/>
      <c r="I70" s="405"/>
      <c r="J70" s="405"/>
    </row>
    <row r="71" spans="1:10" s="166" customFormat="1" ht="18.75" customHeight="1" x14ac:dyDescent="0.25">
      <c r="A71" s="185" t="s">
        <v>308</v>
      </c>
      <c r="B71" s="421" t="s">
        <v>25</v>
      </c>
      <c r="C71" s="422">
        <v>220930</v>
      </c>
      <c r="D71" s="422">
        <v>211265</v>
      </c>
      <c r="E71" s="401"/>
      <c r="F71" s="130"/>
      <c r="G71" s="405"/>
      <c r="H71" s="405"/>
      <c r="I71" s="405"/>
      <c r="J71" s="405"/>
    </row>
    <row r="72" spans="1:10" s="166" customFormat="1" ht="18.75" customHeight="1" thickBot="1" x14ac:dyDescent="0.3">
      <c r="A72" s="423" t="s">
        <v>309</v>
      </c>
      <c r="B72" s="424" t="s">
        <v>25</v>
      </c>
      <c r="C72" s="308" t="s">
        <v>493</v>
      </c>
      <c r="D72" s="308" t="s">
        <v>494</v>
      </c>
      <c r="E72" s="425"/>
      <c r="G72" s="405"/>
      <c r="H72" s="426"/>
      <c r="I72" s="426"/>
      <c r="J72" s="405"/>
    </row>
    <row r="73" spans="1:10" s="166" customFormat="1" ht="30.75" customHeight="1" x14ac:dyDescent="0.25">
      <c r="A73" s="188" t="s">
        <v>310</v>
      </c>
      <c r="B73" s="427" t="s">
        <v>255</v>
      </c>
      <c r="C73" s="189">
        <v>1</v>
      </c>
      <c r="D73" s="189">
        <v>1</v>
      </c>
      <c r="E73" s="401"/>
      <c r="F73" s="130"/>
      <c r="G73" s="405"/>
      <c r="H73" s="405"/>
      <c r="I73" s="405"/>
      <c r="J73" s="405"/>
    </row>
    <row r="74" spans="1:10" s="417" customFormat="1" ht="18.75" customHeight="1" x14ac:dyDescent="0.25">
      <c r="A74" s="159" t="s">
        <v>311</v>
      </c>
      <c r="B74" s="428" t="s">
        <v>255</v>
      </c>
      <c r="C74" s="160">
        <v>1</v>
      </c>
      <c r="D74" s="160">
        <v>1</v>
      </c>
      <c r="E74" s="303"/>
      <c r="F74" s="184"/>
      <c r="G74" s="429"/>
      <c r="H74" s="429"/>
      <c r="I74" s="429"/>
      <c r="J74" s="429"/>
    </row>
    <row r="75" spans="1:10" s="166" customFormat="1" ht="16.5" x14ac:dyDescent="0.25">
      <c r="A75" s="179" t="s">
        <v>312</v>
      </c>
      <c r="B75" s="430" t="s">
        <v>255</v>
      </c>
      <c r="C75" s="162">
        <v>1</v>
      </c>
      <c r="D75" s="162">
        <v>1</v>
      </c>
      <c r="E75" s="401"/>
      <c r="F75" s="130"/>
    </row>
    <row r="76" spans="1:10" s="417" customFormat="1" ht="16.5" customHeight="1" x14ac:dyDescent="0.25">
      <c r="A76" s="152" t="s">
        <v>313</v>
      </c>
      <c r="B76" s="431" t="s">
        <v>255</v>
      </c>
      <c r="C76" s="153">
        <v>1</v>
      </c>
      <c r="D76" s="153">
        <v>1</v>
      </c>
      <c r="E76" s="303"/>
      <c r="F76" s="184"/>
    </row>
    <row r="77" spans="1:10" s="166" customFormat="1" ht="16.5" x14ac:dyDescent="0.25">
      <c r="A77" s="175" t="s">
        <v>314</v>
      </c>
      <c r="B77" s="420" t="s">
        <v>255</v>
      </c>
      <c r="C77" s="155">
        <v>1</v>
      </c>
      <c r="D77" s="155">
        <v>1</v>
      </c>
      <c r="E77" s="401"/>
      <c r="F77" s="130"/>
    </row>
    <row r="78" spans="1:10" s="166" customFormat="1" ht="16.5" x14ac:dyDescent="0.25">
      <c r="A78" s="175" t="s">
        <v>315</v>
      </c>
      <c r="B78" s="420" t="s">
        <v>255</v>
      </c>
      <c r="C78" s="155">
        <v>9</v>
      </c>
      <c r="D78" s="155">
        <v>9</v>
      </c>
      <c r="E78" s="401">
        <v>26</v>
      </c>
      <c r="F78" s="130"/>
      <c r="G78" s="405"/>
    </row>
    <row r="79" spans="1:10" s="166" customFormat="1" ht="16.5" x14ac:dyDescent="0.25">
      <c r="A79" s="175" t="s">
        <v>316</v>
      </c>
      <c r="B79" s="420" t="s">
        <v>25</v>
      </c>
      <c r="C79" s="477">
        <v>270550</v>
      </c>
      <c r="D79" s="477">
        <v>273890</v>
      </c>
      <c r="E79" s="401"/>
    </row>
    <row r="80" spans="1:10" s="417" customFormat="1" ht="16.5" x14ac:dyDescent="0.25">
      <c r="A80" s="190" t="s">
        <v>317</v>
      </c>
      <c r="B80" s="431" t="s">
        <v>255</v>
      </c>
      <c r="C80" s="156">
        <v>2</v>
      </c>
      <c r="D80" s="156">
        <f>D81+D84</f>
        <v>2</v>
      </c>
      <c r="E80" s="303">
        <v>1</v>
      </c>
    </row>
    <row r="81" spans="1:8" s="166" customFormat="1" ht="19.5" x14ac:dyDescent="0.25">
      <c r="A81" s="191" t="s">
        <v>495</v>
      </c>
      <c r="B81" s="420" t="s">
        <v>255</v>
      </c>
      <c r="C81" s="477">
        <v>1</v>
      </c>
      <c r="D81" s="477">
        <v>1</v>
      </c>
      <c r="E81" s="401"/>
    </row>
    <row r="82" spans="1:8" s="166" customFormat="1" ht="16.5" x14ac:dyDescent="0.25">
      <c r="A82" s="191" t="s">
        <v>318</v>
      </c>
      <c r="B82" s="420" t="s">
        <v>255</v>
      </c>
      <c r="C82" s="477">
        <v>2742</v>
      </c>
      <c r="D82" s="477">
        <v>2970</v>
      </c>
      <c r="E82" s="401"/>
    </row>
    <row r="83" spans="1:8" s="166" customFormat="1" ht="16.5" x14ac:dyDescent="0.25">
      <c r="A83" s="191" t="s">
        <v>319</v>
      </c>
      <c r="B83" s="420" t="s">
        <v>25</v>
      </c>
      <c r="C83" s="477">
        <v>56061</v>
      </c>
      <c r="D83" s="477">
        <v>58950</v>
      </c>
      <c r="E83" s="401"/>
    </row>
    <row r="84" spans="1:8" s="166" customFormat="1" ht="36.75" customHeight="1" x14ac:dyDescent="0.25">
      <c r="A84" s="192" t="s">
        <v>320</v>
      </c>
      <c r="B84" s="427" t="s">
        <v>255</v>
      </c>
      <c r="C84" s="478">
        <v>1</v>
      </c>
      <c r="D84" s="478">
        <v>1</v>
      </c>
      <c r="E84" s="401"/>
    </row>
    <row r="85" spans="1:8" s="417" customFormat="1" ht="16.5" x14ac:dyDescent="0.25">
      <c r="A85" s="190" t="s">
        <v>321</v>
      </c>
      <c r="B85" s="431" t="s">
        <v>255</v>
      </c>
      <c r="C85" s="156">
        <v>1</v>
      </c>
      <c r="D85" s="156">
        <v>1</v>
      </c>
      <c r="E85" s="303">
        <v>1</v>
      </c>
    </row>
    <row r="86" spans="1:8" ht="16.5" x14ac:dyDescent="0.25">
      <c r="A86" s="193" t="s">
        <v>451</v>
      </c>
      <c r="B86" s="420" t="s">
        <v>255</v>
      </c>
      <c r="C86" s="194" t="s">
        <v>273</v>
      </c>
      <c r="D86" s="194" t="s">
        <v>273</v>
      </c>
      <c r="E86" s="401"/>
    </row>
    <row r="87" spans="1:8" s="166" customFormat="1" ht="16.5" x14ac:dyDescent="0.25">
      <c r="A87" s="191" t="s">
        <v>322</v>
      </c>
      <c r="B87" s="420" t="s">
        <v>255</v>
      </c>
      <c r="C87" s="195">
        <v>76010</v>
      </c>
      <c r="D87" s="195">
        <v>77180</v>
      </c>
      <c r="E87" s="401"/>
    </row>
    <row r="88" spans="1:8" s="166" customFormat="1" ht="16.5" x14ac:dyDescent="0.25">
      <c r="A88" s="191" t="s">
        <v>323</v>
      </c>
      <c r="B88" s="420" t="s">
        <v>25</v>
      </c>
      <c r="C88" s="195">
        <v>102636</v>
      </c>
      <c r="D88" s="195">
        <v>94419</v>
      </c>
      <c r="E88" s="401"/>
    </row>
    <row r="89" spans="1:8" s="417" customFormat="1" ht="19.5" customHeight="1" x14ac:dyDescent="0.25">
      <c r="A89" s="190" t="s">
        <v>324</v>
      </c>
      <c r="B89" s="416" t="s">
        <v>255</v>
      </c>
      <c r="C89" s="153">
        <f>C90</f>
        <v>1</v>
      </c>
      <c r="D89" s="153">
        <f>D90</f>
        <v>1</v>
      </c>
      <c r="E89" s="303"/>
      <c r="F89" s="196"/>
      <c r="G89" s="429"/>
      <c r="H89" s="429"/>
    </row>
    <row r="90" spans="1:8" ht="25.5" customHeight="1" thickBot="1" x14ac:dyDescent="0.3">
      <c r="A90" s="175" t="s">
        <v>325</v>
      </c>
      <c r="B90" s="432" t="s">
        <v>255</v>
      </c>
      <c r="C90" s="197">
        <v>1</v>
      </c>
      <c r="D90" s="197">
        <v>1</v>
      </c>
      <c r="E90" s="401"/>
      <c r="F90" s="151"/>
      <c r="G90" s="151"/>
      <c r="H90" s="151"/>
    </row>
    <row r="91" spans="1:8" ht="20.100000000000001" customHeight="1" thickBot="1" x14ac:dyDescent="0.25">
      <c r="A91" s="1250" t="s">
        <v>326</v>
      </c>
      <c r="B91" s="1251"/>
      <c r="C91" s="1251"/>
      <c r="D91" s="1251"/>
      <c r="E91" s="1252"/>
    </row>
    <row r="92" spans="1:8" ht="16.5" customHeight="1" x14ac:dyDescent="0.25">
      <c r="A92" s="198" t="s">
        <v>327</v>
      </c>
      <c r="B92" s="199" t="s">
        <v>255</v>
      </c>
      <c r="C92" s="433">
        <f>C93+C100+C102</f>
        <v>16</v>
      </c>
      <c r="D92" s="433">
        <f>D93+D100+D102</f>
        <v>16</v>
      </c>
      <c r="E92" s="296">
        <v>3</v>
      </c>
    </row>
    <row r="93" spans="1:8" ht="16.5" x14ac:dyDescent="0.25">
      <c r="A93" s="190" t="s">
        <v>328</v>
      </c>
      <c r="B93" s="153" t="s">
        <v>255</v>
      </c>
      <c r="C93" s="153">
        <f>SUM(C94:C98)</f>
        <v>6</v>
      </c>
      <c r="D93" s="153">
        <f>SUM(D94:D98)</f>
        <v>6</v>
      </c>
      <c r="E93" s="169">
        <v>2</v>
      </c>
    </row>
    <row r="94" spans="1:8" ht="17.25" customHeight="1" x14ac:dyDescent="0.25">
      <c r="A94" s="191" t="s">
        <v>329</v>
      </c>
      <c r="B94" s="155" t="s">
        <v>255</v>
      </c>
      <c r="C94" s="155">
        <v>1</v>
      </c>
      <c r="D94" s="155">
        <v>1</v>
      </c>
      <c r="E94" s="168"/>
    </row>
    <row r="95" spans="1:8" ht="16.5" x14ac:dyDescent="0.25">
      <c r="A95" s="191" t="s">
        <v>330</v>
      </c>
      <c r="B95" s="155" t="s">
        <v>255</v>
      </c>
      <c r="C95" s="155">
        <v>1</v>
      </c>
      <c r="D95" s="155">
        <v>1</v>
      </c>
      <c r="E95" s="168"/>
    </row>
    <row r="96" spans="1:8" ht="15.75" customHeight="1" x14ac:dyDescent="0.25">
      <c r="A96" s="200" t="s">
        <v>331</v>
      </c>
      <c r="B96" s="155" t="s">
        <v>255</v>
      </c>
      <c r="C96" s="155">
        <v>2</v>
      </c>
      <c r="D96" s="155">
        <v>2</v>
      </c>
      <c r="E96" s="168"/>
    </row>
    <row r="97" spans="1:8" ht="18.75" customHeight="1" x14ac:dyDescent="0.25">
      <c r="A97" s="200" t="s">
        <v>452</v>
      </c>
      <c r="B97" s="155" t="s">
        <v>255</v>
      </c>
      <c r="C97" s="155">
        <v>1</v>
      </c>
      <c r="D97" s="155">
        <v>1</v>
      </c>
      <c r="E97" s="168"/>
    </row>
    <row r="98" spans="1:8" ht="15.75" customHeight="1" x14ac:dyDescent="0.25">
      <c r="A98" s="200" t="s">
        <v>332</v>
      </c>
      <c r="B98" s="155" t="s">
        <v>255</v>
      </c>
      <c r="C98" s="155">
        <v>1</v>
      </c>
      <c r="D98" s="155">
        <v>1</v>
      </c>
      <c r="E98" s="168"/>
    </row>
    <row r="99" spans="1:8" ht="33" customHeight="1" x14ac:dyDescent="0.25">
      <c r="A99" s="201" t="s">
        <v>333</v>
      </c>
      <c r="B99" s="155" t="s">
        <v>25</v>
      </c>
      <c r="C99" s="158">
        <v>2606</v>
      </c>
      <c r="D99" s="434">
        <v>3003</v>
      </c>
      <c r="E99" s="309"/>
      <c r="F99" s="479"/>
    </row>
    <row r="100" spans="1:8" ht="19.5" x14ac:dyDescent="0.25">
      <c r="A100" s="202" t="s">
        <v>496</v>
      </c>
      <c r="B100" s="153" t="s">
        <v>255</v>
      </c>
      <c r="C100" s="153">
        <v>9</v>
      </c>
      <c r="D100" s="153">
        <v>9</v>
      </c>
      <c r="E100" s="169">
        <v>1</v>
      </c>
    </row>
    <row r="101" spans="1:8" ht="19.5" customHeight="1" x14ac:dyDescent="0.25">
      <c r="A101" s="154" t="s">
        <v>269</v>
      </c>
      <c r="B101" s="155" t="s">
        <v>25</v>
      </c>
      <c r="C101" s="477">
        <v>5730</v>
      </c>
      <c r="D101" s="477">
        <v>5882</v>
      </c>
      <c r="E101" s="310"/>
      <c r="F101" s="480"/>
    </row>
    <row r="102" spans="1:8" ht="19.5" customHeight="1" x14ac:dyDescent="0.25">
      <c r="A102" s="152" t="s">
        <v>334</v>
      </c>
      <c r="B102" s="153" t="s">
        <v>255</v>
      </c>
      <c r="C102" s="153">
        <f>C103</f>
        <v>1</v>
      </c>
      <c r="D102" s="153">
        <f>D103</f>
        <v>1</v>
      </c>
      <c r="E102" s="169"/>
      <c r="F102" s="151"/>
      <c r="G102" s="151"/>
      <c r="H102" s="151"/>
    </row>
    <row r="103" spans="1:8" ht="25.5" customHeight="1" thickBot="1" x14ac:dyDescent="0.3">
      <c r="A103" s="175" t="s">
        <v>335</v>
      </c>
      <c r="B103" s="197" t="s">
        <v>255</v>
      </c>
      <c r="C103" s="203">
        <v>1</v>
      </c>
      <c r="D103" s="203">
        <v>1</v>
      </c>
      <c r="E103" s="308"/>
      <c r="F103" s="151"/>
      <c r="G103" s="151"/>
      <c r="H103" s="151"/>
    </row>
    <row r="104" spans="1:8" ht="20.100000000000001" customHeight="1" thickBot="1" x14ac:dyDescent="0.25">
      <c r="A104" s="1250" t="s">
        <v>336</v>
      </c>
      <c r="B104" s="1251"/>
      <c r="C104" s="1251"/>
      <c r="D104" s="1251"/>
      <c r="E104" s="1252"/>
    </row>
    <row r="105" spans="1:8" ht="16.5" x14ac:dyDescent="0.25">
      <c r="A105" s="204" t="s">
        <v>337</v>
      </c>
      <c r="B105" s="205" t="s">
        <v>255</v>
      </c>
      <c r="C105" s="435">
        <f>C106+C109+C112</f>
        <v>3</v>
      </c>
      <c r="D105" s="435">
        <f>D106+D109+D112</f>
        <v>3</v>
      </c>
      <c r="E105" s="149"/>
    </row>
    <row r="106" spans="1:8" s="184" customFormat="1" ht="16.5" x14ac:dyDescent="0.25">
      <c r="A106" s="190" t="s">
        <v>338</v>
      </c>
      <c r="B106" s="153" t="s">
        <v>255</v>
      </c>
      <c r="C106" s="153">
        <v>1</v>
      </c>
      <c r="D106" s="153">
        <v>1</v>
      </c>
      <c r="E106" s="169"/>
    </row>
    <row r="107" spans="1:8" ht="16.5" x14ac:dyDescent="0.25">
      <c r="A107" s="191" t="s">
        <v>339</v>
      </c>
      <c r="B107" s="155" t="s">
        <v>255</v>
      </c>
      <c r="C107" s="155">
        <v>1</v>
      </c>
      <c r="D107" s="155">
        <v>1</v>
      </c>
      <c r="E107" s="165"/>
    </row>
    <row r="108" spans="1:8" s="166" customFormat="1" ht="16.5" x14ac:dyDescent="0.25">
      <c r="A108" s="191" t="s">
        <v>340</v>
      </c>
      <c r="B108" s="155" t="s">
        <v>25</v>
      </c>
      <c r="C108" s="195">
        <v>1830</v>
      </c>
      <c r="D108" s="195">
        <v>1566</v>
      </c>
      <c r="E108" s="165"/>
    </row>
    <row r="109" spans="1:8" s="184" customFormat="1" ht="33" x14ac:dyDescent="0.25">
      <c r="A109" s="206" t="s">
        <v>341</v>
      </c>
      <c r="B109" s="153" t="s">
        <v>255</v>
      </c>
      <c r="C109" s="153">
        <v>1</v>
      </c>
      <c r="D109" s="153">
        <v>1</v>
      </c>
      <c r="E109" s="169"/>
    </row>
    <row r="110" spans="1:8" ht="16.5" x14ac:dyDescent="0.25">
      <c r="A110" s="191" t="s">
        <v>342</v>
      </c>
      <c r="B110" s="155" t="s">
        <v>255</v>
      </c>
      <c r="C110" s="155">
        <v>1</v>
      </c>
      <c r="D110" s="155">
        <v>1</v>
      </c>
      <c r="E110" s="165"/>
    </row>
    <row r="111" spans="1:8" s="166" customFormat="1" ht="16.5" x14ac:dyDescent="0.25">
      <c r="A111" s="191" t="s">
        <v>340</v>
      </c>
      <c r="B111" s="155" t="s">
        <v>25</v>
      </c>
      <c r="C111" s="155">
        <v>613</v>
      </c>
      <c r="D111" s="155">
        <v>524</v>
      </c>
      <c r="E111" s="165"/>
    </row>
    <row r="112" spans="1:8" s="184" customFormat="1" ht="33" x14ac:dyDescent="0.25">
      <c r="A112" s="206" t="s">
        <v>343</v>
      </c>
      <c r="B112" s="153" t="s">
        <v>255</v>
      </c>
      <c r="C112" s="153">
        <v>1</v>
      </c>
      <c r="D112" s="153">
        <v>1</v>
      </c>
      <c r="E112" s="169"/>
    </row>
    <row r="113" spans="1:6" ht="16.5" x14ac:dyDescent="0.25">
      <c r="A113" s="191" t="s">
        <v>344</v>
      </c>
      <c r="B113" s="155" t="s">
        <v>255</v>
      </c>
      <c r="C113" s="155">
        <v>1</v>
      </c>
      <c r="D113" s="155">
        <v>1</v>
      </c>
      <c r="E113" s="165"/>
    </row>
    <row r="114" spans="1:6" s="166" customFormat="1" ht="17.25" thickBot="1" x14ac:dyDescent="0.3">
      <c r="A114" s="191" t="s">
        <v>340</v>
      </c>
      <c r="B114" s="197" t="s">
        <v>25</v>
      </c>
      <c r="C114" s="207">
        <v>1191</v>
      </c>
      <c r="D114" s="207">
        <v>1327</v>
      </c>
      <c r="E114" s="308"/>
    </row>
    <row r="115" spans="1:6" ht="20.100000000000001" customHeight="1" thickBot="1" x14ac:dyDescent="0.25">
      <c r="A115" s="1250" t="s">
        <v>36</v>
      </c>
      <c r="B115" s="1251"/>
      <c r="C115" s="1251"/>
      <c r="D115" s="1251"/>
      <c r="E115" s="1252"/>
    </row>
    <row r="116" spans="1:6" ht="20.100000000000001" customHeight="1" x14ac:dyDescent="0.25">
      <c r="A116" s="198" t="s">
        <v>345</v>
      </c>
      <c r="B116" s="208" t="s">
        <v>255</v>
      </c>
      <c r="C116" s="415">
        <f>C117+C119+C121+C122+C123+C124+C125+C126+C127</f>
        <v>9</v>
      </c>
      <c r="D116" s="415">
        <f>D117+D119+D121+D122+D123+D124+D125+D126+D127</f>
        <v>9</v>
      </c>
      <c r="E116" s="296"/>
    </row>
    <row r="117" spans="1:6" s="184" customFormat="1" ht="19.5" customHeight="1" x14ac:dyDescent="0.25">
      <c r="A117" s="190" t="s">
        <v>346</v>
      </c>
      <c r="B117" s="155" t="s">
        <v>255</v>
      </c>
      <c r="C117" s="155">
        <v>1</v>
      </c>
      <c r="D117" s="155">
        <v>1</v>
      </c>
      <c r="E117" s="165">
        <v>1</v>
      </c>
    </row>
    <row r="118" spans="1:6" ht="17.25" customHeight="1" x14ac:dyDescent="0.25">
      <c r="A118" s="191" t="s">
        <v>347</v>
      </c>
      <c r="B118" s="155" t="s">
        <v>25</v>
      </c>
      <c r="C118" s="155">
        <v>808</v>
      </c>
      <c r="D118" s="195">
        <v>1394</v>
      </c>
      <c r="E118" s="165"/>
    </row>
    <row r="119" spans="1:6" s="184" customFormat="1" ht="20.25" customHeight="1" x14ac:dyDescent="0.25">
      <c r="A119" s="190" t="s">
        <v>348</v>
      </c>
      <c r="B119" s="153" t="s">
        <v>255</v>
      </c>
      <c r="C119" s="153">
        <v>1</v>
      </c>
      <c r="D119" s="153">
        <v>1</v>
      </c>
      <c r="E119" s="169"/>
    </row>
    <row r="120" spans="1:6" ht="22.5" customHeight="1" x14ac:dyDescent="0.25">
      <c r="A120" s="209" t="s">
        <v>349</v>
      </c>
      <c r="B120" s="155" t="s">
        <v>350</v>
      </c>
      <c r="C120" s="195">
        <v>90</v>
      </c>
      <c r="D120" s="195">
        <v>102</v>
      </c>
      <c r="E120" s="168"/>
      <c r="F120" s="436"/>
    </row>
    <row r="121" spans="1:6" s="166" customFormat="1" ht="16.5" x14ac:dyDescent="0.25">
      <c r="A121" s="210" t="s">
        <v>351</v>
      </c>
      <c r="B121" s="153" t="s">
        <v>255</v>
      </c>
      <c r="C121" s="153">
        <v>1</v>
      </c>
      <c r="D121" s="153">
        <v>1</v>
      </c>
      <c r="E121" s="168"/>
      <c r="F121" s="130"/>
    </row>
    <row r="122" spans="1:6" s="166" customFormat="1" ht="16.5" x14ac:dyDescent="0.25">
      <c r="A122" s="210" t="s">
        <v>352</v>
      </c>
      <c r="B122" s="153" t="s">
        <v>255</v>
      </c>
      <c r="C122" s="153">
        <v>1</v>
      </c>
      <c r="D122" s="153">
        <v>1</v>
      </c>
      <c r="E122" s="168"/>
      <c r="F122" s="130"/>
    </row>
    <row r="123" spans="1:6" s="166" customFormat="1" ht="16.5" x14ac:dyDescent="0.25">
      <c r="A123" s="210" t="s">
        <v>353</v>
      </c>
      <c r="B123" s="153" t="s">
        <v>255</v>
      </c>
      <c r="C123" s="153">
        <v>1</v>
      </c>
      <c r="D123" s="153">
        <v>1</v>
      </c>
      <c r="E123" s="168"/>
      <c r="F123" s="130"/>
    </row>
    <row r="124" spans="1:6" s="166" customFormat="1" ht="16.5" x14ac:dyDescent="0.25">
      <c r="A124" s="210" t="s">
        <v>354</v>
      </c>
      <c r="B124" s="153" t="s">
        <v>255</v>
      </c>
      <c r="C124" s="153">
        <v>1</v>
      </c>
      <c r="D124" s="153">
        <v>1</v>
      </c>
      <c r="E124" s="168"/>
      <c r="F124" s="130"/>
    </row>
    <row r="125" spans="1:6" s="166" customFormat="1" ht="16.5" x14ac:dyDescent="0.25">
      <c r="A125" s="210" t="s">
        <v>355</v>
      </c>
      <c r="B125" s="153" t="s">
        <v>255</v>
      </c>
      <c r="C125" s="153">
        <v>1</v>
      </c>
      <c r="D125" s="153">
        <v>1</v>
      </c>
      <c r="E125" s="168"/>
      <c r="F125" s="130"/>
    </row>
    <row r="126" spans="1:6" s="166" customFormat="1" ht="16.5" x14ac:dyDescent="0.25">
      <c r="A126" s="210" t="s">
        <v>356</v>
      </c>
      <c r="B126" s="153" t="s">
        <v>255</v>
      </c>
      <c r="C126" s="153">
        <v>1</v>
      </c>
      <c r="D126" s="153">
        <v>1</v>
      </c>
      <c r="E126" s="168"/>
      <c r="F126" s="130"/>
    </row>
    <row r="127" spans="1:6" s="166" customFormat="1" ht="17.25" thickBot="1" x14ac:dyDescent="0.3">
      <c r="A127" s="211" t="s">
        <v>453</v>
      </c>
      <c r="B127" s="212" t="s">
        <v>255</v>
      </c>
      <c r="C127" s="212">
        <v>1</v>
      </c>
      <c r="D127" s="212">
        <v>1</v>
      </c>
      <c r="E127" s="311"/>
      <c r="F127" s="130"/>
    </row>
    <row r="128" spans="1:6" s="166" customFormat="1" ht="54.75" customHeight="1" x14ac:dyDescent="0.2">
      <c r="A128" s="1249" t="s">
        <v>497</v>
      </c>
      <c r="B128" s="1249"/>
      <c r="C128" s="1249"/>
      <c r="D128" s="1249"/>
      <c r="E128" s="1249"/>
      <c r="F128" s="130"/>
    </row>
    <row r="129" spans="1:5" s="166" customFormat="1" ht="31.5" customHeight="1" x14ac:dyDescent="0.2">
      <c r="A129" s="1249" t="s">
        <v>498</v>
      </c>
      <c r="B129" s="1249"/>
      <c r="C129" s="1249"/>
      <c r="D129" s="1249"/>
      <c r="E129" s="1249"/>
    </row>
    <row r="130" spans="1:5" s="166" customFormat="1" ht="15.75" x14ac:dyDescent="0.2">
      <c r="A130" s="1249" t="s">
        <v>499</v>
      </c>
      <c r="B130" s="1249"/>
      <c r="C130" s="1249"/>
      <c r="D130" s="1249"/>
      <c r="E130" s="1249"/>
    </row>
    <row r="131" spans="1:5" ht="24" customHeight="1" x14ac:dyDescent="0.2">
      <c r="A131" s="1249" t="s">
        <v>500</v>
      </c>
      <c r="B131" s="1249"/>
      <c r="C131" s="1249"/>
      <c r="D131" s="1249"/>
      <c r="E131" s="1249"/>
    </row>
    <row r="132" spans="1:5" ht="35.25" customHeight="1" x14ac:dyDescent="0.2">
      <c r="A132" s="1249" t="s">
        <v>454</v>
      </c>
      <c r="B132" s="1249"/>
      <c r="C132" s="1249"/>
      <c r="D132" s="1249"/>
      <c r="E132" s="1249"/>
    </row>
  </sheetData>
  <mergeCells count="15">
    <mergeCell ref="A47:E47"/>
    <mergeCell ref="A1:E1"/>
    <mergeCell ref="D2:E2"/>
    <mergeCell ref="A3:A4"/>
    <mergeCell ref="B3:D3"/>
    <mergeCell ref="A10:E10"/>
    <mergeCell ref="A130:E130"/>
    <mergeCell ref="A131:E131"/>
    <mergeCell ref="A132:E132"/>
    <mergeCell ref="A64:E64"/>
    <mergeCell ref="A91:E91"/>
    <mergeCell ref="A104:E104"/>
    <mergeCell ref="A115:E115"/>
    <mergeCell ref="A128:E12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2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8"/>
  <sheetViews>
    <sheetView tabSelected="1" view="pageBreakPreview" topLeftCell="A8" zoomScale="59" zoomScaleNormal="70" zoomScaleSheetLayoutView="59" workbookViewId="0">
      <selection activeCell="O33" sqref="O33"/>
    </sheetView>
  </sheetViews>
  <sheetFormatPr defaultRowHeight="12.75" x14ac:dyDescent="0.2"/>
  <cols>
    <col min="1" max="1" width="39.7109375" style="63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63" customWidth="1"/>
    <col min="10" max="10" width="17.85546875" style="63" customWidth="1"/>
    <col min="11" max="11" width="84.7109375" style="63" customWidth="1"/>
    <col min="12" max="260" width="9.140625" style="63"/>
    <col min="261" max="261" width="42.140625" style="63" bestFit="1" customWidth="1"/>
    <col min="262" max="262" width="7.7109375" style="63" bestFit="1" customWidth="1"/>
    <col min="263" max="263" width="14.85546875" style="63" bestFit="1" customWidth="1"/>
    <col min="264" max="264" width="14.85546875" style="63" customWidth="1"/>
    <col min="265" max="265" width="14.85546875" style="63" bestFit="1" customWidth="1"/>
    <col min="266" max="267" width="17.85546875" style="63" customWidth="1"/>
    <col min="268" max="516" width="9.140625" style="63"/>
    <col min="517" max="517" width="42.140625" style="63" bestFit="1" customWidth="1"/>
    <col min="518" max="518" width="7.7109375" style="63" bestFit="1" customWidth="1"/>
    <col min="519" max="519" width="14.85546875" style="63" bestFit="1" customWidth="1"/>
    <col min="520" max="520" width="14.85546875" style="63" customWidth="1"/>
    <col min="521" max="521" width="14.85546875" style="63" bestFit="1" customWidth="1"/>
    <col min="522" max="523" width="17.85546875" style="63" customWidth="1"/>
    <col min="524" max="772" width="9.140625" style="63"/>
    <col min="773" max="773" width="42.140625" style="63" bestFit="1" customWidth="1"/>
    <col min="774" max="774" width="7.7109375" style="63" bestFit="1" customWidth="1"/>
    <col min="775" max="775" width="14.85546875" style="63" bestFit="1" customWidth="1"/>
    <col min="776" max="776" width="14.85546875" style="63" customWidth="1"/>
    <col min="777" max="777" width="14.85546875" style="63" bestFit="1" customWidth="1"/>
    <col min="778" max="779" width="17.85546875" style="63" customWidth="1"/>
    <col min="780" max="1028" width="9.140625" style="63"/>
    <col min="1029" max="1029" width="42.140625" style="63" bestFit="1" customWidth="1"/>
    <col min="1030" max="1030" width="7.7109375" style="63" bestFit="1" customWidth="1"/>
    <col min="1031" max="1031" width="14.85546875" style="63" bestFit="1" customWidth="1"/>
    <col min="1032" max="1032" width="14.85546875" style="63" customWidth="1"/>
    <col min="1033" max="1033" width="14.85546875" style="63" bestFit="1" customWidth="1"/>
    <col min="1034" max="1035" width="17.85546875" style="63" customWidth="1"/>
    <col min="1036" max="1284" width="9.140625" style="63"/>
    <col min="1285" max="1285" width="42.140625" style="63" bestFit="1" customWidth="1"/>
    <col min="1286" max="1286" width="7.7109375" style="63" bestFit="1" customWidth="1"/>
    <col min="1287" max="1287" width="14.85546875" style="63" bestFit="1" customWidth="1"/>
    <col min="1288" max="1288" width="14.85546875" style="63" customWidth="1"/>
    <col min="1289" max="1289" width="14.85546875" style="63" bestFit="1" customWidth="1"/>
    <col min="1290" max="1291" width="17.85546875" style="63" customWidth="1"/>
    <col min="1292" max="1540" width="9.140625" style="63"/>
    <col min="1541" max="1541" width="42.140625" style="63" bestFit="1" customWidth="1"/>
    <col min="1542" max="1542" width="7.7109375" style="63" bestFit="1" customWidth="1"/>
    <col min="1543" max="1543" width="14.85546875" style="63" bestFit="1" customWidth="1"/>
    <col min="1544" max="1544" width="14.85546875" style="63" customWidth="1"/>
    <col min="1545" max="1545" width="14.85546875" style="63" bestFit="1" customWidth="1"/>
    <col min="1546" max="1547" width="17.85546875" style="63" customWidth="1"/>
    <col min="1548" max="1796" width="9.140625" style="63"/>
    <col min="1797" max="1797" width="42.140625" style="63" bestFit="1" customWidth="1"/>
    <col min="1798" max="1798" width="7.7109375" style="63" bestFit="1" customWidth="1"/>
    <col min="1799" max="1799" width="14.85546875" style="63" bestFit="1" customWidth="1"/>
    <col min="1800" max="1800" width="14.85546875" style="63" customWidth="1"/>
    <col min="1801" max="1801" width="14.85546875" style="63" bestFit="1" customWidth="1"/>
    <col min="1802" max="1803" width="17.85546875" style="63" customWidth="1"/>
    <col min="1804" max="2052" width="9.140625" style="63"/>
    <col min="2053" max="2053" width="42.140625" style="63" bestFit="1" customWidth="1"/>
    <col min="2054" max="2054" width="7.7109375" style="63" bestFit="1" customWidth="1"/>
    <col min="2055" max="2055" width="14.85546875" style="63" bestFit="1" customWidth="1"/>
    <col min="2056" max="2056" width="14.85546875" style="63" customWidth="1"/>
    <col min="2057" max="2057" width="14.85546875" style="63" bestFit="1" customWidth="1"/>
    <col min="2058" max="2059" width="17.85546875" style="63" customWidth="1"/>
    <col min="2060" max="2308" width="9.140625" style="63"/>
    <col min="2309" max="2309" width="42.140625" style="63" bestFit="1" customWidth="1"/>
    <col min="2310" max="2310" width="7.7109375" style="63" bestFit="1" customWidth="1"/>
    <col min="2311" max="2311" width="14.85546875" style="63" bestFit="1" customWidth="1"/>
    <col min="2312" max="2312" width="14.85546875" style="63" customWidth="1"/>
    <col min="2313" max="2313" width="14.85546875" style="63" bestFit="1" customWidth="1"/>
    <col min="2314" max="2315" width="17.85546875" style="63" customWidth="1"/>
    <col min="2316" max="2564" width="9.140625" style="63"/>
    <col min="2565" max="2565" width="42.140625" style="63" bestFit="1" customWidth="1"/>
    <col min="2566" max="2566" width="7.7109375" style="63" bestFit="1" customWidth="1"/>
    <col min="2567" max="2567" width="14.85546875" style="63" bestFit="1" customWidth="1"/>
    <col min="2568" max="2568" width="14.85546875" style="63" customWidth="1"/>
    <col min="2569" max="2569" width="14.85546875" style="63" bestFit="1" customWidth="1"/>
    <col min="2570" max="2571" width="17.85546875" style="63" customWidth="1"/>
    <col min="2572" max="2820" width="9.140625" style="63"/>
    <col min="2821" max="2821" width="42.140625" style="63" bestFit="1" customWidth="1"/>
    <col min="2822" max="2822" width="7.7109375" style="63" bestFit="1" customWidth="1"/>
    <col min="2823" max="2823" width="14.85546875" style="63" bestFit="1" customWidth="1"/>
    <col min="2824" max="2824" width="14.85546875" style="63" customWidth="1"/>
    <col min="2825" max="2825" width="14.85546875" style="63" bestFit="1" customWidth="1"/>
    <col min="2826" max="2827" width="17.85546875" style="63" customWidth="1"/>
    <col min="2828" max="3076" width="9.140625" style="63"/>
    <col min="3077" max="3077" width="42.140625" style="63" bestFit="1" customWidth="1"/>
    <col min="3078" max="3078" width="7.7109375" style="63" bestFit="1" customWidth="1"/>
    <col min="3079" max="3079" width="14.85546875" style="63" bestFit="1" customWidth="1"/>
    <col min="3080" max="3080" width="14.85546875" style="63" customWidth="1"/>
    <col min="3081" max="3081" width="14.85546875" style="63" bestFit="1" customWidth="1"/>
    <col min="3082" max="3083" width="17.85546875" style="63" customWidth="1"/>
    <col min="3084" max="3332" width="9.140625" style="63"/>
    <col min="3333" max="3333" width="42.140625" style="63" bestFit="1" customWidth="1"/>
    <col min="3334" max="3334" width="7.7109375" style="63" bestFit="1" customWidth="1"/>
    <col min="3335" max="3335" width="14.85546875" style="63" bestFit="1" customWidth="1"/>
    <col min="3336" max="3336" width="14.85546875" style="63" customWidth="1"/>
    <col min="3337" max="3337" width="14.85546875" style="63" bestFit="1" customWidth="1"/>
    <col min="3338" max="3339" width="17.85546875" style="63" customWidth="1"/>
    <col min="3340" max="3588" width="9.140625" style="63"/>
    <col min="3589" max="3589" width="42.140625" style="63" bestFit="1" customWidth="1"/>
    <col min="3590" max="3590" width="7.7109375" style="63" bestFit="1" customWidth="1"/>
    <col min="3591" max="3591" width="14.85546875" style="63" bestFit="1" customWidth="1"/>
    <col min="3592" max="3592" width="14.85546875" style="63" customWidth="1"/>
    <col min="3593" max="3593" width="14.85546875" style="63" bestFit="1" customWidth="1"/>
    <col min="3594" max="3595" width="17.85546875" style="63" customWidth="1"/>
    <col min="3596" max="3844" width="9.140625" style="63"/>
    <col min="3845" max="3845" width="42.140625" style="63" bestFit="1" customWidth="1"/>
    <col min="3846" max="3846" width="7.7109375" style="63" bestFit="1" customWidth="1"/>
    <col min="3847" max="3847" width="14.85546875" style="63" bestFit="1" customWidth="1"/>
    <col min="3848" max="3848" width="14.85546875" style="63" customWidth="1"/>
    <col min="3849" max="3849" width="14.85546875" style="63" bestFit="1" customWidth="1"/>
    <col min="3850" max="3851" width="17.85546875" style="63" customWidth="1"/>
    <col min="3852" max="4100" width="9.140625" style="63"/>
    <col min="4101" max="4101" width="42.140625" style="63" bestFit="1" customWidth="1"/>
    <col min="4102" max="4102" width="7.7109375" style="63" bestFit="1" customWidth="1"/>
    <col min="4103" max="4103" width="14.85546875" style="63" bestFit="1" customWidth="1"/>
    <col min="4104" max="4104" width="14.85546875" style="63" customWidth="1"/>
    <col min="4105" max="4105" width="14.85546875" style="63" bestFit="1" customWidth="1"/>
    <col min="4106" max="4107" width="17.85546875" style="63" customWidth="1"/>
    <col min="4108" max="4356" width="9.140625" style="63"/>
    <col min="4357" max="4357" width="42.140625" style="63" bestFit="1" customWidth="1"/>
    <col min="4358" max="4358" width="7.7109375" style="63" bestFit="1" customWidth="1"/>
    <col min="4359" max="4359" width="14.85546875" style="63" bestFit="1" customWidth="1"/>
    <col min="4360" max="4360" width="14.85546875" style="63" customWidth="1"/>
    <col min="4361" max="4361" width="14.85546875" style="63" bestFit="1" customWidth="1"/>
    <col min="4362" max="4363" width="17.85546875" style="63" customWidth="1"/>
    <col min="4364" max="4612" width="9.140625" style="63"/>
    <col min="4613" max="4613" width="42.140625" style="63" bestFit="1" customWidth="1"/>
    <col min="4614" max="4614" width="7.7109375" style="63" bestFit="1" customWidth="1"/>
    <col min="4615" max="4615" width="14.85546875" style="63" bestFit="1" customWidth="1"/>
    <col min="4616" max="4616" width="14.85546875" style="63" customWidth="1"/>
    <col min="4617" max="4617" width="14.85546875" style="63" bestFit="1" customWidth="1"/>
    <col min="4618" max="4619" width="17.85546875" style="63" customWidth="1"/>
    <col min="4620" max="4868" width="9.140625" style="63"/>
    <col min="4869" max="4869" width="42.140625" style="63" bestFit="1" customWidth="1"/>
    <col min="4870" max="4870" width="7.7109375" style="63" bestFit="1" customWidth="1"/>
    <col min="4871" max="4871" width="14.85546875" style="63" bestFit="1" customWidth="1"/>
    <col min="4872" max="4872" width="14.85546875" style="63" customWidth="1"/>
    <col min="4873" max="4873" width="14.85546875" style="63" bestFit="1" customWidth="1"/>
    <col min="4874" max="4875" width="17.85546875" style="63" customWidth="1"/>
    <col min="4876" max="5124" width="9.140625" style="63"/>
    <col min="5125" max="5125" width="42.140625" style="63" bestFit="1" customWidth="1"/>
    <col min="5126" max="5126" width="7.7109375" style="63" bestFit="1" customWidth="1"/>
    <col min="5127" max="5127" width="14.85546875" style="63" bestFit="1" customWidth="1"/>
    <col min="5128" max="5128" width="14.85546875" style="63" customWidth="1"/>
    <col min="5129" max="5129" width="14.85546875" style="63" bestFit="1" customWidth="1"/>
    <col min="5130" max="5131" width="17.85546875" style="63" customWidth="1"/>
    <col min="5132" max="5380" width="9.140625" style="63"/>
    <col min="5381" max="5381" width="42.140625" style="63" bestFit="1" customWidth="1"/>
    <col min="5382" max="5382" width="7.7109375" style="63" bestFit="1" customWidth="1"/>
    <col min="5383" max="5383" width="14.85546875" style="63" bestFit="1" customWidth="1"/>
    <col min="5384" max="5384" width="14.85546875" style="63" customWidth="1"/>
    <col min="5385" max="5385" width="14.85546875" style="63" bestFit="1" customWidth="1"/>
    <col min="5386" max="5387" width="17.85546875" style="63" customWidth="1"/>
    <col min="5388" max="5636" width="9.140625" style="63"/>
    <col min="5637" max="5637" width="42.140625" style="63" bestFit="1" customWidth="1"/>
    <col min="5638" max="5638" width="7.7109375" style="63" bestFit="1" customWidth="1"/>
    <col min="5639" max="5639" width="14.85546875" style="63" bestFit="1" customWidth="1"/>
    <col min="5640" max="5640" width="14.85546875" style="63" customWidth="1"/>
    <col min="5641" max="5641" width="14.85546875" style="63" bestFit="1" customWidth="1"/>
    <col min="5642" max="5643" width="17.85546875" style="63" customWidth="1"/>
    <col min="5644" max="5892" width="9.140625" style="63"/>
    <col min="5893" max="5893" width="42.140625" style="63" bestFit="1" customWidth="1"/>
    <col min="5894" max="5894" width="7.7109375" style="63" bestFit="1" customWidth="1"/>
    <col min="5895" max="5895" width="14.85546875" style="63" bestFit="1" customWidth="1"/>
    <col min="5896" max="5896" width="14.85546875" style="63" customWidth="1"/>
    <col min="5897" max="5897" width="14.85546875" style="63" bestFit="1" customWidth="1"/>
    <col min="5898" max="5899" width="17.85546875" style="63" customWidth="1"/>
    <col min="5900" max="6148" width="9.140625" style="63"/>
    <col min="6149" max="6149" width="42.140625" style="63" bestFit="1" customWidth="1"/>
    <col min="6150" max="6150" width="7.7109375" style="63" bestFit="1" customWidth="1"/>
    <col min="6151" max="6151" width="14.85546875" style="63" bestFit="1" customWidth="1"/>
    <col min="6152" max="6152" width="14.85546875" style="63" customWidth="1"/>
    <col min="6153" max="6153" width="14.85546875" style="63" bestFit="1" customWidth="1"/>
    <col min="6154" max="6155" width="17.85546875" style="63" customWidth="1"/>
    <col min="6156" max="6404" width="9.140625" style="63"/>
    <col min="6405" max="6405" width="42.140625" style="63" bestFit="1" customWidth="1"/>
    <col min="6406" max="6406" width="7.7109375" style="63" bestFit="1" customWidth="1"/>
    <col min="6407" max="6407" width="14.85546875" style="63" bestFit="1" customWidth="1"/>
    <col min="6408" max="6408" width="14.85546875" style="63" customWidth="1"/>
    <col min="6409" max="6409" width="14.85546875" style="63" bestFit="1" customWidth="1"/>
    <col min="6410" max="6411" width="17.85546875" style="63" customWidth="1"/>
    <col min="6412" max="6660" width="9.140625" style="63"/>
    <col min="6661" max="6661" width="42.140625" style="63" bestFit="1" customWidth="1"/>
    <col min="6662" max="6662" width="7.7109375" style="63" bestFit="1" customWidth="1"/>
    <col min="6663" max="6663" width="14.85546875" style="63" bestFit="1" customWidth="1"/>
    <col min="6664" max="6664" width="14.85546875" style="63" customWidth="1"/>
    <col min="6665" max="6665" width="14.85546875" style="63" bestFit="1" customWidth="1"/>
    <col min="6666" max="6667" width="17.85546875" style="63" customWidth="1"/>
    <col min="6668" max="6916" width="9.140625" style="63"/>
    <col min="6917" max="6917" width="42.140625" style="63" bestFit="1" customWidth="1"/>
    <col min="6918" max="6918" width="7.7109375" style="63" bestFit="1" customWidth="1"/>
    <col min="6919" max="6919" width="14.85546875" style="63" bestFit="1" customWidth="1"/>
    <col min="6920" max="6920" width="14.85546875" style="63" customWidth="1"/>
    <col min="6921" max="6921" width="14.85546875" style="63" bestFit="1" customWidth="1"/>
    <col min="6922" max="6923" width="17.85546875" style="63" customWidth="1"/>
    <col min="6924" max="7172" width="9.140625" style="63"/>
    <col min="7173" max="7173" width="42.140625" style="63" bestFit="1" customWidth="1"/>
    <col min="7174" max="7174" width="7.7109375" style="63" bestFit="1" customWidth="1"/>
    <col min="7175" max="7175" width="14.85546875" style="63" bestFit="1" customWidth="1"/>
    <col min="7176" max="7176" width="14.85546875" style="63" customWidth="1"/>
    <col min="7177" max="7177" width="14.85546875" style="63" bestFit="1" customWidth="1"/>
    <col min="7178" max="7179" width="17.85546875" style="63" customWidth="1"/>
    <col min="7180" max="7428" width="9.140625" style="63"/>
    <col min="7429" max="7429" width="42.140625" style="63" bestFit="1" customWidth="1"/>
    <col min="7430" max="7430" width="7.7109375" style="63" bestFit="1" customWidth="1"/>
    <col min="7431" max="7431" width="14.85546875" style="63" bestFit="1" customWidth="1"/>
    <col min="7432" max="7432" width="14.85546875" style="63" customWidth="1"/>
    <col min="7433" max="7433" width="14.85546875" style="63" bestFit="1" customWidth="1"/>
    <col min="7434" max="7435" width="17.85546875" style="63" customWidth="1"/>
    <col min="7436" max="7684" width="9.140625" style="63"/>
    <col min="7685" max="7685" width="42.140625" style="63" bestFit="1" customWidth="1"/>
    <col min="7686" max="7686" width="7.7109375" style="63" bestFit="1" customWidth="1"/>
    <col min="7687" max="7687" width="14.85546875" style="63" bestFit="1" customWidth="1"/>
    <col min="7688" max="7688" width="14.85546875" style="63" customWidth="1"/>
    <col min="7689" max="7689" width="14.85546875" style="63" bestFit="1" customWidth="1"/>
    <col min="7690" max="7691" width="17.85546875" style="63" customWidth="1"/>
    <col min="7692" max="7940" width="9.140625" style="63"/>
    <col min="7941" max="7941" width="42.140625" style="63" bestFit="1" customWidth="1"/>
    <col min="7942" max="7942" width="7.7109375" style="63" bestFit="1" customWidth="1"/>
    <col min="7943" max="7943" width="14.85546875" style="63" bestFit="1" customWidth="1"/>
    <col min="7944" max="7944" width="14.85546875" style="63" customWidth="1"/>
    <col min="7945" max="7945" width="14.85546875" style="63" bestFit="1" customWidth="1"/>
    <col min="7946" max="7947" width="17.85546875" style="63" customWidth="1"/>
    <col min="7948" max="8196" width="9.140625" style="63"/>
    <col min="8197" max="8197" width="42.140625" style="63" bestFit="1" customWidth="1"/>
    <col min="8198" max="8198" width="7.7109375" style="63" bestFit="1" customWidth="1"/>
    <col min="8199" max="8199" width="14.85546875" style="63" bestFit="1" customWidth="1"/>
    <col min="8200" max="8200" width="14.85546875" style="63" customWidth="1"/>
    <col min="8201" max="8201" width="14.85546875" style="63" bestFit="1" customWidth="1"/>
    <col min="8202" max="8203" width="17.85546875" style="63" customWidth="1"/>
    <col min="8204" max="8452" width="9.140625" style="63"/>
    <col min="8453" max="8453" width="42.140625" style="63" bestFit="1" customWidth="1"/>
    <col min="8454" max="8454" width="7.7109375" style="63" bestFit="1" customWidth="1"/>
    <col min="8455" max="8455" width="14.85546875" style="63" bestFit="1" customWidth="1"/>
    <col min="8456" max="8456" width="14.85546875" style="63" customWidth="1"/>
    <col min="8457" max="8457" width="14.85546875" style="63" bestFit="1" customWidth="1"/>
    <col min="8458" max="8459" width="17.85546875" style="63" customWidth="1"/>
    <col min="8460" max="8708" width="9.140625" style="63"/>
    <col min="8709" max="8709" width="42.140625" style="63" bestFit="1" customWidth="1"/>
    <col min="8710" max="8710" width="7.7109375" style="63" bestFit="1" customWidth="1"/>
    <col min="8711" max="8711" width="14.85546875" style="63" bestFit="1" customWidth="1"/>
    <col min="8712" max="8712" width="14.85546875" style="63" customWidth="1"/>
    <col min="8713" max="8713" width="14.85546875" style="63" bestFit="1" customWidth="1"/>
    <col min="8714" max="8715" width="17.85546875" style="63" customWidth="1"/>
    <col min="8716" max="8964" width="9.140625" style="63"/>
    <col min="8965" max="8965" width="42.140625" style="63" bestFit="1" customWidth="1"/>
    <col min="8966" max="8966" width="7.7109375" style="63" bestFit="1" customWidth="1"/>
    <col min="8967" max="8967" width="14.85546875" style="63" bestFit="1" customWidth="1"/>
    <col min="8968" max="8968" width="14.85546875" style="63" customWidth="1"/>
    <col min="8969" max="8969" width="14.85546875" style="63" bestFit="1" customWidth="1"/>
    <col min="8970" max="8971" width="17.85546875" style="63" customWidth="1"/>
    <col min="8972" max="9220" width="9.140625" style="63"/>
    <col min="9221" max="9221" width="42.140625" style="63" bestFit="1" customWidth="1"/>
    <col min="9222" max="9222" width="7.7109375" style="63" bestFit="1" customWidth="1"/>
    <col min="9223" max="9223" width="14.85546875" style="63" bestFit="1" customWidth="1"/>
    <col min="9224" max="9224" width="14.85546875" style="63" customWidth="1"/>
    <col min="9225" max="9225" width="14.85546875" style="63" bestFit="1" customWidth="1"/>
    <col min="9226" max="9227" width="17.85546875" style="63" customWidth="1"/>
    <col min="9228" max="9476" width="9.140625" style="63"/>
    <col min="9477" max="9477" width="42.140625" style="63" bestFit="1" customWidth="1"/>
    <col min="9478" max="9478" width="7.7109375" style="63" bestFit="1" customWidth="1"/>
    <col min="9479" max="9479" width="14.85546875" style="63" bestFit="1" customWidth="1"/>
    <col min="9480" max="9480" width="14.85546875" style="63" customWidth="1"/>
    <col min="9481" max="9481" width="14.85546875" style="63" bestFit="1" customWidth="1"/>
    <col min="9482" max="9483" width="17.85546875" style="63" customWidth="1"/>
    <col min="9484" max="9732" width="9.140625" style="63"/>
    <col min="9733" max="9733" width="42.140625" style="63" bestFit="1" customWidth="1"/>
    <col min="9734" max="9734" width="7.7109375" style="63" bestFit="1" customWidth="1"/>
    <col min="9735" max="9735" width="14.85546875" style="63" bestFit="1" customWidth="1"/>
    <col min="9736" max="9736" width="14.85546875" style="63" customWidth="1"/>
    <col min="9737" max="9737" width="14.85546875" style="63" bestFit="1" customWidth="1"/>
    <col min="9738" max="9739" width="17.85546875" style="63" customWidth="1"/>
    <col min="9740" max="9988" width="9.140625" style="63"/>
    <col min="9989" max="9989" width="42.140625" style="63" bestFit="1" customWidth="1"/>
    <col min="9990" max="9990" width="7.7109375" style="63" bestFit="1" customWidth="1"/>
    <col min="9991" max="9991" width="14.85546875" style="63" bestFit="1" customWidth="1"/>
    <col min="9992" max="9992" width="14.85546875" style="63" customWidth="1"/>
    <col min="9993" max="9993" width="14.85546875" style="63" bestFit="1" customWidth="1"/>
    <col min="9994" max="9995" width="17.85546875" style="63" customWidth="1"/>
    <col min="9996" max="10244" width="9.140625" style="63"/>
    <col min="10245" max="10245" width="42.140625" style="63" bestFit="1" customWidth="1"/>
    <col min="10246" max="10246" width="7.7109375" style="63" bestFit="1" customWidth="1"/>
    <col min="10247" max="10247" width="14.85546875" style="63" bestFit="1" customWidth="1"/>
    <col min="10248" max="10248" width="14.85546875" style="63" customWidth="1"/>
    <col min="10249" max="10249" width="14.85546875" style="63" bestFit="1" customWidth="1"/>
    <col min="10250" max="10251" width="17.85546875" style="63" customWidth="1"/>
    <col min="10252" max="10500" width="9.140625" style="63"/>
    <col min="10501" max="10501" width="42.140625" style="63" bestFit="1" customWidth="1"/>
    <col min="10502" max="10502" width="7.7109375" style="63" bestFit="1" customWidth="1"/>
    <col min="10503" max="10503" width="14.85546875" style="63" bestFit="1" customWidth="1"/>
    <col min="10504" max="10504" width="14.85546875" style="63" customWidth="1"/>
    <col min="10505" max="10505" width="14.85546875" style="63" bestFit="1" customWidth="1"/>
    <col min="10506" max="10507" width="17.85546875" style="63" customWidth="1"/>
    <col min="10508" max="10756" width="9.140625" style="63"/>
    <col min="10757" max="10757" width="42.140625" style="63" bestFit="1" customWidth="1"/>
    <col min="10758" max="10758" width="7.7109375" style="63" bestFit="1" customWidth="1"/>
    <col min="10759" max="10759" width="14.85546875" style="63" bestFit="1" customWidth="1"/>
    <col min="10760" max="10760" width="14.85546875" style="63" customWidth="1"/>
    <col min="10761" max="10761" width="14.85546875" style="63" bestFit="1" customWidth="1"/>
    <col min="10762" max="10763" width="17.85546875" style="63" customWidth="1"/>
    <col min="10764" max="11012" width="9.140625" style="63"/>
    <col min="11013" max="11013" width="42.140625" style="63" bestFit="1" customWidth="1"/>
    <col min="11014" max="11014" width="7.7109375" style="63" bestFit="1" customWidth="1"/>
    <col min="11015" max="11015" width="14.85546875" style="63" bestFit="1" customWidth="1"/>
    <col min="11016" max="11016" width="14.85546875" style="63" customWidth="1"/>
    <col min="11017" max="11017" width="14.85546875" style="63" bestFit="1" customWidth="1"/>
    <col min="11018" max="11019" width="17.85546875" style="63" customWidth="1"/>
    <col min="11020" max="11268" width="9.140625" style="63"/>
    <col min="11269" max="11269" width="42.140625" style="63" bestFit="1" customWidth="1"/>
    <col min="11270" max="11270" width="7.7109375" style="63" bestFit="1" customWidth="1"/>
    <col min="11271" max="11271" width="14.85546875" style="63" bestFit="1" customWidth="1"/>
    <col min="11272" max="11272" width="14.85546875" style="63" customWidth="1"/>
    <col min="11273" max="11273" width="14.85546875" style="63" bestFit="1" customWidth="1"/>
    <col min="11274" max="11275" width="17.85546875" style="63" customWidth="1"/>
    <col min="11276" max="11524" width="9.140625" style="63"/>
    <col min="11525" max="11525" width="42.140625" style="63" bestFit="1" customWidth="1"/>
    <col min="11526" max="11526" width="7.7109375" style="63" bestFit="1" customWidth="1"/>
    <col min="11527" max="11527" width="14.85546875" style="63" bestFit="1" customWidth="1"/>
    <col min="11528" max="11528" width="14.85546875" style="63" customWidth="1"/>
    <col min="11529" max="11529" width="14.85546875" style="63" bestFit="1" customWidth="1"/>
    <col min="11530" max="11531" width="17.85546875" style="63" customWidth="1"/>
    <col min="11532" max="11780" width="9.140625" style="63"/>
    <col min="11781" max="11781" width="42.140625" style="63" bestFit="1" customWidth="1"/>
    <col min="11782" max="11782" width="7.7109375" style="63" bestFit="1" customWidth="1"/>
    <col min="11783" max="11783" width="14.85546875" style="63" bestFit="1" customWidth="1"/>
    <col min="11784" max="11784" width="14.85546875" style="63" customWidth="1"/>
    <col min="11785" max="11785" width="14.85546875" style="63" bestFit="1" customWidth="1"/>
    <col min="11786" max="11787" width="17.85546875" style="63" customWidth="1"/>
    <col min="11788" max="12036" width="9.140625" style="63"/>
    <col min="12037" max="12037" width="42.140625" style="63" bestFit="1" customWidth="1"/>
    <col min="12038" max="12038" width="7.7109375" style="63" bestFit="1" customWidth="1"/>
    <col min="12039" max="12039" width="14.85546875" style="63" bestFit="1" customWidth="1"/>
    <col min="12040" max="12040" width="14.85546875" style="63" customWidth="1"/>
    <col min="12041" max="12041" width="14.85546875" style="63" bestFit="1" customWidth="1"/>
    <col min="12042" max="12043" width="17.85546875" style="63" customWidth="1"/>
    <col min="12044" max="12292" width="9.140625" style="63"/>
    <col min="12293" max="12293" width="42.140625" style="63" bestFit="1" customWidth="1"/>
    <col min="12294" max="12294" width="7.7109375" style="63" bestFit="1" customWidth="1"/>
    <col min="12295" max="12295" width="14.85546875" style="63" bestFit="1" customWidth="1"/>
    <col min="12296" max="12296" width="14.85546875" style="63" customWidth="1"/>
    <col min="12297" max="12297" width="14.85546875" style="63" bestFit="1" customWidth="1"/>
    <col min="12298" max="12299" width="17.85546875" style="63" customWidth="1"/>
    <col min="12300" max="12548" width="9.140625" style="63"/>
    <col min="12549" max="12549" width="42.140625" style="63" bestFit="1" customWidth="1"/>
    <col min="12550" max="12550" width="7.7109375" style="63" bestFit="1" customWidth="1"/>
    <col min="12551" max="12551" width="14.85546875" style="63" bestFit="1" customWidth="1"/>
    <col min="12552" max="12552" width="14.85546875" style="63" customWidth="1"/>
    <col min="12553" max="12553" width="14.85546875" style="63" bestFit="1" customWidth="1"/>
    <col min="12554" max="12555" width="17.85546875" style="63" customWidth="1"/>
    <col min="12556" max="12804" width="9.140625" style="63"/>
    <col min="12805" max="12805" width="42.140625" style="63" bestFit="1" customWidth="1"/>
    <col min="12806" max="12806" width="7.7109375" style="63" bestFit="1" customWidth="1"/>
    <col min="12807" max="12807" width="14.85546875" style="63" bestFit="1" customWidth="1"/>
    <col min="12808" max="12808" width="14.85546875" style="63" customWidth="1"/>
    <col min="12809" max="12809" width="14.85546875" style="63" bestFit="1" customWidth="1"/>
    <col min="12810" max="12811" width="17.85546875" style="63" customWidth="1"/>
    <col min="12812" max="13060" width="9.140625" style="63"/>
    <col min="13061" max="13061" width="42.140625" style="63" bestFit="1" customWidth="1"/>
    <col min="13062" max="13062" width="7.7109375" style="63" bestFit="1" customWidth="1"/>
    <col min="13063" max="13063" width="14.85546875" style="63" bestFit="1" customWidth="1"/>
    <col min="13064" max="13064" width="14.85546875" style="63" customWidth="1"/>
    <col min="13065" max="13065" width="14.85546875" style="63" bestFit="1" customWidth="1"/>
    <col min="13066" max="13067" width="17.85546875" style="63" customWidth="1"/>
    <col min="13068" max="13316" width="9.140625" style="63"/>
    <col min="13317" max="13317" width="42.140625" style="63" bestFit="1" customWidth="1"/>
    <col min="13318" max="13318" width="7.7109375" style="63" bestFit="1" customWidth="1"/>
    <col min="13319" max="13319" width="14.85546875" style="63" bestFit="1" customWidth="1"/>
    <col min="13320" max="13320" width="14.85546875" style="63" customWidth="1"/>
    <col min="13321" max="13321" width="14.85546875" style="63" bestFit="1" customWidth="1"/>
    <col min="13322" max="13323" width="17.85546875" style="63" customWidth="1"/>
    <col min="13324" max="13572" width="9.140625" style="63"/>
    <col min="13573" max="13573" width="42.140625" style="63" bestFit="1" customWidth="1"/>
    <col min="13574" max="13574" width="7.7109375" style="63" bestFit="1" customWidth="1"/>
    <col min="13575" max="13575" width="14.85546875" style="63" bestFit="1" customWidth="1"/>
    <col min="13576" max="13576" width="14.85546875" style="63" customWidth="1"/>
    <col min="13577" max="13577" width="14.85546875" style="63" bestFit="1" customWidth="1"/>
    <col min="13578" max="13579" width="17.85546875" style="63" customWidth="1"/>
    <col min="13580" max="13828" width="9.140625" style="63"/>
    <col min="13829" max="13829" width="42.140625" style="63" bestFit="1" customWidth="1"/>
    <col min="13830" max="13830" width="7.7109375" style="63" bestFit="1" customWidth="1"/>
    <col min="13831" max="13831" width="14.85546875" style="63" bestFit="1" customWidth="1"/>
    <col min="13832" max="13832" width="14.85546875" style="63" customWidth="1"/>
    <col min="13833" max="13833" width="14.85546875" style="63" bestFit="1" customWidth="1"/>
    <col min="13834" max="13835" width="17.85546875" style="63" customWidth="1"/>
    <col min="13836" max="14084" width="9.140625" style="63"/>
    <col min="14085" max="14085" width="42.140625" style="63" bestFit="1" customWidth="1"/>
    <col min="14086" max="14086" width="7.7109375" style="63" bestFit="1" customWidth="1"/>
    <col min="14087" max="14087" width="14.85546875" style="63" bestFit="1" customWidth="1"/>
    <col min="14088" max="14088" width="14.85546875" style="63" customWidth="1"/>
    <col min="14089" max="14089" width="14.85546875" style="63" bestFit="1" customWidth="1"/>
    <col min="14090" max="14091" width="17.85546875" style="63" customWidth="1"/>
    <col min="14092" max="14340" width="9.140625" style="63"/>
    <col min="14341" max="14341" width="42.140625" style="63" bestFit="1" customWidth="1"/>
    <col min="14342" max="14342" width="7.7109375" style="63" bestFit="1" customWidth="1"/>
    <col min="14343" max="14343" width="14.85546875" style="63" bestFit="1" customWidth="1"/>
    <col min="14344" max="14344" width="14.85546875" style="63" customWidth="1"/>
    <col min="14345" max="14345" width="14.85546875" style="63" bestFit="1" customWidth="1"/>
    <col min="14346" max="14347" width="17.85546875" style="63" customWidth="1"/>
    <col min="14348" max="14596" width="9.140625" style="63"/>
    <col min="14597" max="14597" width="42.140625" style="63" bestFit="1" customWidth="1"/>
    <col min="14598" max="14598" width="7.7109375" style="63" bestFit="1" customWidth="1"/>
    <col min="14599" max="14599" width="14.85546875" style="63" bestFit="1" customWidth="1"/>
    <col min="14600" max="14600" width="14.85546875" style="63" customWidth="1"/>
    <col min="14601" max="14601" width="14.85546875" style="63" bestFit="1" customWidth="1"/>
    <col min="14602" max="14603" width="17.85546875" style="63" customWidth="1"/>
    <col min="14604" max="14852" width="9.140625" style="63"/>
    <col min="14853" max="14853" width="42.140625" style="63" bestFit="1" customWidth="1"/>
    <col min="14854" max="14854" width="7.7109375" style="63" bestFit="1" customWidth="1"/>
    <col min="14855" max="14855" width="14.85546875" style="63" bestFit="1" customWidth="1"/>
    <col min="14856" max="14856" width="14.85546875" style="63" customWidth="1"/>
    <col min="14857" max="14857" width="14.85546875" style="63" bestFit="1" customWidth="1"/>
    <col min="14858" max="14859" width="17.85546875" style="63" customWidth="1"/>
    <col min="14860" max="15108" width="9.140625" style="63"/>
    <col min="15109" max="15109" width="42.140625" style="63" bestFit="1" customWidth="1"/>
    <col min="15110" max="15110" width="7.7109375" style="63" bestFit="1" customWidth="1"/>
    <col min="15111" max="15111" width="14.85546875" style="63" bestFit="1" customWidth="1"/>
    <col min="15112" max="15112" width="14.85546875" style="63" customWidth="1"/>
    <col min="15113" max="15113" width="14.85546875" style="63" bestFit="1" customWidth="1"/>
    <col min="15114" max="15115" width="17.85546875" style="63" customWidth="1"/>
    <col min="15116" max="15364" width="9.140625" style="63"/>
    <col min="15365" max="15365" width="42.140625" style="63" bestFit="1" customWidth="1"/>
    <col min="15366" max="15366" width="7.7109375" style="63" bestFit="1" customWidth="1"/>
    <col min="15367" max="15367" width="14.85546875" style="63" bestFit="1" customWidth="1"/>
    <col min="15368" max="15368" width="14.85546875" style="63" customWidth="1"/>
    <col min="15369" max="15369" width="14.85546875" style="63" bestFit="1" customWidth="1"/>
    <col min="15370" max="15371" width="17.85546875" style="63" customWidth="1"/>
    <col min="15372" max="15620" width="9.140625" style="63"/>
    <col min="15621" max="15621" width="42.140625" style="63" bestFit="1" customWidth="1"/>
    <col min="15622" max="15622" width="7.7109375" style="63" bestFit="1" customWidth="1"/>
    <col min="15623" max="15623" width="14.85546875" style="63" bestFit="1" customWidth="1"/>
    <col min="15624" max="15624" width="14.85546875" style="63" customWidth="1"/>
    <col min="15625" max="15625" width="14.85546875" style="63" bestFit="1" customWidth="1"/>
    <col min="15626" max="15627" width="17.85546875" style="63" customWidth="1"/>
    <col min="15628" max="15876" width="9.140625" style="63"/>
    <col min="15877" max="15877" width="42.140625" style="63" bestFit="1" customWidth="1"/>
    <col min="15878" max="15878" width="7.7109375" style="63" bestFit="1" customWidth="1"/>
    <col min="15879" max="15879" width="14.85546875" style="63" bestFit="1" customWidth="1"/>
    <col min="15880" max="15880" width="14.85546875" style="63" customWidth="1"/>
    <col min="15881" max="15881" width="14.85546875" style="63" bestFit="1" customWidth="1"/>
    <col min="15882" max="15883" width="17.85546875" style="63" customWidth="1"/>
    <col min="15884" max="16132" width="9.140625" style="63"/>
    <col min="16133" max="16133" width="42.140625" style="63" bestFit="1" customWidth="1"/>
    <col min="16134" max="16134" width="7.7109375" style="63" bestFit="1" customWidth="1"/>
    <col min="16135" max="16135" width="14.85546875" style="63" bestFit="1" customWidth="1"/>
    <col min="16136" max="16136" width="14.85546875" style="63" customWidth="1"/>
    <col min="16137" max="16137" width="14.85546875" style="63" bestFit="1" customWidth="1"/>
    <col min="16138" max="16139" width="17.85546875" style="63" customWidth="1"/>
    <col min="16140" max="16384" width="9.140625" style="63"/>
  </cols>
  <sheetData>
    <row r="1" spans="1:20" ht="30.75" customHeight="1" x14ac:dyDescent="0.3">
      <c r="A1" s="946" t="s">
        <v>87</v>
      </c>
      <c r="B1" s="946"/>
      <c r="C1" s="946"/>
      <c r="D1" s="946"/>
      <c r="E1" s="946"/>
      <c r="F1" s="946"/>
      <c r="G1" s="946"/>
      <c r="H1" s="946"/>
      <c r="I1" s="946"/>
      <c r="J1" s="53"/>
      <c r="K1" s="49"/>
    </row>
    <row r="2" spans="1:20" ht="25.5" customHeight="1" thickBot="1" x14ac:dyDescent="0.35">
      <c r="A2" s="115"/>
      <c r="B2" s="115"/>
      <c r="C2" s="115"/>
      <c r="D2" s="115"/>
      <c r="E2" s="115"/>
      <c r="F2" s="115"/>
      <c r="G2" s="115"/>
      <c r="H2" s="947" t="s">
        <v>361</v>
      </c>
      <c r="I2" s="947"/>
      <c r="J2" s="48"/>
      <c r="K2" s="56"/>
    </row>
    <row r="3" spans="1:20" ht="51.75" customHeight="1" thickBot="1" x14ac:dyDescent="0.25">
      <c r="A3" s="948" t="s">
        <v>54</v>
      </c>
      <c r="B3" s="933" t="s">
        <v>459</v>
      </c>
      <c r="C3" s="933"/>
      <c r="D3" s="950"/>
      <c r="E3" s="950"/>
      <c r="F3" s="933"/>
      <c r="G3" s="933"/>
      <c r="H3" s="951" t="s">
        <v>444</v>
      </c>
      <c r="I3" s="952"/>
      <c r="J3" s="3"/>
      <c r="K3" s="60"/>
    </row>
    <row r="4" spans="1:20" ht="49.5" customHeight="1" thickBot="1" x14ac:dyDescent="0.25">
      <c r="A4" s="949"/>
      <c r="B4" s="953" t="s">
        <v>478</v>
      </c>
      <c r="C4" s="954"/>
      <c r="D4" s="928" t="s">
        <v>460</v>
      </c>
      <c r="E4" s="945"/>
      <c r="F4" s="464" t="s">
        <v>479</v>
      </c>
      <c r="G4" s="465" t="s">
        <v>481</v>
      </c>
      <c r="H4" s="953" t="s">
        <v>483</v>
      </c>
      <c r="I4" s="954"/>
      <c r="J4" s="3"/>
      <c r="K4" s="61"/>
    </row>
    <row r="5" spans="1:20" ht="20.25" thickBot="1" x14ac:dyDescent="0.25">
      <c r="A5" s="466" t="s">
        <v>467</v>
      </c>
      <c r="B5" s="909" t="s">
        <v>482</v>
      </c>
      <c r="C5" s="910"/>
      <c r="D5" s="907">
        <v>181656</v>
      </c>
      <c r="E5" s="908"/>
      <c r="F5" s="509" t="s">
        <v>484</v>
      </c>
      <c r="G5" s="510">
        <f>182152-181437</f>
        <v>715</v>
      </c>
      <c r="H5" s="907">
        <v>31627</v>
      </c>
      <c r="I5" s="908"/>
      <c r="J5" s="55"/>
      <c r="K5" s="914"/>
      <c r="L5" s="34"/>
      <c r="M5" s="34"/>
    </row>
    <row r="6" spans="1:20" ht="19.5" hidden="1" customHeight="1" x14ac:dyDescent="0.2">
      <c r="A6" s="467" t="s">
        <v>84</v>
      </c>
      <c r="B6" s="512"/>
      <c r="C6" s="512"/>
      <c r="D6" s="512"/>
      <c r="E6" s="128"/>
      <c r="F6" s="439"/>
      <c r="G6" s="510">
        <f t="shared" ref="G6:G13" si="0">F6-B6</f>
        <v>0</v>
      </c>
      <c r="H6" s="439"/>
      <c r="I6" s="513"/>
      <c r="J6" s="55"/>
      <c r="K6" s="914"/>
      <c r="L6" s="34"/>
    </row>
    <row r="7" spans="1:20" ht="17.25" hidden="1" customHeight="1" thickBot="1" x14ac:dyDescent="0.3">
      <c r="A7" s="468" t="s">
        <v>69</v>
      </c>
      <c r="B7" s="512"/>
      <c r="C7" s="512"/>
      <c r="D7" s="512"/>
      <c r="E7" s="128"/>
      <c r="F7" s="439"/>
      <c r="G7" s="510">
        <f t="shared" si="0"/>
        <v>0</v>
      </c>
      <c r="H7" s="439"/>
      <c r="I7" s="513"/>
      <c r="J7" s="55"/>
      <c r="K7" s="914"/>
      <c r="L7" s="34"/>
    </row>
    <row r="8" spans="1:20" ht="19.5" customHeight="1" x14ac:dyDescent="0.25">
      <c r="A8" s="469" t="s">
        <v>55</v>
      </c>
      <c r="B8" s="909"/>
      <c r="C8" s="910"/>
      <c r="D8" s="909"/>
      <c r="E8" s="910"/>
      <c r="F8" s="509"/>
      <c r="G8" s="509"/>
      <c r="H8" s="915"/>
      <c r="I8" s="916"/>
      <c r="J8" s="55"/>
      <c r="K8" s="923"/>
      <c r="L8" s="923"/>
      <c r="M8" s="923"/>
      <c r="N8" s="923"/>
      <c r="O8" s="923"/>
      <c r="P8" s="923"/>
      <c r="Q8" s="923"/>
      <c r="R8" s="923"/>
      <c r="S8" s="923"/>
      <c r="T8" s="923"/>
    </row>
    <row r="9" spans="1:20" ht="20.25" customHeight="1" thickBot="1" x14ac:dyDescent="0.3">
      <c r="A9" s="470" t="s">
        <v>53</v>
      </c>
      <c r="B9" s="911">
        <v>6962</v>
      </c>
      <c r="C9" s="912"/>
      <c r="D9" s="911">
        <v>14207</v>
      </c>
      <c r="E9" s="912"/>
      <c r="F9" s="510">
        <v>5776</v>
      </c>
      <c r="G9" s="510">
        <f t="shared" si="0"/>
        <v>-1186</v>
      </c>
      <c r="H9" s="917">
        <v>660</v>
      </c>
      <c r="I9" s="918"/>
      <c r="J9" s="55"/>
      <c r="K9" s="50"/>
      <c r="L9" s="34"/>
    </row>
    <row r="10" spans="1:20" ht="18.75" customHeight="1" x14ac:dyDescent="0.25">
      <c r="A10" s="469" t="s">
        <v>56</v>
      </c>
      <c r="B10" s="924"/>
      <c r="C10" s="925"/>
      <c r="D10" s="943"/>
      <c r="E10" s="944"/>
      <c r="F10" s="509"/>
      <c r="G10" s="509"/>
      <c r="H10" s="919"/>
      <c r="I10" s="920"/>
      <c r="J10" s="55"/>
      <c r="K10" s="913"/>
      <c r="L10" s="34"/>
    </row>
    <row r="11" spans="1:20" ht="20.25" customHeight="1" thickBot="1" x14ac:dyDescent="0.3">
      <c r="A11" s="471" t="s">
        <v>53</v>
      </c>
      <c r="B11" s="911">
        <v>6433</v>
      </c>
      <c r="C11" s="912"/>
      <c r="D11" s="941">
        <v>14139</v>
      </c>
      <c r="E11" s="942"/>
      <c r="F11" s="510">
        <v>5889</v>
      </c>
      <c r="G11" s="510">
        <f t="shared" si="0"/>
        <v>-544</v>
      </c>
      <c r="H11" s="921">
        <v>743</v>
      </c>
      <c r="I11" s="918"/>
      <c r="J11" s="55"/>
      <c r="K11" s="913"/>
      <c r="L11" s="34"/>
    </row>
    <row r="12" spans="1:20" ht="33.75" customHeight="1" x14ac:dyDescent="0.25">
      <c r="A12" s="472" t="s">
        <v>51</v>
      </c>
      <c r="B12" s="924"/>
      <c r="C12" s="925"/>
      <c r="D12" s="924"/>
      <c r="E12" s="925"/>
      <c r="F12" s="509"/>
      <c r="G12" s="509"/>
      <c r="H12" s="922"/>
      <c r="I12" s="916"/>
      <c r="J12" s="55"/>
      <c r="K12" s="913"/>
      <c r="L12" s="34"/>
    </row>
    <row r="13" spans="1:20" ht="19.5" customHeight="1" thickBot="1" x14ac:dyDescent="0.3">
      <c r="A13" s="271" t="s">
        <v>53</v>
      </c>
      <c r="B13" s="911">
        <f>B9-B11</f>
        <v>529</v>
      </c>
      <c r="C13" s="912"/>
      <c r="D13" s="911">
        <f>D9-D11</f>
        <v>68</v>
      </c>
      <c r="E13" s="912"/>
      <c r="F13" s="510">
        <f>F9-F11</f>
        <v>-113</v>
      </c>
      <c r="G13" s="510">
        <f t="shared" si="0"/>
        <v>-642</v>
      </c>
      <c r="H13" s="911">
        <f>H9-H11</f>
        <v>-83</v>
      </c>
      <c r="I13" s="912"/>
      <c r="J13" s="55"/>
      <c r="K13" s="913"/>
      <c r="L13" s="34"/>
    </row>
    <row r="14" spans="1:20" ht="15" customHeight="1" x14ac:dyDescent="0.2">
      <c r="A14" s="923" t="s">
        <v>155</v>
      </c>
      <c r="B14" s="923"/>
      <c r="C14" s="923"/>
      <c r="D14" s="923"/>
      <c r="E14" s="923"/>
      <c r="F14" s="923"/>
      <c r="G14" s="923"/>
      <c r="H14" s="923"/>
      <c r="I14" s="923"/>
      <c r="J14" s="923"/>
      <c r="K14" s="913"/>
    </row>
    <row r="15" spans="1:20" ht="16.5" x14ac:dyDescent="0.25">
      <c r="A15" s="112" t="s">
        <v>428</v>
      </c>
      <c r="B15" s="516"/>
      <c r="C15" s="516"/>
      <c r="D15" s="516"/>
      <c r="E15" s="516"/>
      <c r="F15" s="516"/>
      <c r="G15" s="516"/>
      <c r="H15" s="516"/>
      <c r="I15" s="50"/>
      <c r="J15" s="34"/>
    </row>
    <row r="16" spans="1:20" ht="32.25" customHeight="1" x14ac:dyDescent="0.2">
      <c r="A16" s="923" t="s">
        <v>466</v>
      </c>
      <c r="B16" s="923"/>
      <c r="C16" s="923"/>
      <c r="D16" s="923"/>
      <c r="E16" s="923"/>
      <c r="F16" s="923"/>
      <c r="G16" s="923"/>
      <c r="H16" s="923"/>
      <c r="I16" s="923"/>
      <c r="J16" s="514"/>
    </row>
    <row r="17" spans="1:13" ht="13.5" thickBot="1" x14ac:dyDescent="0.25">
      <c r="I17" s="291" t="s">
        <v>360</v>
      </c>
    </row>
    <row r="18" spans="1:13" ht="53.45" customHeight="1" thickBot="1" x14ac:dyDescent="0.25">
      <c r="A18" s="930" t="s">
        <v>54</v>
      </c>
      <c r="B18" s="932" t="s">
        <v>459</v>
      </c>
      <c r="C18" s="933"/>
      <c r="D18" s="933"/>
      <c r="E18" s="933"/>
      <c r="F18" s="933"/>
      <c r="G18" s="934"/>
      <c r="H18" s="935" t="s">
        <v>609</v>
      </c>
      <c r="I18" s="936"/>
      <c r="K18" s="58"/>
    </row>
    <row r="19" spans="1:13" ht="48.75" customHeight="1" thickBot="1" x14ac:dyDescent="0.25">
      <c r="A19" s="931"/>
      <c r="B19" s="928" t="s">
        <v>606</v>
      </c>
      <c r="C19" s="929"/>
      <c r="D19" s="928" t="s">
        <v>607</v>
      </c>
      <c r="E19" s="945"/>
      <c r="F19" s="458" t="s">
        <v>608</v>
      </c>
      <c r="G19" s="515" t="s">
        <v>569</v>
      </c>
      <c r="H19" s="928" t="s">
        <v>479</v>
      </c>
      <c r="I19" s="929"/>
      <c r="J19" s="3"/>
      <c r="K19" s="58"/>
      <c r="M19" s="34"/>
    </row>
    <row r="20" spans="1:13" ht="19.5" customHeight="1" thickBot="1" x14ac:dyDescent="0.35">
      <c r="A20" s="459" t="s">
        <v>29</v>
      </c>
      <c r="B20" s="907">
        <v>1445</v>
      </c>
      <c r="C20" s="908"/>
      <c r="D20" s="907">
        <v>2378</v>
      </c>
      <c r="E20" s="908"/>
      <c r="F20" s="243">
        <v>1259</v>
      </c>
      <c r="G20" s="511">
        <f>F20-B20</f>
        <v>-186</v>
      </c>
      <c r="H20" s="939">
        <v>209</v>
      </c>
      <c r="I20" s="940"/>
      <c r="J20" s="34"/>
      <c r="K20" s="606"/>
      <c r="L20" s="34"/>
      <c r="M20" s="34"/>
    </row>
    <row r="21" spans="1:13" ht="20.25" customHeight="1" thickBot="1" x14ac:dyDescent="0.35">
      <c r="A21" s="460" t="s">
        <v>30</v>
      </c>
      <c r="B21" s="907">
        <v>638</v>
      </c>
      <c r="C21" s="908"/>
      <c r="D21" s="907">
        <v>1029</v>
      </c>
      <c r="E21" s="908"/>
      <c r="F21" s="243">
        <v>500</v>
      </c>
      <c r="G21" s="511">
        <f>F21-B21</f>
        <v>-138</v>
      </c>
      <c r="H21" s="939">
        <v>164</v>
      </c>
      <c r="I21" s="940"/>
      <c r="J21" s="34"/>
      <c r="K21" s="606"/>
      <c r="L21" s="34"/>
      <c r="M21" s="34"/>
    </row>
    <row r="22" spans="1:13" ht="18.75" customHeight="1" x14ac:dyDescent="0.3">
      <c r="A22" s="461" t="s">
        <v>90</v>
      </c>
      <c r="B22" s="909">
        <f>B20-B21</f>
        <v>807</v>
      </c>
      <c r="C22" s="910"/>
      <c r="D22" s="909">
        <f>D20-D21</f>
        <v>1349</v>
      </c>
      <c r="E22" s="910"/>
      <c r="F22" s="937">
        <f>F20-F21</f>
        <v>759</v>
      </c>
      <c r="G22" s="937">
        <f>F22-B22</f>
        <v>-48</v>
      </c>
      <c r="H22" s="909">
        <f>H20-H21</f>
        <v>45</v>
      </c>
      <c r="I22" s="910"/>
      <c r="J22" s="34"/>
      <c r="K22" s="606"/>
      <c r="L22" s="34"/>
      <c r="M22" s="34"/>
    </row>
    <row r="23" spans="1:13" ht="19.5" thickBot="1" x14ac:dyDescent="0.35">
      <c r="A23" s="113" t="s">
        <v>53</v>
      </c>
      <c r="B23" s="911"/>
      <c r="C23" s="912"/>
      <c r="D23" s="911"/>
      <c r="E23" s="912"/>
      <c r="F23" s="938"/>
      <c r="G23" s="938"/>
      <c r="H23" s="911"/>
      <c r="I23" s="912"/>
      <c r="J23" s="34"/>
      <c r="K23" s="606"/>
      <c r="L23" s="34"/>
      <c r="M23" s="34"/>
    </row>
    <row r="24" spans="1:13" ht="19.5" customHeight="1" thickBot="1" x14ac:dyDescent="0.35">
      <c r="A24" s="462" t="s">
        <v>366</v>
      </c>
      <c r="B24" s="907">
        <v>1014</v>
      </c>
      <c r="C24" s="908"/>
      <c r="D24" s="907">
        <v>1579</v>
      </c>
      <c r="E24" s="908"/>
      <c r="F24" s="243">
        <v>1007</v>
      </c>
      <c r="G24" s="511">
        <f>F24-B24</f>
        <v>-7</v>
      </c>
      <c r="H24" s="939">
        <v>109</v>
      </c>
      <c r="I24" s="940"/>
      <c r="J24" s="34"/>
      <c r="K24" s="606"/>
      <c r="L24" s="34"/>
      <c r="M24" s="34"/>
    </row>
    <row r="25" spans="1:13" ht="20.25" customHeight="1" thickBot="1" x14ac:dyDescent="0.35">
      <c r="A25" s="463" t="s">
        <v>367</v>
      </c>
      <c r="B25" s="907">
        <v>787</v>
      </c>
      <c r="C25" s="908"/>
      <c r="D25" s="907">
        <v>1249</v>
      </c>
      <c r="E25" s="908"/>
      <c r="F25" s="243">
        <v>729</v>
      </c>
      <c r="G25" s="511">
        <f>F25-B25</f>
        <v>-58</v>
      </c>
      <c r="H25" s="939">
        <v>60</v>
      </c>
      <c r="I25" s="940"/>
      <c r="J25" s="34"/>
      <c r="K25" s="606"/>
      <c r="L25" s="34"/>
      <c r="M25" s="34"/>
    </row>
    <row r="26" spans="1:13" ht="16.5" customHeight="1" x14ac:dyDescent="0.25">
      <c r="A26" s="927" t="s">
        <v>610</v>
      </c>
      <c r="B26" s="927"/>
      <c r="C26" s="927"/>
      <c r="D26" s="927"/>
      <c r="E26" s="927"/>
      <c r="F26" s="927"/>
      <c r="G26" s="927"/>
      <c r="H26" s="927"/>
      <c r="I26" s="927"/>
      <c r="J26" s="34"/>
      <c r="K26" s="58"/>
    </row>
    <row r="27" spans="1:13" ht="16.5" customHeight="1" x14ac:dyDescent="0.25">
      <c r="A27" s="926" t="s">
        <v>612</v>
      </c>
      <c r="B27" s="926"/>
      <c r="C27" s="926"/>
      <c r="D27" s="926"/>
      <c r="E27" s="926"/>
      <c r="F27" s="926"/>
      <c r="G27" s="926"/>
      <c r="H27" s="926"/>
      <c r="I27" s="926"/>
      <c r="J27" s="34"/>
      <c r="K27" s="58"/>
    </row>
    <row r="28" spans="1:13" ht="16.5" customHeight="1" x14ac:dyDescent="0.25">
      <c r="A28" s="926" t="s">
        <v>611</v>
      </c>
      <c r="B28" s="926"/>
      <c r="C28" s="926"/>
      <c r="D28" s="926"/>
      <c r="E28" s="926"/>
      <c r="F28" s="926"/>
      <c r="G28" s="926"/>
      <c r="H28" s="926"/>
      <c r="I28" s="926"/>
      <c r="J28" s="34"/>
    </row>
    <row r="38" ht="12" customHeight="1" x14ac:dyDescent="0.2"/>
  </sheetData>
  <mergeCells count="60">
    <mergeCell ref="H25:I25"/>
    <mergeCell ref="H21:I21"/>
    <mergeCell ref="B22:C23"/>
    <mergeCell ref="D22:E23"/>
    <mergeCell ref="F22:F23"/>
    <mergeCell ref="B24:C24"/>
    <mergeCell ref="D24:E24"/>
    <mergeCell ref="A1:I1"/>
    <mergeCell ref="H2:I2"/>
    <mergeCell ref="A3:A4"/>
    <mergeCell ref="B3:G3"/>
    <mergeCell ref="H3:I3"/>
    <mergeCell ref="H4:I4"/>
    <mergeCell ref="B4:C4"/>
    <mergeCell ref="D4:E4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B10:C10"/>
    <mergeCell ref="B9:C9"/>
    <mergeCell ref="D8:E8"/>
    <mergeCell ref="A16:I16"/>
    <mergeCell ref="A28:I28"/>
    <mergeCell ref="A26:I26"/>
    <mergeCell ref="A27:I27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20:C20"/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73"/>
  <sheetViews>
    <sheetView view="pageBreakPreview" topLeftCell="A24" zoomScale="59" zoomScaleNormal="87" zoomScaleSheetLayoutView="59" workbookViewId="0">
      <selection activeCell="A47" sqref="A47:H47"/>
    </sheetView>
  </sheetViews>
  <sheetFormatPr defaultColWidth="9.140625" defaultRowHeight="12.75" x14ac:dyDescent="0.2"/>
  <cols>
    <col min="1" max="1" width="8.140625" style="63" customWidth="1"/>
    <col min="2" max="2" width="79.28515625" style="63" customWidth="1"/>
    <col min="3" max="3" width="9.5703125" style="63" bestFit="1" customWidth="1"/>
    <col min="4" max="4" width="13.7109375" style="63" customWidth="1"/>
    <col min="5" max="5" width="14.42578125" style="63" customWidth="1"/>
    <col min="6" max="6" width="14.5703125" style="63" customWidth="1"/>
    <col min="7" max="7" width="14.42578125" style="63" customWidth="1"/>
    <col min="8" max="8" width="16.7109375" style="63" customWidth="1"/>
    <col min="9" max="9" width="6.140625" style="3" customWidth="1"/>
    <col min="10" max="10" width="4.7109375" style="58" customWidth="1"/>
    <col min="11" max="12" width="4.7109375" style="63" customWidth="1"/>
    <col min="13" max="13" width="6.28515625" style="63" customWidth="1"/>
    <col min="14" max="20" width="4.7109375" style="63" customWidth="1"/>
    <col min="21" max="21" width="13.42578125" style="63" customWidth="1"/>
    <col min="22" max="22" width="6.85546875" style="63" customWidth="1"/>
    <col min="23" max="23" width="12" style="63" customWidth="1"/>
    <col min="24" max="24" width="7.7109375" style="63" customWidth="1"/>
    <col min="25" max="25" width="6.85546875" style="63" customWidth="1"/>
    <col min="26" max="16384" width="9.140625" style="63"/>
  </cols>
  <sheetData>
    <row r="1" spans="1:31" ht="21" customHeight="1" x14ac:dyDescent="0.2">
      <c r="A1" s="955" t="s">
        <v>362</v>
      </c>
      <c r="B1" s="955"/>
      <c r="C1" s="955"/>
      <c r="D1" s="955"/>
      <c r="E1" s="955"/>
      <c r="F1" s="955"/>
      <c r="G1" s="955"/>
      <c r="H1" s="955"/>
      <c r="I1" s="955"/>
      <c r="AA1" s="58"/>
      <c r="AB1" s="57"/>
      <c r="AC1" s="710"/>
    </row>
    <row r="2" spans="1:31" ht="18" customHeight="1" thickBot="1" x14ac:dyDescent="0.35">
      <c r="A2" s="3"/>
      <c r="B2" s="213"/>
      <c r="C2" s="213"/>
      <c r="D2" s="956" t="s">
        <v>25</v>
      </c>
      <c r="E2" s="956"/>
      <c r="F2" s="956"/>
      <c r="G2" s="956"/>
      <c r="H2" s="956"/>
      <c r="I2" s="213"/>
      <c r="AA2" s="58"/>
      <c r="AB2" s="57"/>
      <c r="AC2" s="710"/>
    </row>
    <row r="3" spans="1:31" ht="17.25" customHeight="1" x14ac:dyDescent="0.2">
      <c r="A3" s="957" t="s">
        <v>54</v>
      </c>
      <c r="B3" s="958"/>
      <c r="C3" s="959"/>
      <c r="D3" s="966" t="s">
        <v>602</v>
      </c>
      <c r="E3" s="969" t="s">
        <v>396</v>
      </c>
      <c r="F3" s="972" t="s">
        <v>410</v>
      </c>
      <c r="G3" s="975" t="s">
        <v>575</v>
      </c>
      <c r="H3" s="976"/>
      <c r="I3" s="700"/>
      <c r="AB3" s="57"/>
      <c r="AC3" s="711"/>
    </row>
    <row r="4" spans="1:31" ht="35.25" customHeight="1" thickBot="1" x14ac:dyDescent="0.25">
      <c r="A4" s="960"/>
      <c r="B4" s="961"/>
      <c r="C4" s="962"/>
      <c r="D4" s="967"/>
      <c r="E4" s="970"/>
      <c r="F4" s="973"/>
      <c r="G4" s="977"/>
      <c r="H4" s="978"/>
      <c r="I4" s="700"/>
      <c r="AB4" s="58"/>
      <c r="AC4" s="691"/>
      <c r="AD4" s="691"/>
      <c r="AE4" s="712"/>
    </row>
    <row r="5" spans="1:31" ht="21" customHeight="1" thickBot="1" x14ac:dyDescent="0.25">
      <c r="A5" s="963"/>
      <c r="B5" s="964"/>
      <c r="C5" s="965"/>
      <c r="D5" s="968"/>
      <c r="E5" s="971"/>
      <c r="F5" s="974"/>
      <c r="G5" s="114" t="s">
        <v>239</v>
      </c>
      <c r="H5" s="114" t="s">
        <v>26</v>
      </c>
      <c r="I5" s="701"/>
      <c r="AB5" s="58"/>
      <c r="AC5" s="691"/>
      <c r="AD5" s="691"/>
      <c r="AE5" s="712"/>
    </row>
    <row r="6" spans="1:31" ht="41.25" customHeight="1" x14ac:dyDescent="0.5">
      <c r="A6" s="982" t="s">
        <v>216</v>
      </c>
      <c r="B6" s="983"/>
      <c r="C6" s="984"/>
      <c r="D6" s="687">
        <v>79995</v>
      </c>
      <c r="E6" s="676">
        <v>79365.991666666669</v>
      </c>
      <c r="F6" s="686">
        <v>78660</v>
      </c>
      <c r="G6" s="676">
        <f>F6-D6</f>
        <v>-1335</v>
      </c>
      <c r="H6" s="681">
        <f>F6/D6*100</f>
        <v>98.331145696606043</v>
      </c>
      <c r="I6" s="702"/>
      <c r="J6" s="57"/>
      <c r="K6" s="116"/>
      <c r="U6" s="565"/>
      <c r="V6" s="561"/>
      <c r="W6" s="564"/>
      <c r="X6" s="91"/>
      <c r="Y6" s="561"/>
      <c r="Z6" s="58"/>
      <c r="AA6" s="673"/>
      <c r="AB6" s="561"/>
    </row>
    <row r="7" spans="1:31" ht="16.5" x14ac:dyDescent="0.25">
      <c r="A7" s="979" t="s">
        <v>357</v>
      </c>
      <c r="B7" s="980"/>
      <c r="C7" s="981"/>
      <c r="D7" s="688" t="s">
        <v>387</v>
      </c>
      <c r="E7" s="677">
        <v>31.3</v>
      </c>
      <c r="F7" s="312" t="s">
        <v>387</v>
      </c>
      <c r="G7" s="677"/>
      <c r="H7" s="682"/>
      <c r="I7" s="654"/>
      <c r="U7" s="565"/>
      <c r="V7" s="561"/>
      <c r="W7" s="564"/>
      <c r="X7" s="91"/>
      <c r="Y7" s="561"/>
      <c r="Z7" s="58"/>
      <c r="AA7" s="673"/>
      <c r="AB7" s="561"/>
    </row>
    <row r="8" spans="1:31" ht="16.5" customHeight="1" x14ac:dyDescent="0.25">
      <c r="A8" s="979" t="s">
        <v>144</v>
      </c>
      <c r="B8" s="980"/>
      <c r="C8" s="981"/>
      <c r="D8" s="688">
        <v>10767</v>
      </c>
      <c r="E8" s="677">
        <v>10616.075000000001</v>
      </c>
      <c r="F8" s="312">
        <v>10883</v>
      </c>
      <c r="G8" s="677">
        <f>F8-D8</f>
        <v>116</v>
      </c>
      <c r="H8" s="682">
        <f>F8/D8*100</f>
        <v>101.07736602581963</v>
      </c>
      <c r="I8" s="654"/>
      <c r="J8" s="74"/>
      <c r="K8" s="22"/>
      <c r="L8" s="7"/>
      <c r="U8" s="565"/>
      <c r="V8" s="561"/>
      <c r="W8" s="564"/>
      <c r="X8" s="91"/>
      <c r="Y8" s="561"/>
      <c r="Z8" s="58"/>
      <c r="AA8" s="673"/>
      <c r="AB8" s="561"/>
    </row>
    <row r="9" spans="1:31" ht="16.5" customHeight="1" x14ac:dyDescent="0.25">
      <c r="A9" s="979" t="s">
        <v>358</v>
      </c>
      <c r="B9" s="980"/>
      <c r="C9" s="981"/>
      <c r="D9" s="688">
        <v>19762</v>
      </c>
      <c r="E9" s="677">
        <v>19614.366666666665</v>
      </c>
      <c r="F9" s="312">
        <v>19918</v>
      </c>
      <c r="G9" s="677">
        <f>F9-D9</f>
        <v>156</v>
      </c>
      <c r="H9" s="682">
        <f>F9/D9*100</f>
        <v>100.78939378605405</v>
      </c>
      <c r="I9" s="654"/>
      <c r="J9" s="74"/>
      <c r="K9" s="22"/>
      <c r="L9" s="7"/>
      <c r="U9" s="565"/>
      <c r="V9" s="561"/>
      <c r="W9" s="564"/>
      <c r="X9" s="91"/>
      <c r="Y9" s="561"/>
      <c r="Z9" s="58"/>
      <c r="AA9" s="673"/>
      <c r="AB9" s="561"/>
    </row>
    <row r="10" spans="1:31" ht="16.5" hidden="1" x14ac:dyDescent="0.25">
      <c r="A10" s="979" t="s">
        <v>199</v>
      </c>
      <c r="B10" s="980"/>
      <c r="C10" s="981"/>
      <c r="D10" s="457" t="s">
        <v>387</v>
      </c>
      <c r="E10" s="677" t="s">
        <v>387</v>
      </c>
      <c r="F10" s="685" t="s">
        <v>387</v>
      </c>
      <c r="G10" s="677" t="e">
        <f t="shared" ref="G10:G27" si="0">F10-D10</f>
        <v>#VALUE!</v>
      </c>
      <c r="H10" s="682" t="e">
        <f t="shared" ref="H10:H27" si="1">F10/D10*100</f>
        <v>#VALUE!</v>
      </c>
      <c r="I10" s="654"/>
      <c r="J10" s="74"/>
      <c r="K10" s="22"/>
      <c r="L10" s="7"/>
      <c r="U10" s="565"/>
      <c r="V10" s="561"/>
      <c r="W10" s="564"/>
      <c r="X10" s="91"/>
      <c r="Y10" s="561"/>
      <c r="Z10" s="58"/>
      <c r="AA10" s="673"/>
      <c r="AB10" s="561"/>
    </row>
    <row r="11" spans="1:31" ht="33" customHeight="1" x14ac:dyDescent="0.25">
      <c r="A11" s="985" t="s">
        <v>200</v>
      </c>
      <c r="B11" s="986"/>
      <c r="C11" s="987"/>
      <c r="D11" s="688">
        <v>1376</v>
      </c>
      <c r="E11" s="677">
        <v>1369.0166666666667</v>
      </c>
      <c r="F11" s="312">
        <v>1086</v>
      </c>
      <c r="G11" s="677">
        <f t="shared" si="0"/>
        <v>-290</v>
      </c>
      <c r="H11" s="682">
        <f t="shared" si="1"/>
        <v>78.924418604651152</v>
      </c>
      <c r="I11" s="654"/>
      <c r="J11" s="74"/>
      <c r="K11" s="22"/>
      <c r="L11" s="7"/>
      <c r="U11" s="565"/>
      <c r="V11" s="561"/>
      <c r="W11" s="564"/>
      <c r="X11" s="91"/>
      <c r="Y11" s="561"/>
      <c r="Z11" s="58"/>
      <c r="AA11" s="673"/>
      <c r="AB11" s="561"/>
    </row>
    <row r="12" spans="1:31" ht="16.5" customHeight="1" x14ac:dyDescent="0.25">
      <c r="A12" s="979" t="s">
        <v>145</v>
      </c>
      <c r="B12" s="980"/>
      <c r="C12" s="981"/>
      <c r="D12" s="688">
        <v>8001</v>
      </c>
      <c r="E12" s="677">
        <v>7995.458333333333</v>
      </c>
      <c r="F12" s="312">
        <v>6693</v>
      </c>
      <c r="G12" s="677">
        <f t="shared" si="0"/>
        <v>-1308</v>
      </c>
      <c r="H12" s="682">
        <f t="shared" si="1"/>
        <v>83.652043494563173</v>
      </c>
      <c r="I12" s="654"/>
      <c r="J12" s="74"/>
      <c r="K12" s="22"/>
      <c r="L12" s="7"/>
      <c r="U12" s="565"/>
      <c r="V12" s="561"/>
      <c r="W12" s="564"/>
      <c r="X12" s="91"/>
      <c r="Y12" s="561"/>
      <c r="Z12" s="58"/>
      <c r="AA12" s="673"/>
      <c r="AB12" s="561"/>
    </row>
    <row r="13" spans="1:31" ht="16.5" customHeight="1" x14ac:dyDescent="0.25">
      <c r="A13" s="979" t="s">
        <v>192</v>
      </c>
      <c r="B13" s="980"/>
      <c r="C13" s="981"/>
      <c r="D13" s="688">
        <v>1587</v>
      </c>
      <c r="E13" s="677">
        <v>1603.5166666666667</v>
      </c>
      <c r="F13" s="312">
        <v>1573</v>
      </c>
      <c r="G13" s="677">
        <f t="shared" si="0"/>
        <v>-14</v>
      </c>
      <c r="H13" s="682">
        <f t="shared" si="1"/>
        <v>99.117832388153744</v>
      </c>
      <c r="I13" s="654"/>
      <c r="J13" s="74"/>
      <c r="K13" s="22"/>
      <c r="L13" s="7"/>
      <c r="U13" s="565"/>
      <c r="V13" s="561"/>
      <c r="W13" s="564"/>
      <c r="X13" s="91"/>
      <c r="Y13" s="561"/>
      <c r="Z13" s="58"/>
      <c r="AA13" s="673"/>
      <c r="AB13" s="561"/>
    </row>
    <row r="14" spans="1:31" ht="16.5" x14ac:dyDescent="0.25">
      <c r="A14" s="979" t="s">
        <v>193</v>
      </c>
      <c r="B14" s="980"/>
      <c r="C14" s="981"/>
      <c r="D14" s="688">
        <v>8953</v>
      </c>
      <c r="E14" s="677">
        <v>8858.5</v>
      </c>
      <c r="F14" s="312">
        <v>8798</v>
      </c>
      <c r="G14" s="677">
        <f t="shared" si="0"/>
        <v>-155</v>
      </c>
      <c r="H14" s="682">
        <f t="shared" si="1"/>
        <v>98.268736736289512</v>
      </c>
      <c r="I14" s="654"/>
      <c r="J14" s="74"/>
      <c r="K14" s="22"/>
      <c r="L14" s="7"/>
      <c r="U14" s="565"/>
      <c r="V14" s="561"/>
      <c r="W14" s="564"/>
      <c r="X14" s="91"/>
      <c r="Y14" s="561"/>
      <c r="Z14" s="58"/>
      <c r="AA14" s="673"/>
      <c r="AB14" s="561"/>
    </row>
    <row r="15" spans="1:31" ht="16.5" x14ac:dyDescent="0.25">
      <c r="A15" s="979" t="s">
        <v>194</v>
      </c>
      <c r="B15" s="980"/>
      <c r="C15" s="981"/>
      <c r="D15" s="688">
        <v>959</v>
      </c>
      <c r="E15" s="677">
        <v>979.44166666666672</v>
      </c>
      <c r="F15" s="312">
        <v>874</v>
      </c>
      <c r="G15" s="677">
        <f t="shared" si="0"/>
        <v>-85</v>
      </c>
      <c r="H15" s="682">
        <f t="shared" si="1"/>
        <v>91.136600625651724</v>
      </c>
      <c r="I15" s="654"/>
      <c r="J15" s="74"/>
      <c r="K15" s="22"/>
      <c r="L15" s="7"/>
      <c r="U15" s="565"/>
      <c r="V15" s="561"/>
      <c r="W15" s="564"/>
      <c r="X15" s="91"/>
      <c r="Y15" s="561"/>
      <c r="Z15" s="58"/>
      <c r="AA15" s="673"/>
      <c r="AB15" s="561"/>
    </row>
    <row r="16" spans="1:31" ht="16.5" customHeight="1" x14ac:dyDescent="0.25">
      <c r="A16" s="979" t="s">
        <v>195</v>
      </c>
      <c r="B16" s="980"/>
      <c r="C16" s="981"/>
      <c r="D16" s="688">
        <v>1468</v>
      </c>
      <c r="E16" s="677">
        <v>1436.0666666666666</v>
      </c>
      <c r="F16" s="312">
        <v>1480</v>
      </c>
      <c r="G16" s="677">
        <f t="shared" si="0"/>
        <v>12</v>
      </c>
      <c r="H16" s="682">
        <f t="shared" si="1"/>
        <v>100.81743869209809</v>
      </c>
      <c r="I16" s="654"/>
      <c r="J16" s="74"/>
      <c r="K16" s="22"/>
      <c r="L16" s="7"/>
      <c r="U16" s="565"/>
      <c r="V16" s="561"/>
      <c r="W16" s="564"/>
      <c r="X16" s="91"/>
      <c r="Y16" s="561"/>
      <c r="Z16" s="58"/>
      <c r="AA16" s="673"/>
      <c r="AB16" s="561"/>
    </row>
    <row r="17" spans="1:28" ht="16.5" customHeight="1" x14ac:dyDescent="0.25">
      <c r="A17" s="979" t="s">
        <v>203</v>
      </c>
      <c r="B17" s="980"/>
      <c r="C17" s="981"/>
      <c r="D17" s="688">
        <v>401</v>
      </c>
      <c r="E17" s="677">
        <v>446.21666666666664</v>
      </c>
      <c r="F17" s="312">
        <v>421</v>
      </c>
      <c r="G17" s="677">
        <f t="shared" si="0"/>
        <v>20</v>
      </c>
      <c r="H17" s="682">
        <f t="shared" si="1"/>
        <v>104.98753117206982</v>
      </c>
      <c r="I17" s="654"/>
      <c r="J17" s="74"/>
      <c r="K17" s="22"/>
      <c r="L17" s="7"/>
      <c r="U17" s="565"/>
      <c r="V17" s="561"/>
      <c r="W17" s="564"/>
      <c r="X17" s="91"/>
      <c r="Y17" s="561"/>
      <c r="Z17" s="58"/>
      <c r="AA17" s="673"/>
      <c r="AB17" s="561"/>
    </row>
    <row r="18" spans="1:28" ht="16.5" customHeight="1" x14ac:dyDescent="0.25">
      <c r="A18" s="979" t="s">
        <v>205</v>
      </c>
      <c r="B18" s="980"/>
      <c r="C18" s="981"/>
      <c r="D18" s="688">
        <v>1856</v>
      </c>
      <c r="E18" s="677">
        <v>1817.5333333333333</v>
      </c>
      <c r="F18" s="312">
        <v>1922</v>
      </c>
      <c r="G18" s="677">
        <f t="shared" si="0"/>
        <v>66</v>
      </c>
      <c r="H18" s="682">
        <f t="shared" si="1"/>
        <v>103.55603448275863</v>
      </c>
      <c r="I18" s="654"/>
      <c r="J18" s="74"/>
      <c r="K18" s="22"/>
      <c r="L18" s="7"/>
      <c r="U18" s="565"/>
      <c r="V18" s="561"/>
      <c r="W18" s="564"/>
      <c r="X18" s="91"/>
      <c r="Y18" s="561"/>
      <c r="Z18" s="58"/>
      <c r="AA18" s="673"/>
      <c r="AB18" s="561"/>
    </row>
    <row r="19" spans="1:28" ht="16.5" customHeight="1" x14ac:dyDescent="0.25">
      <c r="A19" s="979" t="s">
        <v>196</v>
      </c>
      <c r="B19" s="980"/>
      <c r="C19" s="981"/>
      <c r="D19" s="688">
        <v>1111</v>
      </c>
      <c r="E19" s="677">
        <v>1182.6166666666666</v>
      </c>
      <c r="F19" s="312">
        <v>1243</v>
      </c>
      <c r="G19" s="677">
        <f t="shared" si="0"/>
        <v>132</v>
      </c>
      <c r="H19" s="682">
        <f t="shared" si="1"/>
        <v>111.88118811881189</v>
      </c>
      <c r="I19" s="654"/>
      <c r="J19" s="74"/>
      <c r="K19" s="22"/>
      <c r="L19" s="7"/>
      <c r="U19" s="565"/>
      <c r="V19" s="561"/>
      <c r="W19" s="564"/>
      <c r="X19" s="91"/>
      <c r="Y19" s="561"/>
      <c r="Z19" s="58"/>
      <c r="AA19" s="673"/>
      <c r="AB19" s="561"/>
    </row>
    <row r="20" spans="1:28" ht="16.5" customHeight="1" x14ac:dyDescent="0.25">
      <c r="A20" s="979" t="s">
        <v>197</v>
      </c>
      <c r="B20" s="980"/>
      <c r="C20" s="981"/>
      <c r="D20" s="688">
        <v>1776</v>
      </c>
      <c r="E20" s="677">
        <v>1299.0833333333333</v>
      </c>
      <c r="F20" s="312">
        <v>2129</v>
      </c>
      <c r="G20" s="677">
        <f t="shared" si="0"/>
        <v>353</v>
      </c>
      <c r="H20" s="682">
        <f t="shared" si="1"/>
        <v>119.87612612612612</v>
      </c>
      <c r="I20" s="654"/>
      <c r="J20" s="74"/>
      <c r="K20" s="22"/>
      <c r="L20" s="7"/>
      <c r="U20" s="565"/>
      <c r="V20" s="561"/>
      <c r="W20" s="564"/>
      <c r="X20" s="91"/>
      <c r="Y20" s="561"/>
      <c r="Z20" s="58"/>
      <c r="AA20" s="673"/>
      <c r="AB20" s="561"/>
    </row>
    <row r="21" spans="1:28" ht="31.5" customHeight="1" x14ac:dyDescent="0.25">
      <c r="A21" s="985" t="s">
        <v>198</v>
      </c>
      <c r="B21" s="986"/>
      <c r="C21" s="987"/>
      <c r="D21" s="688">
        <v>4130</v>
      </c>
      <c r="E21" s="677">
        <v>4138.833333333333</v>
      </c>
      <c r="F21" s="312">
        <v>4035</v>
      </c>
      <c r="G21" s="677">
        <f t="shared" si="0"/>
        <v>-95</v>
      </c>
      <c r="H21" s="682">
        <f t="shared" si="1"/>
        <v>97.699757869249396</v>
      </c>
      <c r="I21" s="654"/>
      <c r="J21" s="74"/>
      <c r="K21" s="22"/>
      <c r="L21" s="7"/>
      <c r="U21" s="565"/>
      <c r="V21" s="561"/>
      <c r="W21" s="564"/>
      <c r="X21" s="91"/>
      <c r="Y21" s="561"/>
      <c r="Z21" s="58"/>
      <c r="AA21" s="673"/>
      <c r="AB21" s="561"/>
    </row>
    <row r="22" spans="1:28" ht="16.5" customHeight="1" x14ac:dyDescent="0.25">
      <c r="A22" s="979" t="s">
        <v>46</v>
      </c>
      <c r="B22" s="980"/>
      <c r="C22" s="981"/>
      <c r="D22" s="688">
        <v>7335</v>
      </c>
      <c r="E22" s="677">
        <v>7478.5249999999996</v>
      </c>
      <c r="F22" s="312">
        <v>7354</v>
      </c>
      <c r="G22" s="677">
        <f t="shared" si="0"/>
        <v>19</v>
      </c>
      <c r="H22" s="682">
        <f t="shared" si="1"/>
        <v>100.25903203817315</v>
      </c>
      <c r="I22" s="654"/>
      <c r="J22" s="74"/>
      <c r="K22" s="22"/>
      <c r="L22" s="7"/>
      <c r="U22" s="565"/>
      <c r="V22" s="561"/>
      <c r="W22" s="564"/>
      <c r="X22" s="91"/>
      <c r="Y22" s="561"/>
      <c r="Z22" s="58"/>
      <c r="AA22" s="673"/>
      <c r="AB22" s="561"/>
    </row>
    <row r="23" spans="1:28" ht="16.5" customHeight="1" x14ac:dyDescent="0.25">
      <c r="A23" s="979" t="s">
        <v>201</v>
      </c>
      <c r="B23" s="980"/>
      <c r="C23" s="981"/>
      <c r="D23" s="688">
        <v>6114</v>
      </c>
      <c r="E23" s="677">
        <v>6140.708333333333</v>
      </c>
      <c r="F23" s="312">
        <v>6041</v>
      </c>
      <c r="G23" s="677">
        <f t="shared" si="0"/>
        <v>-73</v>
      </c>
      <c r="H23" s="682">
        <f t="shared" si="1"/>
        <v>98.806018972849202</v>
      </c>
      <c r="I23" s="654"/>
      <c r="J23" s="74"/>
      <c r="K23" s="22"/>
      <c r="L23" s="7"/>
      <c r="U23" s="565"/>
      <c r="V23" s="561"/>
      <c r="W23" s="564"/>
      <c r="X23" s="91"/>
      <c r="Y23" s="561"/>
      <c r="Z23" s="58"/>
      <c r="AA23" s="673"/>
      <c r="AB23" s="561"/>
    </row>
    <row r="24" spans="1:28" ht="20.25" customHeight="1" x14ac:dyDescent="0.25">
      <c r="A24" s="979" t="s">
        <v>202</v>
      </c>
      <c r="B24" s="980"/>
      <c r="C24" s="981"/>
      <c r="D24" s="692">
        <v>1341</v>
      </c>
      <c r="E24" s="678">
        <v>1347.65</v>
      </c>
      <c r="F24" s="690">
        <v>1433</v>
      </c>
      <c r="G24" s="678">
        <f t="shared" si="0"/>
        <v>92</v>
      </c>
      <c r="H24" s="683">
        <f t="shared" si="1"/>
        <v>106.86055182699479</v>
      </c>
      <c r="I24" s="654"/>
      <c r="J24" s="74"/>
      <c r="K24" s="22"/>
      <c r="L24" s="7"/>
      <c r="U24" s="565"/>
      <c r="V24" s="561"/>
      <c r="W24" s="564"/>
      <c r="X24" s="91"/>
      <c r="Y24" s="561"/>
      <c r="Z24" s="58"/>
      <c r="AA24" s="673"/>
      <c r="AB24" s="561"/>
    </row>
    <row r="25" spans="1:28" ht="35.25" hidden="1" customHeight="1" x14ac:dyDescent="0.25">
      <c r="A25" s="669"/>
      <c r="B25" s="989" t="s">
        <v>202</v>
      </c>
      <c r="C25" s="989"/>
      <c r="D25" s="689"/>
      <c r="E25" s="679"/>
      <c r="F25" s="703"/>
      <c r="G25" s="704">
        <f t="shared" si="0"/>
        <v>0</v>
      </c>
      <c r="H25" s="705" t="e">
        <f t="shared" si="1"/>
        <v>#DIV/0!</v>
      </c>
      <c r="I25" s="654"/>
      <c r="J25" s="74"/>
      <c r="K25" s="22"/>
      <c r="L25" s="7"/>
      <c r="U25" s="565"/>
      <c r="V25" s="561"/>
      <c r="W25" s="564"/>
      <c r="X25" s="91"/>
      <c r="Y25" s="561"/>
      <c r="Z25" s="58"/>
      <c r="AA25" s="673"/>
      <c r="AB25" s="561"/>
    </row>
    <row r="26" spans="1:28" s="9" customFormat="1" ht="16.5" hidden="1" x14ac:dyDescent="0.25">
      <c r="A26" s="669"/>
      <c r="B26" s="989" t="s">
        <v>202</v>
      </c>
      <c r="C26" s="989"/>
      <c r="D26" s="689"/>
      <c r="E26" s="679"/>
      <c r="F26" s="703"/>
      <c r="G26" s="704">
        <f t="shared" si="0"/>
        <v>0</v>
      </c>
      <c r="H26" s="705" t="e">
        <f t="shared" si="1"/>
        <v>#DIV/0!</v>
      </c>
      <c r="I26" s="336"/>
      <c r="J26" s="74"/>
      <c r="K26" s="22"/>
      <c r="L26" s="7"/>
      <c r="U26" s="565"/>
      <c r="V26" s="561"/>
      <c r="W26" s="671"/>
      <c r="X26" s="91"/>
      <c r="Y26" s="561"/>
      <c r="Z26" s="670"/>
      <c r="AA26" s="674"/>
      <c r="AB26" s="561"/>
    </row>
    <row r="27" spans="1:28" s="35" customFormat="1" ht="20.25" customHeight="1" thickBot="1" x14ac:dyDescent="0.3">
      <c r="A27" s="990" t="s">
        <v>557</v>
      </c>
      <c r="B27" s="991"/>
      <c r="C27" s="992"/>
      <c r="D27" s="694">
        <v>19580.599999999999</v>
      </c>
      <c r="E27" s="680">
        <v>19407.955500000004</v>
      </c>
      <c r="F27" s="693">
        <v>18662.959999999995</v>
      </c>
      <c r="G27" s="680">
        <f t="shared" si="0"/>
        <v>-917.64000000000306</v>
      </c>
      <c r="H27" s="684">
        <f t="shared" si="1"/>
        <v>95.313524611094635</v>
      </c>
      <c r="I27" s="695"/>
      <c r="J27" s="217"/>
      <c r="K27" s="218"/>
      <c r="L27" s="219"/>
      <c r="U27" s="565"/>
      <c r="V27" s="561"/>
      <c r="W27" s="672"/>
      <c r="X27" s="91"/>
      <c r="Y27" s="561"/>
      <c r="Z27" s="607"/>
      <c r="AA27" s="675"/>
      <c r="AB27" s="561"/>
    </row>
    <row r="28" spans="1:28" s="9" customFormat="1" ht="69" customHeight="1" x14ac:dyDescent="0.25">
      <c r="A28" s="993" t="s">
        <v>558</v>
      </c>
      <c r="B28" s="993"/>
      <c r="C28" s="993"/>
      <c r="D28" s="993"/>
      <c r="E28" s="993"/>
      <c r="F28" s="993"/>
      <c r="G28" s="993"/>
      <c r="H28" s="993"/>
      <c r="I28" s="336"/>
      <c r="J28" s="91"/>
      <c r="K28" s="22"/>
      <c r="L28" s="7"/>
    </row>
    <row r="29" spans="1:28" s="9" customFormat="1" ht="18" customHeight="1" x14ac:dyDescent="0.2">
      <c r="A29" s="988" t="s">
        <v>153</v>
      </c>
      <c r="B29" s="988"/>
      <c r="C29" s="988"/>
      <c r="D29" s="988"/>
      <c r="E29" s="988"/>
      <c r="F29" s="988"/>
      <c r="G29" s="988"/>
      <c r="H29" s="988"/>
      <c r="I29" s="336"/>
      <c r="J29" s="74"/>
      <c r="K29" s="22"/>
      <c r="L29" s="7"/>
    </row>
    <row r="30" spans="1:28" s="9" customFormat="1" ht="16.5" hidden="1" x14ac:dyDescent="0.2">
      <c r="A30" s="988" t="s">
        <v>146</v>
      </c>
      <c r="B30" s="988"/>
      <c r="C30" s="988"/>
      <c r="D30" s="988"/>
      <c r="E30" s="988"/>
      <c r="F30" s="988"/>
      <c r="G30" s="988"/>
      <c r="H30" s="988"/>
      <c r="I30" s="336"/>
      <c r="J30" s="74"/>
      <c r="K30" s="22"/>
      <c r="L30" s="7"/>
    </row>
    <row r="31" spans="1:28" s="9" customFormat="1" ht="34.5" customHeight="1" x14ac:dyDescent="0.2">
      <c r="A31" s="988" t="s">
        <v>146</v>
      </c>
      <c r="B31" s="988"/>
      <c r="C31" s="988"/>
      <c r="D31" s="988"/>
      <c r="E31" s="988"/>
      <c r="F31" s="988"/>
      <c r="G31" s="988"/>
      <c r="H31" s="988"/>
      <c r="I31" s="336"/>
      <c r="J31" s="74"/>
      <c r="K31" s="22"/>
      <c r="L31" s="7"/>
    </row>
    <row r="32" spans="1:28" s="9" customFormat="1" ht="9" customHeight="1" x14ac:dyDescent="0.2">
      <c r="A32" s="71"/>
      <c r="B32" s="71"/>
      <c r="C32" s="71"/>
      <c r="D32" s="71"/>
      <c r="E32" s="71"/>
      <c r="F32" s="71"/>
      <c r="G32" s="71"/>
      <c r="H32" s="71"/>
      <c r="I32" s="336"/>
      <c r="J32" s="74"/>
      <c r="K32" s="22"/>
      <c r="L32" s="7"/>
    </row>
    <row r="33" spans="1:29" s="9" customFormat="1" ht="19.5" customHeight="1" x14ac:dyDescent="0.2">
      <c r="A33" s="955" t="s">
        <v>179</v>
      </c>
      <c r="B33" s="955"/>
      <c r="C33" s="955"/>
      <c r="D33" s="955"/>
      <c r="E33" s="955"/>
      <c r="F33" s="955"/>
      <c r="G33" s="955"/>
      <c r="H33" s="955"/>
      <c r="I33" s="336"/>
      <c r="J33" s="74"/>
      <c r="K33" s="22"/>
      <c r="L33" s="7"/>
    </row>
    <row r="34" spans="1:29" s="9" customFormat="1" ht="15.75" customHeight="1" thickBot="1" x14ac:dyDescent="0.25">
      <c r="A34" s="71"/>
      <c r="B34" s="71"/>
      <c r="C34" s="71"/>
      <c r="D34" s="71"/>
      <c r="E34" s="71"/>
      <c r="F34" s="71"/>
      <c r="G34" s="71"/>
      <c r="H34" s="292" t="s">
        <v>25</v>
      </c>
      <c r="I34" s="336"/>
      <c r="J34" s="74"/>
      <c r="K34" s="22"/>
      <c r="L34" s="7"/>
    </row>
    <row r="35" spans="1:29" s="9" customFormat="1" ht="53.25" customHeight="1" thickBot="1" x14ac:dyDescent="0.25">
      <c r="A35" s="994" t="s">
        <v>54</v>
      </c>
      <c r="B35" s="950"/>
      <c r="C35" s="995"/>
      <c r="D35" s="999" t="s">
        <v>573</v>
      </c>
      <c r="E35" s="999" t="s">
        <v>378</v>
      </c>
      <c r="F35" s="999" t="s">
        <v>574</v>
      </c>
      <c r="G35" s="1001" t="s">
        <v>575</v>
      </c>
      <c r="H35" s="1002"/>
      <c r="I35" s="336"/>
      <c r="J35" s="74"/>
      <c r="K35" s="57"/>
      <c r="L35" s="7"/>
    </row>
    <row r="36" spans="1:29" s="9" customFormat="1" ht="17.25" customHeight="1" thickBot="1" x14ac:dyDescent="0.25">
      <c r="A36" s="996"/>
      <c r="B36" s="997"/>
      <c r="C36" s="998"/>
      <c r="D36" s="1000"/>
      <c r="E36" s="1000"/>
      <c r="F36" s="1000"/>
      <c r="G36" s="298" t="s">
        <v>239</v>
      </c>
      <c r="H36" s="298" t="s">
        <v>26</v>
      </c>
      <c r="I36" s="336"/>
      <c r="J36" s="74"/>
      <c r="K36" s="57"/>
      <c r="L36" s="7"/>
    </row>
    <row r="37" spans="1:29" s="9" customFormat="1" ht="25.5" customHeight="1" x14ac:dyDescent="0.35">
      <c r="A37" s="1005" t="s">
        <v>171</v>
      </c>
      <c r="B37" s="1006"/>
      <c r="C37" s="1007"/>
      <c r="D37" s="316">
        <f>D38+D40+D41+D42+D43</f>
        <v>9722</v>
      </c>
      <c r="E37" s="316">
        <f>E38+E40+E41+E42+E43</f>
        <v>9839.6999999999989</v>
      </c>
      <c r="F37" s="321">
        <f>F38+F40+F41+F42+F43</f>
        <v>9743.2000000000007</v>
      </c>
      <c r="G37" s="321">
        <f>F37-D37</f>
        <v>21.200000000000728</v>
      </c>
      <c r="H37" s="322">
        <f>F37/D37*100</f>
        <v>100.21806212713433</v>
      </c>
      <c r="I37" s="336"/>
      <c r="J37" s="76"/>
      <c r="K37" s="74"/>
      <c r="L37" s="7"/>
      <c r="T37" s="88"/>
      <c r="U37" s="529"/>
      <c r="V37" s="528"/>
      <c r="W37" s="335"/>
      <c r="X37" s="335"/>
    </row>
    <row r="38" spans="1:29" s="9" customFormat="1" ht="30.75" customHeight="1" x14ac:dyDescent="0.2">
      <c r="A38" s="1008" t="s">
        <v>388</v>
      </c>
      <c r="B38" s="1009"/>
      <c r="C38" s="1010"/>
      <c r="D38" s="313">
        <v>793</v>
      </c>
      <c r="E38" s="318">
        <v>791</v>
      </c>
      <c r="F38" s="313">
        <v>787</v>
      </c>
      <c r="G38" s="313">
        <f>F38-D38</f>
        <v>-6</v>
      </c>
      <c r="H38" s="323">
        <f>F38/D38*100</f>
        <v>99.243379571248425</v>
      </c>
      <c r="I38" s="336"/>
      <c r="J38" s="74"/>
      <c r="K38" s="57"/>
      <c r="L38" s="7"/>
      <c r="T38" s="88"/>
      <c r="U38" s="529"/>
      <c r="V38" s="528"/>
      <c r="W38" s="335"/>
      <c r="X38" s="335"/>
    </row>
    <row r="39" spans="1:29" s="9" customFormat="1" ht="19.5" customHeight="1" x14ac:dyDescent="0.2">
      <c r="A39" s="1008" t="s">
        <v>389</v>
      </c>
      <c r="B39" s="1009"/>
      <c r="C39" s="1010"/>
      <c r="D39" s="317"/>
      <c r="E39" s="314"/>
      <c r="F39" s="320"/>
      <c r="G39" s="313"/>
      <c r="H39" s="323"/>
      <c r="I39" s="336"/>
      <c r="J39" s="74"/>
      <c r="K39" s="57"/>
      <c r="L39" s="7"/>
      <c r="T39" s="88"/>
      <c r="U39" s="529"/>
      <c r="V39" s="528"/>
      <c r="W39" s="335"/>
      <c r="X39" s="335"/>
    </row>
    <row r="40" spans="1:29" s="9" customFormat="1" ht="19.5" customHeight="1" x14ac:dyDescent="0.2">
      <c r="A40" s="1011" t="s">
        <v>390</v>
      </c>
      <c r="B40" s="1012"/>
      <c r="C40" s="1013"/>
      <c r="D40" s="314">
        <v>285</v>
      </c>
      <c r="E40" s="314">
        <v>290.39999999999998</v>
      </c>
      <c r="F40" s="314">
        <v>290</v>
      </c>
      <c r="G40" s="324">
        <f>F40-D40</f>
        <v>5</v>
      </c>
      <c r="H40" s="119">
        <f>F40/D40*100</f>
        <v>101.75438596491229</v>
      </c>
      <c r="I40" s="336"/>
      <c r="J40" s="74"/>
      <c r="K40" s="57"/>
      <c r="L40" s="7"/>
      <c r="T40" s="88"/>
      <c r="U40" s="529"/>
      <c r="V40" s="528"/>
      <c r="W40" s="335"/>
      <c r="X40" s="335"/>
    </row>
    <row r="41" spans="1:29" s="9" customFormat="1" ht="21" customHeight="1" x14ac:dyDescent="0.2">
      <c r="A41" s="1011" t="s">
        <v>397</v>
      </c>
      <c r="B41" s="1012"/>
      <c r="C41" s="1013"/>
      <c r="D41" s="314">
        <v>408</v>
      </c>
      <c r="E41" s="314">
        <v>417</v>
      </c>
      <c r="F41" s="314">
        <v>649</v>
      </c>
      <c r="G41" s="324">
        <f>F41-D41</f>
        <v>241</v>
      </c>
      <c r="H41" s="119">
        <f>F41/D41*100</f>
        <v>159.06862745098039</v>
      </c>
      <c r="I41" s="336"/>
      <c r="J41" s="74"/>
      <c r="K41" s="57"/>
      <c r="L41" s="7"/>
      <c r="T41" s="88"/>
      <c r="U41" s="529"/>
      <c r="V41" s="528"/>
      <c r="W41" s="335"/>
      <c r="X41" s="335"/>
      <c r="AC41" s="335"/>
    </row>
    <row r="42" spans="1:29" s="9" customFormat="1" ht="19.5" customHeight="1" x14ac:dyDescent="0.2">
      <c r="A42" s="1014" t="s">
        <v>398</v>
      </c>
      <c r="B42" s="1015"/>
      <c r="C42" s="1016"/>
      <c r="D42" s="315">
        <v>6747</v>
      </c>
      <c r="E42" s="314">
        <v>6843.5</v>
      </c>
      <c r="F42" s="315">
        <v>6543</v>
      </c>
      <c r="G42" s="324">
        <f>F42-D42</f>
        <v>-204</v>
      </c>
      <c r="H42" s="119">
        <f>F42/D42*100</f>
        <v>96.976433970653616</v>
      </c>
      <c r="I42" s="336"/>
      <c r="J42" s="74"/>
      <c r="K42" s="57"/>
      <c r="L42" s="7"/>
      <c r="T42" s="88"/>
      <c r="U42" s="529"/>
      <c r="V42" s="528"/>
      <c r="W42" s="335"/>
      <c r="X42" s="335"/>
    </row>
    <row r="43" spans="1:29" s="9" customFormat="1" ht="17.25" customHeight="1" thickBot="1" x14ac:dyDescent="0.35">
      <c r="A43" s="1017" t="s">
        <v>391</v>
      </c>
      <c r="B43" s="1018"/>
      <c r="C43" s="1019"/>
      <c r="D43" s="121">
        <v>1489</v>
      </c>
      <c r="E43" s="319">
        <v>1497.8</v>
      </c>
      <c r="F43" s="121">
        <v>1474.2</v>
      </c>
      <c r="G43" s="325">
        <f>F43-D43</f>
        <v>-14.799999999999955</v>
      </c>
      <c r="H43" s="326">
        <f>F43/D43*100</f>
        <v>99.006044325050368</v>
      </c>
      <c r="I43" s="336"/>
      <c r="J43" s="77"/>
      <c r="K43" s="57"/>
      <c r="L43" s="7"/>
      <c r="T43" s="88"/>
      <c r="U43" s="529"/>
      <c r="V43" s="528"/>
      <c r="W43" s="335"/>
      <c r="X43" s="335"/>
    </row>
    <row r="44" spans="1:29" s="9" customFormat="1" ht="16.5" hidden="1" customHeight="1" x14ac:dyDescent="0.2">
      <c r="A44" s="1020" t="s">
        <v>176</v>
      </c>
      <c r="B44" s="1021"/>
      <c r="C44" s="481" t="s">
        <v>25</v>
      </c>
      <c r="D44" s="482"/>
      <c r="E44" s="482">
        <v>68</v>
      </c>
      <c r="F44" s="482">
        <v>89</v>
      </c>
      <c r="G44" s="482" t="e">
        <f>F44-#REF!</f>
        <v>#REF!</v>
      </c>
      <c r="H44" s="697" t="e">
        <f>F44/#REF!*100</f>
        <v>#REF!</v>
      </c>
      <c r="I44" s="336"/>
      <c r="J44" s="74"/>
      <c r="K44" s="57"/>
      <c r="L44" s="7"/>
      <c r="U44" s="388">
        <f>F44-D44</f>
        <v>89</v>
      </c>
      <c r="V44" s="335" t="e">
        <f>F44/D44*100</f>
        <v>#DIV/0!</v>
      </c>
      <c r="W44" s="335" t="e">
        <f t="shared" ref="W44:X46" si="2">G44-U44</f>
        <v>#REF!</v>
      </c>
      <c r="X44" s="335" t="e">
        <f t="shared" si="2"/>
        <v>#REF!</v>
      </c>
    </row>
    <row r="45" spans="1:29" s="9" customFormat="1" ht="16.5" hidden="1" customHeight="1" x14ac:dyDescent="0.2">
      <c r="A45" s="1022" t="s">
        <v>177</v>
      </c>
      <c r="B45" s="1023"/>
      <c r="C45" s="483" t="s">
        <v>25</v>
      </c>
      <c r="D45" s="484"/>
      <c r="E45" s="484">
        <v>1841</v>
      </c>
      <c r="F45" s="484">
        <v>1409</v>
      </c>
      <c r="G45" s="484" t="e">
        <f>F45-#REF!</f>
        <v>#REF!</v>
      </c>
      <c r="H45" s="698" t="e">
        <f>F45/#REF!*100</f>
        <v>#REF!</v>
      </c>
      <c r="I45" s="336"/>
      <c r="J45" s="74"/>
      <c r="K45" s="57"/>
      <c r="L45" s="7"/>
      <c r="U45" s="388">
        <f>F45-D45</f>
        <v>1409</v>
      </c>
      <c r="V45" s="335" t="e">
        <f>F45/D45*100</f>
        <v>#DIV/0!</v>
      </c>
      <c r="W45" s="335" t="e">
        <f t="shared" si="2"/>
        <v>#REF!</v>
      </c>
      <c r="X45" s="335" t="e">
        <f t="shared" si="2"/>
        <v>#REF!</v>
      </c>
    </row>
    <row r="46" spans="1:29" s="9" customFormat="1" ht="18" hidden="1" customHeight="1" thickBot="1" x14ac:dyDescent="0.25">
      <c r="A46" s="1024" t="s">
        <v>170</v>
      </c>
      <c r="B46" s="1025"/>
      <c r="C46" s="485" t="s">
        <v>25</v>
      </c>
      <c r="D46" s="486"/>
      <c r="E46" s="486">
        <f>D37+E44+E45</f>
        <v>11631</v>
      </c>
      <c r="F46" s="486">
        <f>F37+F44+F45</f>
        <v>11241.2</v>
      </c>
      <c r="G46" s="487" t="e">
        <f>F46-#REF!</f>
        <v>#REF!</v>
      </c>
      <c r="H46" s="699" t="e">
        <f>F46/#REF!*100</f>
        <v>#REF!</v>
      </c>
      <c r="I46" s="336"/>
      <c r="J46" s="74"/>
      <c r="K46" s="57"/>
      <c r="L46" s="7"/>
      <c r="M46" s="88"/>
      <c r="U46" s="388">
        <f>F46-D46</f>
        <v>11241.2</v>
      </c>
      <c r="V46" s="335" t="e">
        <f>F46/D46*100</f>
        <v>#DIV/0!</v>
      </c>
      <c r="W46" s="335" t="e">
        <f t="shared" si="2"/>
        <v>#REF!</v>
      </c>
      <c r="X46" s="335" t="e">
        <f t="shared" si="2"/>
        <v>#REF!</v>
      </c>
    </row>
    <row r="47" spans="1:29" s="9" customFormat="1" ht="34.5" customHeight="1" x14ac:dyDescent="0.2">
      <c r="A47" s="1004" t="s">
        <v>399</v>
      </c>
      <c r="B47" s="1004"/>
      <c r="C47" s="1004"/>
      <c r="D47" s="1004"/>
      <c r="E47" s="1004"/>
      <c r="F47" s="1004"/>
      <c r="G47" s="1004"/>
      <c r="H47" s="1004"/>
      <c r="I47" s="336"/>
      <c r="J47" s="74"/>
      <c r="K47" s="57"/>
      <c r="L47" s="7"/>
      <c r="W47" s="88"/>
    </row>
    <row r="48" spans="1:29" s="9" customFormat="1" ht="16.5" customHeight="1" x14ac:dyDescent="0.2">
      <c r="A48" s="1003"/>
      <c r="B48" s="1004"/>
      <c r="C48" s="1004"/>
      <c r="D48" s="1004"/>
      <c r="E48" s="1004"/>
      <c r="F48" s="1004"/>
      <c r="G48" s="1004"/>
      <c r="H48" s="1004"/>
      <c r="I48" s="336"/>
      <c r="J48" s="74"/>
      <c r="K48" s="22"/>
      <c r="L48" s="7"/>
      <c r="W48" s="88"/>
    </row>
    <row r="49" spans="1:24" s="9" customFormat="1" ht="9.75" customHeight="1" x14ac:dyDescent="0.25">
      <c r="A49" s="214"/>
      <c r="B49" s="214"/>
      <c r="C49" s="214"/>
      <c r="D49" s="214"/>
      <c r="E49" s="214"/>
      <c r="F49" s="214"/>
      <c r="G49" s="214"/>
      <c r="H49" s="214"/>
      <c r="I49" s="336"/>
      <c r="J49" s="74"/>
      <c r="K49" s="22"/>
      <c r="L49" s="7"/>
      <c r="W49" s="88"/>
    </row>
    <row r="50" spans="1:24" s="9" customFormat="1" ht="20.25" customHeight="1" x14ac:dyDescent="0.2">
      <c r="A50" s="955" t="s">
        <v>217</v>
      </c>
      <c r="B50" s="955"/>
      <c r="C50" s="955"/>
      <c r="D50" s="955"/>
      <c r="E50" s="955"/>
      <c r="F50" s="955"/>
      <c r="G50" s="955"/>
      <c r="H50" s="955"/>
      <c r="I50" s="336"/>
      <c r="J50" s="74"/>
      <c r="K50" s="22"/>
      <c r="L50" s="7"/>
      <c r="W50" s="88"/>
    </row>
    <row r="51" spans="1:24" s="9" customFormat="1" ht="15.75" customHeight="1" thickBot="1" x14ac:dyDescent="0.25">
      <c r="A51" s="71"/>
      <c r="B51" s="71"/>
      <c r="C51" s="71"/>
      <c r="D51" s="71"/>
      <c r="E51" s="71"/>
      <c r="F51" s="71"/>
      <c r="G51" s="71"/>
      <c r="H51" s="293" t="s">
        <v>25</v>
      </c>
      <c r="I51" s="336"/>
      <c r="J51" s="74"/>
      <c r="K51" s="22"/>
      <c r="L51" s="7"/>
      <c r="W51" s="88"/>
    </row>
    <row r="52" spans="1:24" s="9" customFormat="1" ht="33.75" customHeight="1" thickBot="1" x14ac:dyDescent="0.25">
      <c r="A52" s="1026" t="s">
        <v>54</v>
      </c>
      <c r="B52" s="1027"/>
      <c r="C52" s="1028"/>
      <c r="D52" s="999" t="s">
        <v>570</v>
      </c>
      <c r="E52" s="999" t="s">
        <v>395</v>
      </c>
      <c r="F52" s="999" t="s">
        <v>571</v>
      </c>
      <c r="G52" s="1032" t="s">
        <v>572</v>
      </c>
      <c r="H52" s="1033"/>
      <c r="I52" s="336"/>
      <c r="J52" s="74"/>
      <c r="K52" s="89"/>
      <c r="L52" s="7"/>
      <c r="W52" s="88"/>
    </row>
    <row r="53" spans="1:24" s="9" customFormat="1" ht="17.25" thickBot="1" x14ac:dyDescent="0.25">
      <c r="A53" s="1029"/>
      <c r="B53" s="1030"/>
      <c r="C53" s="1031"/>
      <c r="D53" s="1000"/>
      <c r="E53" s="1000"/>
      <c r="F53" s="1000"/>
      <c r="G53" s="298" t="s">
        <v>239</v>
      </c>
      <c r="H53" s="298" t="s">
        <v>26</v>
      </c>
      <c r="I53" s="336"/>
      <c r="J53" s="74"/>
      <c r="K53" s="89"/>
      <c r="L53" s="7"/>
      <c r="W53" s="88"/>
    </row>
    <row r="54" spans="1:24" ht="26.25" customHeight="1" x14ac:dyDescent="0.2">
      <c r="A54" s="1036" t="s">
        <v>215</v>
      </c>
      <c r="B54" s="1037"/>
      <c r="C54" s="1038"/>
      <c r="D54" s="327">
        <f>D55+D56</f>
        <v>42460</v>
      </c>
      <c r="E54" s="329">
        <f>E55+E56</f>
        <v>42704</v>
      </c>
      <c r="F54" s="327">
        <f>F55+F56</f>
        <v>43121</v>
      </c>
      <c r="G54" s="332">
        <f>F54-D54</f>
        <v>661</v>
      </c>
      <c r="H54" s="120">
        <f>F54/D54*100</f>
        <v>101.55675930287329</v>
      </c>
      <c r="I54" s="696"/>
      <c r="K54" s="707"/>
      <c r="L54" s="709"/>
      <c r="M54" s="708"/>
      <c r="N54" s="709"/>
      <c r="T54" s="34"/>
      <c r="U54" s="379"/>
      <c r="V54" s="215"/>
      <c r="W54" s="34"/>
    </row>
    <row r="55" spans="1:24" ht="16.5" customHeight="1" x14ac:dyDescent="0.2">
      <c r="A55" s="1039" t="s">
        <v>98</v>
      </c>
      <c r="B55" s="1040"/>
      <c r="C55" s="1041"/>
      <c r="D55" s="328">
        <v>17695</v>
      </c>
      <c r="E55" s="330">
        <v>17889</v>
      </c>
      <c r="F55" s="328">
        <v>17820</v>
      </c>
      <c r="G55" s="332">
        <f>F55-D55</f>
        <v>125</v>
      </c>
      <c r="H55" s="120">
        <f>F55/D55*100</f>
        <v>100.70641424131111</v>
      </c>
      <c r="I55" s="696"/>
      <c r="J55" s="706"/>
      <c r="K55" s="707"/>
      <c r="L55" s="709"/>
      <c r="M55" s="708"/>
      <c r="N55" s="709"/>
      <c r="T55" s="34"/>
      <c r="U55" s="379"/>
      <c r="V55" s="215"/>
      <c r="W55" s="34"/>
    </row>
    <row r="56" spans="1:24" ht="16.5" customHeight="1" x14ac:dyDescent="0.2">
      <c r="A56" s="1039" t="s">
        <v>99</v>
      </c>
      <c r="B56" s="1040"/>
      <c r="C56" s="1041"/>
      <c r="D56" s="328">
        <v>24765</v>
      </c>
      <c r="E56" s="330">
        <v>24815</v>
      </c>
      <c r="F56" s="328">
        <v>25301</v>
      </c>
      <c r="G56" s="332">
        <f>F56-D56</f>
        <v>536</v>
      </c>
      <c r="H56" s="120">
        <f>F56/D56*100</f>
        <v>102.1643448415102</v>
      </c>
      <c r="I56" s="696"/>
      <c r="J56" s="706"/>
      <c r="K56" s="707"/>
      <c r="L56" s="709"/>
      <c r="M56" s="708"/>
      <c r="N56" s="709"/>
      <c r="T56" s="34"/>
      <c r="U56" s="379"/>
      <c r="V56" s="215"/>
      <c r="W56" s="34"/>
    </row>
    <row r="57" spans="1:24" ht="18" customHeight="1" x14ac:dyDescent="0.2">
      <c r="A57" s="1042" t="s">
        <v>138</v>
      </c>
      <c r="B57" s="1043"/>
      <c r="C57" s="1044"/>
      <c r="D57" s="328"/>
      <c r="E57" s="330"/>
      <c r="F57" s="328"/>
      <c r="G57" s="332"/>
      <c r="H57" s="120"/>
      <c r="I57" s="696"/>
      <c r="J57" s="706"/>
      <c r="K57" s="707"/>
      <c r="L57" s="709"/>
      <c r="M57" s="708"/>
      <c r="N57" s="709"/>
      <c r="T57" s="34"/>
      <c r="U57" s="379"/>
      <c r="V57" s="215"/>
      <c r="W57" s="34"/>
    </row>
    <row r="58" spans="1:24" ht="19.5" customHeight="1" x14ac:dyDescent="0.2">
      <c r="A58" s="1042" t="s">
        <v>249</v>
      </c>
      <c r="B58" s="1043"/>
      <c r="C58" s="1044"/>
      <c r="D58" s="328">
        <f>D59+D60</f>
        <v>36866</v>
      </c>
      <c r="E58" s="330">
        <f>E59+E60</f>
        <v>37011</v>
      </c>
      <c r="F58" s="328">
        <f>F59+F60</f>
        <v>37178</v>
      </c>
      <c r="G58" s="332">
        <f t="shared" ref="G58:G65" si="3">F58-D58</f>
        <v>312</v>
      </c>
      <c r="H58" s="120">
        <f t="shared" ref="H58:H65" si="4">F58/D58*100</f>
        <v>100.84630825150545</v>
      </c>
      <c r="I58" s="696"/>
      <c r="J58" s="706"/>
      <c r="K58" s="707"/>
      <c r="L58" s="709"/>
      <c r="M58" s="708"/>
      <c r="N58" s="709"/>
      <c r="T58" s="34"/>
      <c r="U58" s="379"/>
      <c r="V58" s="215"/>
      <c r="W58" s="34"/>
    </row>
    <row r="59" spans="1:24" ht="16.5" customHeight="1" x14ac:dyDescent="0.2">
      <c r="A59" s="1039" t="s">
        <v>98</v>
      </c>
      <c r="B59" s="1040"/>
      <c r="C59" s="1041"/>
      <c r="D59" s="312">
        <v>16961</v>
      </c>
      <c r="E59" s="330">
        <v>17055</v>
      </c>
      <c r="F59" s="328">
        <v>16941</v>
      </c>
      <c r="G59" s="332">
        <f t="shared" si="3"/>
        <v>-20</v>
      </c>
      <c r="H59" s="120">
        <f t="shared" si="4"/>
        <v>99.882082424385359</v>
      </c>
      <c r="I59" s="696"/>
      <c r="J59" s="706"/>
      <c r="K59" s="707"/>
      <c r="L59" s="709"/>
      <c r="M59" s="708"/>
      <c r="N59" s="709"/>
      <c r="T59" s="34"/>
      <c r="U59" s="379"/>
      <c r="V59" s="215"/>
      <c r="W59" s="34"/>
    </row>
    <row r="60" spans="1:24" ht="16.5" customHeight="1" x14ac:dyDescent="0.2">
      <c r="A60" s="1039" t="s">
        <v>99</v>
      </c>
      <c r="B60" s="1040"/>
      <c r="C60" s="1041"/>
      <c r="D60" s="328">
        <v>19905</v>
      </c>
      <c r="E60" s="330">
        <v>19956</v>
      </c>
      <c r="F60" s="328">
        <v>20237</v>
      </c>
      <c r="G60" s="332">
        <f t="shared" si="3"/>
        <v>332</v>
      </c>
      <c r="H60" s="120">
        <f t="shared" si="4"/>
        <v>101.6679226325044</v>
      </c>
      <c r="I60" s="696"/>
      <c r="J60" s="706"/>
      <c r="K60" s="707"/>
      <c r="L60" s="709"/>
      <c r="M60" s="708"/>
      <c r="N60" s="709"/>
      <c r="T60" s="34"/>
      <c r="U60" s="379"/>
      <c r="V60" s="215"/>
      <c r="W60" s="34"/>
      <c r="X60" s="34"/>
    </row>
    <row r="61" spans="1:24" ht="16.5" customHeight="1" x14ac:dyDescent="0.2">
      <c r="A61" s="1042" t="s">
        <v>392</v>
      </c>
      <c r="B61" s="1043"/>
      <c r="C61" s="1044"/>
      <c r="D61" s="328">
        <f>SUM(D62:D63)</f>
        <v>1297</v>
      </c>
      <c r="E61" s="328">
        <f>SUM(E62:E63)</f>
        <v>1315</v>
      </c>
      <c r="F61" s="328">
        <f>SUM(F62:F63)</f>
        <v>1410</v>
      </c>
      <c r="G61" s="332">
        <f>F61-D61</f>
        <v>113</v>
      </c>
      <c r="H61" s="120">
        <f>F61/D61*100</f>
        <v>108.7124132613724</v>
      </c>
      <c r="I61" s="696"/>
      <c r="J61" s="706"/>
      <c r="K61" s="707"/>
      <c r="L61" s="709"/>
      <c r="M61" s="708"/>
      <c r="N61" s="709"/>
      <c r="T61" s="34"/>
      <c r="U61" s="379"/>
      <c r="V61" s="215"/>
      <c r="W61" s="215"/>
    </row>
    <row r="62" spans="1:24" ht="16.5" customHeight="1" x14ac:dyDescent="0.2">
      <c r="A62" s="1039" t="s">
        <v>98</v>
      </c>
      <c r="B62" s="1040"/>
      <c r="C62" s="1041"/>
      <c r="D62" s="328">
        <v>455</v>
      </c>
      <c r="E62" s="328">
        <v>475</v>
      </c>
      <c r="F62" s="328">
        <v>539</v>
      </c>
      <c r="G62" s="332">
        <f>F62-D62</f>
        <v>84</v>
      </c>
      <c r="H62" s="120">
        <f>F62/D62*100</f>
        <v>118.46153846153847</v>
      </c>
      <c r="I62" s="696"/>
      <c r="J62" s="706"/>
      <c r="K62" s="707"/>
      <c r="L62" s="709"/>
      <c r="M62" s="708"/>
      <c r="N62" s="709"/>
      <c r="T62" s="34"/>
      <c r="U62" s="379"/>
      <c r="V62" s="215"/>
      <c r="W62" s="215"/>
    </row>
    <row r="63" spans="1:24" ht="16.5" customHeight="1" x14ac:dyDescent="0.2">
      <c r="A63" s="1039" t="s">
        <v>99</v>
      </c>
      <c r="B63" s="1040"/>
      <c r="C63" s="1041"/>
      <c r="D63" s="328">
        <v>842</v>
      </c>
      <c r="E63" s="328">
        <v>840</v>
      </c>
      <c r="F63" s="328">
        <v>871</v>
      </c>
      <c r="G63" s="332">
        <f>F63-D63</f>
        <v>29</v>
      </c>
      <c r="H63" s="120">
        <f>F63/D63*100</f>
        <v>103.44418052256532</v>
      </c>
      <c r="I63" s="696"/>
      <c r="J63" s="706"/>
      <c r="K63" s="707"/>
      <c r="L63" s="709"/>
      <c r="M63" s="708"/>
      <c r="N63" s="709"/>
      <c r="T63" s="34"/>
      <c r="U63" s="379"/>
      <c r="V63" s="215"/>
      <c r="W63" s="215"/>
      <c r="X63" s="34"/>
    </row>
    <row r="64" spans="1:24" ht="48.75" customHeight="1" x14ac:dyDescent="0.2">
      <c r="A64" s="1042" t="s">
        <v>393</v>
      </c>
      <c r="B64" s="1043"/>
      <c r="C64" s="1044"/>
      <c r="D64" s="328">
        <v>3161</v>
      </c>
      <c r="E64" s="328">
        <v>3222</v>
      </c>
      <c r="F64" s="328">
        <v>3375</v>
      </c>
      <c r="G64" s="332">
        <f>F64-D64</f>
        <v>214</v>
      </c>
      <c r="H64" s="120">
        <f>F64/D64*100</f>
        <v>106.7700094906675</v>
      </c>
      <c r="I64" s="696"/>
      <c r="J64" s="706"/>
      <c r="K64" s="707"/>
      <c r="L64" s="709"/>
      <c r="M64" s="708"/>
      <c r="N64" s="709"/>
      <c r="T64" s="34"/>
      <c r="U64" s="379"/>
      <c r="V64" s="215"/>
      <c r="W64" s="215"/>
    </row>
    <row r="65" spans="1:23" ht="16.5" customHeight="1" thickBot="1" x14ac:dyDescent="0.25">
      <c r="A65" s="1045" t="s">
        <v>394</v>
      </c>
      <c r="B65" s="1046"/>
      <c r="C65" s="1047"/>
      <c r="D65" s="331">
        <v>1136</v>
      </c>
      <c r="E65" s="331">
        <v>1156</v>
      </c>
      <c r="F65" s="331">
        <v>1216</v>
      </c>
      <c r="G65" s="333">
        <f t="shared" si="3"/>
        <v>80</v>
      </c>
      <c r="H65" s="290">
        <f t="shared" si="4"/>
        <v>107.04225352112675</v>
      </c>
      <c r="I65" s="696"/>
      <c r="J65" s="706"/>
      <c r="K65" s="707"/>
      <c r="L65" s="709"/>
      <c r="M65" s="708"/>
      <c r="N65" s="709"/>
      <c r="T65" s="34"/>
      <c r="U65" s="379"/>
      <c r="V65" s="215"/>
      <c r="W65" s="215"/>
    </row>
    <row r="66" spans="1:23" s="58" customFormat="1" ht="16.5" x14ac:dyDescent="0.2">
      <c r="A66" s="1034"/>
      <c r="B66" s="1034"/>
      <c r="C66" s="1034"/>
      <c r="D66" s="1034"/>
      <c r="E66" s="1034"/>
      <c r="F66" s="1034"/>
      <c r="G66" s="1034"/>
      <c r="H66" s="1034"/>
      <c r="I66" s="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3" s="58" customFormat="1" ht="15.75" x14ac:dyDescent="0.2">
      <c r="A67" s="1035"/>
      <c r="B67" s="1035"/>
      <c r="C67" s="1035"/>
      <c r="D67" s="1035"/>
      <c r="E67" s="1035"/>
      <c r="F67" s="1035"/>
      <c r="G67" s="1035"/>
      <c r="H67" s="1035"/>
      <c r="I67" s="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73" spans="1:23" s="58" customFormat="1" x14ac:dyDescent="0.2">
      <c r="A73" s="63"/>
      <c r="B73" s="9"/>
      <c r="C73" s="9"/>
      <c r="D73" s="9"/>
      <c r="E73" s="9"/>
      <c r="F73" s="9"/>
      <c r="G73" s="9"/>
      <c r="H73" s="9"/>
      <c r="I73" s="32"/>
      <c r="K73" s="63"/>
      <c r="L73" s="63"/>
      <c r="M73" s="63"/>
      <c r="N73" s="63"/>
      <c r="O73" s="63"/>
      <c r="P73" s="63"/>
      <c r="Q73" s="63"/>
      <c r="R73" s="63"/>
      <c r="S73" s="63"/>
      <c r="T73" s="63"/>
    </row>
  </sheetData>
  <mergeCells count="71">
    <mergeCell ref="A66:H66"/>
    <mergeCell ref="A67:H67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50:H50"/>
    <mergeCell ref="A52:C53"/>
    <mergeCell ref="D52:D53"/>
    <mergeCell ref="E52:E53"/>
    <mergeCell ref="F52:F53"/>
    <mergeCell ref="G52:H52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30:H30"/>
    <mergeCell ref="A31:H31"/>
    <mergeCell ref="A33:H33"/>
    <mergeCell ref="A35:C36"/>
    <mergeCell ref="D35:D36"/>
    <mergeCell ref="E35:E36"/>
    <mergeCell ref="F35:F36"/>
    <mergeCell ref="G35:H35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53" zoomScaleNormal="71" zoomScaleSheetLayoutView="53" workbookViewId="0">
      <selection activeCell="R23" sqref="R23"/>
    </sheetView>
  </sheetViews>
  <sheetFormatPr defaultColWidth="9.140625" defaultRowHeight="12.75" x14ac:dyDescent="0.2"/>
  <cols>
    <col min="1" max="1" width="47.85546875" style="63" customWidth="1"/>
    <col min="2" max="2" width="16.140625" style="63" customWidth="1"/>
    <col min="3" max="3" width="17.140625" style="63" customWidth="1"/>
    <col min="4" max="4" width="18" style="63" customWidth="1"/>
    <col min="5" max="5" width="18.140625" style="63" customWidth="1"/>
    <col min="6" max="6" width="26.85546875" style="63" customWidth="1"/>
    <col min="7" max="7" width="26.28515625" style="63" customWidth="1"/>
    <col min="8" max="8" width="19.7109375" style="63" customWidth="1"/>
    <col min="9" max="16384" width="9.140625" style="63"/>
  </cols>
  <sheetData>
    <row r="1" spans="1:13" ht="24.75" customHeight="1" x14ac:dyDescent="0.3">
      <c r="A1" s="1048" t="s">
        <v>35</v>
      </c>
      <c r="B1" s="1048"/>
      <c r="C1" s="1048"/>
      <c r="D1" s="1048"/>
      <c r="E1" s="1048"/>
      <c r="F1" s="1048"/>
      <c r="G1" s="1048"/>
      <c r="H1" s="1048"/>
    </row>
    <row r="2" spans="1:13" ht="15.75" customHeight="1" thickBot="1" x14ac:dyDescent="0.25">
      <c r="A2" s="236"/>
      <c r="B2" s="236"/>
      <c r="C2" s="236"/>
      <c r="D2" s="236"/>
      <c r="E2" s="236"/>
      <c r="F2" s="236"/>
      <c r="H2" s="8"/>
    </row>
    <row r="3" spans="1:13" ht="60.75" customHeight="1" thickBot="1" x14ac:dyDescent="0.25">
      <c r="A3" s="948" t="s">
        <v>54</v>
      </c>
      <c r="B3" s="1049" t="s">
        <v>151</v>
      </c>
      <c r="C3" s="1051" t="s">
        <v>52</v>
      </c>
      <c r="D3" s="1052"/>
      <c r="E3" s="1052"/>
      <c r="F3" s="1053"/>
      <c r="G3" s="241" t="s">
        <v>462</v>
      </c>
      <c r="H3" s="114" t="s">
        <v>50</v>
      </c>
      <c r="M3" s="23"/>
    </row>
    <row r="4" spans="1:13" ht="59.25" customHeight="1" thickBot="1" x14ac:dyDescent="0.25">
      <c r="A4" s="949"/>
      <c r="B4" s="1050"/>
      <c r="C4" s="441" t="s">
        <v>567</v>
      </c>
      <c r="D4" s="114" t="s">
        <v>376</v>
      </c>
      <c r="E4" s="441" t="s">
        <v>568</v>
      </c>
      <c r="F4" s="114" t="s">
        <v>576</v>
      </c>
      <c r="G4" s="241" t="s">
        <v>479</v>
      </c>
      <c r="H4" s="241" t="s">
        <v>568</v>
      </c>
      <c r="I4" s="3"/>
      <c r="K4" s="34"/>
      <c r="M4" s="122"/>
    </row>
    <row r="5" spans="1:13" ht="36.75" customHeight="1" x14ac:dyDescent="0.2">
      <c r="A5" s="446" t="s">
        <v>92</v>
      </c>
      <c r="B5" s="447" t="s">
        <v>25</v>
      </c>
      <c r="C5" s="442">
        <v>1269</v>
      </c>
      <c r="D5" s="517">
        <v>1333</v>
      </c>
      <c r="E5" s="519">
        <v>1171</v>
      </c>
      <c r="F5" s="519">
        <f>E5-C5</f>
        <v>-98</v>
      </c>
      <c r="G5" s="519">
        <v>293</v>
      </c>
      <c r="H5" s="519">
        <v>15400</v>
      </c>
      <c r="I5" s="521"/>
      <c r="J5" s="52"/>
      <c r="K5" s="34"/>
      <c r="L5" s="31"/>
      <c r="M5" s="122"/>
    </row>
    <row r="6" spans="1:13" ht="20.25" customHeight="1" thickBot="1" x14ac:dyDescent="0.25">
      <c r="A6" s="448" t="s">
        <v>28</v>
      </c>
      <c r="B6" s="449" t="s">
        <v>25</v>
      </c>
      <c r="C6" s="443">
        <v>814</v>
      </c>
      <c r="D6" s="518">
        <v>871</v>
      </c>
      <c r="E6" s="520">
        <v>720</v>
      </c>
      <c r="F6" s="520">
        <f>E6-C6</f>
        <v>-94</v>
      </c>
      <c r="G6" s="439">
        <v>162</v>
      </c>
      <c r="H6" s="520">
        <v>12800</v>
      </c>
      <c r="I6" s="521"/>
      <c r="J6" s="52"/>
      <c r="K6" s="34"/>
      <c r="L6" s="31"/>
      <c r="M6" s="122"/>
    </row>
    <row r="7" spans="1:13" ht="35.25" customHeight="1" thickBot="1" x14ac:dyDescent="0.25">
      <c r="A7" s="450" t="s">
        <v>34</v>
      </c>
      <c r="B7" s="237" t="s">
        <v>26</v>
      </c>
      <c r="C7" s="444">
        <v>0.7</v>
      </c>
      <c r="D7" s="238">
        <v>0.7</v>
      </c>
      <c r="E7" s="440">
        <v>0.6</v>
      </c>
      <c r="F7" s="526">
        <f>E7-C7</f>
        <v>-9.9999999999999978E-2</v>
      </c>
      <c r="G7" s="440">
        <v>0.9</v>
      </c>
      <c r="H7" s="454">
        <v>0.9</v>
      </c>
      <c r="I7" s="24"/>
      <c r="J7" s="52"/>
      <c r="K7" s="34"/>
      <c r="L7" s="31"/>
      <c r="M7" s="122"/>
    </row>
    <row r="8" spans="1:13" ht="54.75" customHeight="1" thickBot="1" x14ac:dyDescent="0.25">
      <c r="A8" s="451" t="s">
        <v>182</v>
      </c>
      <c r="B8" s="237" t="s">
        <v>166</v>
      </c>
      <c r="C8" s="445">
        <v>2231</v>
      </c>
      <c r="D8" s="438">
        <v>2382</v>
      </c>
      <c r="E8" s="453">
        <v>3224</v>
      </c>
      <c r="F8" s="519">
        <f>E8-C8</f>
        <v>993</v>
      </c>
      <c r="G8" s="438">
        <v>2663</v>
      </c>
      <c r="H8" s="243">
        <v>68800</v>
      </c>
      <c r="I8" s="521"/>
      <c r="J8" s="52"/>
      <c r="K8" s="34"/>
      <c r="L8" s="31"/>
      <c r="M8" s="122"/>
    </row>
    <row r="9" spans="1:13" ht="43.5" customHeight="1" thickBot="1" x14ac:dyDescent="0.25">
      <c r="A9" s="452" t="s">
        <v>41</v>
      </c>
      <c r="B9" s="237" t="s">
        <v>25</v>
      </c>
      <c r="C9" s="444">
        <v>0.6</v>
      </c>
      <c r="D9" s="238">
        <v>0.6</v>
      </c>
      <c r="E9" s="440">
        <v>0.4</v>
      </c>
      <c r="F9" s="242">
        <f>E9-C9</f>
        <v>-0.19999999999999996</v>
      </c>
      <c r="G9" s="440">
        <v>0.6</v>
      </c>
      <c r="H9" s="527">
        <f>22.4/100</f>
        <v>0.22399999999999998</v>
      </c>
      <c r="I9" s="1"/>
      <c r="J9" s="52"/>
      <c r="K9" s="34"/>
      <c r="L9" s="31"/>
    </row>
    <row r="10" spans="1:13" ht="33.75" hidden="1" thickBot="1" x14ac:dyDescent="0.25">
      <c r="A10" s="221" t="s">
        <v>93</v>
      </c>
      <c r="B10" s="222"/>
      <c r="C10" s="223"/>
      <c r="D10" s="239"/>
      <c r="E10" s="224"/>
      <c r="F10" s="225"/>
      <c r="G10" s="226"/>
      <c r="H10" s="530"/>
      <c r="I10" s="3"/>
      <c r="J10" s="533"/>
      <c r="L10" s="31"/>
    </row>
    <row r="11" spans="1:13" ht="16.5" hidden="1" customHeight="1" x14ac:dyDescent="0.2">
      <c r="A11" s="227" t="s">
        <v>94</v>
      </c>
      <c r="B11" s="228" t="s">
        <v>26</v>
      </c>
      <c r="C11" s="229">
        <v>21.5</v>
      </c>
      <c r="D11" s="1"/>
      <c r="E11" s="230">
        <v>29.4</v>
      </c>
      <c r="F11" s="229">
        <f>E11-C11</f>
        <v>7.8999999999999986</v>
      </c>
      <c r="G11" s="231"/>
      <c r="H11" s="531"/>
      <c r="I11" s="3"/>
      <c r="J11" s="533"/>
      <c r="L11" s="31"/>
    </row>
    <row r="12" spans="1:13" ht="16.5" hidden="1" customHeight="1" x14ac:dyDescent="0.2">
      <c r="A12" s="227" t="s">
        <v>95</v>
      </c>
      <c r="B12" s="228" t="s">
        <v>26</v>
      </c>
      <c r="C12" s="229">
        <v>69.2</v>
      </c>
      <c r="D12" s="1"/>
      <c r="E12" s="230">
        <v>64.7</v>
      </c>
      <c r="F12" s="229">
        <f>E12-C12</f>
        <v>-4.5</v>
      </c>
      <c r="G12" s="231"/>
      <c r="H12" s="531"/>
      <c r="I12" s="3"/>
      <c r="J12" s="533"/>
      <c r="L12" s="31"/>
    </row>
    <row r="13" spans="1:13" ht="17.25" hidden="1" thickBot="1" x14ac:dyDescent="0.25">
      <c r="A13" s="232" t="s">
        <v>96</v>
      </c>
      <c r="B13" s="233" t="s">
        <v>26</v>
      </c>
      <c r="C13" s="220">
        <v>9.3000000000000007</v>
      </c>
      <c r="D13" s="240"/>
      <c r="E13" s="234">
        <v>5.9</v>
      </c>
      <c r="F13" s="220">
        <f>E13-C13</f>
        <v>-3.4000000000000004</v>
      </c>
      <c r="G13" s="235"/>
      <c r="H13" s="532"/>
      <c r="I13" s="3"/>
      <c r="J13" s="533"/>
      <c r="L13" s="31"/>
    </row>
    <row r="14" spans="1:13" ht="18" customHeight="1" x14ac:dyDescent="0.2">
      <c r="A14" s="1054" t="s">
        <v>463</v>
      </c>
      <c r="B14" s="1054"/>
      <c r="C14" s="1054"/>
      <c r="D14" s="1054"/>
      <c r="E14" s="1054"/>
      <c r="F14" s="1054"/>
      <c r="G14" s="1054"/>
      <c r="H14" s="1054"/>
      <c r="I14" s="3"/>
      <c r="J14" s="3"/>
    </row>
    <row r="15" spans="1:13" ht="15.75" x14ac:dyDescent="0.2">
      <c r="A15" s="923"/>
      <c r="B15" s="923"/>
      <c r="C15" s="923"/>
      <c r="D15" s="923"/>
      <c r="E15" s="923"/>
      <c r="F15" s="923"/>
      <c r="G15" s="923"/>
      <c r="H15" s="923"/>
    </row>
    <row r="16" spans="1:13" s="3" customFormat="1" ht="40.5" customHeight="1" x14ac:dyDescent="0.2">
      <c r="A16" s="68"/>
      <c r="B16" s="67"/>
      <c r="C16" s="67"/>
      <c r="D16" s="67"/>
      <c r="E16" s="67"/>
      <c r="F16" s="67"/>
      <c r="G16" s="67"/>
      <c r="H16" s="67"/>
      <c r="I16" s="67"/>
    </row>
    <row r="17" spans="1:18" s="3" customFormat="1" ht="19.5" customHeight="1" x14ac:dyDescent="0.25">
      <c r="A17" s="4"/>
      <c r="B17" s="69"/>
      <c r="C17" s="52"/>
      <c r="D17" s="52"/>
      <c r="E17" s="70"/>
      <c r="I17" s="337"/>
      <c r="J17" s="337"/>
      <c r="K17" s="337"/>
      <c r="L17" s="337"/>
      <c r="M17" s="337"/>
      <c r="N17" s="337"/>
    </row>
    <row r="18" spans="1:18" s="3" customFormat="1" ht="19.5" customHeight="1" x14ac:dyDescent="0.25">
      <c r="A18" s="4"/>
      <c r="B18" s="69"/>
      <c r="C18" s="52"/>
      <c r="D18" s="52"/>
      <c r="E18" s="70"/>
      <c r="I18" s="337"/>
      <c r="J18" s="337"/>
      <c r="K18" s="337"/>
      <c r="L18" s="337"/>
      <c r="M18" s="337"/>
      <c r="N18" s="337"/>
    </row>
    <row r="19" spans="1:18" s="3" customFormat="1" ht="21.75" customHeight="1" x14ac:dyDescent="0.25">
      <c r="A19" s="4"/>
      <c r="B19" s="69"/>
      <c r="C19" s="52"/>
      <c r="D19" s="52"/>
      <c r="E19" s="70"/>
      <c r="I19" s="337"/>
      <c r="J19" s="337"/>
      <c r="K19" s="337"/>
      <c r="L19" s="337"/>
      <c r="M19" s="337"/>
      <c r="N19" s="337"/>
    </row>
    <row r="20" spans="1:18" s="3" customFormat="1" ht="19.5" customHeight="1" x14ac:dyDescent="0.25">
      <c r="A20" s="4"/>
      <c r="B20" s="69"/>
      <c r="C20" s="52"/>
      <c r="D20" s="52"/>
      <c r="E20" s="70"/>
      <c r="I20" s="337"/>
      <c r="J20" s="337"/>
      <c r="K20" s="337"/>
      <c r="L20" s="337"/>
      <c r="M20" s="337"/>
      <c r="N20" s="337"/>
    </row>
    <row r="21" spans="1:18" s="3" customFormat="1" ht="19.5" customHeight="1" x14ac:dyDescent="0.25">
      <c r="A21" s="4"/>
      <c r="B21" s="69"/>
      <c r="C21" s="52"/>
      <c r="D21" s="52"/>
      <c r="E21" s="70"/>
      <c r="I21" s="337"/>
      <c r="J21" s="337"/>
      <c r="K21" s="337"/>
      <c r="L21" s="337"/>
      <c r="M21" s="337"/>
      <c r="N21" s="337"/>
    </row>
    <row r="22" spans="1:18" s="3" customFormat="1" ht="19.5" customHeight="1" x14ac:dyDescent="0.25">
      <c r="A22" s="4"/>
      <c r="B22" s="69"/>
      <c r="C22" s="52"/>
      <c r="D22" s="52"/>
      <c r="E22" s="70"/>
      <c r="I22" s="337"/>
      <c r="J22" s="337"/>
      <c r="K22" s="337"/>
      <c r="L22" s="337"/>
      <c r="M22" s="337"/>
      <c r="N22" s="337"/>
    </row>
    <row r="23" spans="1:18" s="3" customFormat="1" ht="19.5" customHeight="1" x14ac:dyDescent="0.25">
      <c r="A23" s="4"/>
      <c r="B23" s="69"/>
      <c r="C23" s="52"/>
      <c r="D23" s="52"/>
      <c r="E23" s="70"/>
      <c r="I23" s="337"/>
      <c r="J23" s="337"/>
      <c r="K23" s="337"/>
      <c r="L23" s="337"/>
      <c r="M23" s="337"/>
      <c r="N23" s="337"/>
      <c r="P23" s="19"/>
      <c r="Q23" s="36"/>
      <c r="R23" s="36"/>
    </row>
    <row r="24" spans="1:18" s="3" customFormat="1" ht="17.25" customHeight="1" x14ac:dyDescent="0.25">
      <c r="A24" s="4"/>
      <c r="B24" s="69"/>
      <c r="C24" s="52"/>
      <c r="D24" s="52"/>
      <c r="E24" s="70"/>
      <c r="I24" s="337"/>
      <c r="J24" s="337"/>
      <c r="K24" s="337"/>
      <c r="L24" s="337"/>
      <c r="M24" s="337"/>
      <c r="N24" s="337"/>
      <c r="P24" s="19"/>
      <c r="Q24" s="36"/>
      <c r="R24" s="36"/>
    </row>
    <row r="25" spans="1:18" ht="15.75" customHeight="1" x14ac:dyDescent="0.25">
      <c r="I25" s="337"/>
      <c r="J25" s="337"/>
      <c r="K25" s="337"/>
      <c r="L25" s="337"/>
      <c r="M25" s="337"/>
      <c r="N25" s="337"/>
      <c r="O25" s="3"/>
      <c r="P25" s="19"/>
      <c r="Q25" s="36"/>
      <c r="R25" s="36"/>
    </row>
    <row r="26" spans="1:18" ht="15.75" customHeight="1" x14ac:dyDescent="0.25">
      <c r="I26" s="337"/>
      <c r="J26" s="337"/>
      <c r="K26" s="337"/>
      <c r="L26" s="337"/>
      <c r="M26" s="337"/>
      <c r="N26" s="337"/>
      <c r="O26" s="3"/>
      <c r="P26" s="19"/>
      <c r="Q26" s="36"/>
      <c r="R26" s="36"/>
    </row>
    <row r="27" spans="1:18" ht="15.75" customHeight="1" x14ac:dyDescent="0.25">
      <c r="I27" s="337"/>
      <c r="J27" s="337"/>
      <c r="K27" s="337"/>
      <c r="L27" s="337"/>
      <c r="M27" s="337"/>
      <c r="N27" s="337"/>
      <c r="O27" s="3"/>
      <c r="P27" s="19"/>
      <c r="Q27" s="36"/>
      <c r="R27" s="36"/>
    </row>
    <row r="28" spans="1:18" x14ac:dyDescent="0.2">
      <c r="I28" s="123"/>
      <c r="J28" s="123"/>
      <c r="K28" s="123"/>
      <c r="L28" s="123"/>
      <c r="M28" s="123"/>
      <c r="N28" s="123"/>
      <c r="O28" s="3"/>
      <c r="P28" s="3"/>
      <c r="Q28" s="3"/>
      <c r="R28" s="3"/>
    </row>
    <row r="29" spans="1:18" x14ac:dyDescent="0.2">
      <c r="I29" s="123"/>
      <c r="J29" s="123"/>
      <c r="K29" s="123"/>
      <c r="L29" s="123"/>
      <c r="M29" s="123"/>
      <c r="N29" s="123"/>
      <c r="O29" s="3"/>
      <c r="P29" s="3"/>
      <c r="Q29" s="3"/>
      <c r="R29" s="3"/>
    </row>
    <row r="30" spans="1:18" ht="25.5" customHeight="1" x14ac:dyDescent="0.2">
      <c r="I30" s="123"/>
      <c r="J30" s="123"/>
      <c r="K30" s="123"/>
      <c r="L30" s="123"/>
      <c r="M30" s="123"/>
      <c r="N30" s="123"/>
      <c r="O30" s="3"/>
      <c r="P30" s="3"/>
      <c r="Q30" s="3"/>
      <c r="R30" s="3"/>
    </row>
    <row r="31" spans="1:18" x14ac:dyDescent="0.2">
      <c r="I31" s="123"/>
      <c r="J31" s="123"/>
      <c r="K31" s="123"/>
      <c r="L31" s="123"/>
      <c r="M31" s="123"/>
      <c r="N31" s="123"/>
      <c r="O31" s="3"/>
      <c r="P31" s="3"/>
      <c r="Q31" s="3"/>
      <c r="R31" s="3"/>
    </row>
    <row r="32" spans="1:18" x14ac:dyDescent="0.2">
      <c r="I32" s="123"/>
      <c r="J32" s="123"/>
      <c r="K32" s="123"/>
      <c r="L32" s="123"/>
      <c r="M32" s="123"/>
      <c r="N32" s="123"/>
      <c r="O32" s="3"/>
      <c r="P32" s="3"/>
      <c r="Q32" s="3"/>
      <c r="R32" s="3"/>
    </row>
    <row r="33" spans="9:18" ht="12.75" customHeight="1" x14ac:dyDescent="0.2">
      <c r="I33" s="337"/>
      <c r="J33" s="337"/>
      <c r="K33" s="337"/>
      <c r="L33" s="337"/>
      <c r="M33" s="337"/>
      <c r="N33" s="337"/>
      <c r="O33" s="3"/>
      <c r="P33" s="3"/>
      <c r="Q33" s="3"/>
      <c r="R33" s="3"/>
    </row>
    <row r="34" spans="9:18" ht="12.75" customHeight="1" x14ac:dyDescent="0.2">
      <c r="I34" s="337"/>
      <c r="J34" s="337"/>
      <c r="K34" s="337"/>
      <c r="L34" s="337"/>
      <c r="M34" s="337"/>
      <c r="N34" s="337"/>
      <c r="O34" s="3"/>
      <c r="P34" s="3"/>
      <c r="Q34" s="3"/>
      <c r="R34" s="3"/>
    </row>
    <row r="35" spans="9:18" ht="12.75" customHeight="1" x14ac:dyDescent="0.2">
      <c r="I35" s="337"/>
      <c r="J35" s="337"/>
      <c r="K35" s="337"/>
      <c r="L35" s="337"/>
      <c r="M35" s="337"/>
      <c r="N35" s="337"/>
      <c r="O35" s="3"/>
      <c r="P35" s="3"/>
      <c r="Q35" s="3"/>
      <c r="R35" s="3"/>
    </row>
    <row r="36" spans="9:18" ht="12.75" customHeight="1" x14ac:dyDescent="0.2">
      <c r="I36" s="337"/>
      <c r="J36" s="337"/>
      <c r="K36" s="337"/>
      <c r="L36" s="337"/>
      <c r="M36" s="337"/>
      <c r="N36" s="337"/>
      <c r="O36" s="3"/>
      <c r="P36" s="3"/>
      <c r="Q36" s="3"/>
      <c r="R36" s="3"/>
    </row>
    <row r="37" spans="9:18" ht="12.75" customHeight="1" x14ac:dyDescent="0.2">
      <c r="I37" s="337"/>
      <c r="J37" s="337"/>
      <c r="K37" s="337"/>
      <c r="L37" s="337"/>
      <c r="M37" s="337"/>
      <c r="N37" s="337"/>
      <c r="O37" s="3"/>
      <c r="P37" s="3"/>
      <c r="Q37" s="3"/>
      <c r="R37" s="3"/>
    </row>
    <row r="38" spans="9:18" ht="12.75" customHeight="1" x14ac:dyDescent="0.2">
      <c r="I38" s="337"/>
      <c r="J38" s="337"/>
      <c r="K38" s="337"/>
      <c r="L38" s="337"/>
      <c r="M38" s="337"/>
      <c r="N38" s="337"/>
      <c r="O38" s="3"/>
      <c r="P38" s="3"/>
      <c r="Q38" s="3"/>
      <c r="R38" s="3"/>
    </row>
    <row r="39" spans="9:18" ht="12.75" customHeight="1" x14ac:dyDescent="0.2">
      <c r="I39" s="337"/>
      <c r="J39" s="337"/>
      <c r="K39" s="337"/>
      <c r="L39" s="337"/>
      <c r="M39" s="337"/>
      <c r="N39" s="337"/>
      <c r="O39" s="3"/>
      <c r="P39" s="3"/>
      <c r="Q39" s="3"/>
      <c r="R39" s="3"/>
    </row>
    <row r="40" spans="9:18" ht="12.75" customHeight="1" x14ac:dyDescent="0.2">
      <c r="I40" s="337"/>
      <c r="J40" s="337"/>
      <c r="K40" s="337"/>
      <c r="L40" s="337"/>
      <c r="M40" s="337"/>
      <c r="N40" s="337"/>
      <c r="O40" s="3"/>
      <c r="P40" s="3"/>
      <c r="Q40" s="3"/>
      <c r="R40" s="3"/>
    </row>
    <row r="41" spans="9:18" ht="12.75" customHeight="1" x14ac:dyDescent="0.2">
      <c r="I41" s="337"/>
      <c r="J41" s="337"/>
      <c r="K41" s="337"/>
      <c r="L41" s="337"/>
      <c r="M41" s="337"/>
      <c r="N41" s="337"/>
      <c r="O41" s="3"/>
      <c r="P41" s="3"/>
      <c r="Q41" s="3"/>
      <c r="R41" s="3"/>
    </row>
    <row r="42" spans="9:18" ht="12.75" customHeight="1" x14ac:dyDescent="0.2">
      <c r="I42" s="337"/>
      <c r="J42" s="337"/>
      <c r="K42" s="337"/>
      <c r="L42" s="337"/>
      <c r="M42" s="337"/>
      <c r="N42" s="337"/>
      <c r="O42" s="3"/>
      <c r="P42" s="3"/>
      <c r="Q42" s="3"/>
      <c r="R42" s="3"/>
    </row>
    <row r="43" spans="9:18" ht="12.75" customHeight="1" x14ac:dyDescent="0.2">
      <c r="I43" s="337"/>
      <c r="J43" s="337"/>
      <c r="K43" s="337"/>
      <c r="L43" s="337"/>
      <c r="M43" s="337"/>
      <c r="N43" s="337"/>
      <c r="O43" s="3"/>
      <c r="P43" s="3"/>
      <c r="Q43" s="3"/>
      <c r="R43" s="3"/>
    </row>
    <row r="44" spans="9:18" ht="12.75" customHeight="1" x14ac:dyDescent="0.2">
      <c r="I44" s="338"/>
      <c r="J44" s="338"/>
      <c r="K44" s="338"/>
      <c r="L44" s="338"/>
      <c r="M44" s="338"/>
      <c r="N44" s="338"/>
      <c r="O44" s="3"/>
      <c r="P44" s="3"/>
      <c r="Q44" s="3"/>
      <c r="R44" s="3"/>
    </row>
    <row r="45" spans="9:18" ht="12.75" customHeight="1" x14ac:dyDescent="0.2">
      <c r="I45" s="338"/>
      <c r="J45" s="338"/>
      <c r="K45" s="338"/>
      <c r="L45" s="338"/>
      <c r="M45" s="338"/>
      <c r="N45" s="338"/>
      <c r="O45" s="3"/>
      <c r="P45" s="3"/>
      <c r="Q45" s="3"/>
      <c r="R45" s="3"/>
    </row>
    <row r="46" spans="9:18" ht="12.75" customHeight="1" x14ac:dyDescent="0.2">
      <c r="I46" s="338"/>
      <c r="J46" s="338"/>
      <c r="K46" s="338"/>
      <c r="L46" s="338"/>
      <c r="M46" s="338"/>
      <c r="N46" s="338"/>
      <c r="O46" s="3"/>
      <c r="P46" s="3"/>
      <c r="Q46" s="3"/>
      <c r="R46" s="3"/>
    </row>
    <row r="47" spans="9:18" ht="12.75" customHeight="1" x14ac:dyDescent="0.2">
      <c r="I47" s="338"/>
      <c r="J47" s="338"/>
      <c r="K47" s="338"/>
      <c r="L47" s="338"/>
      <c r="M47" s="338"/>
      <c r="N47" s="338"/>
      <c r="O47" s="3"/>
      <c r="P47" s="3"/>
      <c r="Q47" s="3"/>
      <c r="R47" s="3"/>
    </row>
    <row r="48" spans="9:18" ht="12.75" customHeight="1" x14ac:dyDescent="0.2">
      <c r="I48" s="338"/>
      <c r="J48" s="338"/>
      <c r="K48" s="338"/>
      <c r="L48" s="338"/>
      <c r="M48" s="338"/>
      <c r="N48" s="338"/>
      <c r="O48" s="3"/>
      <c r="P48" s="3"/>
      <c r="Q48" s="3"/>
      <c r="R48" s="3"/>
    </row>
    <row r="49" spans="9:18" ht="12.75" customHeight="1" x14ac:dyDescent="0.2">
      <c r="I49" s="338"/>
      <c r="J49" s="338"/>
      <c r="K49" s="338"/>
      <c r="L49" s="338"/>
      <c r="M49" s="338"/>
      <c r="N49" s="338"/>
      <c r="O49" s="3"/>
      <c r="P49" s="3"/>
      <c r="Q49" s="3"/>
      <c r="R49" s="3"/>
    </row>
    <row r="50" spans="9:18" ht="12.75" customHeight="1" x14ac:dyDescent="0.2">
      <c r="I50" s="338"/>
      <c r="J50" s="338"/>
      <c r="K50" s="338"/>
      <c r="L50" s="338"/>
      <c r="M50" s="338"/>
      <c r="N50" s="338"/>
      <c r="O50" s="3"/>
      <c r="P50" s="3"/>
      <c r="Q50" s="3"/>
      <c r="R50" s="3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37"/>
  <sheetViews>
    <sheetView view="pageBreakPreview" zoomScale="71" zoomScaleNormal="80" zoomScaleSheetLayoutView="71" zoomScalePageLayoutView="80" workbookViewId="0">
      <selection activeCell="Q129" sqref="Q129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3" width="9.140625" style="3"/>
    <col min="14" max="15" width="10" style="3" bestFit="1" customWidth="1"/>
    <col min="16" max="16384" width="9.140625" style="3"/>
  </cols>
  <sheetData>
    <row r="1" spans="1:14" ht="27.75" customHeight="1" thickBot="1" x14ac:dyDescent="0.3">
      <c r="A1" s="1061" t="s">
        <v>209</v>
      </c>
      <c r="B1" s="1061"/>
      <c r="C1" s="1061"/>
      <c r="D1" s="1061"/>
      <c r="E1" s="1061"/>
      <c r="F1" s="1061"/>
      <c r="G1" s="1061"/>
      <c r="H1" s="1061"/>
      <c r="I1" s="1061"/>
      <c r="J1" s="1061"/>
      <c r="K1" s="40"/>
      <c r="L1" s="18"/>
      <c r="M1" s="18"/>
      <c r="N1" s="18"/>
    </row>
    <row r="2" spans="1:14" ht="22.5" customHeight="1" thickBot="1" x14ac:dyDescent="0.3">
      <c r="A2" s="1072"/>
      <c r="B2" s="1064" t="s">
        <v>142</v>
      </c>
      <c r="C2" s="1065"/>
      <c r="D2" s="1066"/>
      <c r="E2" s="1064" t="s">
        <v>50</v>
      </c>
      <c r="F2" s="1065"/>
      <c r="G2" s="1066"/>
      <c r="H2" s="1075" t="s">
        <v>22</v>
      </c>
      <c r="I2" s="1065"/>
      <c r="J2" s="1066"/>
      <c r="K2" s="16"/>
      <c r="L2" s="18"/>
      <c r="M2" s="18"/>
      <c r="N2" s="18"/>
    </row>
    <row r="3" spans="1:14" ht="14.25" x14ac:dyDescent="0.2">
      <c r="A3" s="1073"/>
      <c r="B3" s="1076" t="s">
        <v>19</v>
      </c>
      <c r="C3" s="1077" t="s">
        <v>23</v>
      </c>
      <c r="D3" s="1062" t="s">
        <v>402</v>
      </c>
      <c r="E3" s="1067" t="s">
        <v>19</v>
      </c>
      <c r="F3" s="1069" t="s">
        <v>23</v>
      </c>
      <c r="G3" s="1071" t="s">
        <v>402</v>
      </c>
      <c r="H3" s="1078" t="s">
        <v>19</v>
      </c>
      <c r="I3" s="1077" t="s">
        <v>23</v>
      </c>
      <c r="J3" s="1062" t="s">
        <v>402</v>
      </c>
      <c r="K3" s="17"/>
      <c r="L3" s="17"/>
      <c r="M3" s="17"/>
      <c r="N3" s="17"/>
    </row>
    <row r="4" spans="1:14" ht="50.25" customHeight="1" thickBot="1" x14ac:dyDescent="0.25">
      <c r="A4" s="1074"/>
      <c r="B4" s="1068"/>
      <c r="C4" s="1070"/>
      <c r="D4" s="1063"/>
      <c r="E4" s="1068"/>
      <c r="F4" s="1070"/>
      <c r="G4" s="1063"/>
      <c r="H4" s="1079"/>
      <c r="I4" s="1070"/>
      <c r="J4" s="1063"/>
      <c r="K4" s="17"/>
      <c r="L4" s="17"/>
      <c r="M4" s="17"/>
      <c r="N4" s="17"/>
    </row>
    <row r="5" spans="1:14" ht="16.5" hidden="1" x14ac:dyDescent="0.25">
      <c r="A5" s="742" t="s">
        <v>9</v>
      </c>
      <c r="B5" s="743">
        <v>2679.4</v>
      </c>
      <c r="C5" s="744">
        <v>101.1</v>
      </c>
      <c r="D5" s="745">
        <v>101.1</v>
      </c>
      <c r="E5" s="743">
        <v>1662.34</v>
      </c>
      <c r="F5" s="746">
        <f>E5/1645.8*100</f>
        <v>101.00498237938996</v>
      </c>
      <c r="G5" s="747">
        <f t="shared" ref="G5:G10" si="0">E5/1645.8*100</f>
        <v>101.00498237938996</v>
      </c>
      <c r="H5" s="743">
        <v>1506.8</v>
      </c>
      <c r="I5" s="744">
        <v>102.2</v>
      </c>
      <c r="J5" s="745">
        <v>102.2</v>
      </c>
      <c r="K5" s="17"/>
      <c r="L5" s="17"/>
      <c r="M5" s="17"/>
      <c r="N5" s="17"/>
    </row>
    <row r="6" spans="1:14" ht="16.5" hidden="1" x14ac:dyDescent="0.25">
      <c r="A6" s="748" t="s">
        <v>10</v>
      </c>
      <c r="B6" s="749">
        <v>2703.1</v>
      </c>
      <c r="C6" s="750">
        <v>100.9</v>
      </c>
      <c r="D6" s="751">
        <v>102</v>
      </c>
      <c r="E6" s="749">
        <v>1671.55</v>
      </c>
      <c r="F6" s="752">
        <f t="shared" ref="F6:F11" si="1">E6/E5*100</f>
        <v>100.55403828338368</v>
      </c>
      <c r="G6" s="753">
        <f t="shared" si="0"/>
        <v>101.56458864989671</v>
      </c>
      <c r="H6" s="749">
        <v>1524.3</v>
      </c>
      <c r="I6" s="750">
        <v>101.2</v>
      </c>
      <c r="J6" s="751">
        <v>103.4</v>
      </c>
      <c r="K6" s="17"/>
      <c r="L6" s="17"/>
      <c r="M6" s="17"/>
      <c r="N6" s="17"/>
    </row>
    <row r="7" spans="1:14" ht="16.5" hidden="1" x14ac:dyDescent="0.25">
      <c r="A7" s="748" t="s">
        <v>11</v>
      </c>
      <c r="B7" s="749">
        <v>2800.3</v>
      </c>
      <c r="C7" s="750">
        <v>103.6</v>
      </c>
      <c r="D7" s="751">
        <v>105.6</v>
      </c>
      <c r="E7" s="749">
        <v>1684.83</v>
      </c>
      <c r="F7" s="752">
        <f t="shared" si="1"/>
        <v>100.79447219646435</v>
      </c>
      <c r="G7" s="753">
        <f t="shared" si="0"/>
        <v>102.37149106817354</v>
      </c>
      <c r="H7" s="749">
        <v>1542.5</v>
      </c>
      <c r="I7" s="750">
        <v>101.2</v>
      </c>
      <c r="J7" s="751">
        <v>104.7</v>
      </c>
      <c r="K7" s="17"/>
      <c r="L7" s="17"/>
      <c r="M7" s="17"/>
      <c r="N7" s="17"/>
    </row>
    <row r="8" spans="1:14" ht="16.5" hidden="1" x14ac:dyDescent="0.25">
      <c r="A8" s="748" t="s">
        <v>12</v>
      </c>
      <c r="B8" s="749">
        <v>2903.6</v>
      </c>
      <c r="C8" s="750">
        <v>103.7</v>
      </c>
      <c r="D8" s="751">
        <v>109.5</v>
      </c>
      <c r="E8" s="749">
        <v>1703.7</v>
      </c>
      <c r="F8" s="752">
        <f t="shared" si="1"/>
        <v>101.11999430209578</v>
      </c>
      <c r="G8" s="753">
        <f t="shared" si="0"/>
        <v>103.51804593510757</v>
      </c>
      <c r="H8" s="749">
        <v>1555.4</v>
      </c>
      <c r="I8" s="750">
        <v>100.8</v>
      </c>
      <c r="J8" s="751">
        <v>105.5</v>
      </c>
      <c r="K8" s="17"/>
      <c r="L8" s="16"/>
      <c r="M8" s="16"/>
      <c r="N8" s="16"/>
    </row>
    <row r="9" spans="1:14" ht="16.5" hidden="1" x14ac:dyDescent="0.25">
      <c r="A9" s="748" t="s">
        <v>13</v>
      </c>
      <c r="B9" s="749">
        <v>2944.1</v>
      </c>
      <c r="C9" s="750">
        <v>101.4</v>
      </c>
      <c r="D9" s="751">
        <v>111.1</v>
      </c>
      <c r="E9" s="749">
        <v>1752.4</v>
      </c>
      <c r="F9" s="752">
        <f t="shared" si="1"/>
        <v>102.85848447496626</v>
      </c>
      <c r="G9" s="753">
        <f t="shared" si="0"/>
        <v>106.47709320695104</v>
      </c>
      <c r="H9" s="749">
        <v>1589.8</v>
      </c>
      <c r="I9" s="750">
        <v>102.2</v>
      </c>
      <c r="J9" s="751">
        <v>107.9</v>
      </c>
      <c r="K9" s="11"/>
      <c r="L9" s="11"/>
      <c r="M9" s="11"/>
      <c r="N9" s="11"/>
    </row>
    <row r="10" spans="1:14" ht="16.5" hidden="1" x14ac:dyDescent="0.25">
      <c r="A10" s="748" t="s">
        <v>14</v>
      </c>
      <c r="B10" s="749">
        <v>2989.1</v>
      </c>
      <c r="C10" s="750">
        <v>101.5</v>
      </c>
      <c r="D10" s="751">
        <v>112.8</v>
      </c>
      <c r="E10" s="749">
        <v>1769.4</v>
      </c>
      <c r="F10" s="752">
        <f t="shared" si="1"/>
        <v>100.97009815110705</v>
      </c>
      <c r="G10" s="753">
        <f t="shared" si="0"/>
        <v>107.5100255195042</v>
      </c>
      <c r="H10" s="749">
        <v>1666.3</v>
      </c>
      <c r="I10" s="750">
        <v>102.2</v>
      </c>
      <c r="J10" s="751">
        <v>113.1</v>
      </c>
      <c r="K10" s="11"/>
      <c r="L10" s="11"/>
      <c r="M10" s="11"/>
      <c r="N10" s="11"/>
    </row>
    <row r="11" spans="1:14" ht="16.5" hidden="1" x14ac:dyDescent="0.25">
      <c r="A11" s="748" t="s">
        <v>65</v>
      </c>
      <c r="B11" s="749">
        <v>2970.1</v>
      </c>
      <c r="C11" s="750">
        <v>99.4</v>
      </c>
      <c r="D11" s="751">
        <v>112</v>
      </c>
      <c r="E11" s="749">
        <v>1775.6</v>
      </c>
      <c r="F11" s="752">
        <f t="shared" si="1"/>
        <v>100.35040126596586</v>
      </c>
      <c r="G11" s="753">
        <f>E11/1645.8*100</f>
        <v>107.88674200996475</v>
      </c>
      <c r="H11" s="749">
        <v>1726.5</v>
      </c>
      <c r="I11" s="752">
        <f t="shared" ref="I11:I17" si="2">H11/H10*100</f>
        <v>103.61279481485927</v>
      </c>
      <c r="J11" s="753">
        <f>H11/1473.8*100</f>
        <v>117.14615280227983</v>
      </c>
      <c r="K11" s="11"/>
      <c r="L11" s="11"/>
      <c r="M11" s="11"/>
      <c r="N11" s="11"/>
    </row>
    <row r="12" spans="1:14" ht="16.5" hidden="1" x14ac:dyDescent="0.25">
      <c r="A12" s="748" t="s">
        <v>70</v>
      </c>
      <c r="B12" s="749">
        <v>2889.4</v>
      </c>
      <c r="C12" s="752">
        <f t="shared" ref="C12:C17" si="3">B12/B11*100</f>
        <v>97.282919767011222</v>
      </c>
      <c r="D12" s="754">
        <f>B12/2650.25*100</f>
        <v>109.0236770116027</v>
      </c>
      <c r="E12" s="749">
        <v>1783.1</v>
      </c>
      <c r="F12" s="752">
        <f t="shared" ref="F12:F17" si="4">E12/E11*100</f>
        <v>100.42239243072764</v>
      </c>
      <c r="G12" s="753">
        <f>E12/1645.8*100</f>
        <v>108.3424474419735</v>
      </c>
      <c r="H12" s="749">
        <v>1656.9</v>
      </c>
      <c r="I12" s="752">
        <f t="shared" si="2"/>
        <v>95.968722849695922</v>
      </c>
      <c r="J12" s="753">
        <f>H12/1473.8*100</f>
        <v>112.42366671190123</v>
      </c>
      <c r="K12" s="11"/>
      <c r="L12" s="11"/>
      <c r="M12" s="11"/>
      <c r="N12" s="11"/>
    </row>
    <row r="13" spans="1:14" ht="16.5" hidden="1" x14ac:dyDescent="0.25">
      <c r="A13" s="755" t="s">
        <v>76</v>
      </c>
      <c r="B13" s="756">
        <v>2726.8</v>
      </c>
      <c r="C13" s="757">
        <f t="shared" si="3"/>
        <v>94.372534090122514</v>
      </c>
      <c r="D13" s="758">
        <f>B13/2650.25*100</f>
        <v>102.88840675407982</v>
      </c>
      <c r="E13" s="756">
        <v>1718.9</v>
      </c>
      <c r="F13" s="757">
        <f t="shared" si="4"/>
        <v>96.399528910324733</v>
      </c>
      <c r="G13" s="759">
        <f>E13/1645.8*100</f>
        <v>104.44160894397862</v>
      </c>
      <c r="H13" s="756">
        <v>1640.4</v>
      </c>
      <c r="I13" s="757">
        <f t="shared" si="2"/>
        <v>99.004164403403948</v>
      </c>
      <c r="J13" s="759">
        <f>H13/1473.8*100</f>
        <v>111.30411181978559</v>
      </c>
      <c r="K13" s="11"/>
      <c r="L13" s="11"/>
      <c r="M13" s="11"/>
      <c r="N13" s="11"/>
    </row>
    <row r="14" spans="1:14" ht="16.5" hidden="1" x14ac:dyDescent="0.25">
      <c r="A14" s="755" t="s">
        <v>77</v>
      </c>
      <c r="B14" s="756">
        <v>2842.3</v>
      </c>
      <c r="C14" s="757">
        <f t="shared" si="3"/>
        <v>104.23573419392696</v>
      </c>
      <c r="D14" s="758">
        <f>B14/2650.25*100</f>
        <v>107.24648618054901</v>
      </c>
      <c r="E14" s="756">
        <v>1788.9</v>
      </c>
      <c r="F14" s="757">
        <f t="shared" si="4"/>
        <v>104.07237186572809</v>
      </c>
      <c r="G14" s="759">
        <f>E14/1645.8*100</f>
        <v>108.69485964272695</v>
      </c>
      <c r="H14" s="756">
        <v>1706.3</v>
      </c>
      <c r="I14" s="757">
        <f t="shared" si="2"/>
        <v>104.01731285052425</v>
      </c>
      <c r="J14" s="759">
        <f>H14/1473.8*100</f>
        <v>115.77554620708372</v>
      </c>
      <c r="K14" s="11"/>
      <c r="L14" s="11"/>
      <c r="M14" s="11"/>
      <c r="N14" s="11"/>
    </row>
    <row r="15" spans="1:14" ht="17.25" hidden="1" thickBot="1" x14ac:dyDescent="0.3">
      <c r="A15" s="755" t="s">
        <v>81</v>
      </c>
      <c r="B15" s="756">
        <v>2955.4</v>
      </c>
      <c r="C15" s="757">
        <f t="shared" si="3"/>
        <v>103.97917179748795</v>
      </c>
      <c r="D15" s="758">
        <f>B15/2650.25*100</f>
        <v>111.51400811244223</v>
      </c>
      <c r="E15" s="756">
        <v>1847.5</v>
      </c>
      <c r="F15" s="757">
        <f t="shared" si="4"/>
        <v>103.27575605120465</v>
      </c>
      <c r="G15" s="759">
        <f>E15/1645.8*100</f>
        <v>112.25543808482198</v>
      </c>
      <c r="H15" s="756">
        <v>1754.5</v>
      </c>
      <c r="I15" s="757">
        <f t="shared" si="2"/>
        <v>102.82482564613491</v>
      </c>
      <c r="J15" s="759">
        <f>H15/1473.8*100</f>
        <v>119.04600352829422</v>
      </c>
      <c r="K15" s="11"/>
      <c r="L15" s="11"/>
      <c r="M15" s="11"/>
      <c r="N15" s="11"/>
    </row>
    <row r="16" spans="1:14" ht="16.5" hidden="1" x14ac:dyDescent="0.25">
      <c r="A16" s="760" t="s">
        <v>83</v>
      </c>
      <c r="B16" s="743">
        <v>3026.4</v>
      </c>
      <c r="C16" s="746">
        <f t="shared" si="3"/>
        <v>102.40238208025987</v>
      </c>
      <c r="D16" s="761">
        <f>B16/B16*100</f>
        <v>100</v>
      </c>
      <c r="E16" s="762">
        <v>1922.04</v>
      </c>
      <c r="F16" s="746">
        <f t="shared" si="4"/>
        <v>104.03464140730716</v>
      </c>
      <c r="G16" s="747">
        <f>E16/E16*100</f>
        <v>100</v>
      </c>
      <c r="H16" s="762">
        <v>1802</v>
      </c>
      <c r="I16" s="746">
        <f t="shared" si="2"/>
        <v>102.70732402393845</v>
      </c>
      <c r="J16" s="747">
        <f>H16/H16*100</f>
        <v>100</v>
      </c>
      <c r="K16" s="11"/>
      <c r="L16" s="11"/>
      <c r="M16" s="11"/>
      <c r="N16" s="11"/>
    </row>
    <row r="17" spans="1:14" ht="16.5" hidden="1" x14ac:dyDescent="0.25">
      <c r="A17" s="763" t="s">
        <v>9</v>
      </c>
      <c r="B17" s="764">
        <v>3049.23</v>
      </c>
      <c r="C17" s="757">
        <f t="shared" si="3"/>
        <v>100.75436161776368</v>
      </c>
      <c r="D17" s="758">
        <f>B17/B16*100</f>
        <v>100.75436161776368</v>
      </c>
      <c r="E17" s="764">
        <v>2038.6</v>
      </c>
      <c r="F17" s="757">
        <f t="shared" si="4"/>
        <v>106.06438991904434</v>
      </c>
      <c r="G17" s="759">
        <f>E17/1922*100</f>
        <v>106.06659729448491</v>
      </c>
      <c r="H17" s="764">
        <v>1880</v>
      </c>
      <c r="I17" s="757">
        <f t="shared" si="2"/>
        <v>104.32852386237515</v>
      </c>
      <c r="J17" s="759">
        <f>H17/1802*100</f>
        <v>104.32852386237515</v>
      </c>
      <c r="K17" s="11"/>
      <c r="L17" s="11"/>
      <c r="M17" s="11"/>
      <c r="N17" s="11"/>
    </row>
    <row r="18" spans="1:14" ht="16.5" hidden="1" x14ac:dyDescent="0.25">
      <c r="A18" s="763" t="s">
        <v>10</v>
      </c>
      <c r="B18" s="764">
        <v>3222.24</v>
      </c>
      <c r="C18" s="757">
        <f t="shared" ref="C18:C23" si="5">B18/B17*100</f>
        <v>105.67389144144586</v>
      </c>
      <c r="D18" s="758">
        <f>B18/B16*100</f>
        <v>106.4710547184774</v>
      </c>
      <c r="E18" s="764">
        <v>2109.6</v>
      </c>
      <c r="F18" s="757">
        <f t="shared" ref="F18:F23" si="6">E18/E17*100</f>
        <v>103.48278230157952</v>
      </c>
      <c r="G18" s="759">
        <f>E18/E16*100</f>
        <v>109.75838171942311</v>
      </c>
      <c r="H18" s="764">
        <v>1941</v>
      </c>
      <c r="I18" s="757">
        <f t="shared" ref="I18:I23" si="7">H18/H17*100</f>
        <v>103.24468085106382</v>
      </c>
      <c r="J18" s="759">
        <f>H18/H16*100</f>
        <v>107.71365149833518</v>
      </c>
      <c r="K18" s="11"/>
      <c r="L18" s="11"/>
      <c r="M18" s="11"/>
      <c r="N18" s="11"/>
    </row>
    <row r="19" spans="1:14" ht="16.5" hidden="1" x14ac:dyDescent="0.25">
      <c r="A19" s="763" t="s">
        <v>11</v>
      </c>
      <c r="B19" s="764">
        <v>3317.51</v>
      </c>
      <c r="C19" s="757">
        <f t="shared" si="5"/>
        <v>102.95663885992354</v>
      </c>
      <c r="D19" s="758">
        <f>B19/B16*100</f>
        <v>109.61901929685436</v>
      </c>
      <c r="E19" s="764">
        <v>2179.4</v>
      </c>
      <c r="F19" s="757">
        <f t="shared" si="6"/>
        <v>103.3086841107319</v>
      </c>
      <c r="G19" s="759">
        <f>E19/E16*100</f>
        <v>113.38993985557013</v>
      </c>
      <c r="H19" s="764">
        <v>1993.5</v>
      </c>
      <c r="I19" s="757">
        <f t="shared" si="7"/>
        <v>102.7047913446677</v>
      </c>
      <c r="J19" s="759">
        <f>H19/H16*100</f>
        <v>110.62708102108768</v>
      </c>
      <c r="K19" s="11"/>
      <c r="L19" s="11"/>
      <c r="M19" s="11"/>
      <c r="N19" s="11"/>
    </row>
    <row r="20" spans="1:14" ht="16.5" hidden="1" x14ac:dyDescent="0.25">
      <c r="A20" s="765" t="s">
        <v>12</v>
      </c>
      <c r="B20" s="764">
        <v>3437.04</v>
      </c>
      <c r="C20" s="757">
        <f t="shared" si="5"/>
        <v>103.60300345741234</v>
      </c>
      <c r="D20" s="758">
        <f>B20/B16*100</f>
        <v>113.56859635210151</v>
      </c>
      <c r="E20" s="764">
        <v>2274.83</v>
      </c>
      <c r="F20" s="757">
        <f t="shared" si="6"/>
        <v>104.37872809030007</v>
      </c>
      <c r="G20" s="759">
        <f>E20/E16*100</f>
        <v>118.35497700360034</v>
      </c>
      <c r="H20" s="756">
        <v>2070.3000000000002</v>
      </c>
      <c r="I20" s="757">
        <f t="shared" si="7"/>
        <v>103.85252069224981</v>
      </c>
      <c r="J20" s="759">
        <f>H20/H16*100</f>
        <v>114.88901220865706</v>
      </c>
      <c r="K20" s="11"/>
      <c r="L20" s="11"/>
      <c r="M20" s="11"/>
      <c r="N20" s="11"/>
    </row>
    <row r="21" spans="1:14" ht="16.5" hidden="1" x14ac:dyDescent="0.25">
      <c r="A21" s="766" t="s">
        <v>13</v>
      </c>
      <c r="B21" s="767">
        <v>3674.67</v>
      </c>
      <c r="C21" s="752">
        <f t="shared" si="5"/>
        <v>106.91379791913972</v>
      </c>
      <c r="D21" s="754">
        <f>B21/B16*100</f>
        <v>121.42049960348929</v>
      </c>
      <c r="E21" s="767">
        <v>2357.1</v>
      </c>
      <c r="F21" s="752">
        <f t="shared" si="6"/>
        <v>103.61653398275914</v>
      </c>
      <c r="G21" s="753">
        <f>E21/E16*100</f>
        <v>122.63532496722232</v>
      </c>
      <c r="H21" s="749">
        <v>2155.1999999999998</v>
      </c>
      <c r="I21" s="752">
        <f t="shared" si="7"/>
        <v>104.10085494855817</v>
      </c>
      <c r="J21" s="753">
        <f>H21/H16*100</f>
        <v>119.60044395116536</v>
      </c>
      <c r="K21" s="11"/>
      <c r="L21" s="11"/>
      <c r="M21" s="11"/>
      <c r="N21" s="11"/>
    </row>
    <row r="22" spans="1:14" ht="16.5" hidden="1" x14ac:dyDescent="0.25">
      <c r="A22" s="765" t="s">
        <v>14</v>
      </c>
      <c r="B22" s="764">
        <v>3705.87</v>
      </c>
      <c r="C22" s="757">
        <f t="shared" si="5"/>
        <v>100.84905583358506</v>
      </c>
      <c r="D22" s="758">
        <f>B22/B16*100</f>
        <v>122.45142743854083</v>
      </c>
      <c r="E22" s="764">
        <v>2355.83</v>
      </c>
      <c r="F22" s="757">
        <f t="shared" si="6"/>
        <v>99.946120232489079</v>
      </c>
      <c r="G22" s="759">
        <f>E22/E16*100</f>
        <v>122.56924933924371</v>
      </c>
      <c r="H22" s="756">
        <v>2173.9</v>
      </c>
      <c r="I22" s="757">
        <f t="shared" si="7"/>
        <v>100.86766889383819</v>
      </c>
      <c r="J22" s="759">
        <f>H22/H16*100</f>
        <v>120.63817980022198</v>
      </c>
      <c r="K22" s="11"/>
      <c r="L22" s="11"/>
      <c r="M22" s="11"/>
      <c r="N22" s="11"/>
    </row>
    <row r="23" spans="1:14" ht="16.5" hidden="1" x14ac:dyDescent="0.25">
      <c r="A23" s="765" t="s">
        <v>65</v>
      </c>
      <c r="B23" s="764">
        <v>3734.85</v>
      </c>
      <c r="C23" s="757">
        <f t="shared" si="5"/>
        <v>100.78200260667536</v>
      </c>
      <c r="D23" s="758">
        <f>B23/B16*100</f>
        <v>123.40900079302139</v>
      </c>
      <c r="E23" s="764">
        <v>2382.3000000000002</v>
      </c>
      <c r="F23" s="757">
        <f t="shared" si="6"/>
        <v>101.12359550561798</v>
      </c>
      <c r="G23" s="759">
        <f>E23/E16*100</f>
        <v>123.94643191608917</v>
      </c>
      <c r="H23" s="756">
        <v>2147.4</v>
      </c>
      <c r="I23" s="757">
        <f t="shared" si="7"/>
        <v>98.780992685956122</v>
      </c>
      <c r="J23" s="759">
        <f>H23/H16*100</f>
        <v>119.16759156492786</v>
      </c>
      <c r="K23" s="11"/>
      <c r="L23" s="11"/>
      <c r="M23" s="11"/>
      <c r="N23" s="11"/>
    </row>
    <row r="24" spans="1:14" ht="16.5" hidden="1" x14ac:dyDescent="0.25">
      <c r="A24" s="765" t="s">
        <v>70</v>
      </c>
      <c r="B24" s="767">
        <v>3311.01</v>
      </c>
      <c r="C24" s="752">
        <f t="shared" ref="C24:C31" si="8">B24/B23*100</f>
        <v>88.651753082453126</v>
      </c>
      <c r="D24" s="754">
        <f>B24/B16*100</f>
        <v>109.40424266455196</v>
      </c>
      <c r="E24" s="767">
        <v>2262.54</v>
      </c>
      <c r="F24" s="752">
        <f t="shared" ref="F24:F34" si="9">E24/E23*100</f>
        <v>94.972925324266456</v>
      </c>
      <c r="G24" s="753">
        <f>E24/E16*100</f>
        <v>117.71555222576013</v>
      </c>
      <c r="H24" s="749">
        <v>2068.1</v>
      </c>
      <c r="I24" s="752">
        <f t="shared" ref="I24:I31" si="10">H24/H23*100</f>
        <v>96.307162149576214</v>
      </c>
      <c r="J24" s="753">
        <f>H24/H16*100</f>
        <v>114.76692563817979</v>
      </c>
      <c r="K24" s="11"/>
      <c r="L24" s="11"/>
      <c r="M24" s="11"/>
      <c r="N24" s="11"/>
    </row>
    <row r="25" spans="1:14" ht="16.5" hidden="1" x14ac:dyDescent="0.25">
      <c r="A25" s="765" t="s">
        <v>76</v>
      </c>
      <c r="B25" s="764">
        <v>3270.26</v>
      </c>
      <c r="C25" s="757">
        <f t="shared" si="8"/>
        <v>98.769257718943777</v>
      </c>
      <c r="D25" s="758">
        <f>B25/B16*100</f>
        <v>108.05775839280993</v>
      </c>
      <c r="E25" s="764">
        <v>2196.8000000000002</v>
      </c>
      <c r="F25" s="757">
        <f t="shared" si="9"/>
        <v>97.094416010324693</v>
      </c>
      <c r="G25" s="759">
        <f>E25/E16*100</f>
        <v>114.29522798693057</v>
      </c>
      <c r="H25" s="756">
        <v>2037.8</v>
      </c>
      <c r="I25" s="757">
        <f t="shared" si="10"/>
        <v>98.534887094434509</v>
      </c>
      <c r="J25" s="759">
        <f>H25/H16*100</f>
        <v>113.08546059933407</v>
      </c>
      <c r="K25" s="11"/>
      <c r="L25" s="11"/>
      <c r="M25" s="11"/>
      <c r="N25" s="11"/>
    </row>
    <row r="26" spans="1:14" ht="16.5" hidden="1" x14ac:dyDescent="0.25">
      <c r="A26" s="765" t="s">
        <v>77</v>
      </c>
      <c r="B26" s="764">
        <v>3404.45</v>
      </c>
      <c r="C26" s="757">
        <f t="shared" si="8"/>
        <v>104.10334346504557</v>
      </c>
      <c r="D26" s="758">
        <f>B26/B16*100</f>
        <v>112.49173936029607</v>
      </c>
      <c r="E26" s="764">
        <v>2201.81</v>
      </c>
      <c r="F26" s="757">
        <f t="shared" si="9"/>
        <v>100.22805899490166</v>
      </c>
      <c r="G26" s="759">
        <f>E26/E16*100</f>
        <v>114.55588853509812</v>
      </c>
      <c r="H26" s="756">
        <v>2066.8000000000002</v>
      </c>
      <c r="I26" s="757">
        <f t="shared" si="10"/>
        <v>101.42310334674652</v>
      </c>
      <c r="J26" s="759">
        <f>H26/H16*100</f>
        <v>114.69478357380689</v>
      </c>
      <c r="K26" s="11"/>
      <c r="L26" s="11"/>
      <c r="M26" s="11"/>
      <c r="N26" s="11"/>
    </row>
    <row r="27" spans="1:14" ht="17.25" hidden="1" thickBot="1" x14ac:dyDescent="0.3">
      <c r="A27" s="765" t="s">
        <v>81</v>
      </c>
      <c r="B27" s="764">
        <v>3476.63</v>
      </c>
      <c r="C27" s="757">
        <f>B27/B26*100</f>
        <v>102.12016625299241</v>
      </c>
      <c r="D27" s="758">
        <f>B27/B16*100</f>
        <v>114.87675125561722</v>
      </c>
      <c r="E27" s="764">
        <v>2225.09</v>
      </c>
      <c r="F27" s="757">
        <f>E27/E26*100</f>
        <v>101.05731193881398</v>
      </c>
      <c r="G27" s="759">
        <f>E27/E16*100</f>
        <v>115.76710162119417</v>
      </c>
      <c r="H27" s="756">
        <v>2093.5</v>
      </c>
      <c r="I27" s="757">
        <f>H27/H26*100</f>
        <v>101.2918521385717</v>
      </c>
      <c r="J27" s="759">
        <f>H27/H16*100</f>
        <v>116.1764705882353</v>
      </c>
      <c r="K27" s="11"/>
      <c r="L27" s="11"/>
      <c r="M27" s="11"/>
      <c r="N27" s="11"/>
    </row>
    <row r="28" spans="1:14" ht="16.5" hidden="1" x14ac:dyDescent="0.25">
      <c r="A28" s="768" t="s">
        <v>91</v>
      </c>
      <c r="B28" s="762">
        <v>3437.58</v>
      </c>
      <c r="C28" s="746">
        <f>B28/B27*100</f>
        <v>98.876785852966805</v>
      </c>
      <c r="D28" s="747">
        <v>120.1</v>
      </c>
      <c r="E28" s="769">
        <v>2241.8000000000002</v>
      </c>
      <c r="F28" s="746">
        <f>E28/E27*100</f>
        <v>100.75098085920121</v>
      </c>
      <c r="G28" s="770">
        <f>E28/E16*100</f>
        <v>116.63649039562134</v>
      </c>
      <c r="H28" s="771">
        <v>2116.4</v>
      </c>
      <c r="I28" s="746">
        <f>H28/H27*100</f>
        <v>101.09386195366612</v>
      </c>
      <c r="J28" s="747">
        <f>H28/H16*100</f>
        <v>117.44728079911211</v>
      </c>
      <c r="K28" s="11"/>
      <c r="L28" s="11"/>
      <c r="M28" s="11"/>
      <c r="N28" s="11"/>
    </row>
    <row r="29" spans="1:14" ht="16.5" hidden="1" x14ac:dyDescent="0.25">
      <c r="A29" s="772" t="s">
        <v>9</v>
      </c>
      <c r="B29" s="767">
        <v>3458.68</v>
      </c>
      <c r="C29" s="752">
        <f>B29/B28*100</f>
        <v>100.61380389692749</v>
      </c>
      <c r="D29" s="753">
        <f t="shared" ref="D29:D34" si="11">B29/B$28*100</f>
        <v>100.61380389692749</v>
      </c>
      <c r="E29" s="773">
        <v>2295.15</v>
      </c>
      <c r="F29" s="752">
        <f>E29/E28*100</f>
        <v>102.37978410206084</v>
      </c>
      <c r="G29" s="774">
        <f t="shared" ref="G29:G34" si="12">E29/E$28*100</f>
        <v>102.37978410206084</v>
      </c>
      <c r="H29" s="749">
        <v>2159.42</v>
      </c>
      <c r="I29" s="752">
        <f>H29/H28*100</f>
        <v>102.03269703269704</v>
      </c>
      <c r="J29" s="753">
        <f t="shared" ref="J29:J34" si="13">H29/H$28*100</f>
        <v>102.03269703269704</v>
      </c>
      <c r="K29" s="11"/>
      <c r="L29" s="11"/>
      <c r="M29" s="11"/>
      <c r="N29" s="11"/>
    </row>
    <row r="30" spans="1:14" ht="16.5" hidden="1" x14ac:dyDescent="0.25">
      <c r="A30" s="772" t="s">
        <v>10</v>
      </c>
      <c r="B30" s="767">
        <v>3610.8</v>
      </c>
      <c r="C30" s="752">
        <f t="shared" si="8"/>
        <v>104.39820972162792</v>
      </c>
      <c r="D30" s="753">
        <f t="shared" si="11"/>
        <v>105.0390100012218</v>
      </c>
      <c r="E30" s="773">
        <v>2360.09</v>
      </c>
      <c r="F30" s="752">
        <f t="shared" si="9"/>
        <v>102.82944469860358</v>
      </c>
      <c r="G30" s="774">
        <f t="shared" si="12"/>
        <v>105.27656347577839</v>
      </c>
      <c r="H30" s="749">
        <v>2190.87</v>
      </c>
      <c r="I30" s="752">
        <f t="shared" si="10"/>
        <v>101.45640959146436</v>
      </c>
      <c r="J30" s="753">
        <f t="shared" si="13"/>
        <v>103.51871101871102</v>
      </c>
      <c r="K30" s="11"/>
      <c r="L30" s="11"/>
      <c r="M30" s="11"/>
      <c r="N30" s="11"/>
    </row>
    <row r="31" spans="1:14" ht="16.5" hidden="1" x14ac:dyDescent="0.25">
      <c r="A31" s="772" t="s">
        <v>11</v>
      </c>
      <c r="B31" s="767">
        <v>3757.48</v>
      </c>
      <c r="C31" s="752">
        <f t="shared" si="8"/>
        <v>104.06225767143016</v>
      </c>
      <c r="D31" s="753">
        <f t="shared" si="11"/>
        <v>109.30596524299072</v>
      </c>
      <c r="E31" s="773">
        <v>2423.02</v>
      </c>
      <c r="F31" s="752">
        <f t="shared" si="9"/>
        <v>102.66642373807777</v>
      </c>
      <c r="G31" s="774">
        <f t="shared" si="12"/>
        <v>108.08368275492906</v>
      </c>
      <c r="H31" s="749">
        <v>2204.0500000000002</v>
      </c>
      <c r="I31" s="752">
        <f t="shared" si="10"/>
        <v>100.60158749720432</v>
      </c>
      <c r="J31" s="753">
        <f t="shared" si="13"/>
        <v>104.14146664146664</v>
      </c>
      <c r="K31" s="11"/>
      <c r="L31" s="11"/>
      <c r="M31" s="11"/>
      <c r="N31" s="11"/>
    </row>
    <row r="32" spans="1:14" ht="16.5" hidden="1" x14ac:dyDescent="0.25">
      <c r="A32" s="772" t="s">
        <v>12</v>
      </c>
      <c r="B32" s="767">
        <v>3814.09</v>
      </c>
      <c r="C32" s="752">
        <f t="shared" ref="C32:C37" si="14">B32/B31*100</f>
        <v>101.50659484548154</v>
      </c>
      <c r="D32" s="753">
        <f t="shared" si="11"/>
        <v>110.95276328114548</v>
      </c>
      <c r="E32" s="773">
        <v>2406.36</v>
      </c>
      <c r="F32" s="752">
        <f t="shared" si="9"/>
        <v>99.312428291966228</v>
      </c>
      <c r="G32" s="774">
        <f t="shared" si="12"/>
        <v>107.34052993130521</v>
      </c>
      <c r="H32" s="749">
        <v>2212.92</v>
      </c>
      <c r="I32" s="752">
        <f t="shared" ref="I32:I37" si="15">H32/H31*100</f>
        <v>100.40244096095823</v>
      </c>
      <c r="J32" s="753">
        <f t="shared" si="13"/>
        <v>104.56057456057455</v>
      </c>
      <c r="K32" s="11"/>
      <c r="L32" s="11"/>
      <c r="M32" s="11"/>
      <c r="N32" s="11"/>
    </row>
    <row r="33" spans="1:14" ht="16.5" hidden="1" x14ac:dyDescent="0.25">
      <c r="A33" s="775" t="s">
        <v>13</v>
      </c>
      <c r="B33" s="764">
        <v>3947.2</v>
      </c>
      <c r="C33" s="757">
        <f t="shared" si="14"/>
        <v>103.48995435346306</v>
      </c>
      <c r="D33" s="759">
        <f t="shared" si="11"/>
        <v>114.82496407356338</v>
      </c>
      <c r="E33" s="776">
        <v>2406.1</v>
      </c>
      <c r="F33" s="777">
        <f t="shared" si="9"/>
        <v>99.989195299123978</v>
      </c>
      <c r="G33" s="778">
        <f t="shared" si="12"/>
        <v>107.32893210812739</v>
      </c>
      <c r="H33" s="779">
        <v>2240.4</v>
      </c>
      <c r="I33" s="757">
        <f t="shared" si="15"/>
        <v>101.2417981671276</v>
      </c>
      <c r="J33" s="759">
        <f t="shared" si="13"/>
        <v>105.85900585900585</v>
      </c>
      <c r="K33" s="11"/>
      <c r="L33" s="11"/>
      <c r="M33" s="11"/>
      <c r="N33" s="11"/>
    </row>
    <row r="34" spans="1:14" ht="16.5" hidden="1" x14ac:dyDescent="0.25">
      <c r="A34" s="772" t="s">
        <v>14</v>
      </c>
      <c r="B34" s="767">
        <v>3926.3</v>
      </c>
      <c r="C34" s="752">
        <f t="shared" si="14"/>
        <v>99.470510741791657</v>
      </c>
      <c r="D34" s="753">
        <f t="shared" si="11"/>
        <v>114.21697822305228</v>
      </c>
      <c r="E34" s="773">
        <v>2410.9299999999998</v>
      </c>
      <c r="F34" s="780">
        <f t="shared" si="9"/>
        <v>100.20073978637629</v>
      </c>
      <c r="G34" s="774">
        <f t="shared" si="12"/>
        <v>107.54438397716119</v>
      </c>
      <c r="H34" s="749">
        <v>2270.63</v>
      </c>
      <c r="I34" s="752">
        <f t="shared" si="15"/>
        <v>101.34931262274594</v>
      </c>
      <c r="J34" s="753">
        <f t="shared" si="13"/>
        <v>107.28737478737477</v>
      </c>
      <c r="K34" s="11"/>
      <c r="L34" s="11"/>
      <c r="M34" s="11"/>
      <c r="N34" s="11"/>
    </row>
    <row r="35" spans="1:14" ht="16.5" hidden="1" x14ac:dyDescent="0.25">
      <c r="A35" s="772" t="s">
        <v>65</v>
      </c>
      <c r="B35" s="767">
        <v>3709.52</v>
      </c>
      <c r="C35" s="752">
        <f t="shared" si="14"/>
        <v>94.478771362351324</v>
      </c>
      <c r="D35" s="753">
        <f>B35/B$28*100</f>
        <v>107.91079771234415</v>
      </c>
      <c r="E35" s="773">
        <v>2423.37</v>
      </c>
      <c r="F35" s="752">
        <f t="shared" ref="F35:F40" si="16">E35/E34*100</f>
        <v>100.51598345866533</v>
      </c>
      <c r="G35" s="774">
        <f>E35/E$28*100</f>
        <v>108.09929520920687</v>
      </c>
      <c r="H35" s="781">
        <v>2305.1999999999998</v>
      </c>
      <c r="I35" s="752">
        <f t="shared" si="15"/>
        <v>101.52248494911103</v>
      </c>
      <c r="J35" s="753">
        <f>H35/H$28*100</f>
        <v>108.92080892080891</v>
      </c>
      <c r="K35" s="11"/>
      <c r="L35" s="11"/>
      <c r="M35" s="11"/>
      <c r="N35" s="11"/>
    </row>
    <row r="36" spans="1:14" ht="16.5" hidden="1" x14ac:dyDescent="0.25">
      <c r="A36" s="772" t="s">
        <v>70</v>
      </c>
      <c r="B36" s="767">
        <v>3718.28</v>
      </c>
      <c r="C36" s="752">
        <f t="shared" si="14"/>
        <v>100.23614915137269</v>
      </c>
      <c r="D36" s="753">
        <f>B36/B$28*100</f>
        <v>108.16562814538135</v>
      </c>
      <c r="E36" s="773">
        <v>2428.86</v>
      </c>
      <c r="F36" s="752">
        <f t="shared" si="16"/>
        <v>100.22654402753193</v>
      </c>
      <c r="G36" s="774">
        <f>E36/E$28*100</f>
        <v>108.34418770630742</v>
      </c>
      <c r="H36" s="781">
        <v>2225.67</v>
      </c>
      <c r="I36" s="752">
        <f t="shared" si="15"/>
        <v>96.549973971889642</v>
      </c>
      <c r="J36" s="753">
        <f>H36/H$28*100</f>
        <v>105.16301266301267</v>
      </c>
      <c r="K36" s="11"/>
      <c r="L36" s="11"/>
      <c r="M36" s="11"/>
      <c r="N36" s="11"/>
    </row>
    <row r="37" spans="1:14" ht="16.5" hidden="1" x14ac:dyDescent="0.25">
      <c r="A37" s="782" t="s">
        <v>76</v>
      </c>
      <c r="B37" s="767">
        <v>3475.35</v>
      </c>
      <c r="C37" s="752">
        <f t="shared" si="14"/>
        <v>93.466602837871278</v>
      </c>
      <c r="D37" s="753">
        <f>B37/B$28*100</f>
        <v>101.09873806573229</v>
      </c>
      <c r="E37" s="773">
        <v>2313.62</v>
      </c>
      <c r="F37" s="752">
        <f t="shared" si="16"/>
        <v>95.25538730103834</v>
      </c>
      <c r="G37" s="753">
        <f>E37/E$28*100</f>
        <v>103.20367561780711</v>
      </c>
      <c r="H37" s="767">
        <v>2139.96</v>
      </c>
      <c r="I37" s="752">
        <f t="shared" si="15"/>
        <v>96.149024788041345</v>
      </c>
      <c r="J37" s="753">
        <f>H37/H$28*100</f>
        <v>101.11321111321112</v>
      </c>
      <c r="K37" s="11"/>
      <c r="L37" s="11"/>
      <c r="M37" s="11"/>
      <c r="N37" s="11"/>
    </row>
    <row r="38" spans="1:14" ht="16.5" hidden="1" x14ac:dyDescent="0.25">
      <c r="A38" s="782" t="s">
        <v>77</v>
      </c>
      <c r="B38" s="767">
        <v>3484.3</v>
      </c>
      <c r="C38" s="752">
        <f t="shared" ref="C38:C43" si="17">B38/B37*100</f>
        <v>100.25752801876071</v>
      </c>
      <c r="D38" s="753">
        <f>B38/B$28*100</f>
        <v>101.35909564286504</v>
      </c>
      <c r="E38" s="773">
        <v>2259.6999999999998</v>
      </c>
      <c r="F38" s="752">
        <f t="shared" si="16"/>
        <v>97.669453064893972</v>
      </c>
      <c r="G38" s="753">
        <f>E38/E$28*100</f>
        <v>100.79846551877954</v>
      </c>
      <c r="H38" s="767">
        <v>2101.3000000000002</v>
      </c>
      <c r="I38" s="752">
        <f t="shared" ref="I38:I43" si="18">H38/H37*100</f>
        <v>98.193424176152831</v>
      </c>
      <c r="J38" s="753">
        <f>H38/H$28*100</f>
        <v>99.286524286524298</v>
      </c>
      <c r="K38" s="11"/>
      <c r="L38" s="11"/>
      <c r="M38" s="11"/>
      <c r="N38" s="11"/>
    </row>
    <row r="39" spans="1:14" ht="17.25" hidden="1" thickBot="1" x14ac:dyDescent="0.3">
      <c r="A39" s="783" t="s">
        <v>81</v>
      </c>
      <c r="B39" s="784">
        <v>3509.28</v>
      </c>
      <c r="C39" s="785">
        <f t="shared" si="17"/>
        <v>100.71693022988835</v>
      </c>
      <c r="D39" s="786">
        <f>B39/B$28*100</f>
        <v>102.0857696402702</v>
      </c>
      <c r="E39" s="787">
        <v>2268.39</v>
      </c>
      <c r="F39" s="785">
        <f t="shared" si="16"/>
        <v>100.38456432269771</v>
      </c>
      <c r="G39" s="786">
        <f>E39/E$28*100</f>
        <v>101.1861004549915</v>
      </c>
      <c r="H39" s="784">
        <v>2107.6999999999998</v>
      </c>
      <c r="I39" s="785">
        <f t="shared" si="18"/>
        <v>100.30457335934895</v>
      </c>
      <c r="J39" s="786">
        <f>H39/H$28*100</f>
        <v>99.58892458892457</v>
      </c>
      <c r="K39" s="11"/>
      <c r="L39" s="11"/>
      <c r="M39" s="11"/>
      <c r="N39" s="11"/>
    </row>
    <row r="40" spans="1:14" ht="16.5" hidden="1" x14ac:dyDescent="0.2">
      <c r="A40" s="768" t="s">
        <v>100</v>
      </c>
      <c r="B40" s="788">
        <v>3484.4</v>
      </c>
      <c r="C40" s="789">
        <f t="shared" si="17"/>
        <v>99.291022659918838</v>
      </c>
      <c r="D40" s="790">
        <f t="shared" ref="D40:D45" si="19">B40/B$40*100</f>
        <v>100</v>
      </c>
      <c r="E40" s="791">
        <v>2298.23</v>
      </c>
      <c r="F40" s="789">
        <f t="shared" si="16"/>
        <v>101.31547044379494</v>
      </c>
      <c r="G40" s="792">
        <f t="shared" ref="G40:G45" si="20">E40/E$40*100</f>
        <v>100</v>
      </c>
      <c r="H40" s="788">
        <v>2131</v>
      </c>
      <c r="I40" s="789">
        <f t="shared" si="18"/>
        <v>101.10547041799119</v>
      </c>
      <c r="J40" s="790">
        <f t="shared" ref="J40:J45" si="21">H40/H$40*100</f>
        <v>100</v>
      </c>
      <c r="K40" s="11"/>
      <c r="L40" s="11"/>
      <c r="M40" s="11"/>
      <c r="N40" s="11"/>
    </row>
    <row r="41" spans="1:14" ht="16.5" hidden="1" x14ac:dyDescent="0.25">
      <c r="A41" s="772" t="s">
        <v>9</v>
      </c>
      <c r="B41" s="767">
        <v>3582.03</v>
      </c>
      <c r="C41" s="752">
        <f t="shared" si="17"/>
        <v>102.80191711628974</v>
      </c>
      <c r="D41" s="793">
        <f t="shared" si="19"/>
        <v>102.80191711628974</v>
      </c>
      <c r="E41" s="773">
        <v>2348.34</v>
      </c>
      <c r="F41" s="752">
        <f t="shared" ref="F41:F46" si="22">E41/E40*100</f>
        <v>102.18037359185112</v>
      </c>
      <c r="G41" s="794">
        <f t="shared" si="20"/>
        <v>102.18037359185112</v>
      </c>
      <c r="H41" s="795">
        <v>2192.7199999999998</v>
      </c>
      <c r="I41" s="752">
        <f t="shared" si="18"/>
        <v>102.89629282027218</v>
      </c>
      <c r="J41" s="793">
        <f t="shared" si="21"/>
        <v>102.89629282027218</v>
      </c>
      <c r="K41" s="11"/>
      <c r="L41" s="11"/>
      <c r="M41" s="11"/>
      <c r="N41" s="11"/>
    </row>
    <row r="42" spans="1:14" ht="16.5" hidden="1" x14ac:dyDescent="0.25">
      <c r="A42" s="772" t="s">
        <v>10</v>
      </c>
      <c r="B42" s="767">
        <v>3667.61</v>
      </c>
      <c r="C42" s="752">
        <f t="shared" si="17"/>
        <v>102.38914805291972</v>
      </c>
      <c r="D42" s="793">
        <f t="shared" si="19"/>
        <v>105.25800711743771</v>
      </c>
      <c r="E42" s="773">
        <v>2397.3200000000002</v>
      </c>
      <c r="F42" s="752">
        <f t="shared" si="22"/>
        <v>102.08572864236014</v>
      </c>
      <c r="G42" s="794">
        <f t="shared" si="20"/>
        <v>104.31157891072695</v>
      </c>
      <c r="H42" s="795">
        <v>2239.67</v>
      </c>
      <c r="I42" s="752">
        <f t="shared" si="18"/>
        <v>102.14117625597432</v>
      </c>
      <c r="J42" s="793">
        <f t="shared" si="21"/>
        <v>105.09948381041765</v>
      </c>
      <c r="K42" s="11"/>
      <c r="L42" s="11"/>
      <c r="M42" s="11"/>
      <c r="N42" s="11"/>
    </row>
    <row r="43" spans="1:14" ht="16.5" hidden="1" x14ac:dyDescent="0.25">
      <c r="A43" s="772" t="s">
        <v>11</v>
      </c>
      <c r="B43" s="767">
        <v>3761.96</v>
      </c>
      <c r="C43" s="752">
        <f t="shared" si="17"/>
        <v>102.57251997895087</v>
      </c>
      <c r="D43" s="793">
        <f t="shared" si="19"/>
        <v>107.96579037997932</v>
      </c>
      <c r="E43" s="773">
        <v>2457.02</v>
      </c>
      <c r="F43" s="752">
        <f t="shared" si="22"/>
        <v>102.49028081357514</v>
      </c>
      <c r="G43" s="794">
        <f t="shared" si="20"/>
        <v>106.9092301466781</v>
      </c>
      <c r="H43" s="795">
        <v>2272.67</v>
      </c>
      <c r="I43" s="752">
        <f t="shared" si="18"/>
        <v>101.47343135372621</v>
      </c>
      <c r="J43" s="793">
        <f t="shared" si="21"/>
        <v>106.64805255748475</v>
      </c>
      <c r="K43" s="11"/>
      <c r="L43" s="11"/>
      <c r="M43" s="11"/>
      <c r="N43" s="11"/>
    </row>
    <row r="44" spans="1:14" ht="16.5" hidden="1" x14ac:dyDescent="0.25">
      <c r="A44" s="772" t="s">
        <v>12</v>
      </c>
      <c r="B44" s="767">
        <v>3809.35</v>
      </c>
      <c r="C44" s="752">
        <f t="shared" ref="C44:C49" si="23">B44/B43*100</f>
        <v>101.2597156801242</v>
      </c>
      <c r="D44" s="793">
        <f t="shared" si="19"/>
        <v>109.32585237056594</v>
      </c>
      <c r="E44" s="773">
        <v>2470.25</v>
      </c>
      <c r="F44" s="752">
        <f t="shared" si="22"/>
        <v>100.53845715541591</v>
      </c>
      <c r="G44" s="794">
        <f t="shared" si="20"/>
        <v>107.48489054620293</v>
      </c>
      <c r="H44" s="795">
        <v>2282.61</v>
      </c>
      <c r="I44" s="752">
        <f t="shared" ref="I44:I49" si="24">H44/H43*100</f>
        <v>100.43737102174974</v>
      </c>
      <c r="J44" s="793">
        <f t="shared" si="21"/>
        <v>107.11450023463162</v>
      </c>
      <c r="K44" s="11"/>
      <c r="L44" s="11"/>
      <c r="M44" s="11"/>
      <c r="N44" s="11"/>
    </row>
    <row r="45" spans="1:14" ht="16.5" hidden="1" x14ac:dyDescent="0.2">
      <c r="A45" s="796" t="s">
        <v>13</v>
      </c>
      <c r="B45" s="795">
        <v>3854.5</v>
      </c>
      <c r="C45" s="797">
        <f t="shared" si="23"/>
        <v>101.18524157664694</v>
      </c>
      <c r="D45" s="793">
        <f t="shared" si="19"/>
        <v>110.62162782688554</v>
      </c>
      <c r="E45" s="798">
        <v>2532.1999999999998</v>
      </c>
      <c r="F45" s="797">
        <f t="shared" si="22"/>
        <v>102.50784333569476</v>
      </c>
      <c r="G45" s="794">
        <f t="shared" si="20"/>
        <v>110.18044321064471</v>
      </c>
      <c r="H45" s="795">
        <v>2316.8000000000002</v>
      </c>
      <c r="I45" s="797">
        <f t="shared" si="24"/>
        <v>101.49784676313519</v>
      </c>
      <c r="J45" s="793">
        <f t="shared" si="21"/>
        <v>108.71891130924449</v>
      </c>
      <c r="K45" s="11"/>
      <c r="L45" s="11"/>
      <c r="M45" s="11"/>
      <c r="N45" s="11"/>
    </row>
    <row r="46" spans="1:14" ht="16.5" hidden="1" x14ac:dyDescent="0.2">
      <c r="A46" s="796" t="s">
        <v>14</v>
      </c>
      <c r="B46" s="795">
        <v>3808.84</v>
      </c>
      <c r="C46" s="797">
        <f t="shared" si="23"/>
        <v>98.815410559086786</v>
      </c>
      <c r="D46" s="793">
        <f t="shared" ref="D46:D51" si="25">B46/B$40*100</f>
        <v>109.31121570428195</v>
      </c>
      <c r="E46" s="798">
        <v>2548.98</v>
      </c>
      <c r="F46" s="797">
        <f t="shared" si="22"/>
        <v>100.66266487639209</v>
      </c>
      <c r="G46" s="794">
        <f t="shared" ref="G46:G51" si="26">E46/E$40*100</f>
        <v>110.91057030845477</v>
      </c>
      <c r="H46" s="795">
        <v>2344.36</v>
      </c>
      <c r="I46" s="797">
        <f t="shared" si="24"/>
        <v>101.18957182320443</v>
      </c>
      <c r="J46" s="793">
        <f t="shared" ref="J46:J51" si="27">H46/H$40*100</f>
        <v>110.01220084467387</v>
      </c>
      <c r="K46" s="11"/>
      <c r="L46" s="11"/>
      <c r="M46" s="11"/>
      <c r="N46" s="11"/>
    </row>
    <row r="47" spans="1:14" ht="16.5" hidden="1" x14ac:dyDescent="0.2">
      <c r="A47" s="799" t="s">
        <v>65</v>
      </c>
      <c r="B47" s="800">
        <v>3758.33</v>
      </c>
      <c r="C47" s="801">
        <f t="shared" si="23"/>
        <v>98.673874460465655</v>
      </c>
      <c r="D47" s="802">
        <f t="shared" si="25"/>
        <v>107.86161175525197</v>
      </c>
      <c r="E47" s="803">
        <v>2617.46</v>
      </c>
      <c r="F47" s="801">
        <f>E47/E46*100</f>
        <v>102.68656482200724</v>
      </c>
      <c r="G47" s="804">
        <f t="shared" si="26"/>
        <v>113.89025467424932</v>
      </c>
      <c r="H47" s="800">
        <v>2354.6</v>
      </c>
      <c r="I47" s="801">
        <f t="shared" si="24"/>
        <v>100.4367929840127</v>
      </c>
      <c r="J47" s="802">
        <f t="shared" si="27"/>
        <v>110.49272641952135</v>
      </c>
      <c r="K47" s="11"/>
      <c r="L47" s="11"/>
      <c r="M47" s="11"/>
      <c r="N47" s="11"/>
    </row>
    <row r="48" spans="1:14" ht="16.5" hidden="1" x14ac:dyDescent="0.2">
      <c r="A48" s="799" t="s">
        <v>70</v>
      </c>
      <c r="B48" s="800">
        <v>3877.71</v>
      </c>
      <c r="C48" s="801">
        <f t="shared" si="23"/>
        <v>103.17641079947744</v>
      </c>
      <c r="D48" s="802">
        <f t="shared" si="25"/>
        <v>111.28773963953623</v>
      </c>
      <c r="E48" s="803">
        <v>2590.12</v>
      </c>
      <c r="F48" s="801">
        <f>E48/E47*100</f>
        <v>98.955475919402772</v>
      </c>
      <c r="G48" s="804">
        <f t="shared" si="26"/>
        <v>112.70064353872327</v>
      </c>
      <c r="H48" s="800">
        <v>2371.96</v>
      </c>
      <c r="I48" s="801">
        <f t="shared" si="24"/>
        <v>100.7372802174467</v>
      </c>
      <c r="J48" s="802">
        <f t="shared" si="27"/>
        <v>111.30736743312998</v>
      </c>
      <c r="K48" s="11"/>
      <c r="L48" s="11"/>
      <c r="M48" s="11"/>
      <c r="N48" s="11"/>
    </row>
    <row r="49" spans="1:14" ht="16.5" hidden="1" x14ac:dyDescent="0.2">
      <c r="A49" s="799" t="s">
        <v>76</v>
      </c>
      <c r="B49" s="800">
        <v>3758.21</v>
      </c>
      <c r="C49" s="801">
        <f t="shared" si="23"/>
        <v>96.918284245082802</v>
      </c>
      <c r="D49" s="802">
        <f t="shared" si="25"/>
        <v>107.85816783377338</v>
      </c>
      <c r="E49" s="803">
        <v>2496.67</v>
      </c>
      <c r="F49" s="801">
        <f>E49/E48*100</f>
        <v>96.392059055178919</v>
      </c>
      <c r="G49" s="804">
        <f t="shared" si="26"/>
        <v>108.63447087541283</v>
      </c>
      <c r="H49" s="800">
        <v>2442.54</v>
      </c>
      <c r="I49" s="801">
        <f t="shared" si="24"/>
        <v>102.97559823943068</v>
      </c>
      <c r="J49" s="802">
        <f t="shared" si="27"/>
        <v>114.61942749882684</v>
      </c>
      <c r="K49" s="11"/>
      <c r="L49" s="11"/>
      <c r="M49" s="11"/>
      <c r="N49" s="11"/>
    </row>
    <row r="50" spans="1:14" ht="16.5" hidden="1" x14ac:dyDescent="0.2">
      <c r="A50" s="799" t="s">
        <v>77</v>
      </c>
      <c r="B50" s="800">
        <v>3894.63</v>
      </c>
      <c r="C50" s="801">
        <f>B50/B49*100</f>
        <v>103.62991956277057</v>
      </c>
      <c r="D50" s="802">
        <f t="shared" si="25"/>
        <v>111.77333256801745</v>
      </c>
      <c r="E50" s="803">
        <v>2539.16</v>
      </c>
      <c r="F50" s="801">
        <f>E50/E49*100</f>
        <v>101.70186688669307</v>
      </c>
      <c r="G50" s="804">
        <f t="shared" si="26"/>
        <v>110.48328496277568</v>
      </c>
      <c r="H50" s="800">
        <v>2464.96</v>
      </c>
      <c r="I50" s="801">
        <f>H50/H49*100</f>
        <v>100.91789694334588</v>
      </c>
      <c r="J50" s="802">
        <f t="shared" si="27"/>
        <v>115.67151572031911</v>
      </c>
      <c r="K50" s="11"/>
      <c r="L50" s="11"/>
      <c r="M50" s="11"/>
      <c r="N50" s="11"/>
    </row>
    <row r="51" spans="1:14" ht="16.5" hidden="1" x14ac:dyDescent="0.2">
      <c r="A51" s="799" t="s">
        <v>81</v>
      </c>
      <c r="B51" s="800">
        <v>3912.55</v>
      </c>
      <c r="C51" s="801">
        <f>B51/B50*100</f>
        <v>100.46012073033896</v>
      </c>
      <c r="D51" s="802">
        <f t="shared" si="25"/>
        <v>112.2876248421536</v>
      </c>
      <c r="E51" s="803">
        <v>2618.0300000000002</v>
      </c>
      <c r="F51" s="801">
        <f>E51/E50*100</f>
        <v>103.10614533940358</v>
      </c>
      <c r="G51" s="804">
        <f t="shared" si="26"/>
        <v>113.91505636946695</v>
      </c>
      <c r="H51" s="800">
        <v>2519.35</v>
      </c>
      <c r="I51" s="801">
        <f>H51/H50*100</f>
        <v>102.20652667791769</v>
      </c>
      <c r="J51" s="802">
        <f t="shared" si="27"/>
        <v>118.22383857343969</v>
      </c>
      <c r="K51" s="11"/>
      <c r="L51" s="11"/>
      <c r="M51" s="11"/>
      <c r="N51" s="11"/>
    </row>
    <row r="52" spans="1:14" ht="17.25" hidden="1" thickBot="1" x14ac:dyDescent="0.25">
      <c r="A52" s="805" t="s">
        <v>150</v>
      </c>
      <c r="B52" s="806">
        <v>4663.51</v>
      </c>
      <c r="C52" s="807">
        <v>98.945726894678785</v>
      </c>
      <c r="D52" s="808">
        <v>104.97088462568681</v>
      </c>
      <c r="E52" s="806">
        <v>3171.84</v>
      </c>
      <c r="F52" s="807">
        <v>101.01755157027794</v>
      </c>
      <c r="G52" s="808">
        <v>104.26755905615349</v>
      </c>
      <c r="H52" s="806">
        <v>2871.48</v>
      </c>
      <c r="I52" s="807">
        <v>101.24213309828119</v>
      </c>
      <c r="J52" s="808">
        <v>110.06309075716574</v>
      </c>
      <c r="K52" s="11"/>
      <c r="L52" s="11"/>
      <c r="M52" s="11"/>
      <c r="N52" s="11"/>
    </row>
    <row r="53" spans="1:14" ht="17.25" hidden="1" thickBot="1" x14ac:dyDescent="0.25">
      <c r="A53" s="1056" t="s">
        <v>152</v>
      </c>
      <c r="B53" s="1057"/>
      <c r="C53" s="1057"/>
      <c r="D53" s="1057"/>
      <c r="E53" s="1057"/>
      <c r="F53" s="1057"/>
      <c r="G53" s="1057"/>
      <c r="H53" s="1057"/>
      <c r="I53" s="1057"/>
      <c r="J53" s="1058"/>
      <c r="K53" s="11"/>
      <c r="L53" s="11"/>
      <c r="M53" s="11"/>
      <c r="N53" s="11"/>
    </row>
    <row r="54" spans="1:14" ht="16.5" hidden="1" x14ac:dyDescent="0.2">
      <c r="A54" s="809" t="s">
        <v>9</v>
      </c>
      <c r="B54" s="810">
        <v>4636.76</v>
      </c>
      <c r="C54" s="789">
        <f>B54/B52*100</f>
        <v>99.426397713310365</v>
      </c>
      <c r="D54" s="790">
        <f>B54/B$52*100</f>
        <v>99.426397713310365</v>
      </c>
      <c r="E54" s="810">
        <v>3230.64</v>
      </c>
      <c r="F54" s="789">
        <f>E54/E52*100</f>
        <v>101.85381355932202</v>
      </c>
      <c r="G54" s="790">
        <f t="shared" ref="G54:G61" si="28">E54/E$52*100</f>
        <v>101.85381355932202</v>
      </c>
      <c r="H54" s="810">
        <v>2922.88</v>
      </c>
      <c r="I54" s="789">
        <f>H54/H52*100</f>
        <v>101.79001769122544</v>
      </c>
      <c r="J54" s="790">
        <f t="shared" ref="J54:J61" si="29">H54/H$52*100</f>
        <v>101.79001769122544</v>
      </c>
      <c r="K54" s="11"/>
      <c r="L54" s="11"/>
      <c r="M54" s="11"/>
      <c r="N54" s="11"/>
    </row>
    <row r="55" spans="1:14" ht="16.5" hidden="1" x14ac:dyDescent="0.2">
      <c r="A55" s="811" t="s">
        <v>10</v>
      </c>
      <c r="B55" s="812">
        <v>4730.58</v>
      </c>
      <c r="C55" s="797">
        <f>B55/B54*100</f>
        <v>102.02339564696037</v>
      </c>
      <c r="D55" s="793">
        <f t="shared" ref="D55:D61" si="30">B55/B$52*100</f>
        <v>101.438187116571</v>
      </c>
      <c r="E55" s="812">
        <v>3288.8</v>
      </c>
      <c r="F55" s="797">
        <f t="shared" ref="F55:F62" si="31">E55/E54*100</f>
        <v>101.80026248668996</v>
      </c>
      <c r="G55" s="793">
        <f t="shared" si="28"/>
        <v>103.68744955609361</v>
      </c>
      <c r="H55" s="812">
        <v>2998.3</v>
      </c>
      <c r="I55" s="797">
        <f t="shared" ref="I55:I62" si="32">H55/H54*100</f>
        <v>102.58033172761112</v>
      </c>
      <c r="J55" s="793">
        <f t="shared" si="29"/>
        <v>104.41653781325311</v>
      </c>
      <c r="K55" s="11"/>
      <c r="L55" s="11"/>
      <c r="M55" s="11"/>
      <c r="N55" s="11"/>
    </row>
    <row r="56" spans="1:14" ht="16.5" hidden="1" x14ac:dyDescent="0.2">
      <c r="A56" s="813" t="s">
        <v>11</v>
      </c>
      <c r="B56" s="814">
        <v>4763.34</v>
      </c>
      <c r="C56" s="801">
        <f t="shared" ref="C56:C62" si="33">B56/B55*100</f>
        <v>100.69251550549826</v>
      </c>
      <c r="D56" s="802">
        <f t="shared" si="30"/>
        <v>102.14066229084959</v>
      </c>
      <c r="E56" s="814">
        <v>3388</v>
      </c>
      <c r="F56" s="801">
        <f t="shared" si="31"/>
        <v>103.0162977377767</v>
      </c>
      <c r="G56" s="802">
        <f t="shared" si="28"/>
        <v>106.81497175141243</v>
      </c>
      <c r="H56" s="814">
        <v>3080.4</v>
      </c>
      <c r="I56" s="801">
        <f t="shared" si="32"/>
        <v>102.73821832371677</v>
      </c>
      <c r="J56" s="802">
        <f t="shared" si="29"/>
        <v>107.27569058464626</v>
      </c>
      <c r="K56" s="11"/>
      <c r="L56" s="11"/>
      <c r="M56" s="11"/>
      <c r="N56" s="11"/>
    </row>
    <row r="57" spans="1:14" ht="16.5" hidden="1" x14ac:dyDescent="0.2">
      <c r="A57" s="813" t="s">
        <v>12</v>
      </c>
      <c r="B57" s="814">
        <v>4923.8</v>
      </c>
      <c r="C57" s="801">
        <f t="shared" si="33"/>
        <v>103.3686446904903</v>
      </c>
      <c r="D57" s="802">
        <f t="shared" si="30"/>
        <v>105.58141828794191</v>
      </c>
      <c r="E57" s="814">
        <v>3444.6</v>
      </c>
      <c r="F57" s="801">
        <f t="shared" si="31"/>
        <v>101.67060212514758</v>
      </c>
      <c r="G57" s="802">
        <f t="shared" si="28"/>
        <v>108.5994249394673</v>
      </c>
      <c r="H57" s="814">
        <v>3137.5</v>
      </c>
      <c r="I57" s="801">
        <f t="shared" si="32"/>
        <v>101.85365536943254</v>
      </c>
      <c r="J57" s="802">
        <f t="shared" si="29"/>
        <v>109.26421218326439</v>
      </c>
      <c r="K57" s="11"/>
      <c r="L57" s="11"/>
      <c r="M57" s="11"/>
      <c r="N57" s="11"/>
    </row>
    <row r="58" spans="1:14" ht="16.5" hidden="1" x14ac:dyDescent="0.2">
      <c r="A58" s="813" t="s">
        <v>13</v>
      </c>
      <c r="B58" s="814">
        <v>5473.72</v>
      </c>
      <c r="C58" s="801">
        <f t="shared" si="33"/>
        <v>111.16860961046346</v>
      </c>
      <c r="D58" s="802">
        <f t="shared" si="30"/>
        <v>117.37339471771261</v>
      </c>
      <c r="E58" s="814">
        <v>3637</v>
      </c>
      <c r="F58" s="801">
        <f t="shared" si="31"/>
        <v>105.58555420077805</v>
      </c>
      <c r="G58" s="802">
        <f t="shared" si="28"/>
        <v>114.66530468119451</v>
      </c>
      <c r="H58" s="814">
        <v>3235.71</v>
      </c>
      <c r="I58" s="801">
        <f t="shared" si="32"/>
        <v>103.13019920318725</v>
      </c>
      <c r="J58" s="802">
        <f t="shared" si="29"/>
        <v>112.68439968239375</v>
      </c>
      <c r="K58" s="11"/>
      <c r="L58" s="11"/>
      <c r="M58" s="11"/>
      <c r="N58" s="11"/>
    </row>
    <row r="59" spans="1:14" ht="16.5" hidden="1" x14ac:dyDescent="0.2">
      <c r="A59" s="813" t="s">
        <v>14</v>
      </c>
      <c r="B59" s="814">
        <v>4886.84</v>
      </c>
      <c r="C59" s="801">
        <f t="shared" si="33"/>
        <v>89.278223950074178</v>
      </c>
      <c r="D59" s="802">
        <f t="shared" si="30"/>
        <v>104.78888219388401</v>
      </c>
      <c r="E59" s="814">
        <v>3571.24</v>
      </c>
      <c r="F59" s="801">
        <f t="shared" si="31"/>
        <v>98.191916414627428</v>
      </c>
      <c r="G59" s="802">
        <f t="shared" si="28"/>
        <v>112.59206012913639</v>
      </c>
      <c r="H59" s="814">
        <v>3281.88</v>
      </c>
      <c r="I59" s="801">
        <f t="shared" si="32"/>
        <v>101.42688930713817</v>
      </c>
      <c r="J59" s="802">
        <f t="shared" si="29"/>
        <v>114.29228133227465</v>
      </c>
      <c r="K59" s="11"/>
      <c r="L59" s="11"/>
      <c r="M59" s="11"/>
      <c r="N59" s="11"/>
    </row>
    <row r="60" spans="1:14" ht="16.5" hidden="1" x14ac:dyDescent="0.2">
      <c r="A60" s="813" t="s">
        <v>65</v>
      </c>
      <c r="B60" s="814">
        <v>4926.45</v>
      </c>
      <c r="C60" s="801">
        <f t="shared" si="33"/>
        <v>100.81054423717575</v>
      </c>
      <c r="D60" s="802">
        <f t="shared" si="30"/>
        <v>105.63824243970743</v>
      </c>
      <c r="E60" s="814">
        <v>3592.64</v>
      </c>
      <c r="F60" s="801">
        <f t="shared" si="31"/>
        <v>100.59923163943057</v>
      </c>
      <c r="G60" s="802">
        <f t="shared" si="28"/>
        <v>113.26674737691687</v>
      </c>
      <c r="H60" s="814">
        <v>3180.11</v>
      </c>
      <c r="I60" s="801">
        <f t="shared" si="32"/>
        <v>96.899033480809777</v>
      </c>
      <c r="J60" s="802">
        <f t="shared" si="29"/>
        <v>110.74811595414211</v>
      </c>
      <c r="K60" s="11"/>
      <c r="L60" s="11"/>
      <c r="M60" s="11"/>
      <c r="N60" s="11"/>
    </row>
    <row r="61" spans="1:14" ht="16.5" hidden="1" x14ac:dyDescent="0.2">
      <c r="A61" s="811" t="s">
        <v>70</v>
      </c>
      <c r="B61" s="812">
        <v>4913.3500000000004</v>
      </c>
      <c r="C61" s="797">
        <f>B61/B60*100</f>
        <v>99.73408844096663</v>
      </c>
      <c r="D61" s="793">
        <f t="shared" si="30"/>
        <v>105.35733814230055</v>
      </c>
      <c r="E61" s="812">
        <v>3552.92</v>
      </c>
      <c r="F61" s="797">
        <f>E61/E60*100</f>
        <v>98.894406341854463</v>
      </c>
      <c r="G61" s="793">
        <f t="shared" si="28"/>
        <v>112.01447740112994</v>
      </c>
      <c r="H61" s="812">
        <v>3017.5</v>
      </c>
      <c r="I61" s="797">
        <f>H61/H60*100</f>
        <v>94.886654864139913</v>
      </c>
      <c r="J61" s="793">
        <f t="shared" si="29"/>
        <v>105.08518255394431</v>
      </c>
      <c r="K61" s="11"/>
      <c r="L61" s="11"/>
      <c r="M61" s="11"/>
      <c r="N61" s="11"/>
    </row>
    <row r="62" spans="1:14" ht="16.5" hidden="1" x14ac:dyDescent="0.2">
      <c r="A62" s="811" t="s">
        <v>76</v>
      </c>
      <c r="B62" s="812">
        <v>4746.9399999999996</v>
      </c>
      <c r="C62" s="797">
        <f t="shared" si="33"/>
        <v>96.613105111583735</v>
      </c>
      <c r="D62" s="793">
        <f>B62/B$52*100</f>
        <v>101.78899584218752</v>
      </c>
      <c r="E62" s="812">
        <v>3429.76</v>
      </c>
      <c r="F62" s="797">
        <f t="shared" si="31"/>
        <v>96.533555498012902</v>
      </c>
      <c r="G62" s="793">
        <f>E62/E$52*100</f>
        <v>108.13155770782889</v>
      </c>
      <c r="H62" s="812">
        <v>2996.05</v>
      </c>
      <c r="I62" s="797">
        <f t="shared" si="32"/>
        <v>99.289146644573322</v>
      </c>
      <c r="J62" s="793">
        <f>H62/H$52*100</f>
        <v>104.33818100770335</v>
      </c>
      <c r="K62" s="11"/>
      <c r="L62" s="11"/>
      <c r="M62" s="11"/>
      <c r="N62" s="11"/>
    </row>
    <row r="63" spans="1:14" ht="16.5" hidden="1" x14ac:dyDescent="0.2">
      <c r="A63" s="815" t="s">
        <v>77</v>
      </c>
      <c r="B63" s="816">
        <v>4675.8999999999996</v>
      </c>
      <c r="C63" s="817">
        <f>B63/B62*100</f>
        <v>98.503456963854603</v>
      </c>
      <c r="D63" s="818">
        <f>B63/B$52*100</f>
        <v>100.26567971334894</v>
      </c>
      <c r="E63" s="816">
        <v>3401.8</v>
      </c>
      <c r="F63" s="817">
        <f>E63/E62*100</f>
        <v>99.184782608695656</v>
      </c>
      <c r="G63" s="818">
        <f>E63/E$52*100</f>
        <v>107.25005044390639</v>
      </c>
      <c r="H63" s="816">
        <v>3043.7</v>
      </c>
      <c r="I63" s="817">
        <f>H63/H62*100</f>
        <v>101.59042739607149</v>
      </c>
      <c r="J63" s="818">
        <f>H63/H$52*100</f>
        <v>105.99760402301253</v>
      </c>
      <c r="K63" s="11"/>
      <c r="L63" s="11"/>
      <c r="M63" s="11"/>
      <c r="N63" s="11"/>
    </row>
    <row r="64" spans="1:14" ht="16.5" hidden="1" x14ac:dyDescent="0.2">
      <c r="A64" s="813" t="s">
        <v>81</v>
      </c>
      <c r="B64" s="814">
        <v>4645.1000000000004</v>
      </c>
      <c r="C64" s="801">
        <f>B64/B63*100</f>
        <v>99.341303278513237</v>
      </c>
      <c r="D64" s="802">
        <f>B64/B$52*100</f>
        <v>99.605232968300712</v>
      </c>
      <c r="E64" s="814">
        <v>3472.7</v>
      </c>
      <c r="F64" s="801">
        <f>E64/E63*100</f>
        <v>102.08419072255863</v>
      </c>
      <c r="G64" s="802">
        <f>E64/E$52*100</f>
        <v>109.48534604519773</v>
      </c>
      <c r="H64" s="814">
        <v>3139.4</v>
      </c>
      <c r="I64" s="801">
        <f>H64/H63*100</f>
        <v>103.14419949403688</v>
      </c>
      <c r="J64" s="802">
        <f>H64/H$52*100</f>
        <v>109.33038015239529</v>
      </c>
      <c r="K64" s="11"/>
      <c r="L64" s="11"/>
      <c r="M64" s="11"/>
      <c r="N64" s="11"/>
    </row>
    <row r="65" spans="1:14" ht="17.25" hidden="1" thickBot="1" x14ac:dyDescent="0.25">
      <c r="A65" s="805" t="s">
        <v>165</v>
      </c>
      <c r="B65" s="806">
        <v>4758.3999999999996</v>
      </c>
      <c r="C65" s="807">
        <f>B65/B64*100</f>
        <v>102.43912940517963</v>
      </c>
      <c r="D65" s="808">
        <f>B65/B$52*100</f>
        <v>102.0347334947282</v>
      </c>
      <c r="E65" s="806">
        <v>3603.54</v>
      </c>
      <c r="F65" s="807">
        <f>E65/E64*100</f>
        <v>103.76767356811702</v>
      </c>
      <c r="G65" s="808">
        <f>E65/E$52*100</f>
        <v>113.61039648910412</v>
      </c>
      <c r="H65" s="806">
        <v>3297.89</v>
      </c>
      <c r="I65" s="807">
        <f>H65/H64*100</f>
        <v>105.04841689494808</v>
      </c>
      <c r="J65" s="808">
        <f>H65/H$52*100</f>
        <v>114.84983353531976</v>
      </c>
      <c r="K65" s="11"/>
      <c r="L65" s="11"/>
      <c r="M65" s="11"/>
      <c r="N65" s="11"/>
    </row>
    <row r="66" spans="1:14" ht="16.5" hidden="1" customHeight="1" thickBot="1" x14ac:dyDescent="0.25">
      <c r="A66" s="1056" t="s">
        <v>167</v>
      </c>
      <c r="B66" s="1057"/>
      <c r="C66" s="1057"/>
      <c r="D66" s="1057"/>
      <c r="E66" s="1057"/>
      <c r="F66" s="1057"/>
      <c r="G66" s="1057"/>
      <c r="H66" s="1057"/>
      <c r="I66" s="1057"/>
      <c r="J66" s="1058"/>
      <c r="K66" s="11"/>
      <c r="L66" s="11"/>
      <c r="M66" s="11"/>
      <c r="N66" s="11"/>
    </row>
    <row r="67" spans="1:14" ht="16.5" hidden="1" customHeight="1" x14ac:dyDescent="0.2">
      <c r="A67" s="819" t="s">
        <v>9</v>
      </c>
      <c r="B67" s="820">
        <v>5223.7700000000004</v>
      </c>
      <c r="C67" s="821">
        <f>B67/B65*100</f>
        <v>109.77996805648959</v>
      </c>
      <c r="D67" s="822">
        <f t="shared" ref="D67:D78" si="34">B67/B$65*100</f>
        <v>109.77996805648959</v>
      </c>
      <c r="E67" s="820">
        <v>3900.95</v>
      </c>
      <c r="F67" s="821">
        <f>E67/E65*100</f>
        <v>108.25327317027144</v>
      </c>
      <c r="G67" s="822">
        <f t="shared" ref="G67:G78" si="35">E67/E$65*100</f>
        <v>108.25327317027144</v>
      </c>
      <c r="H67" s="820">
        <v>3592.51</v>
      </c>
      <c r="I67" s="821">
        <f>H67/H65*100</f>
        <v>108.93359087173921</v>
      </c>
      <c r="J67" s="822">
        <f t="shared" ref="J67:J78" si="36">H67/H$65*100</f>
        <v>108.93359087173921</v>
      </c>
      <c r="K67" s="11"/>
      <c r="L67" s="11"/>
      <c r="M67" s="11"/>
      <c r="N67" s="11"/>
    </row>
    <row r="68" spans="1:14" ht="16.5" hidden="1" customHeight="1" x14ac:dyDescent="0.2">
      <c r="A68" s="813" t="s">
        <v>10</v>
      </c>
      <c r="B68" s="814">
        <v>5449.3</v>
      </c>
      <c r="C68" s="801">
        <f t="shared" ref="C68:C78" si="37">B68/B67*100</f>
        <v>104.31737997653035</v>
      </c>
      <c r="D68" s="802">
        <f t="shared" si="34"/>
        <v>114.51958641560189</v>
      </c>
      <c r="E68" s="814">
        <v>4060.44</v>
      </c>
      <c r="F68" s="801">
        <f t="shared" ref="F68:F78" si="38">E68/E67*100</f>
        <v>104.08849126494827</v>
      </c>
      <c r="G68" s="802">
        <f t="shared" si="35"/>
        <v>112.67919878785861</v>
      </c>
      <c r="H68" s="814">
        <v>3730.03</v>
      </c>
      <c r="I68" s="801">
        <f t="shared" ref="I68:I78" si="39">H68/H67*100</f>
        <v>103.82796429237497</v>
      </c>
      <c r="J68" s="802">
        <f t="shared" si="36"/>
        <v>113.10352983271123</v>
      </c>
      <c r="K68" s="11"/>
      <c r="L68" s="11"/>
      <c r="M68" s="11"/>
      <c r="N68" s="11"/>
    </row>
    <row r="69" spans="1:14" ht="16.5" hidden="1" customHeight="1" x14ac:dyDescent="0.2">
      <c r="A69" s="813" t="s">
        <v>11</v>
      </c>
      <c r="B69" s="814">
        <v>5698.93</v>
      </c>
      <c r="C69" s="801">
        <f t="shared" si="37"/>
        <v>104.58095535206357</v>
      </c>
      <c r="D69" s="802">
        <f t="shared" si="34"/>
        <v>119.76567753866847</v>
      </c>
      <c r="E69" s="814">
        <v>4141.03</v>
      </c>
      <c r="F69" s="801">
        <f t="shared" si="38"/>
        <v>101.98476027228575</v>
      </c>
      <c r="G69" s="802">
        <f t="shared" si="35"/>
        <v>114.91561076052992</v>
      </c>
      <c r="H69" s="814">
        <v>3774.34</v>
      </c>
      <c r="I69" s="801">
        <f t="shared" si="39"/>
        <v>101.18792610247102</v>
      </c>
      <c r="J69" s="802">
        <f t="shared" si="36"/>
        <v>114.4471161864101</v>
      </c>
      <c r="K69" s="11"/>
      <c r="L69" s="11"/>
      <c r="M69" s="11"/>
      <c r="N69" s="11"/>
    </row>
    <row r="70" spans="1:14" ht="16.5" hidden="1" customHeight="1" x14ac:dyDescent="0.2">
      <c r="A70" s="811" t="s">
        <v>12</v>
      </c>
      <c r="B70" s="812">
        <v>5747.51</v>
      </c>
      <c r="C70" s="801">
        <f t="shared" si="37"/>
        <v>100.85244072132839</v>
      </c>
      <c r="D70" s="802">
        <f t="shared" si="34"/>
        <v>120.78660894418294</v>
      </c>
      <c r="E70" s="814">
        <v>4174.51</v>
      </c>
      <c r="F70" s="801">
        <f t="shared" si="38"/>
        <v>100.80849450499032</v>
      </c>
      <c r="G70" s="802">
        <f t="shared" si="35"/>
        <v>115.84469715890486</v>
      </c>
      <c r="H70" s="814">
        <v>3785.74</v>
      </c>
      <c r="I70" s="801">
        <f t="shared" si="39"/>
        <v>100.30203956188366</v>
      </c>
      <c r="J70" s="802">
        <f t="shared" si="36"/>
        <v>114.79279175472803</v>
      </c>
      <c r="K70" s="11"/>
      <c r="L70" s="11"/>
      <c r="M70" s="11"/>
      <c r="N70" s="11"/>
    </row>
    <row r="71" spans="1:14" ht="16.5" hidden="1" customHeight="1" x14ac:dyDescent="0.2">
      <c r="A71" s="813" t="s">
        <v>13</v>
      </c>
      <c r="B71" s="814">
        <v>5664.71</v>
      </c>
      <c r="C71" s="801">
        <f t="shared" si="37"/>
        <v>98.559376147235938</v>
      </c>
      <c r="D71" s="802">
        <f t="shared" si="34"/>
        <v>119.04652824478816</v>
      </c>
      <c r="E71" s="814">
        <v>4204.16</v>
      </c>
      <c r="F71" s="801">
        <f t="shared" si="38"/>
        <v>100.71026300092704</v>
      </c>
      <c r="G71" s="802">
        <f t="shared" si="35"/>
        <v>116.66749918136054</v>
      </c>
      <c r="H71" s="814">
        <v>3824.29</v>
      </c>
      <c r="I71" s="801">
        <f t="shared" si="39"/>
        <v>101.01829497007191</v>
      </c>
      <c r="J71" s="802">
        <f t="shared" si="36"/>
        <v>115.96172097917155</v>
      </c>
      <c r="K71" s="11"/>
      <c r="L71" s="11"/>
      <c r="M71" s="11"/>
      <c r="N71" s="11"/>
    </row>
    <row r="72" spans="1:14" ht="16.5" hidden="1" customHeight="1" x14ac:dyDescent="0.2">
      <c r="A72" s="813" t="s">
        <v>14</v>
      </c>
      <c r="B72" s="814">
        <v>5577.76</v>
      </c>
      <c r="C72" s="801">
        <f t="shared" si="37"/>
        <v>98.465058228929635</v>
      </c>
      <c r="D72" s="802">
        <f t="shared" si="34"/>
        <v>117.21923335574984</v>
      </c>
      <c r="E72" s="814">
        <v>4148.72</v>
      </c>
      <c r="F72" s="801">
        <f t="shared" si="38"/>
        <v>98.681306134875939</v>
      </c>
      <c r="G72" s="802">
        <f t="shared" si="35"/>
        <v>115.12901202706229</v>
      </c>
      <c r="H72" s="814">
        <v>3792.68</v>
      </c>
      <c r="I72" s="801">
        <f t="shared" si="39"/>
        <v>99.173441344667907</v>
      </c>
      <c r="J72" s="802">
        <f t="shared" si="36"/>
        <v>115.00322933754612</v>
      </c>
      <c r="K72" s="11"/>
      <c r="L72" s="11"/>
      <c r="M72" s="11"/>
      <c r="N72" s="11"/>
    </row>
    <row r="73" spans="1:14" ht="16.5" hidden="1" customHeight="1" x14ac:dyDescent="0.2">
      <c r="A73" s="811" t="s">
        <v>65</v>
      </c>
      <c r="B73" s="812">
        <v>5623.5</v>
      </c>
      <c r="C73" s="797">
        <f t="shared" si="37"/>
        <v>100.82004245431857</v>
      </c>
      <c r="D73" s="793">
        <f t="shared" si="34"/>
        <v>118.18048083389377</v>
      </c>
      <c r="E73" s="812">
        <v>4224.0200000000004</v>
      </c>
      <c r="F73" s="797">
        <f t="shared" si="38"/>
        <v>101.81501764399623</v>
      </c>
      <c r="G73" s="793">
        <f t="shared" si="35"/>
        <v>117.218623908712</v>
      </c>
      <c r="H73" s="812">
        <v>3765.76</v>
      </c>
      <c r="I73" s="797">
        <f t="shared" si="39"/>
        <v>99.290211670902906</v>
      </c>
      <c r="J73" s="793">
        <f t="shared" si="36"/>
        <v>114.18694983762346</v>
      </c>
      <c r="K73" s="11"/>
      <c r="L73" s="11"/>
      <c r="M73" s="11"/>
      <c r="N73" s="11"/>
    </row>
    <row r="74" spans="1:14" ht="16.5" hidden="1" customHeight="1" x14ac:dyDescent="0.2">
      <c r="A74" s="811" t="s">
        <v>70</v>
      </c>
      <c r="B74" s="812">
        <v>5652.44</v>
      </c>
      <c r="C74" s="797">
        <f t="shared" si="37"/>
        <v>100.51462612252155</v>
      </c>
      <c r="D74" s="793">
        <f t="shared" si="34"/>
        <v>118.78866845998655</v>
      </c>
      <c r="E74" s="812">
        <v>4125.17</v>
      </c>
      <c r="F74" s="797">
        <f t="shared" si="38"/>
        <v>97.659812216798201</v>
      </c>
      <c r="G74" s="793">
        <f t="shared" si="35"/>
        <v>114.47548799236307</v>
      </c>
      <c r="H74" s="812">
        <v>3583.85</v>
      </c>
      <c r="I74" s="797">
        <f t="shared" si="39"/>
        <v>95.169368201903453</v>
      </c>
      <c r="J74" s="793">
        <f t="shared" si="36"/>
        <v>108.67099872949069</v>
      </c>
      <c r="K74" s="11"/>
      <c r="L74" s="11"/>
      <c r="M74" s="11"/>
      <c r="N74" s="11"/>
    </row>
    <row r="75" spans="1:14" ht="16.5" hidden="1" customHeight="1" x14ac:dyDescent="0.2">
      <c r="A75" s="823" t="s">
        <v>76</v>
      </c>
      <c r="B75" s="824">
        <v>5500.74</v>
      </c>
      <c r="C75" s="825">
        <f t="shared" si="37"/>
        <v>97.316203267969243</v>
      </c>
      <c r="D75" s="826">
        <f t="shared" si="34"/>
        <v>115.60062205783457</v>
      </c>
      <c r="E75" s="824">
        <v>3994.18</v>
      </c>
      <c r="F75" s="825">
        <f t="shared" si="38"/>
        <v>96.824615712806988</v>
      </c>
      <c r="G75" s="826">
        <f t="shared" si="35"/>
        <v>110.84045133396604</v>
      </c>
      <c r="H75" s="824">
        <v>3516.69</v>
      </c>
      <c r="I75" s="825">
        <f t="shared" si="39"/>
        <v>98.126037641084324</v>
      </c>
      <c r="J75" s="826">
        <f t="shared" si="36"/>
        <v>106.63454511824229</v>
      </c>
      <c r="K75" s="11"/>
      <c r="L75" s="11"/>
      <c r="M75" s="11"/>
      <c r="N75" s="11"/>
    </row>
    <row r="76" spans="1:14" ht="96.75" hidden="1" customHeight="1" x14ac:dyDescent="0.2">
      <c r="A76" s="827" t="s">
        <v>77</v>
      </c>
      <c r="B76" s="828">
        <v>5362.02</v>
      </c>
      <c r="C76" s="829">
        <f t="shared" si="37"/>
        <v>97.478157484265765</v>
      </c>
      <c r="D76" s="830">
        <f t="shared" si="34"/>
        <v>112.68535642232685</v>
      </c>
      <c r="E76" s="828">
        <v>3943.1</v>
      </c>
      <c r="F76" s="829">
        <f t="shared" si="38"/>
        <v>98.721139257619839</v>
      </c>
      <c r="G76" s="830">
        <f t="shared" si="35"/>
        <v>109.42295631517895</v>
      </c>
      <c r="H76" s="828">
        <v>3516.52</v>
      </c>
      <c r="I76" s="829">
        <f t="shared" si="39"/>
        <v>99.995165908851789</v>
      </c>
      <c r="J76" s="830">
        <f t="shared" si="36"/>
        <v>106.62939030713578</v>
      </c>
      <c r="K76" s="11"/>
      <c r="L76" s="11"/>
      <c r="M76" s="11"/>
      <c r="N76" s="11"/>
    </row>
    <row r="77" spans="1:14" ht="10.5" hidden="1" customHeight="1" thickBot="1" x14ac:dyDescent="0.25">
      <c r="A77" s="827" t="s">
        <v>81</v>
      </c>
      <c r="B77" s="828">
        <v>5338.1</v>
      </c>
      <c r="C77" s="829">
        <f t="shared" si="37"/>
        <v>99.55389946326197</v>
      </c>
      <c r="D77" s="830">
        <f t="shared" si="34"/>
        <v>112.1826664425017</v>
      </c>
      <c r="E77" s="828">
        <v>4023.2</v>
      </c>
      <c r="F77" s="829">
        <f t="shared" si="38"/>
        <v>102.03139661687504</v>
      </c>
      <c r="G77" s="830">
        <f t="shared" si="35"/>
        <v>111.64577054785016</v>
      </c>
      <c r="H77" s="828">
        <v>3547.2</v>
      </c>
      <c r="I77" s="829">
        <f t="shared" si="39"/>
        <v>100.87245344829547</v>
      </c>
      <c r="J77" s="830">
        <f t="shared" si="36"/>
        <v>107.55968209976683</v>
      </c>
      <c r="K77" s="11"/>
      <c r="L77" s="11"/>
      <c r="M77" s="11"/>
      <c r="N77" s="11"/>
    </row>
    <row r="78" spans="1:14" ht="16.5" hidden="1" customHeight="1" thickBot="1" x14ac:dyDescent="0.25">
      <c r="A78" s="831" t="s">
        <v>190</v>
      </c>
      <c r="B78" s="832">
        <v>5620.83</v>
      </c>
      <c r="C78" s="833">
        <f t="shared" si="37"/>
        <v>105.29645379442123</v>
      </c>
      <c r="D78" s="834">
        <f t="shared" si="34"/>
        <v>118.12436953597849</v>
      </c>
      <c r="E78" s="832">
        <v>4152.71</v>
      </c>
      <c r="F78" s="833">
        <f t="shared" si="38"/>
        <v>103.21907933982899</v>
      </c>
      <c r="G78" s="834">
        <f t="shared" si="35"/>
        <v>115.23973648134891</v>
      </c>
      <c r="H78" s="832">
        <v>3701.89</v>
      </c>
      <c r="I78" s="833">
        <f t="shared" si="39"/>
        <v>104.36090437528192</v>
      </c>
      <c r="J78" s="834">
        <f t="shared" si="36"/>
        <v>112.25025698249486</v>
      </c>
      <c r="K78" s="11"/>
      <c r="L78" s="11"/>
      <c r="M78" s="11"/>
      <c r="N78" s="11"/>
    </row>
    <row r="79" spans="1:14" ht="16.5" hidden="1" customHeight="1" thickBot="1" x14ac:dyDescent="0.25">
      <c r="A79" s="1056" t="s">
        <v>191</v>
      </c>
      <c r="B79" s="1057"/>
      <c r="C79" s="1057"/>
      <c r="D79" s="1057"/>
      <c r="E79" s="1057"/>
      <c r="F79" s="1057"/>
      <c r="G79" s="1057"/>
      <c r="H79" s="1057"/>
      <c r="I79" s="1057"/>
      <c r="J79" s="1058"/>
      <c r="K79" s="11"/>
      <c r="L79" s="11"/>
      <c r="M79" s="11"/>
      <c r="N79" s="11"/>
    </row>
    <row r="80" spans="1:14" ht="16.5" hidden="1" customHeight="1" thickBot="1" x14ac:dyDescent="0.25">
      <c r="A80" s="835" t="s">
        <v>9</v>
      </c>
      <c r="B80" s="836">
        <v>5706.68</v>
      </c>
      <c r="C80" s="837">
        <f>B80/B78*100</f>
        <v>101.52735450102566</v>
      </c>
      <c r="D80" s="838">
        <f t="shared" ref="D80:D85" si="40">B80/B$78*100</f>
        <v>101.52735450102566</v>
      </c>
      <c r="E80" s="836">
        <v>4186.66</v>
      </c>
      <c r="F80" s="837">
        <f>E80/E78*100</f>
        <v>100.81753842671412</v>
      </c>
      <c r="G80" s="838">
        <f>E80/E$78*100</f>
        <v>100.81753842671412</v>
      </c>
      <c r="H80" s="836">
        <v>3726.36</v>
      </c>
      <c r="I80" s="837">
        <f>H80/H78*100</f>
        <v>100.66101369840811</v>
      </c>
      <c r="J80" s="838">
        <f>H80/H$78*100</f>
        <v>100.66101369840811</v>
      </c>
      <c r="K80" s="11"/>
      <c r="L80" s="11"/>
      <c r="M80" s="11"/>
      <c r="N80" s="11"/>
    </row>
    <row r="81" spans="1:14" ht="16.5" hidden="1" customHeight="1" thickBot="1" x14ac:dyDescent="0.25">
      <c r="A81" s="835" t="s">
        <v>10</v>
      </c>
      <c r="B81" s="836">
        <v>5725.77</v>
      </c>
      <c r="C81" s="837">
        <f t="shared" ref="C81:C89" si="41">B81/B80*100</f>
        <v>100.33452024644802</v>
      </c>
      <c r="D81" s="838">
        <f t="shared" si="40"/>
        <v>101.86698405751464</v>
      </c>
      <c r="E81" s="836">
        <v>4200.1400000000003</v>
      </c>
      <c r="F81" s="837">
        <f t="shared" ref="F81:F89" si="42">E81/E80*100</f>
        <v>100.32197503499209</v>
      </c>
      <c r="G81" s="838">
        <f>E81/E$78*100</f>
        <v>101.1421457313417</v>
      </c>
      <c r="H81" s="836">
        <v>3745.11</v>
      </c>
      <c r="I81" s="837">
        <f t="shared" ref="I81:I89" si="43">H81/H80*100</f>
        <v>100.50317199626446</v>
      </c>
      <c r="J81" s="838">
        <f>H81/H$78*100</f>
        <v>101.16751173049443</v>
      </c>
      <c r="K81" s="11"/>
      <c r="L81" s="11"/>
      <c r="M81" s="11"/>
      <c r="N81" s="11"/>
    </row>
    <row r="82" spans="1:14" ht="16.5" hidden="1" customHeight="1" thickBot="1" x14ac:dyDescent="0.25">
      <c r="A82" s="819" t="s">
        <v>11</v>
      </c>
      <c r="B82" s="836">
        <v>5740.27</v>
      </c>
      <c r="C82" s="837">
        <f t="shared" si="41"/>
        <v>100.25324104880218</v>
      </c>
      <c r="D82" s="838">
        <f t="shared" si="40"/>
        <v>102.12495307632503</v>
      </c>
      <c r="E82" s="820">
        <v>4242.49</v>
      </c>
      <c r="F82" s="821">
        <f t="shared" si="42"/>
        <v>101.00829972334253</v>
      </c>
      <c r="G82" s="822">
        <f>E82/E$78*100</f>
        <v>102.16196170693354</v>
      </c>
      <c r="H82" s="820">
        <v>3771.9</v>
      </c>
      <c r="I82" s="821">
        <f t="shared" si="43"/>
        <v>100.71533279396331</v>
      </c>
      <c r="J82" s="822">
        <f>H82/H$78*100</f>
        <v>101.89119611873936</v>
      </c>
      <c r="K82" s="11"/>
      <c r="L82" s="11"/>
      <c r="M82" s="11"/>
      <c r="N82" s="11"/>
    </row>
    <row r="83" spans="1:14" ht="16.5" hidden="1" customHeight="1" thickBot="1" x14ac:dyDescent="0.3">
      <c r="A83" s="740" t="s">
        <v>12</v>
      </c>
      <c r="B83" s="836">
        <v>5772.52</v>
      </c>
      <c r="C83" s="837">
        <f t="shared" si="41"/>
        <v>100.56182026280993</v>
      </c>
      <c r="D83" s="838">
        <f t="shared" si="40"/>
        <v>102.69871175609298</v>
      </c>
      <c r="E83" s="839">
        <v>4328.1099999999997</v>
      </c>
      <c r="F83" s="837">
        <f t="shared" si="42"/>
        <v>102.01815443289199</v>
      </c>
      <c r="G83" s="838">
        <f>E83/E78*100</f>
        <v>104.22374786585145</v>
      </c>
      <c r="H83" s="836">
        <v>3872.49</v>
      </c>
      <c r="I83" s="837">
        <f t="shared" si="43"/>
        <v>102.66682573769188</v>
      </c>
      <c r="J83" s="838">
        <f>H83/H78*100</f>
        <v>104.60845676127599</v>
      </c>
      <c r="K83" s="11"/>
      <c r="L83" s="75"/>
      <c r="M83" s="75"/>
      <c r="N83" s="11"/>
    </row>
    <row r="84" spans="1:14" ht="16.5" hidden="1" customHeight="1" thickBot="1" x14ac:dyDescent="0.3">
      <c r="A84" s="740" t="s">
        <v>13</v>
      </c>
      <c r="B84" s="836">
        <v>5814.3</v>
      </c>
      <c r="C84" s="837">
        <f t="shared" si="41"/>
        <v>100.72377401897266</v>
      </c>
      <c r="D84" s="838">
        <f t="shared" si="40"/>
        <v>103.44201834960319</v>
      </c>
      <c r="E84" s="839">
        <v>4385.75</v>
      </c>
      <c r="F84" s="837">
        <f t="shared" si="42"/>
        <v>101.33175912811829</v>
      </c>
      <c r="G84" s="838">
        <f>E84/E78*100</f>
        <v>105.61175714172191</v>
      </c>
      <c r="H84" s="836">
        <v>4036.68</v>
      </c>
      <c r="I84" s="837">
        <f t="shared" si="43"/>
        <v>104.23990765631414</v>
      </c>
      <c r="J84" s="838">
        <f>H84/H78*100</f>
        <v>109.04375872864942</v>
      </c>
      <c r="K84" s="11"/>
      <c r="L84" s="75"/>
      <c r="M84" s="75"/>
      <c r="N84" s="11"/>
    </row>
    <row r="85" spans="1:14" ht="16.5" hidden="1" customHeight="1" thickBot="1" x14ac:dyDescent="0.3">
      <c r="A85" s="740" t="s">
        <v>14</v>
      </c>
      <c r="B85" s="836">
        <v>5874.92</v>
      </c>
      <c r="C85" s="837">
        <f t="shared" si="41"/>
        <v>101.04260186092908</v>
      </c>
      <c r="D85" s="838">
        <f t="shared" si="40"/>
        <v>104.52050675789874</v>
      </c>
      <c r="E85" s="839">
        <v>4588.34</v>
      </c>
      <c r="F85" s="837">
        <f t="shared" si="42"/>
        <v>104.61927834463889</v>
      </c>
      <c r="G85" s="838">
        <f>E85/E78*100</f>
        <v>110.49025816876208</v>
      </c>
      <c r="H85" s="836">
        <v>4233.1899999999996</v>
      </c>
      <c r="I85" s="837">
        <f t="shared" si="43"/>
        <v>104.86810943646758</v>
      </c>
      <c r="J85" s="838">
        <f>H85/H78*100</f>
        <v>114.35212823719776</v>
      </c>
      <c r="K85" s="11"/>
      <c r="L85" s="75"/>
      <c r="M85" s="75"/>
      <c r="N85" s="11"/>
    </row>
    <row r="86" spans="1:14" ht="16.5" hidden="1" customHeight="1" thickBot="1" x14ac:dyDescent="0.3">
      <c r="A86" s="835" t="s">
        <v>65</v>
      </c>
      <c r="B86" s="836">
        <v>6107.5</v>
      </c>
      <c r="C86" s="837">
        <f t="shared" si="41"/>
        <v>103.95886241855207</v>
      </c>
      <c r="D86" s="838">
        <f t="shared" ref="D86:D91" si="44">B86/B$78*100</f>
        <v>108.65832981961738</v>
      </c>
      <c r="E86" s="836">
        <v>4625.53</v>
      </c>
      <c r="F86" s="837">
        <f t="shared" si="42"/>
        <v>100.81053278527745</v>
      </c>
      <c r="G86" s="838">
        <f t="shared" ref="G86:G91" si="45">E86/E$78*100</f>
        <v>111.38581793575761</v>
      </c>
      <c r="H86" s="836">
        <v>4066.84</v>
      </c>
      <c r="I86" s="837">
        <f t="shared" si="43"/>
        <v>96.070339389443902</v>
      </c>
      <c r="J86" s="838">
        <f t="shared" ref="J86:J91" si="46">H86/H$78*100</f>
        <v>109.85847769652798</v>
      </c>
      <c r="K86" s="11"/>
      <c r="L86" s="75"/>
      <c r="M86" s="75"/>
      <c r="N86" s="11"/>
    </row>
    <row r="87" spans="1:14" ht="16.5" hidden="1" customHeight="1" thickBot="1" x14ac:dyDescent="0.3">
      <c r="A87" s="835" t="s">
        <v>70</v>
      </c>
      <c r="B87" s="836">
        <v>5974.9</v>
      </c>
      <c r="C87" s="837">
        <f t="shared" si="41"/>
        <v>97.828898894801469</v>
      </c>
      <c r="D87" s="838">
        <f t="shared" si="44"/>
        <v>106.29924762001342</v>
      </c>
      <c r="E87" s="836">
        <v>4437.6000000000004</v>
      </c>
      <c r="F87" s="837">
        <f t="shared" si="42"/>
        <v>95.937114233395974</v>
      </c>
      <c r="G87" s="838">
        <f t="shared" si="45"/>
        <v>106.86033939283024</v>
      </c>
      <c r="H87" s="836">
        <v>3839.9</v>
      </c>
      <c r="I87" s="837">
        <f t="shared" si="43"/>
        <v>94.419746043611255</v>
      </c>
      <c r="J87" s="838">
        <f t="shared" si="46"/>
        <v>103.72809564843905</v>
      </c>
      <c r="K87" s="11"/>
      <c r="L87" s="75"/>
      <c r="M87" s="75"/>
      <c r="N87" s="11"/>
    </row>
    <row r="88" spans="1:14" ht="18.75" hidden="1" thickBot="1" x14ac:dyDescent="0.3">
      <c r="A88" s="835" t="s">
        <v>76</v>
      </c>
      <c r="B88" s="836">
        <v>5756.2</v>
      </c>
      <c r="C88" s="837">
        <f t="shared" si="41"/>
        <v>96.339687693517888</v>
      </c>
      <c r="D88" s="838">
        <f t="shared" si="44"/>
        <v>102.40836317768016</v>
      </c>
      <c r="E88" s="836">
        <v>4228.7</v>
      </c>
      <c r="F88" s="837">
        <f t="shared" si="42"/>
        <v>95.292500450694064</v>
      </c>
      <c r="G88" s="838">
        <f t="shared" si="45"/>
        <v>101.82988939752595</v>
      </c>
      <c r="H88" s="836">
        <v>3729.05</v>
      </c>
      <c r="I88" s="837">
        <f t="shared" si="43"/>
        <v>97.113206073074821</v>
      </c>
      <c r="J88" s="838">
        <f t="shared" si="46"/>
        <v>100.73367928274477</v>
      </c>
      <c r="K88" s="11"/>
      <c r="L88" s="75"/>
      <c r="M88" s="75"/>
      <c r="N88" s="11"/>
    </row>
    <row r="89" spans="1:14" ht="18.75" hidden="1" thickBot="1" x14ac:dyDescent="0.3">
      <c r="A89" s="835" t="s">
        <v>77</v>
      </c>
      <c r="B89" s="836">
        <v>5683.44</v>
      </c>
      <c r="C89" s="837">
        <f t="shared" si="41"/>
        <v>98.735971647962202</v>
      </c>
      <c r="D89" s="838">
        <f t="shared" si="44"/>
        <v>101.11389243225643</v>
      </c>
      <c r="E89" s="836">
        <v>4223.9399999999996</v>
      </c>
      <c r="F89" s="837">
        <f t="shared" si="42"/>
        <v>99.887435854990898</v>
      </c>
      <c r="G89" s="838">
        <f t="shared" si="45"/>
        <v>101.71526545316189</v>
      </c>
      <c r="H89" s="836">
        <v>3714.19</v>
      </c>
      <c r="I89" s="837">
        <f t="shared" si="43"/>
        <v>99.601507086255211</v>
      </c>
      <c r="J89" s="838">
        <f t="shared" si="46"/>
        <v>100.33226270904862</v>
      </c>
      <c r="K89" s="11"/>
      <c r="L89" s="75"/>
      <c r="M89" s="75"/>
      <c r="N89" s="11"/>
    </row>
    <row r="90" spans="1:14" ht="18.75" hidden="1" thickBot="1" x14ac:dyDescent="0.3">
      <c r="A90" s="835" t="s">
        <v>81</v>
      </c>
      <c r="B90" s="836">
        <v>5697.84</v>
      </c>
      <c r="C90" s="837">
        <f>B90/B89*100</f>
        <v>100.25336767872979</v>
      </c>
      <c r="D90" s="838">
        <f t="shared" si="44"/>
        <v>101.37008235438539</v>
      </c>
      <c r="E90" s="836">
        <v>4213.88</v>
      </c>
      <c r="F90" s="837">
        <f>E90/E89*100</f>
        <v>99.761833738168633</v>
      </c>
      <c r="G90" s="838">
        <f t="shared" si="45"/>
        <v>101.47301400772027</v>
      </c>
      <c r="H90" s="836">
        <v>3720.01</v>
      </c>
      <c r="I90" s="837">
        <f>H90/H89*100</f>
        <v>100.1566963456366</v>
      </c>
      <c r="J90" s="838">
        <f t="shared" si="46"/>
        <v>100.48947969820823</v>
      </c>
      <c r="K90" s="11"/>
      <c r="L90" s="75"/>
      <c r="M90" s="75"/>
      <c r="N90" s="11"/>
    </row>
    <row r="91" spans="1:14" ht="16.5" hidden="1" customHeight="1" thickBot="1" x14ac:dyDescent="0.3">
      <c r="A91" s="835" t="s">
        <v>211</v>
      </c>
      <c r="B91" s="836">
        <v>5748.02</v>
      </c>
      <c r="C91" s="837">
        <f>B91/B90*100</f>
        <v>100.88068461030848</v>
      </c>
      <c r="D91" s="838">
        <f t="shared" si="44"/>
        <v>102.26283306913749</v>
      </c>
      <c r="E91" s="836">
        <v>4250.62</v>
      </c>
      <c r="F91" s="837">
        <f>E91/E90*100</f>
        <v>100.8718805471442</v>
      </c>
      <c r="G91" s="838">
        <f t="shared" si="45"/>
        <v>102.35773747745446</v>
      </c>
      <c r="H91" s="836">
        <v>3749.64</v>
      </c>
      <c r="I91" s="837">
        <f>H91/H90*100</f>
        <v>100.79650323520634</v>
      </c>
      <c r="J91" s="838">
        <f t="shared" si="46"/>
        <v>101.28988165504647</v>
      </c>
      <c r="K91" s="11"/>
      <c r="L91" s="75"/>
      <c r="M91" s="75"/>
      <c r="N91" s="11"/>
    </row>
    <row r="92" spans="1:14" ht="16.5" hidden="1" customHeight="1" thickBot="1" x14ac:dyDescent="0.3">
      <c r="A92" s="1056" t="s">
        <v>213</v>
      </c>
      <c r="B92" s="1057"/>
      <c r="C92" s="1057"/>
      <c r="D92" s="1057"/>
      <c r="E92" s="1057"/>
      <c r="F92" s="1057"/>
      <c r="G92" s="1057"/>
      <c r="H92" s="1057"/>
      <c r="I92" s="1057"/>
      <c r="J92" s="1058"/>
      <c r="K92" s="11"/>
      <c r="L92" s="75"/>
      <c r="M92" s="75"/>
      <c r="N92" s="11"/>
    </row>
    <row r="93" spans="1:14" ht="16.5" hidden="1" customHeight="1" thickBot="1" x14ac:dyDescent="0.3">
      <c r="A93" s="835" t="s">
        <v>9</v>
      </c>
      <c r="B93" s="836">
        <v>5807.41</v>
      </c>
      <c r="C93" s="837">
        <f>B93/B91*100</f>
        <v>101.03322535412194</v>
      </c>
      <c r="D93" s="837">
        <f>B93/B$91*100</f>
        <v>101.03322535412194</v>
      </c>
      <c r="E93" s="836">
        <v>4266.87</v>
      </c>
      <c r="F93" s="837">
        <f>E93/E91*100</f>
        <v>100.38229717076568</v>
      </c>
      <c r="G93" s="837">
        <f>E93/E$91*100</f>
        <v>100.38229717076568</v>
      </c>
      <c r="H93" s="836">
        <v>3787.77</v>
      </c>
      <c r="I93" s="837">
        <f>H93/H91*100</f>
        <v>101.01689762217174</v>
      </c>
      <c r="J93" s="838">
        <f>H93/H$91*100</f>
        <v>101.01689762217174</v>
      </c>
      <c r="K93" s="11"/>
      <c r="L93" s="75"/>
      <c r="M93" s="75"/>
      <c r="N93" s="741"/>
    </row>
    <row r="94" spans="1:14" ht="16.5" hidden="1" customHeight="1" thickBot="1" x14ac:dyDescent="0.3">
      <c r="A94" s="835" t="s">
        <v>10</v>
      </c>
      <c r="B94" s="836">
        <v>5865.29</v>
      </c>
      <c r="C94" s="837">
        <f t="shared" ref="C94:C99" si="47">B94/B93*100</f>
        <v>100.99665771832882</v>
      </c>
      <c r="D94" s="837">
        <f t="shared" ref="D94:D99" si="48">B94/B$91*100</f>
        <v>102.04018079269035</v>
      </c>
      <c r="E94" s="836">
        <v>4329.26</v>
      </c>
      <c r="F94" s="837">
        <f t="shared" ref="F94:F99" si="49">E94/E93*100</f>
        <v>101.46219594222462</v>
      </c>
      <c r="G94" s="837">
        <f t="shared" ref="G94:G99" si="50">E94/E$91*100</f>
        <v>101.85008304670848</v>
      </c>
      <c r="H94" s="836">
        <v>3826.25</v>
      </c>
      <c r="I94" s="837">
        <f t="shared" ref="I94:I99" si="51">H94/H93*100</f>
        <v>101.01590117668179</v>
      </c>
      <c r="J94" s="838">
        <f t="shared" ref="J94:J99" si="52">H94/H$91*100</f>
        <v>102.04312947376282</v>
      </c>
      <c r="K94" s="11"/>
      <c r="L94" s="75"/>
      <c r="M94" s="75"/>
      <c r="N94" s="741"/>
    </row>
    <row r="95" spans="1:14" ht="16.5" hidden="1" customHeight="1" thickBot="1" x14ac:dyDescent="0.3">
      <c r="A95" s="835" t="s">
        <v>11</v>
      </c>
      <c r="B95" s="836">
        <v>5786.58</v>
      </c>
      <c r="C95" s="837">
        <f t="shared" si="47"/>
        <v>98.658037368996247</v>
      </c>
      <c r="D95" s="837">
        <f t="shared" si="48"/>
        <v>100.67083969784376</v>
      </c>
      <c r="E95" s="836">
        <v>4335.68</v>
      </c>
      <c r="F95" s="837">
        <f t="shared" si="49"/>
        <v>100.14829324180114</v>
      </c>
      <c r="G95" s="837">
        <f t="shared" si="50"/>
        <v>102.0011198366356</v>
      </c>
      <c r="H95" s="836">
        <v>3895.14</v>
      </c>
      <c r="I95" s="837">
        <f t="shared" si="51"/>
        <v>101.80045736687357</v>
      </c>
      <c r="J95" s="838">
        <f t="shared" si="52"/>
        <v>103.88037251576152</v>
      </c>
      <c r="K95" s="11"/>
      <c r="L95" s="75"/>
      <c r="M95" s="75"/>
      <c r="N95" s="741"/>
    </row>
    <row r="96" spans="1:14" ht="16.5" hidden="1" customHeight="1" thickBot="1" x14ac:dyDescent="0.3">
      <c r="A96" s="835" t="s">
        <v>12</v>
      </c>
      <c r="B96" s="836">
        <v>5901.32</v>
      </c>
      <c r="C96" s="837">
        <f t="shared" si="47"/>
        <v>101.98286379865135</v>
      </c>
      <c r="D96" s="837">
        <f t="shared" si="48"/>
        <v>102.66700533401065</v>
      </c>
      <c r="E96" s="836">
        <v>4372.96</v>
      </c>
      <c r="F96" s="837">
        <f t="shared" si="49"/>
        <v>100.85984205476419</v>
      </c>
      <c r="G96" s="837">
        <f t="shared" si="50"/>
        <v>102.87816836132141</v>
      </c>
      <c r="H96" s="836">
        <v>3947.8</v>
      </c>
      <c r="I96" s="837">
        <f t="shared" si="51"/>
        <v>101.35194113690393</v>
      </c>
      <c r="J96" s="838">
        <f t="shared" si="52"/>
        <v>105.28477400497115</v>
      </c>
      <c r="K96" s="11"/>
      <c r="L96" s="75"/>
      <c r="M96" s="75"/>
      <c r="N96" s="741"/>
    </row>
    <row r="97" spans="1:32" ht="16.5" hidden="1" customHeight="1" thickBot="1" x14ac:dyDescent="0.3">
      <c r="A97" s="835" t="s">
        <v>13</v>
      </c>
      <c r="B97" s="836">
        <v>6109.23</v>
      </c>
      <c r="C97" s="837">
        <f t="shared" si="47"/>
        <v>103.52311008384565</v>
      </c>
      <c r="D97" s="837">
        <f t="shared" si="48"/>
        <v>106.28407695171553</v>
      </c>
      <c r="E97" s="836">
        <v>4447.75</v>
      </c>
      <c r="F97" s="837">
        <f t="shared" si="49"/>
        <v>101.71028319490689</v>
      </c>
      <c r="G97" s="837">
        <f t="shared" si="50"/>
        <v>104.63767638603309</v>
      </c>
      <c r="H97" s="836">
        <v>3969.88</v>
      </c>
      <c r="I97" s="837">
        <f t="shared" si="51"/>
        <v>100.5592988499924</v>
      </c>
      <c r="J97" s="838">
        <f t="shared" si="52"/>
        <v>105.87363053519805</v>
      </c>
      <c r="K97" s="11"/>
      <c r="L97" s="75"/>
      <c r="M97" s="75"/>
      <c r="N97" s="741"/>
    </row>
    <row r="98" spans="1:32" ht="16.5" hidden="1" customHeight="1" thickBot="1" x14ac:dyDescent="0.3">
      <c r="A98" s="835" t="s">
        <v>14</v>
      </c>
      <c r="B98" s="836">
        <v>6052.97</v>
      </c>
      <c r="C98" s="837">
        <f t="shared" si="47"/>
        <v>99.07909834790965</v>
      </c>
      <c r="D98" s="837">
        <f t="shared" si="48"/>
        <v>105.30530513115821</v>
      </c>
      <c r="E98" s="836">
        <v>4522.8500000000004</v>
      </c>
      <c r="F98" s="837">
        <f t="shared" si="49"/>
        <v>101.68849418245181</v>
      </c>
      <c r="G98" s="837">
        <f t="shared" si="50"/>
        <v>106.40447746446402</v>
      </c>
      <c r="H98" s="836">
        <v>4060.3</v>
      </c>
      <c r="I98" s="837">
        <f t="shared" si="51"/>
        <v>102.27765070984513</v>
      </c>
      <c r="J98" s="838">
        <f t="shared" si="52"/>
        <v>108.28506203262181</v>
      </c>
      <c r="K98" s="11"/>
      <c r="L98" s="75"/>
      <c r="M98" s="75"/>
      <c r="N98" s="741"/>
    </row>
    <row r="99" spans="1:32" ht="16.5" hidden="1" customHeight="1" thickBot="1" x14ac:dyDescent="0.3">
      <c r="A99" s="835" t="s">
        <v>65</v>
      </c>
      <c r="B99" s="836">
        <v>6175.2</v>
      </c>
      <c r="C99" s="837">
        <f t="shared" si="47"/>
        <v>102.01933926650884</v>
      </c>
      <c r="D99" s="837">
        <f t="shared" si="48"/>
        <v>107.43177650738862</v>
      </c>
      <c r="E99" s="836">
        <v>4639.66</v>
      </c>
      <c r="F99" s="837">
        <f t="shared" si="49"/>
        <v>102.58266358601323</v>
      </c>
      <c r="G99" s="837">
        <f t="shared" si="50"/>
        <v>109.15254715782639</v>
      </c>
      <c r="H99" s="836">
        <v>4040.85</v>
      </c>
      <c r="I99" s="837">
        <f t="shared" si="51"/>
        <v>99.520971356796281</v>
      </c>
      <c r="J99" s="838">
        <f t="shared" si="52"/>
        <v>107.76634556917463</v>
      </c>
      <c r="K99" s="11"/>
      <c r="L99" s="75"/>
      <c r="M99" s="75"/>
      <c r="N99" s="741"/>
    </row>
    <row r="100" spans="1:32" ht="16.5" hidden="1" customHeight="1" thickBot="1" x14ac:dyDescent="0.3">
      <c r="A100" s="835" t="s">
        <v>70</v>
      </c>
      <c r="B100" s="836">
        <v>6070.5</v>
      </c>
      <c r="C100" s="837">
        <f>B100/B99*100</f>
        <v>98.304508356004675</v>
      </c>
      <c r="D100" s="837">
        <f>B100/B$91*100</f>
        <v>105.61027971371011</v>
      </c>
      <c r="E100" s="836">
        <v>4546.8900000000003</v>
      </c>
      <c r="F100" s="837">
        <f>E100/E99*100</f>
        <v>98.000500036640631</v>
      </c>
      <c r="G100" s="837">
        <f>E100/E$91*100</f>
        <v>106.97004201739983</v>
      </c>
      <c r="H100" s="836">
        <v>3943.27</v>
      </c>
      <c r="I100" s="837">
        <f>H100/H99*100</f>
        <v>97.585161537795273</v>
      </c>
      <c r="J100" s="838">
        <f>H100/H$91*100</f>
        <v>105.16396240705774</v>
      </c>
      <c r="K100" s="11"/>
      <c r="L100" s="75"/>
      <c r="M100" s="75"/>
      <c r="N100" s="741"/>
    </row>
    <row r="101" spans="1:32" ht="16.5" hidden="1" customHeight="1" thickBot="1" x14ac:dyDescent="0.3">
      <c r="A101" s="835" t="s">
        <v>76</v>
      </c>
      <c r="B101" s="836">
        <v>5877.44</v>
      </c>
      <c r="C101" s="837">
        <f>B101/B100*100</f>
        <v>96.819701836751491</v>
      </c>
      <c r="D101" s="837">
        <f>B101/B$91*100</f>
        <v>102.25155792777339</v>
      </c>
      <c r="E101" s="836">
        <v>4440.26</v>
      </c>
      <c r="F101" s="837">
        <f>E101/E100*100</f>
        <v>97.654880588710085</v>
      </c>
      <c r="G101" s="837">
        <f>E101/E$91*100</f>
        <v>104.46146679778481</v>
      </c>
      <c r="H101" s="836">
        <v>3840.19</v>
      </c>
      <c r="I101" s="837">
        <f>H101/H100*100</f>
        <v>97.385925893991526</v>
      </c>
      <c r="J101" s="838">
        <f>H101/H$91*100</f>
        <v>102.41489849692238</v>
      </c>
      <c r="K101" s="11"/>
      <c r="L101" s="75"/>
      <c r="M101" s="75"/>
      <c r="N101" s="741"/>
    </row>
    <row r="102" spans="1:32" ht="16.5" hidden="1" customHeight="1" thickBot="1" x14ac:dyDescent="0.3">
      <c r="A102" s="835" t="s">
        <v>77</v>
      </c>
      <c r="B102" s="836">
        <v>5824.46</v>
      </c>
      <c r="C102" s="837">
        <f>B102/B101*100</f>
        <v>99.098587139979315</v>
      </c>
      <c r="D102" s="837">
        <f>B102/B$91*100</f>
        <v>101.32984923504094</v>
      </c>
      <c r="E102" s="836">
        <v>4371.79</v>
      </c>
      <c r="F102" s="837">
        <f>E102/E101*100</f>
        <v>98.457973181750617</v>
      </c>
      <c r="G102" s="837">
        <f>E102/E$91*100</f>
        <v>102.85064296502628</v>
      </c>
      <c r="H102" s="836">
        <v>3833.19</v>
      </c>
      <c r="I102" s="837">
        <f>H102/H101*100</f>
        <v>99.817717352526827</v>
      </c>
      <c r="J102" s="838">
        <f>H102/H$91*100</f>
        <v>102.22821390853522</v>
      </c>
      <c r="K102" s="11"/>
      <c r="L102" s="75"/>
      <c r="M102" s="75"/>
      <c r="N102" s="741"/>
    </row>
    <row r="103" spans="1:32" ht="16.5" hidden="1" customHeight="1" thickBot="1" x14ac:dyDescent="0.3">
      <c r="A103" s="835" t="s">
        <v>81</v>
      </c>
      <c r="B103" s="836">
        <v>5942.05</v>
      </c>
      <c r="C103" s="837">
        <f>B103/B102*100</f>
        <v>102.01889960614375</v>
      </c>
      <c r="D103" s="837">
        <f>B103/B$91*100</f>
        <v>103.37559716215323</v>
      </c>
      <c r="E103" s="836">
        <v>4420.37</v>
      </c>
      <c r="F103" s="837">
        <f>E103/E102*100</f>
        <v>101.11121531455079</v>
      </c>
      <c r="G103" s="837">
        <f>E103/E$91*100</f>
        <v>103.99353506076761</v>
      </c>
      <c r="H103" s="836">
        <v>3883.49</v>
      </c>
      <c r="I103" s="837">
        <f>H103/H102*100</f>
        <v>101.31222297877225</v>
      </c>
      <c r="J103" s="838">
        <f>H103/H$91*100</f>
        <v>103.56967602223146</v>
      </c>
      <c r="K103" s="11"/>
      <c r="L103" s="75"/>
      <c r="M103" s="75"/>
      <c r="N103" s="741"/>
    </row>
    <row r="104" spans="1:32" ht="16.5" customHeight="1" thickBot="1" x14ac:dyDescent="0.3">
      <c r="A104" s="835" t="s">
        <v>400</v>
      </c>
      <c r="B104" s="836">
        <v>6066.66</v>
      </c>
      <c r="C104" s="837">
        <f>B104/B103*100</f>
        <v>102.09708770542152</v>
      </c>
      <c r="D104" s="837">
        <f>B104/B$91*100</f>
        <v>105.54347410064682</v>
      </c>
      <c r="E104" s="836">
        <v>4494.9399999999996</v>
      </c>
      <c r="F104" s="837">
        <f>E104/E103*100</f>
        <v>101.6869628560505</v>
      </c>
      <c r="G104" s="837">
        <f>E104/E$91*100</f>
        <v>105.74786736993661</v>
      </c>
      <c r="H104" s="836">
        <v>3989.17</v>
      </c>
      <c r="I104" s="837">
        <f>H104/H103*100</f>
        <v>102.72126360567428</v>
      </c>
      <c r="J104" s="838">
        <f>H104/H$91*100</f>
        <v>106.3880799223392</v>
      </c>
      <c r="K104" s="11"/>
      <c r="L104" s="75"/>
      <c r="M104" s="75"/>
      <c r="N104" s="741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ht="16.5" customHeight="1" thickBot="1" x14ac:dyDescent="0.3">
      <c r="A105" s="1056" t="s">
        <v>401</v>
      </c>
      <c r="B105" s="1057"/>
      <c r="C105" s="1057"/>
      <c r="D105" s="1057"/>
      <c r="E105" s="1057"/>
      <c r="F105" s="1057"/>
      <c r="G105" s="1057"/>
      <c r="H105" s="1057"/>
      <c r="I105" s="1057"/>
      <c r="J105" s="1058"/>
      <c r="K105" s="11"/>
      <c r="L105" s="75"/>
      <c r="M105" s="75"/>
      <c r="N105" s="377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spans="1:32" ht="16.5" customHeight="1" thickBot="1" x14ac:dyDescent="0.3">
      <c r="A106" s="835" t="s">
        <v>9</v>
      </c>
      <c r="B106" s="836">
        <v>6132.48</v>
      </c>
      <c r="C106" s="837">
        <f>B106/B104*100</f>
        <v>101.08494624719367</v>
      </c>
      <c r="D106" s="837">
        <f t="shared" ref="D106:D112" si="53">B106/B$104*100</f>
        <v>101.08494624719367</v>
      </c>
      <c r="E106" s="836">
        <v>4538.47</v>
      </c>
      <c r="F106" s="837">
        <f>E106/E104*100</f>
        <v>100.96842227037514</v>
      </c>
      <c r="G106" s="837">
        <f t="shared" ref="G106:G112" si="54">E106/E$104*100</f>
        <v>100.96842227037514</v>
      </c>
      <c r="H106" s="836">
        <v>4065.66</v>
      </c>
      <c r="I106" s="837">
        <f>H106/H104*100</f>
        <v>101.91744147278756</v>
      </c>
      <c r="J106" s="838">
        <f t="shared" ref="J106:J112" si="55">H106/H$104*100</f>
        <v>101.91744147278756</v>
      </c>
      <c r="K106" s="842"/>
      <c r="L106" s="843"/>
      <c r="M106" s="842"/>
      <c r="N106" s="844"/>
      <c r="O106" s="62"/>
      <c r="P106" s="843"/>
      <c r="Q106" s="62"/>
      <c r="R106" s="843"/>
      <c r="S106" s="62"/>
      <c r="T106" s="843"/>
      <c r="U106" s="62"/>
      <c r="V106" s="843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1:32" ht="16.5" customHeight="1" thickBot="1" x14ac:dyDescent="0.3">
      <c r="A107" s="835" t="s">
        <v>10</v>
      </c>
      <c r="B107" s="836">
        <v>6215.04</v>
      </c>
      <c r="C107" s="837">
        <f t="shared" ref="C107:C112" si="56">B107/B106*100</f>
        <v>101.34627426424547</v>
      </c>
      <c r="D107" s="837">
        <f t="shared" si="53"/>
        <v>102.445826863546</v>
      </c>
      <c r="E107" s="836">
        <v>4646.9399999999996</v>
      </c>
      <c r="F107" s="837">
        <f t="shared" ref="F107:F112" si="57">E107/E106*100</f>
        <v>102.39001249319703</v>
      </c>
      <c r="G107" s="837">
        <f t="shared" si="54"/>
        <v>103.38158017682105</v>
      </c>
      <c r="H107" s="836">
        <v>4103.8599999999997</v>
      </c>
      <c r="I107" s="837">
        <f t="shared" ref="I107:I112" si="58">H107/H106*100</f>
        <v>100.93957684607173</v>
      </c>
      <c r="J107" s="838">
        <f t="shared" si="55"/>
        <v>102.87503415497459</v>
      </c>
      <c r="K107" s="842"/>
      <c r="L107" s="843"/>
      <c r="M107" s="842"/>
      <c r="N107" s="844"/>
      <c r="O107" s="62"/>
      <c r="P107" s="843"/>
      <c r="Q107" s="62"/>
      <c r="R107" s="843"/>
      <c r="S107" s="62"/>
      <c r="T107" s="843"/>
      <c r="U107" s="62"/>
      <c r="V107" s="843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spans="1:32" ht="16.5" customHeight="1" thickBot="1" x14ac:dyDescent="0.3">
      <c r="A108" s="835" t="s">
        <v>11</v>
      </c>
      <c r="B108" s="836">
        <v>6224.88</v>
      </c>
      <c r="C108" s="837">
        <f t="shared" si="56"/>
        <v>100.15832561013285</v>
      </c>
      <c r="D108" s="837">
        <f t="shared" si="53"/>
        <v>102.60802484398334</v>
      </c>
      <c r="E108" s="836">
        <v>4721.8900000000003</v>
      </c>
      <c r="F108" s="837">
        <f t="shared" si="57"/>
        <v>101.61288934223383</v>
      </c>
      <c r="G108" s="837">
        <f t="shared" si="54"/>
        <v>105.04901066532592</v>
      </c>
      <c r="H108" s="836">
        <v>4179.78</v>
      </c>
      <c r="I108" s="837">
        <f t="shared" si="58"/>
        <v>101.8499656421028</v>
      </c>
      <c r="J108" s="838">
        <f t="shared" si="55"/>
        <v>104.77818694114313</v>
      </c>
      <c r="K108" s="842"/>
      <c r="L108" s="843"/>
      <c r="M108" s="842"/>
      <c r="N108" s="844"/>
      <c r="O108" s="62"/>
      <c r="P108" s="843"/>
      <c r="Q108" s="62"/>
      <c r="R108" s="843"/>
      <c r="S108" s="62"/>
      <c r="T108" s="843"/>
      <c r="U108" s="62"/>
      <c r="V108" s="843"/>
      <c r="X108" s="62"/>
      <c r="Y108" s="62"/>
      <c r="Z108" s="62"/>
      <c r="AA108" s="62"/>
      <c r="AB108" s="62"/>
      <c r="AC108" s="62"/>
      <c r="AD108" s="62"/>
      <c r="AE108" s="62"/>
      <c r="AF108" s="62"/>
    </row>
    <row r="109" spans="1:32" ht="16.5" customHeight="1" thickBot="1" x14ac:dyDescent="0.3">
      <c r="A109" s="835" t="s">
        <v>12</v>
      </c>
      <c r="B109" s="836">
        <v>6215.39</v>
      </c>
      <c r="C109" s="837">
        <f t="shared" si="56"/>
        <v>99.847547261955256</v>
      </c>
      <c r="D109" s="837">
        <f t="shared" si="53"/>
        <v>102.45159610065507</v>
      </c>
      <c r="E109" s="836">
        <v>4754.6099999999997</v>
      </c>
      <c r="F109" s="837">
        <f t="shared" si="57"/>
        <v>100.69294286821588</v>
      </c>
      <c r="G109" s="837">
        <f t="shared" si="54"/>
        <v>105.77694029286265</v>
      </c>
      <c r="H109" s="836">
        <v>4242.92</v>
      </c>
      <c r="I109" s="837">
        <f t="shared" si="58"/>
        <v>101.51060582135902</v>
      </c>
      <c r="J109" s="838">
        <f t="shared" si="55"/>
        <v>106.36097233259049</v>
      </c>
      <c r="K109" s="842"/>
      <c r="L109" s="843"/>
      <c r="M109" s="842"/>
      <c r="N109" s="844"/>
      <c r="O109" s="62"/>
      <c r="P109" s="843"/>
      <c r="Q109" s="62"/>
      <c r="R109" s="843"/>
      <c r="S109" s="62"/>
      <c r="T109" s="843"/>
      <c r="U109" s="62"/>
      <c r="V109" s="843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1:32" ht="16.5" customHeight="1" thickBot="1" x14ac:dyDescent="0.3">
      <c r="A110" s="835" t="s">
        <v>13</v>
      </c>
      <c r="B110" s="836">
        <v>6161.5</v>
      </c>
      <c r="C110" s="837">
        <f t="shared" si="56"/>
        <v>99.132958671941736</v>
      </c>
      <c r="D110" s="837">
        <f t="shared" si="53"/>
        <v>101.56329842120707</v>
      </c>
      <c r="E110" s="836">
        <v>4833.46</v>
      </c>
      <c r="F110" s="837">
        <f t="shared" si="57"/>
        <v>101.65839048838916</v>
      </c>
      <c r="G110" s="837">
        <f t="shared" si="54"/>
        <v>107.53113500958858</v>
      </c>
      <c r="H110" s="836">
        <v>4356.57</v>
      </c>
      <c r="I110" s="837">
        <f t="shared" si="58"/>
        <v>102.67857984595514</v>
      </c>
      <c r="J110" s="838">
        <f t="shared" si="55"/>
        <v>109.20993590145318</v>
      </c>
      <c r="K110" s="842"/>
      <c r="L110" s="843"/>
      <c r="M110" s="842"/>
      <c r="N110" s="844"/>
      <c r="O110" s="62"/>
      <c r="P110" s="843"/>
      <c r="Q110" s="62"/>
      <c r="R110" s="843"/>
      <c r="S110" s="62"/>
      <c r="T110" s="843"/>
      <c r="U110" s="62"/>
      <c r="V110" s="843"/>
      <c r="X110" s="62"/>
      <c r="Y110" s="62"/>
      <c r="Z110" s="62"/>
      <c r="AA110" s="62"/>
      <c r="AB110" s="62"/>
      <c r="AC110" s="62"/>
      <c r="AD110" s="62"/>
      <c r="AE110" s="62"/>
      <c r="AF110" s="62"/>
    </row>
    <row r="111" spans="1:32" ht="16.5" customHeight="1" thickBot="1" x14ac:dyDescent="0.3">
      <c r="A111" s="835" t="s">
        <v>14</v>
      </c>
      <c r="B111" s="836">
        <v>6107.58</v>
      </c>
      <c r="C111" s="837">
        <f t="shared" si="56"/>
        <v>99.124888420027588</v>
      </c>
      <c r="D111" s="837">
        <f t="shared" si="53"/>
        <v>100.67450623572114</v>
      </c>
      <c r="E111" s="836">
        <v>4786.7299999999996</v>
      </c>
      <c r="F111" s="837">
        <f t="shared" si="57"/>
        <v>99.033197750679619</v>
      </c>
      <c r="G111" s="837">
        <f t="shared" si="54"/>
        <v>106.49152157759613</v>
      </c>
      <c r="H111" s="836">
        <v>4367.04</v>
      </c>
      <c r="I111" s="837">
        <f t="shared" si="58"/>
        <v>100.24032667901584</v>
      </c>
      <c r="J111" s="838">
        <f t="shared" si="55"/>
        <v>109.47239651356047</v>
      </c>
      <c r="K111" s="842"/>
      <c r="L111" s="843"/>
      <c r="M111" s="842"/>
      <c r="N111" s="844"/>
      <c r="O111" s="62"/>
      <c r="P111" s="843"/>
      <c r="Q111" s="62"/>
      <c r="R111" s="843"/>
      <c r="S111" s="62"/>
      <c r="T111" s="843"/>
      <c r="U111" s="62"/>
      <c r="V111" s="843"/>
      <c r="X111" s="62"/>
      <c r="Y111" s="62"/>
      <c r="Z111" s="62"/>
      <c r="AA111" s="62"/>
      <c r="AB111" s="62"/>
      <c r="AC111" s="62"/>
      <c r="AD111" s="62"/>
      <c r="AE111" s="62"/>
      <c r="AF111" s="62"/>
    </row>
    <row r="112" spans="1:32" ht="16.5" customHeight="1" thickBot="1" x14ac:dyDescent="0.3">
      <c r="A112" s="835" t="s">
        <v>65</v>
      </c>
      <c r="B112" s="836">
        <v>6110.27</v>
      </c>
      <c r="C112" s="837">
        <f t="shared" si="56"/>
        <v>100.04404363102898</v>
      </c>
      <c r="D112" s="837">
        <f t="shared" si="53"/>
        <v>100.71884694378785</v>
      </c>
      <c r="E112" s="836">
        <v>4866.37</v>
      </c>
      <c r="F112" s="837">
        <f t="shared" si="57"/>
        <v>101.66376628721487</v>
      </c>
      <c r="G112" s="837">
        <f t="shared" si="54"/>
        <v>108.26329161234634</v>
      </c>
      <c r="H112" s="836">
        <v>4311.7299999999996</v>
      </c>
      <c r="I112" s="837">
        <f t="shared" si="58"/>
        <v>98.733467062358017</v>
      </c>
      <c r="J112" s="838">
        <f t="shared" si="55"/>
        <v>108.08589255409018</v>
      </c>
      <c r="K112" s="842"/>
      <c r="L112" s="843"/>
      <c r="M112" s="842"/>
      <c r="N112" s="844"/>
      <c r="O112" s="62"/>
      <c r="P112" s="843"/>
      <c r="Q112" s="62"/>
      <c r="R112" s="843"/>
      <c r="S112" s="62"/>
      <c r="T112" s="843"/>
      <c r="U112" s="62"/>
      <c r="V112" s="843"/>
    </row>
    <row r="113" spans="1:32" ht="18" customHeight="1" x14ac:dyDescent="0.2">
      <c r="A113" s="1060" t="s">
        <v>154</v>
      </c>
      <c r="B113" s="1060"/>
      <c r="C113" s="1060"/>
      <c r="D113" s="1060"/>
      <c r="E113" s="1060"/>
      <c r="F113" s="1060"/>
      <c r="G113" s="1060"/>
      <c r="H113" s="1060"/>
      <c r="I113" s="1060"/>
      <c r="J113" s="1060"/>
      <c r="K113" s="11"/>
      <c r="L113" s="11"/>
      <c r="M113" s="11"/>
      <c r="N113" s="11"/>
    </row>
    <row r="114" spans="1:32" ht="21.75" customHeight="1" x14ac:dyDescent="0.2">
      <c r="A114" s="244"/>
      <c r="B114" s="841"/>
      <c r="C114" s="840"/>
      <c r="D114" s="244"/>
      <c r="E114" s="859"/>
      <c r="F114" s="859"/>
      <c r="G114" s="244"/>
      <c r="H114" s="859"/>
      <c r="I114" s="859"/>
      <c r="J114" s="244"/>
      <c r="K114" s="842"/>
      <c r="L114" s="11"/>
      <c r="M114" s="11"/>
      <c r="N114" s="11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ht="24" customHeight="1" x14ac:dyDescent="0.3">
      <c r="A115" s="1059" t="s">
        <v>184</v>
      </c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72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ht="15" customHeight="1" x14ac:dyDescent="0.25">
      <c r="A116" s="65"/>
      <c r="B116" s="65"/>
      <c r="C116" s="65"/>
      <c r="D116" s="65"/>
      <c r="E116" s="65"/>
      <c r="F116" s="65"/>
      <c r="G116" s="65"/>
      <c r="H116" s="15"/>
      <c r="I116" s="15"/>
      <c r="J116" s="15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5"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5">
      <c r="O118" s="73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25">
      <c r="O119" s="73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25">
      <c r="O120" s="73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5">
      <c r="O121" s="73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5">
      <c r="O122" s="73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5">
      <c r="O123" s="73"/>
      <c r="X123" s="845"/>
      <c r="Y123" s="845"/>
      <c r="Z123" s="845"/>
      <c r="AA123" s="845"/>
      <c r="AB123" s="845"/>
      <c r="AC123" s="845"/>
      <c r="AD123" s="845"/>
      <c r="AE123" s="845"/>
      <c r="AF123" s="845"/>
    </row>
    <row r="124" spans="1:32" x14ac:dyDescent="0.25">
      <c r="N124" s="73"/>
      <c r="O124" s="73"/>
      <c r="X124" s="845"/>
      <c r="Y124" s="845"/>
      <c r="Z124" s="845"/>
      <c r="AA124" s="845"/>
      <c r="AB124" s="845"/>
      <c r="AC124" s="845"/>
      <c r="AD124" s="845"/>
      <c r="AE124" s="845"/>
      <c r="AF124" s="845"/>
    </row>
    <row r="125" spans="1:32" x14ac:dyDescent="0.25">
      <c r="N125" s="73"/>
      <c r="O125" s="73"/>
      <c r="X125" s="845"/>
      <c r="Y125" s="845"/>
      <c r="Z125" s="845"/>
      <c r="AA125" s="845"/>
      <c r="AB125" s="845"/>
      <c r="AC125" s="845"/>
      <c r="AD125" s="845"/>
      <c r="AE125" s="845"/>
      <c r="AF125" s="845"/>
    </row>
    <row r="126" spans="1:32" x14ac:dyDescent="0.25">
      <c r="N126" s="73"/>
      <c r="O126" s="73"/>
      <c r="X126" s="845"/>
      <c r="Y126" s="845"/>
      <c r="Z126" s="845"/>
      <c r="AA126" s="845"/>
      <c r="AB126" s="845"/>
      <c r="AC126" s="845"/>
      <c r="AD126" s="845"/>
      <c r="AE126" s="845"/>
      <c r="AF126" s="845"/>
    </row>
    <row r="127" spans="1:32" x14ac:dyDescent="0.25">
      <c r="N127" s="73"/>
      <c r="O127" s="73"/>
      <c r="X127" s="845"/>
      <c r="Y127" s="845"/>
      <c r="Z127" s="845"/>
      <c r="AA127" s="845"/>
      <c r="AB127" s="845"/>
      <c r="AC127" s="845"/>
      <c r="AD127" s="845"/>
      <c r="AE127" s="845"/>
      <c r="AF127" s="845"/>
    </row>
    <row r="128" spans="1:32" x14ac:dyDescent="0.25">
      <c r="N128" s="73"/>
      <c r="O128" s="73"/>
      <c r="X128" s="845"/>
      <c r="Y128" s="845"/>
      <c r="Z128" s="845"/>
      <c r="AA128" s="845"/>
      <c r="AB128" s="845"/>
      <c r="AC128" s="845"/>
      <c r="AD128" s="845"/>
      <c r="AE128" s="845"/>
      <c r="AF128" s="845"/>
    </row>
    <row r="129" spans="14:32" x14ac:dyDescent="0.25">
      <c r="N129" s="73"/>
      <c r="O129" s="73"/>
      <c r="X129" s="845"/>
      <c r="Y129" s="845"/>
      <c r="Z129" s="845"/>
      <c r="AA129" s="845"/>
      <c r="AB129" s="845"/>
      <c r="AC129" s="845"/>
      <c r="AD129" s="845"/>
      <c r="AE129" s="845"/>
      <c r="AF129" s="845"/>
    </row>
    <row r="130" spans="14:32" x14ac:dyDescent="0.25">
      <c r="N130" s="73"/>
      <c r="O130" s="73"/>
      <c r="X130" s="62"/>
      <c r="Y130" s="62"/>
      <c r="Z130" s="62"/>
      <c r="AA130" s="62"/>
      <c r="AB130" s="62"/>
      <c r="AC130" s="62"/>
      <c r="AD130" s="62"/>
      <c r="AE130" s="62"/>
      <c r="AF130" s="62"/>
    </row>
    <row r="131" spans="14:32" x14ac:dyDescent="0.25">
      <c r="N131" s="73"/>
      <c r="O131" s="73"/>
    </row>
    <row r="132" spans="14:32" x14ac:dyDescent="0.25">
      <c r="N132" s="73"/>
    </row>
    <row r="133" spans="14:32" x14ac:dyDescent="0.25">
      <c r="N133" s="73"/>
    </row>
    <row r="134" spans="14:32" x14ac:dyDescent="0.25">
      <c r="N134" s="73"/>
    </row>
    <row r="135" spans="14:32" x14ac:dyDescent="0.25">
      <c r="N135" s="73"/>
    </row>
    <row r="136" spans="14:32" x14ac:dyDescent="0.25">
      <c r="N136" s="73"/>
    </row>
    <row r="137" spans="14:32" x14ac:dyDescent="0.25">
      <c r="N137" s="73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15:J115"/>
    <mergeCell ref="A113:J113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7"/>
  <sheetViews>
    <sheetView view="pageBreakPreview" zoomScale="80" zoomScaleNormal="80" zoomScaleSheetLayoutView="80" workbookViewId="0">
      <pane xSplit="1" ySplit="4" topLeftCell="B20" activePane="bottomRight" state="frozen"/>
      <selection activeCell="X36" sqref="X36"/>
      <selection pane="topRight" activeCell="X36" sqref="X36"/>
      <selection pane="bottomLeft" activeCell="X36" sqref="X36"/>
      <selection pane="bottomRight" activeCell="I24" sqref="I24"/>
    </sheetView>
  </sheetViews>
  <sheetFormatPr defaultColWidth="9.140625" defaultRowHeight="15.75" x14ac:dyDescent="0.25"/>
  <cols>
    <col min="1" max="1" width="50" style="63" customWidth="1"/>
    <col min="2" max="2" width="18.5703125" style="63" customWidth="1"/>
    <col min="3" max="3" width="17.7109375" style="63" customWidth="1"/>
    <col min="4" max="4" width="18.42578125" style="892" customWidth="1"/>
    <col min="5" max="5" width="17.42578125" style="64" customWidth="1"/>
    <col min="6" max="6" width="17.85546875" style="64" customWidth="1"/>
    <col min="7" max="7" width="27.140625" style="63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334" customWidth="1"/>
    <col min="12" max="12" width="9.140625" style="3"/>
    <col min="13" max="13" width="9.140625" style="63"/>
    <col min="14" max="14" width="17" style="63" customWidth="1"/>
    <col min="15" max="15" width="16" style="63" customWidth="1"/>
    <col min="16" max="16" width="17.140625" style="63" customWidth="1"/>
    <col min="17" max="17" width="17" style="63" customWidth="1"/>
    <col min="18" max="16384" width="9.140625" style="63"/>
  </cols>
  <sheetData>
    <row r="1" spans="1:11" ht="20.25" x14ac:dyDescent="0.2">
      <c r="A1" s="1055" t="s">
        <v>64</v>
      </c>
      <c r="B1" s="1055"/>
      <c r="C1" s="1055"/>
      <c r="D1" s="1055"/>
      <c r="E1" s="1055"/>
      <c r="F1" s="1055"/>
    </row>
    <row r="2" spans="1:11" ht="23.25" thickBot="1" x14ac:dyDescent="0.25">
      <c r="A2" s="272"/>
      <c r="B2" s="272"/>
      <c r="C2" s="272"/>
      <c r="D2" s="273"/>
      <c r="E2" s="272"/>
      <c r="F2" s="272"/>
    </row>
    <row r="3" spans="1:11" ht="17.25" thickBot="1" x14ac:dyDescent="0.25">
      <c r="A3" s="948" t="s">
        <v>54</v>
      </c>
      <c r="B3" s="959" t="s">
        <v>33</v>
      </c>
      <c r="C3" s="1051" t="s">
        <v>42</v>
      </c>
      <c r="D3" s="1081"/>
      <c r="E3" s="1081"/>
      <c r="F3" s="274" t="s">
        <v>43</v>
      </c>
    </row>
    <row r="4" spans="1:11" ht="28.5" customHeight="1" thickBot="1" x14ac:dyDescent="0.25">
      <c r="A4" s="1080"/>
      <c r="B4" s="962"/>
      <c r="C4" s="571" t="s">
        <v>567</v>
      </c>
      <c r="D4" s="864" t="s">
        <v>568</v>
      </c>
      <c r="E4" s="864" t="s">
        <v>48</v>
      </c>
      <c r="F4" s="866" t="s">
        <v>568</v>
      </c>
    </row>
    <row r="5" spans="1:11" ht="23.25" customHeight="1" x14ac:dyDescent="0.2">
      <c r="A5" s="566" t="s">
        <v>430</v>
      </c>
      <c r="B5" s="591"/>
      <c r="C5" s="576"/>
      <c r="D5" s="577"/>
      <c r="E5" s="577"/>
      <c r="F5" s="582"/>
      <c r="G5" s="37"/>
    </row>
    <row r="6" spans="1:11" ht="21.75" customHeight="1" x14ac:dyDescent="0.25">
      <c r="A6" s="340" t="s">
        <v>501</v>
      </c>
      <c r="B6" s="592" t="s">
        <v>37</v>
      </c>
      <c r="C6" s="1">
        <v>42.9</v>
      </c>
      <c r="D6" s="877">
        <v>46.9</v>
      </c>
      <c r="E6" s="877">
        <f t="shared" ref="E6:E33" si="0">D6/C6*100</f>
        <v>109.32400932400932</v>
      </c>
      <c r="F6" s="863">
        <v>48.2</v>
      </c>
      <c r="G6" s="58"/>
      <c r="J6" s="585"/>
      <c r="K6" s="586"/>
    </row>
    <row r="7" spans="1:11" ht="21.75" customHeight="1" x14ac:dyDescent="0.25">
      <c r="A7" s="340" t="s">
        <v>502</v>
      </c>
      <c r="B7" s="592" t="s">
        <v>37</v>
      </c>
      <c r="C7" s="1">
        <v>94.5</v>
      </c>
      <c r="D7" s="877">
        <v>94.9</v>
      </c>
      <c r="E7" s="877">
        <f t="shared" si="0"/>
        <v>100.42328042328043</v>
      </c>
      <c r="F7" s="863">
        <v>87.9</v>
      </c>
      <c r="G7" s="58"/>
      <c r="J7" s="585"/>
      <c r="K7" s="586"/>
    </row>
    <row r="8" spans="1:11" ht="21.75" customHeight="1" x14ac:dyDescent="0.25">
      <c r="A8" s="340" t="s">
        <v>503</v>
      </c>
      <c r="B8" s="592" t="s">
        <v>37</v>
      </c>
      <c r="C8" s="1">
        <v>92.9</v>
      </c>
      <c r="D8" s="877">
        <v>92.9</v>
      </c>
      <c r="E8" s="877">
        <f t="shared" si="0"/>
        <v>100</v>
      </c>
      <c r="F8" s="863">
        <v>82.8</v>
      </c>
      <c r="G8" s="58"/>
      <c r="J8" s="585"/>
      <c r="K8" s="586"/>
    </row>
    <row r="9" spans="1:11" ht="21.75" customHeight="1" x14ac:dyDescent="0.25">
      <c r="A9" s="340" t="s">
        <v>504</v>
      </c>
      <c r="B9" s="592" t="s">
        <v>37</v>
      </c>
      <c r="C9" s="1">
        <v>103.3</v>
      </c>
      <c r="D9" s="877">
        <v>114.4</v>
      </c>
      <c r="E9" s="877">
        <f t="shared" si="0"/>
        <v>110.74540174249759</v>
      </c>
      <c r="F9" s="863">
        <v>129</v>
      </c>
      <c r="G9" s="58"/>
      <c r="J9" s="585"/>
      <c r="K9" s="586"/>
    </row>
    <row r="10" spans="1:11" ht="21.75" customHeight="1" x14ac:dyDescent="0.25">
      <c r="A10" s="340" t="s">
        <v>505</v>
      </c>
      <c r="B10" s="592" t="s">
        <v>37</v>
      </c>
      <c r="C10" s="1">
        <v>101</v>
      </c>
      <c r="D10" s="877">
        <v>105.3</v>
      </c>
      <c r="E10" s="877">
        <f t="shared" si="0"/>
        <v>104.25742574257426</v>
      </c>
      <c r="F10" s="863">
        <v>96.9</v>
      </c>
      <c r="G10" s="58"/>
      <c r="J10" s="585"/>
      <c r="K10" s="586"/>
    </row>
    <row r="11" spans="1:11" ht="21.75" customHeight="1" x14ac:dyDescent="0.25">
      <c r="A11" s="340" t="s">
        <v>506</v>
      </c>
      <c r="B11" s="592" t="s">
        <v>37</v>
      </c>
      <c r="C11" s="1">
        <v>81.5</v>
      </c>
      <c r="D11" s="877">
        <v>74.7</v>
      </c>
      <c r="E11" s="877">
        <f t="shared" si="0"/>
        <v>91.656441717791409</v>
      </c>
      <c r="F11" s="863">
        <v>74.5</v>
      </c>
      <c r="G11" s="58"/>
      <c r="J11" s="585"/>
      <c r="K11" s="586"/>
    </row>
    <row r="12" spans="1:11" ht="21.75" customHeight="1" x14ac:dyDescent="0.25">
      <c r="A12" s="340" t="s">
        <v>507</v>
      </c>
      <c r="B12" s="592" t="s">
        <v>37</v>
      </c>
      <c r="C12" s="1">
        <v>59.2</v>
      </c>
      <c r="D12" s="877">
        <v>59.2</v>
      </c>
      <c r="E12" s="877">
        <f t="shared" si="0"/>
        <v>100</v>
      </c>
      <c r="F12" s="863">
        <v>57.1</v>
      </c>
      <c r="G12" s="58"/>
      <c r="J12" s="585"/>
      <c r="K12" s="586"/>
    </row>
    <row r="13" spans="1:11" ht="21.75" customHeight="1" x14ac:dyDescent="0.25">
      <c r="A13" s="340" t="s">
        <v>508</v>
      </c>
      <c r="B13" s="592" t="s">
        <v>37</v>
      </c>
      <c r="C13" s="1">
        <v>60.3</v>
      </c>
      <c r="D13" s="877">
        <v>57.6</v>
      </c>
      <c r="E13" s="877">
        <f t="shared" si="0"/>
        <v>95.522388059701498</v>
      </c>
      <c r="F13" s="863">
        <v>52.3</v>
      </c>
      <c r="G13" s="58"/>
      <c r="J13" s="585"/>
      <c r="K13" s="586"/>
    </row>
    <row r="14" spans="1:11" ht="21.75" customHeight="1" x14ac:dyDescent="0.25">
      <c r="A14" s="340" t="s">
        <v>509</v>
      </c>
      <c r="B14" s="592" t="s">
        <v>37</v>
      </c>
      <c r="C14" s="1">
        <v>46.8</v>
      </c>
      <c r="D14" s="877">
        <v>59.1</v>
      </c>
      <c r="E14" s="877">
        <f t="shared" si="0"/>
        <v>126.2820512820513</v>
      </c>
      <c r="F14" s="863">
        <v>66.7</v>
      </c>
      <c r="G14" s="58"/>
      <c r="J14" s="585"/>
      <c r="K14" s="586"/>
    </row>
    <row r="15" spans="1:11" ht="21.75" customHeight="1" x14ac:dyDescent="0.25">
      <c r="A15" s="340" t="s">
        <v>510</v>
      </c>
      <c r="B15" s="592" t="s">
        <v>37</v>
      </c>
      <c r="C15" s="1">
        <v>100.9</v>
      </c>
      <c r="D15" s="877">
        <v>78</v>
      </c>
      <c r="E15" s="877">
        <f t="shared" si="0"/>
        <v>77.304261645193264</v>
      </c>
      <c r="F15" s="863">
        <v>72.5</v>
      </c>
      <c r="G15" s="58"/>
      <c r="J15" s="585"/>
      <c r="K15" s="586"/>
    </row>
    <row r="16" spans="1:11" ht="21.75" customHeight="1" x14ac:dyDescent="0.25">
      <c r="A16" s="340" t="s">
        <v>511</v>
      </c>
      <c r="B16" s="592" t="s">
        <v>37</v>
      </c>
      <c r="C16" s="1">
        <v>130.30000000000001</v>
      </c>
      <c r="D16" s="877">
        <v>144.80000000000001</v>
      </c>
      <c r="E16" s="877">
        <f t="shared" si="0"/>
        <v>111.12816577129701</v>
      </c>
      <c r="F16" s="863">
        <v>150.30000000000001</v>
      </c>
      <c r="G16" s="58"/>
      <c r="J16" s="585"/>
      <c r="K16" s="586"/>
    </row>
    <row r="17" spans="1:11" ht="21.75" customHeight="1" x14ac:dyDescent="0.25">
      <c r="A17" s="340" t="s">
        <v>512</v>
      </c>
      <c r="B17" s="592" t="s">
        <v>37</v>
      </c>
      <c r="C17" s="1">
        <v>160.4</v>
      </c>
      <c r="D17" s="877">
        <v>178.7</v>
      </c>
      <c r="E17" s="877">
        <f t="shared" si="0"/>
        <v>111.40897755610972</v>
      </c>
      <c r="F17" s="863">
        <v>186.6</v>
      </c>
      <c r="G17" s="58"/>
      <c r="J17" s="585"/>
      <c r="K17" s="586"/>
    </row>
    <row r="18" spans="1:11" ht="21.75" customHeight="1" x14ac:dyDescent="0.25">
      <c r="A18" s="340" t="s">
        <v>513</v>
      </c>
      <c r="B18" s="592" t="s">
        <v>37</v>
      </c>
      <c r="C18" s="1">
        <v>193</v>
      </c>
      <c r="D18" s="877">
        <v>223.5</v>
      </c>
      <c r="E18" s="877">
        <f t="shared" si="0"/>
        <v>115.80310880829015</v>
      </c>
      <c r="F18" s="863">
        <v>210</v>
      </c>
      <c r="G18" s="58"/>
      <c r="J18" s="585"/>
      <c r="K18" s="586"/>
    </row>
    <row r="19" spans="1:11" ht="21.75" customHeight="1" x14ac:dyDescent="0.25">
      <c r="A19" s="340" t="s">
        <v>514</v>
      </c>
      <c r="B19" s="592" t="s">
        <v>37</v>
      </c>
      <c r="C19" s="1">
        <v>109.1</v>
      </c>
      <c r="D19" s="877">
        <v>143.5</v>
      </c>
      <c r="E19" s="877">
        <f t="shared" si="0"/>
        <v>131.53070577451879</v>
      </c>
      <c r="F19" s="863">
        <v>166.5</v>
      </c>
      <c r="G19" s="58"/>
      <c r="J19" s="585"/>
      <c r="K19" s="586"/>
    </row>
    <row r="20" spans="1:11" ht="21.75" customHeight="1" x14ac:dyDescent="0.25">
      <c r="A20" s="340" t="s">
        <v>515</v>
      </c>
      <c r="B20" s="592" t="s">
        <v>37</v>
      </c>
      <c r="C20" s="1">
        <v>129.1</v>
      </c>
      <c r="D20" s="877">
        <v>125.6</v>
      </c>
      <c r="E20" s="877">
        <f t="shared" si="0"/>
        <v>97.288923315259495</v>
      </c>
      <c r="F20" s="863">
        <v>132</v>
      </c>
      <c r="G20" s="58"/>
      <c r="J20" s="585"/>
      <c r="K20" s="586"/>
    </row>
    <row r="21" spans="1:11" ht="21.75" customHeight="1" x14ac:dyDescent="0.25">
      <c r="A21" s="340" t="s">
        <v>516</v>
      </c>
      <c r="B21" s="592" t="s">
        <v>37</v>
      </c>
      <c r="C21" s="1">
        <v>469.5</v>
      </c>
      <c r="D21" s="877">
        <v>482.8</v>
      </c>
      <c r="E21" s="877">
        <f t="shared" si="0"/>
        <v>102.83280085197018</v>
      </c>
      <c r="F21" s="863">
        <v>470.7</v>
      </c>
      <c r="G21" s="58"/>
      <c r="J21" s="585"/>
      <c r="K21" s="586"/>
    </row>
    <row r="22" spans="1:11" ht="21.75" customHeight="1" x14ac:dyDescent="0.25">
      <c r="A22" s="340" t="s">
        <v>517</v>
      </c>
      <c r="B22" s="592" t="s">
        <v>37</v>
      </c>
      <c r="C22" s="1">
        <v>339.9</v>
      </c>
      <c r="D22" s="877">
        <v>372.2</v>
      </c>
      <c r="E22" s="877">
        <f t="shared" si="0"/>
        <v>109.50279493968816</v>
      </c>
      <c r="F22" s="863">
        <v>384.4</v>
      </c>
      <c r="G22" s="58"/>
      <c r="J22" s="585"/>
      <c r="K22" s="586"/>
    </row>
    <row r="23" spans="1:11" ht="21.75" customHeight="1" x14ac:dyDescent="0.25">
      <c r="A23" s="340" t="s">
        <v>518</v>
      </c>
      <c r="B23" s="592" t="s">
        <v>37</v>
      </c>
      <c r="C23" s="1">
        <v>285.3</v>
      </c>
      <c r="D23" s="877">
        <v>299.89999999999998</v>
      </c>
      <c r="E23" s="877">
        <f t="shared" si="0"/>
        <v>105.11742025937609</v>
      </c>
      <c r="F23" s="863">
        <v>331.7</v>
      </c>
      <c r="G23" s="58"/>
      <c r="J23" s="585"/>
      <c r="K23" s="586"/>
    </row>
    <row r="24" spans="1:11" ht="21.75" customHeight="1" x14ac:dyDescent="0.25">
      <c r="A24" s="340" t="s">
        <v>519</v>
      </c>
      <c r="B24" s="592" t="s">
        <v>37</v>
      </c>
      <c r="C24" s="1">
        <v>327.8</v>
      </c>
      <c r="D24" s="877">
        <v>364.2</v>
      </c>
      <c r="E24" s="877">
        <f t="shared" si="0"/>
        <v>111.10433190970103</v>
      </c>
      <c r="F24" s="863">
        <v>446.1</v>
      </c>
      <c r="G24" s="58"/>
      <c r="J24" s="585"/>
      <c r="K24" s="586"/>
    </row>
    <row r="25" spans="1:11" ht="21.75" customHeight="1" x14ac:dyDescent="0.25">
      <c r="A25" s="340" t="s">
        <v>520</v>
      </c>
      <c r="B25" s="592" t="s">
        <v>37</v>
      </c>
      <c r="C25" s="1">
        <v>162.30000000000001</v>
      </c>
      <c r="D25" s="877">
        <v>219.5</v>
      </c>
      <c r="E25" s="877">
        <f t="shared" si="0"/>
        <v>135.24337646333947</v>
      </c>
      <c r="F25" s="863">
        <v>255.1</v>
      </c>
      <c r="G25" s="58"/>
      <c r="J25" s="585"/>
      <c r="K25" s="586"/>
    </row>
    <row r="26" spans="1:11" ht="21.75" customHeight="1" x14ac:dyDescent="0.25">
      <c r="A26" s="340" t="s">
        <v>521</v>
      </c>
      <c r="B26" s="592" t="s">
        <v>40</v>
      </c>
      <c r="C26" s="1">
        <v>55.6</v>
      </c>
      <c r="D26" s="877">
        <v>53.5</v>
      </c>
      <c r="E26" s="877">
        <f t="shared" si="0"/>
        <v>96.223021582733821</v>
      </c>
      <c r="F26" s="863">
        <v>55.7</v>
      </c>
      <c r="G26" s="58"/>
      <c r="J26" s="585"/>
      <c r="K26" s="586"/>
    </row>
    <row r="27" spans="1:11" ht="21.75" customHeight="1" x14ac:dyDescent="0.25">
      <c r="A27" s="340" t="s">
        <v>522</v>
      </c>
      <c r="B27" s="592" t="s">
        <v>38</v>
      </c>
      <c r="C27" s="1">
        <v>78.900000000000006</v>
      </c>
      <c r="D27" s="877">
        <v>90.9</v>
      </c>
      <c r="E27" s="877">
        <f t="shared" si="0"/>
        <v>115.20912547528516</v>
      </c>
      <c r="F27" s="863">
        <v>98.1</v>
      </c>
      <c r="G27" s="58"/>
      <c r="J27" s="585"/>
      <c r="K27" s="586"/>
    </row>
    <row r="28" spans="1:11" ht="21.75" customHeight="1" x14ac:dyDescent="0.25">
      <c r="A28" s="340" t="s">
        <v>523</v>
      </c>
      <c r="B28" s="592" t="s">
        <v>38</v>
      </c>
      <c r="C28" s="1">
        <v>103</v>
      </c>
      <c r="D28" s="877">
        <v>113.5</v>
      </c>
      <c r="E28" s="877">
        <f t="shared" si="0"/>
        <v>110.19417475728154</v>
      </c>
      <c r="F28" s="863">
        <v>117.5</v>
      </c>
      <c r="G28" s="58"/>
      <c r="J28" s="585"/>
      <c r="K28" s="586"/>
    </row>
    <row r="29" spans="1:11" ht="21.75" customHeight="1" x14ac:dyDescent="0.25">
      <c r="A29" s="340" t="s">
        <v>524</v>
      </c>
      <c r="B29" s="592" t="s">
        <v>39</v>
      </c>
      <c r="C29" s="1">
        <v>423.3</v>
      </c>
      <c r="D29" s="877">
        <v>442.3</v>
      </c>
      <c r="E29" s="877">
        <f t="shared" si="0"/>
        <v>104.48854240491376</v>
      </c>
      <c r="F29" s="863">
        <v>503.6</v>
      </c>
      <c r="G29" s="58"/>
      <c r="J29" s="585"/>
      <c r="K29" s="586"/>
    </row>
    <row r="30" spans="1:11" ht="21.75" customHeight="1" x14ac:dyDescent="0.25">
      <c r="A30" s="340" t="s">
        <v>525</v>
      </c>
      <c r="B30" s="592" t="s">
        <v>39</v>
      </c>
      <c r="C30" s="1">
        <v>437.4</v>
      </c>
      <c r="D30" s="877">
        <v>456.6</v>
      </c>
      <c r="E30" s="877">
        <f t="shared" si="0"/>
        <v>104.38957475994515</v>
      </c>
      <c r="F30" s="863">
        <v>568.29999999999995</v>
      </c>
      <c r="G30" s="58"/>
      <c r="J30" s="585"/>
      <c r="K30" s="586"/>
    </row>
    <row r="31" spans="1:11" ht="21.75" customHeight="1" x14ac:dyDescent="0.25">
      <c r="A31" s="340" t="s">
        <v>526</v>
      </c>
      <c r="B31" s="592" t="s">
        <v>39</v>
      </c>
      <c r="C31" s="1">
        <v>693.1</v>
      </c>
      <c r="D31" s="877">
        <v>736.4</v>
      </c>
      <c r="E31" s="877">
        <f t="shared" si="0"/>
        <v>106.2472947626605</v>
      </c>
      <c r="F31" s="863">
        <v>745.2</v>
      </c>
      <c r="G31" s="58"/>
      <c r="J31" s="585"/>
      <c r="K31" s="586"/>
    </row>
    <row r="32" spans="1:11" ht="21.75" customHeight="1" x14ac:dyDescent="0.25">
      <c r="A32" s="340" t="s">
        <v>527</v>
      </c>
      <c r="B32" s="592" t="s">
        <v>39</v>
      </c>
      <c r="C32" s="1">
        <v>105.3</v>
      </c>
      <c r="D32" s="877">
        <v>109.5</v>
      </c>
      <c r="E32" s="877">
        <f t="shared" si="0"/>
        <v>103.98860398860398</v>
      </c>
      <c r="F32" s="863">
        <v>114.8</v>
      </c>
      <c r="G32" s="58"/>
      <c r="J32" s="585"/>
      <c r="K32" s="586"/>
    </row>
    <row r="33" spans="1:12" ht="21.75" customHeight="1" x14ac:dyDescent="0.25">
      <c r="A33" s="340" t="s">
        <v>528</v>
      </c>
      <c r="B33" s="592" t="s">
        <v>38</v>
      </c>
      <c r="C33" s="1">
        <v>137.69999999999999</v>
      </c>
      <c r="D33" s="877">
        <v>140.6</v>
      </c>
      <c r="E33" s="877">
        <f t="shared" si="0"/>
        <v>102.10602759622367</v>
      </c>
      <c r="F33" s="863">
        <v>141.80000000000001</v>
      </c>
      <c r="G33" s="58"/>
      <c r="J33" s="585"/>
      <c r="K33" s="586"/>
    </row>
    <row r="34" spans="1:12" ht="21.75" customHeight="1" thickBot="1" x14ac:dyDescent="0.3">
      <c r="A34" s="113" t="s">
        <v>529</v>
      </c>
      <c r="B34" s="506" t="s">
        <v>38</v>
      </c>
      <c r="C34" s="240">
        <v>723.6</v>
      </c>
      <c r="D34" s="876">
        <v>739.3</v>
      </c>
      <c r="E34" s="876">
        <f>D34/C34*100</f>
        <v>102.16970702045327</v>
      </c>
      <c r="F34" s="507">
        <v>890</v>
      </c>
      <c r="G34" s="58"/>
      <c r="J34" s="585"/>
      <c r="K34" s="586"/>
    </row>
    <row r="35" spans="1:12" ht="21.75" hidden="1" customHeight="1" x14ac:dyDescent="0.25">
      <c r="A35" s="280"/>
      <c r="B35" s="69"/>
      <c r="C35" s="590"/>
      <c r="D35" s="590"/>
      <c r="E35" s="590"/>
      <c r="F35" s="590"/>
      <c r="J35" s="585"/>
      <c r="K35" s="586"/>
    </row>
    <row r="36" spans="1:12" ht="21.75" hidden="1" customHeight="1" thickBot="1" x14ac:dyDescent="0.3">
      <c r="A36" s="280"/>
      <c r="B36" s="69"/>
      <c r="C36" s="508"/>
      <c r="D36" s="508"/>
      <c r="E36" s="508"/>
      <c r="F36" s="508"/>
      <c r="J36" s="585"/>
      <c r="K36" s="586"/>
    </row>
    <row r="37" spans="1:12" ht="27" customHeight="1" x14ac:dyDescent="0.2">
      <c r="A37" s="571" t="s">
        <v>432</v>
      </c>
      <c r="B37" s="595"/>
      <c r="C37" s="593"/>
      <c r="D37" s="577"/>
      <c r="E37" s="576"/>
      <c r="F37" s="577"/>
      <c r="G37" s="578"/>
      <c r="H37" s="579"/>
      <c r="I37" s="579"/>
      <c r="J37" s="585"/>
      <c r="K37" s="586"/>
      <c r="L37" s="562"/>
    </row>
    <row r="38" spans="1:12" s="14" customFormat="1" ht="22.5" customHeight="1" x14ac:dyDescent="0.25">
      <c r="A38" s="339" t="s">
        <v>530</v>
      </c>
      <c r="B38" s="596" t="s">
        <v>27</v>
      </c>
      <c r="C38" s="1">
        <v>900</v>
      </c>
      <c r="D38" s="877">
        <v>450</v>
      </c>
      <c r="E38" s="868">
        <f>D38/C38*100</f>
        <v>50</v>
      </c>
      <c r="F38" s="877">
        <v>456</v>
      </c>
      <c r="G38" s="583"/>
      <c r="H38" s="1"/>
      <c r="I38" s="27"/>
      <c r="J38" s="585"/>
      <c r="K38" s="586"/>
      <c r="L38" s="25"/>
    </row>
    <row r="39" spans="1:12" s="14" customFormat="1" ht="33" x14ac:dyDescent="0.25">
      <c r="A39" s="339" t="s">
        <v>531</v>
      </c>
      <c r="B39" s="596" t="s">
        <v>27</v>
      </c>
      <c r="C39" s="1">
        <v>844.4</v>
      </c>
      <c r="D39" s="877">
        <v>877.78</v>
      </c>
      <c r="E39" s="868">
        <f t="shared" ref="E39:E55" si="1">D39/C39*100</f>
        <v>103.95310279488395</v>
      </c>
      <c r="F39" s="877">
        <v>633.29999999999995</v>
      </c>
      <c r="G39" s="583"/>
      <c r="H39" s="1"/>
      <c r="I39" s="27"/>
      <c r="J39" s="585"/>
      <c r="K39" s="586"/>
      <c r="L39" s="25"/>
    </row>
    <row r="40" spans="1:12" s="14" customFormat="1" ht="33" x14ac:dyDescent="0.25">
      <c r="A40" s="339" t="s">
        <v>532</v>
      </c>
      <c r="B40" s="596" t="s">
        <v>27</v>
      </c>
      <c r="C40" s="1">
        <v>588.9</v>
      </c>
      <c r="D40" s="877">
        <v>605.55999999999995</v>
      </c>
      <c r="E40" s="868">
        <f t="shared" si="1"/>
        <v>102.82900322635422</v>
      </c>
      <c r="F40" s="877">
        <v>433.3</v>
      </c>
      <c r="G40" s="583"/>
      <c r="H40" s="1"/>
      <c r="I40" s="27"/>
      <c r="J40" s="585"/>
      <c r="K40" s="586"/>
      <c r="L40" s="25"/>
    </row>
    <row r="41" spans="1:12" s="14" customFormat="1" ht="33" x14ac:dyDescent="0.25">
      <c r="A41" s="339" t="s">
        <v>533</v>
      </c>
      <c r="B41" s="596" t="s">
        <v>27</v>
      </c>
      <c r="C41" s="1">
        <v>3000</v>
      </c>
      <c r="D41" s="877">
        <v>3000</v>
      </c>
      <c r="E41" s="868">
        <f t="shared" si="1"/>
        <v>100</v>
      </c>
      <c r="F41" s="877">
        <v>1500</v>
      </c>
      <c r="G41" s="583"/>
      <c r="H41" s="1"/>
      <c r="I41" s="27"/>
      <c r="J41" s="585"/>
      <c r="K41" s="586"/>
      <c r="L41" s="25"/>
    </row>
    <row r="42" spans="1:12" s="14" customFormat="1" ht="33" x14ac:dyDescent="0.25">
      <c r="A42" s="339" t="s">
        <v>534</v>
      </c>
      <c r="B42" s="596" t="s">
        <v>27</v>
      </c>
      <c r="C42" s="1">
        <v>3250</v>
      </c>
      <c r="D42" s="877">
        <v>3250</v>
      </c>
      <c r="E42" s="868">
        <f t="shared" si="1"/>
        <v>100</v>
      </c>
      <c r="F42" s="877">
        <v>2500</v>
      </c>
      <c r="G42" s="583"/>
      <c r="H42" s="1"/>
      <c r="I42" s="27"/>
      <c r="J42" s="585"/>
      <c r="K42" s="586"/>
      <c r="L42" s="25"/>
    </row>
    <row r="43" spans="1:12" s="14" customFormat="1" ht="35.25" customHeight="1" x14ac:dyDescent="0.25">
      <c r="A43" s="339" t="s">
        <v>535</v>
      </c>
      <c r="B43" s="596" t="s">
        <v>27</v>
      </c>
      <c r="C43" s="1">
        <v>433.3</v>
      </c>
      <c r="D43" s="877">
        <v>433.33</v>
      </c>
      <c r="E43" s="868">
        <f t="shared" si="1"/>
        <v>100.00692360950842</v>
      </c>
      <c r="F43" s="877">
        <v>400</v>
      </c>
      <c r="G43" s="583"/>
      <c r="H43" s="1"/>
      <c r="I43" s="27"/>
      <c r="J43" s="585"/>
      <c r="K43" s="586"/>
      <c r="L43" s="25"/>
    </row>
    <row r="44" spans="1:12" s="14" customFormat="1" ht="33" customHeight="1" x14ac:dyDescent="0.25">
      <c r="A44" s="339" t="s">
        <v>536</v>
      </c>
      <c r="B44" s="596" t="s">
        <v>27</v>
      </c>
      <c r="C44" s="1">
        <v>516.70000000000005</v>
      </c>
      <c r="D44" s="877">
        <v>516.70000000000005</v>
      </c>
      <c r="E44" s="868">
        <f t="shared" si="1"/>
        <v>100</v>
      </c>
      <c r="F44" s="877">
        <v>475</v>
      </c>
      <c r="G44" s="583"/>
      <c r="H44" s="1"/>
      <c r="I44" s="27"/>
      <c r="J44" s="585"/>
      <c r="K44" s="586"/>
      <c r="L44" s="25"/>
    </row>
    <row r="45" spans="1:12" s="14" customFormat="1" ht="24" customHeight="1" x14ac:dyDescent="0.25">
      <c r="A45" s="339" t="s">
        <v>537</v>
      </c>
      <c r="B45" s="596" t="s">
        <v>27</v>
      </c>
      <c r="C45" s="1">
        <v>1350</v>
      </c>
      <c r="D45" s="877">
        <v>1350</v>
      </c>
      <c r="E45" s="868">
        <f t="shared" si="1"/>
        <v>100</v>
      </c>
      <c r="F45" s="877" t="s">
        <v>63</v>
      </c>
      <c r="G45" s="583"/>
      <c r="H45" s="1"/>
      <c r="I45" s="27"/>
      <c r="J45" s="585"/>
      <c r="K45" s="586"/>
      <c r="L45" s="25"/>
    </row>
    <row r="46" spans="1:12" s="14" customFormat="1" ht="49.5" x14ac:dyDescent="0.25">
      <c r="A46" s="339" t="s">
        <v>538</v>
      </c>
      <c r="B46" s="596" t="s">
        <v>27</v>
      </c>
      <c r="C46" s="1">
        <v>5166.7</v>
      </c>
      <c r="D46" s="877">
        <v>5166.7</v>
      </c>
      <c r="E46" s="868">
        <f t="shared" si="1"/>
        <v>100</v>
      </c>
      <c r="F46" s="877" t="s">
        <v>63</v>
      </c>
      <c r="G46" s="583"/>
      <c r="H46" s="1"/>
      <c r="I46" s="27"/>
      <c r="J46" s="585"/>
      <c r="K46" s="586"/>
      <c r="L46" s="25"/>
    </row>
    <row r="47" spans="1:12" s="14" customFormat="1" ht="33" customHeight="1" x14ac:dyDescent="0.25">
      <c r="A47" s="339" t="s">
        <v>539</v>
      </c>
      <c r="B47" s="596" t="s">
        <v>27</v>
      </c>
      <c r="C47" s="1">
        <v>4000</v>
      </c>
      <c r="D47" s="877">
        <v>4000</v>
      </c>
      <c r="E47" s="868">
        <f t="shared" si="1"/>
        <v>100</v>
      </c>
      <c r="F47" s="877" t="s">
        <v>63</v>
      </c>
      <c r="G47" s="583"/>
      <c r="H47" s="1"/>
      <c r="I47" s="27"/>
      <c r="J47" s="585"/>
      <c r="K47" s="586"/>
      <c r="L47" s="25"/>
    </row>
    <row r="48" spans="1:12" s="14" customFormat="1" ht="18" customHeight="1" x14ac:dyDescent="0.25">
      <c r="A48" s="339" t="s">
        <v>540</v>
      </c>
      <c r="B48" s="596" t="s">
        <v>27</v>
      </c>
      <c r="C48" s="1">
        <v>250</v>
      </c>
      <c r="D48" s="877">
        <v>250</v>
      </c>
      <c r="E48" s="868">
        <f t="shared" si="1"/>
        <v>100</v>
      </c>
      <c r="F48" s="877">
        <v>250</v>
      </c>
      <c r="G48" s="583"/>
      <c r="H48" s="1"/>
      <c r="I48" s="25"/>
      <c r="J48" s="585"/>
      <c r="K48" s="586"/>
      <c r="L48" s="25"/>
    </row>
    <row r="49" spans="1:14" s="14" customFormat="1" ht="36" customHeight="1" thickBot="1" x14ac:dyDescent="0.3">
      <c r="A49" s="594" t="s">
        <v>545</v>
      </c>
      <c r="B49" s="597" t="s">
        <v>27</v>
      </c>
      <c r="C49" s="240">
        <v>366.7</v>
      </c>
      <c r="D49" s="876">
        <v>350</v>
      </c>
      <c r="E49" s="240">
        <f t="shared" si="1"/>
        <v>95.445868557403884</v>
      </c>
      <c r="F49" s="876">
        <v>450</v>
      </c>
      <c r="G49" s="583"/>
      <c r="H49" s="1"/>
      <c r="I49" s="25"/>
      <c r="J49" s="585"/>
      <c r="K49" s="586"/>
      <c r="L49" s="25"/>
    </row>
    <row r="50" spans="1:14" ht="27" customHeight="1" thickBot="1" x14ac:dyDescent="0.25">
      <c r="A50" s="344" t="s">
        <v>240</v>
      </c>
      <c r="B50" s="506" t="s">
        <v>27</v>
      </c>
      <c r="C50" s="507">
        <v>379</v>
      </c>
      <c r="D50" s="240">
        <v>379</v>
      </c>
      <c r="E50" s="876">
        <f t="shared" si="1"/>
        <v>100</v>
      </c>
      <c r="F50" s="877">
        <v>379</v>
      </c>
      <c r="G50" s="598"/>
      <c r="H50" s="1"/>
      <c r="I50" s="54"/>
      <c r="J50" s="585"/>
      <c r="K50" s="586"/>
    </row>
    <row r="51" spans="1:14" ht="70.5" customHeight="1" thickBot="1" x14ac:dyDescent="0.3">
      <c r="A51" s="342" t="s">
        <v>546</v>
      </c>
      <c r="B51" s="341" t="s">
        <v>27</v>
      </c>
      <c r="C51" s="242">
        <v>5.8</v>
      </c>
      <c r="D51" s="366">
        <v>5.7</v>
      </c>
      <c r="E51" s="242">
        <f t="shared" si="1"/>
        <v>98.275862068965523</v>
      </c>
      <c r="F51" s="242">
        <v>5.8</v>
      </c>
      <c r="G51" s="598"/>
      <c r="H51" s="1"/>
      <c r="I51" s="26"/>
      <c r="J51" s="585"/>
      <c r="K51" s="586"/>
    </row>
    <row r="52" spans="1:14" ht="66.75" thickBot="1" x14ac:dyDescent="0.25">
      <c r="A52" s="343" t="s">
        <v>547</v>
      </c>
      <c r="B52" s="341" t="s">
        <v>27</v>
      </c>
      <c r="C52" s="242">
        <v>7.6</v>
      </c>
      <c r="D52" s="366">
        <v>5.7</v>
      </c>
      <c r="E52" s="242">
        <f t="shared" si="1"/>
        <v>75.000000000000014</v>
      </c>
      <c r="F52" s="242">
        <v>5.8</v>
      </c>
      <c r="G52" s="598"/>
      <c r="H52" s="1"/>
      <c r="I52" s="27"/>
      <c r="J52" s="585"/>
      <c r="K52" s="586"/>
    </row>
    <row r="53" spans="1:14" ht="33.75" thickBot="1" x14ac:dyDescent="0.25">
      <c r="A53" s="343" t="s">
        <v>541</v>
      </c>
      <c r="B53" s="341" t="s">
        <v>27</v>
      </c>
      <c r="C53" s="242">
        <v>111</v>
      </c>
      <c r="D53" s="366">
        <v>123</v>
      </c>
      <c r="E53" s="242">
        <f t="shared" si="1"/>
        <v>110.81081081081081</v>
      </c>
      <c r="F53" s="242">
        <v>123</v>
      </c>
      <c r="G53" s="598"/>
      <c r="H53" s="1"/>
      <c r="I53" s="27"/>
      <c r="J53" s="585"/>
      <c r="K53" s="586"/>
    </row>
    <row r="54" spans="1:14" ht="36.75" customHeight="1" thickBot="1" x14ac:dyDescent="0.3">
      <c r="A54" s="342" t="s">
        <v>542</v>
      </c>
      <c r="B54" s="341" t="s">
        <v>27</v>
      </c>
      <c r="C54" s="242">
        <v>5400</v>
      </c>
      <c r="D54" s="366">
        <v>6225</v>
      </c>
      <c r="E54" s="242">
        <f t="shared" si="1"/>
        <v>115.27777777777777</v>
      </c>
      <c r="F54" s="242" t="s">
        <v>63</v>
      </c>
      <c r="G54" s="598"/>
      <c r="H54" s="1"/>
      <c r="I54" s="25"/>
      <c r="J54" s="585"/>
      <c r="K54" s="586"/>
    </row>
    <row r="55" spans="1:14" ht="35.25" customHeight="1" thickBot="1" x14ac:dyDescent="0.25">
      <c r="A55" s="343" t="s">
        <v>543</v>
      </c>
      <c r="B55" s="341" t="s">
        <v>27</v>
      </c>
      <c r="C55" s="242">
        <v>3089.3</v>
      </c>
      <c r="D55" s="366">
        <v>3580</v>
      </c>
      <c r="E55" s="242">
        <f t="shared" si="1"/>
        <v>115.88385718447545</v>
      </c>
      <c r="F55" s="361" t="s">
        <v>63</v>
      </c>
      <c r="G55" s="598"/>
      <c r="H55" s="1"/>
      <c r="I55" s="27"/>
      <c r="J55" s="585"/>
      <c r="K55" s="586"/>
    </row>
    <row r="56" spans="1:14" ht="33.75" thickBot="1" x14ac:dyDescent="0.25">
      <c r="A56" s="580" t="s">
        <v>544</v>
      </c>
      <c r="B56" s="581" t="s">
        <v>27</v>
      </c>
      <c r="C56" s="279" t="s">
        <v>63</v>
      </c>
      <c r="D56" s="584" t="s">
        <v>63</v>
      </c>
      <c r="E56" s="279"/>
      <c r="F56" s="455"/>
      <c r="G56" s="598"/>
      <c r="H56" s="127"/>
      <c r="I56" s="27"/>
      <c r="J56" s="585"/>
      <c r="K56" s="586"/>
    </row>
    <row r="57" spans="1:14" s="3" customFormat="1" ht="16.5" hidden="1" x14ac:dyDescent="0.2">
      <c r="A57" s="29"/>
      <c r="B57" s="69"/>
      <c r="C57" s="895"/>
      <c r="D57" s="895"/>
      <c r="E57" s="895"/>
      <c r="F57" s="895"/>
      <c r="G57" s="583"/>
      <c r="H57" s="127"/>
      <c r="I57" s="27"/>
      <c r="J57" s="585"/>
      <c r="K57" s="586"/>
    </row>
    <row r="58" spans="1:14" s="3" customFormat="1" ht="16.5" hidden="1" x14ac:dyDescent="0.25">
      <c r="A58" s="29"/>
      <c r="B58" s="69"/>
      <c r="C58" s="896"/>
      <c r="D58" s="896"/>
      <c r="E58" s="24"/>
      <c r="F58" s="508"/>
      <c r="G58" s="583"/>
      <c r="H58" s="127"/>
      <c r="I58" s="27"/>
      <c r="J58" s="127"/>
      <c r="K58" s="587"/>
    </row>
    <row r="59" spans="1:14" ht="39.75" customHeight="1" x14ac:dyDescent="0.2">
      <c r="A59" s="878" t="s">
        <v>582</v>
      </c>
      <c r="B59" s="576"/>
      <c r="C59" s="577"/>
      <c r="D59" s="582"/>
      <c r="E59" s="582"/>
      <c r="F59" s="582"/>
      <c r="G59" s="59"/>
      <c r="H59" s="562"/>
      <c r="I59" s="562"/>
      <c r="J59" s="585"/>
      <c r="K59" s="586"/>
    </row>
    <row r="60" spans="1:14" ht="42" customHeight="1" x14ac:dyDescent="0.2">
      <c r="A60" s="467" t="s">
        <v>159</v>
      </c>
      <c r="B60" s="499" t="s">
        <v>44</v>
      </c>
      <c r="C60" s="278">
        <v>58.85</v>
      </c>
      <c r="D60" s="52">
        <v>56.32</v>
      </c>
      <c r="E60" s="879">
        <f>D60/C60*100</f>
        <v>95.700934579439249</v>
      </c>
      <c r="F60" s="117">
        <v>87.1</v>
      </c>
      <c r="G60" s="598"/>
      <c r="I60" s="370"/>
      <c r="J60" s="585"/>
      <c r="K60" s="586"/>
    </row>
    <row r="61" spans="1:14" ht="27" customHeight="1" x14ac:dyDescent="0.2">
      <c r="A61" s="504" t="s">
        <v>241</v>
      </c>
      <c r="B61" s="500" t="s">
        <v>45</v>
      </c>
      <c r="C61" s="505">
        <v>1.74</v>
      </c>
      <c r="D61" s="378">
        <v>1.81</v>
      </c>
      <c r="E61" s="879">
        <f>D61/C61*100</f>
        <v>104.02298850574714</v>
      </c>
      <c r="F61" s="117">
        <v>1.76</v>
      </c>
      <c r="G61" s="598"/>
      <c r="I61" s="371"/>
      <c r="J61" s="585"/>
      <c r="K61" s="586"/>
    </row>
    <row r="62" spans="1:14" ht="24" customHeight="1" x14ac:dyDescent="0.2">
      <c r="A62" s="504" t="s">
        <v>242</v>
      </c>
      <c r="B62" s="500" t="s">
        <v>88</v>
      </c>
      <c r="C62" s="505">
        <v>1231.23</v>
      </c>
      <c r="D62" s="378">
        <v>1285.8699999999999</v>
      </c>
      <c r="E62" s="879">
        <f t="shared" ref="E62:E63" si="2">D62/C62*100</f>
        <v>104.43783858418003</v>
      </c>
      <c r="F62" s="117">
        <v>1117.9490000000001</v>
      </c>
      <c r="G62" s="598"/>
      <c r="H62" s="128"/>
      <c r="I62" s="372"/>
      <c r="J62" s="585"/>
      <c r="K62" s="586"/>
    </row>
    <row r="63" spans="1:14" ht="24" customHeight="1" x14ac:dyDescent="0.2">
      <c r="A63" s="504" t="s">
        <v>243</v>
      </c>
      <c r="B63" s="500" t="s">
        <v>89</v>
      </c>
      <c r="C63" s="505">
        <v>96.58</v>
      </c>
      <c r="D63" s="378">
        <v>100.87</v>
      </c>
      <c r="E63" s="879">
        <f t="shared" si="2"/>
        <v>104.44191343963554</v>
      </c>
      <c r="F63" s="117">
        <v>63.917999999999999</v>
      </c>
      <c r="G63" s="598"/>
      <c r="H63" s="128"/>
      <c r="I63" s="373"/>
      <c r="J63" s="585"/>
      <c r="K63" s="586"/>
      <c r="N63" s="21"/>
    </row>
    <row r="64" spans="1:14" ht="24" customHeight="1" x14ac:dyDescent="0.2">
      <c r="A64" s="504" t="s">
        <v>244</v>
      </c>
      <c r="B64" s="500" t="s">
        <v>89</v>
      </c>
      <c r="C64" s="278">
        <f>45.28+30</f>
        <v>75.28</v>
      </c>
      <c r="D64" s="52">
        <f>48.12+33.1</f>
        <v>81.22</v>
      </c>
      <c r="E64" s="879">
        <f>D64/C64*100</f>
        <v>107.89054197662063</v>
      </c>
      <c r="F64" s="117">
        <v>121.339</v>
      </c>
      <c r="G64" s="598"/>
      <c r="H64" s="128"/>
      <c r="I64" s="372"/>
      <c r="J64" s="585"/>
      <c r="K64" s="586"/>
    </row>
    <row r="65" spans="1:21" ht="24" customHeight="1" thickBot="1" x14ac:dyDescent="0.25">
      <c r="A65" s="344" t="s">
        <v>403</v>
      </c>
      <c r="B65" s="501" t="s">
        <v>89</v>
      </c>
      <c r="C65" s="281" t="s">
        <v>63</v>
      </c>
      <c r="D65" s="502">
        <v>1735.26</v>
      </c>
      <c r="E65" s="880"/>
      <c r="F65" s="503" t="s">
        <v>63</v>
      </c>
      <c r="G65" s="598"/>
      <c r="H65" s="128"/>
      <c r="I65" s="374"/>
      <c r="J65" s="585"/>
      <c r="K65" s="586"/>
    </row>
    <row r="66" spans="1:21" ht="66.75" customHeight="1" thickBot="1" x14ac:dyDescent="0.25">
      <c r="A66" s="498" t="s">
        <v>561</v>
      </c>
      <c r="B66" s="362" t="s">
        <v>27</v>
      </c>
      <c r="C66" s="269">
        <v>26</v>
      </c>
      <c r="D66" s="269">
        <v>30</v>
      </c>
      <c r="E66" s="877">
        <f>D66/C66*100</f>
        <v>115.38461538461537</v>
      </c>
      <c r="F66" s="876">
        <v>24</v>
      </c>
      <c r="G66" s="598"/>
      <c r="J66" s="585"/>
      <c r="K66" s="586"/>
    </row>
    <row r="67" spans="1:21" ht="50.25" customHeight="1" thickBot="1" x14ac:dyDescent="0.25">
      <c r="A67" s="495" t="s">
        <v>562</v>
      </c>
      <c r="B67" s="496" t="s">
        <v>27</v>
      </c>
      <c r="C67" s="567">
        <v>40</v>
      </c>
      <c r="D67" s="861" t="s">
        <v>559</v>
      </c>
      <c r="E67" s="242" t="s">
        <v>560</v>
      </c>
      <c r="F67" s="497" t="s">
        <v>63</v>
      </c>
      <c r="G67" s="598" t="s">
        <v>63</v>
      </c>
      <c r="J67" s="585"/>
      <c r="K67" s="586"/>
      <c r="L67" s="603"/>
      <c r="M67" s="58"/>
      <c r="N67" s="58"/>
      <c r="O67" s="58"/>
      <c r="P67" s="58"/>
      <c r="Q67" s="58"/>
    </row>
    <row r="68" spans="1:21" ht="25.5" customHeight="1" x14ac:dyDescent="0.2">
      <c r="A68" s="571" t="s">
        <v>429</v>
      </c>
      <c r="B68" s="567"/>
      <c r="C68" s="360"/>
      <c r="D68" s="874"/>
      <c r="E68" s="575" t="s">
        <v>97</v>
      </c>
      <c r="F68" s="875"/>
      <c r="G68" s="598"/>
      <c r="J68" s="585"/>
      <c r="K68" s="586"/>
    </row>
    <row r="69" spans="1:21" ht="36.75" customHeight="1" x14ac:dyDescent="0.25">
      <c r="A69" s="364" t="s">
        <v>581</v>
      </c>
      <c r="B69" s="270" t="s">
        <v>27</v>
      </c>
      <c r="C69" s="568">
        <v>33296.99</v>
      </c>
      <c r="D69" s="877">
        <v>29649.4</v>
      </c>
      <c r="E69" s="868">
        <f>D69/C69*100</f>
        <v>89.045286075408029</v>
      </c>
      <c r="F69" s="877">
        <v>34419.53</v>
      </c>
      <c r="G69" s="599"/>
      <c r="H69" s="603"/>
      <c r="I69" s="560"/>
      <c r="J69" s="585"/>
      <c r="K69" s="586"/>
    </row>
    <row r="70" spans="1:21" ht="33" customHeight="1" x14ac:dyDescent="0.2">
      <c r="A70" s="339" t="s">
        <v>245</v>
      </c>
      <c r="B70" s="270" t="s">
        <v>27</v>
      </c>
      <c r="C70" s="568">
        <v>2677.67</v>
      </c>
      <c r="D70" s="877">
        <v>2548.6999999999998</v>
      </c>
      <c r="E70" s="868">
        <f>D70/C70*100</f>
        <v>95.183499086892695</v>
      </c>
      <c r="F70" s="877">
        <v>1623.46</v>
      </c>
      <c r="G70" s="599"/>
      <c r="H70" s="603"/>
      <c r="I70" s="560"/>
      <c r="J70" s="585"/>
      <c r="K70" s="586"/>
    </row>
    <row r="71" spans="1:21" ht="49.5" customHeight="1" x14ac:dyDescent="0.25">
      <c r="A71" s="365" t="s">
        <v>246</v>
      </c>
      <c r="B71" s="270" t="s">
        <v>26</v>
      </c>
      <c r="C71" s="568">
        <f>C70/C69*100</f>
        <v>8.04177795049943</v>
      </c>
      <c r="D71" s="877">
        <f>D70/D69*100</f>
        <v>8.5961267344364458</v>
      </c>
      <c r="E71" s="872" t="s">
        <v>585</v>
      </c>
      <c r="F71" s="877">
        <f t="shared" ref="F71" si="3">F70/F69*100</f>
        <v>4.7166826508090027</v>
      </c>
      <c r="G71" s="599"/>
      <c r="H71" s="585"/>
      <c r="I71" s="560"/>
      <c r="J71" s="585"/>
      <c r="K71" s="586"/>
    </row>
    <row r="72" spans="1:21" ht="34.5" customHeight="1" thickBot="1" x14ac:dyDescent="0.3">
      <c r="A72" s="271" t="s">
        <v>247</v>
      </c>
      <c r="B72" s="362" t="s">
        <v>27</v>
      </c>
      <c r="C72" s="269">
        <v>3381</v>
      </c>
      <c r="D72" s="876">
        <v>3381</v>
      </c>
      <c r="E72" s="868">
        <f>D72/C72*100</f>
        <v>100</v>
      </c>
      <c r="F72" s="367" t="s">
        <v>434</v>
      </c>
      <c r="G72" s="599"/>
      <c r="H72" s="128"/>
      <c r="I72" s="128"/>
      <c r="J72" s="585"/>
      <c r="K72" s="586"/>
    </row>
    <row r="73" spans="1:21" s="6" customFormat="1" ht="15.75" customHeight="1" x14ac:dyDescent="0.25">
      <c r="A73" s="1082" t="s">
        <v>431</v>
      </c>
      <c r="B73" s="1082"/>
      <c r="C73" s="1082"/>
      <c r="D73" s="1082"/>
      <c r="E73" s="1082"/>
      <c r="F73" s="1082"/>
      <c r="G73" s="600"/>
      <c r="H73" s="363"/>
      <c r="I73" s="363"/>
      <c r="J73" s="19"/>
      <c r="K73" s="12"/>
      <c r="L73" s="19"/>
    </row>
    <row r="74" spans="1:21" ht="15.75" customHeight="1" x14ac:dyDescent="0.2">
      <c r="A74" s="1035" t="s">
        <v>433</v>
      </c>
      <c r="B74" s="1035"/>
      <c r="C74" s="1035"/>
      <c r="D74" s="1035"/>
      <c r="E74" s="1035"/>
      <c r="F74" s="1035"/>
      <c r="G74" s="39"/>
      <c r="H74" s="129"/>
      <c r="I74" s="129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3"/>
    </row>
    <row r="75" spans="1:21" ht="15.75" customHeight="1" x14ac:dyDescent="0.2">
      <c r="A75" s="1035" t="s">
        <v>563</v>
      </c>
      <c r="B75" s="1035"/>
      <c r="C75" s="1035"/>
      <c r="D75" s="1035"/>
      <c r="E75" s="1035"/>
      <c r="F75" s="1035"/>
      <c r="G75" s="3"/>
      <c r="H75" s="129"/>
      <c r="I75" s="129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3"/>
    </row>
    <row r="76" spans="1:21" ht="30.75" customHeight="1" x14ac:dyDescent="0.2">
      <c r="A76" s="1083" t="s">
        <v>564</v>
      </c>
      <c r="B76" s="1083"/>
      <c r="C76" s="1083"/>
      <c r="D76" s="1083"/>
      <c r="E76" s="1083"/>
      <c r="F76" s="1083"/>
      <c r="G76" s="62"/>
      <c r="H76" s="62"/>
      <c r="I76" s="129"/>
      <c r="J76" s="118"/>
      <c r="K76" s="118"/>
      <c r="L76" s="118"/>
      <c r="M76" s="604"/>
      <c r="N76" s="118"/>
      <c r="O76" s="601"/>
      <c r="P76" s="602"/>
      <c r="Q76" s="118"/>
      <c r="R76" s="118"/>
      <c r="S76" s="118"/>
      <c r="T76" s="118"/>
      <c r="U76" s="3"/>
    </row>
    <row r="77" spans="1:21" ht="16.5" customHeight="1" x14ac:dyDescent="0.2">
      <c r="A77" s="1035" t="s">
        <v>583</v>
      </c>
      <c r="B77" s="1035"/>
      <c r="C77" s="1035"/>
      <c r="D77" s="1035"/>
      <c r="E77" s="1035"/>
      <c r="F77" s="1035"/>
      <c r="G77" s="3"/>
      <c r="H77" s="129"/>
      <c r="I77" s="129"/>
      <c r="J77" s="118"/>
      <c r="K77" s="118"/>
      <c r="L77" s="118"/>
      <c r="M77" s="601"/>
      <c r="N77" s="601"/>
      <c r="O77" s="118"/>
      <c r="P77" s="602"/>
      <c r="Q77" s="601"/>
      <c r="R77" s="118"/>
      <c r="S77" s="118"/>
      <c r="T77" s="118"/>
      <c r="U77" s="3"/>
    </row>
    <row r="78" spans="1:21" ht="32.25" customHeight="1" x14ac:dyDescent="0.2">
      <c r="A78" s="1035" t="s">
        <v>584</v>
      </c>
      <c r="B78" s="1035"/>
      <c r="C78" s="1035"/>
      <c r="D78" s="1035"/>
      <c r="E78" s="1035"/>
      <c r="F78" s="1035"/>
      <c r="G78" s="3"/>
      <c r="H78" s="129"/>
      <c r="I78" s="129"/>
      <c r="J78" s="118"/>
      <c r="K78" s="118"/>
      <c r="L78" s="118"/>
      <c r="M78" s="118"/>
      <c r="N78" s="118"/>
      <c r="O78" s="118"/>
      <c r="P78" s="602"/>
      <c r="Q78" s="118"/>
      <c r="R78" s="118"/>
      <c r="S78" s="118"/>
      <c r="T78" s="118"/>
      <c r="U78" s="3"/>
    </row>
    <row r="79" spans="1:21" x14ac:dyDescent="0.2">
      <c r="A79" s="570"/>
      <c r="B79" s="570"/>
      <c r="C79" s="570"/>
      <c r="D79" s="865"/>
      <c r="E79" s="865"/>
      <c r="F79" s="865"/>
      <c r="G79" s="3"/>
      <c r="H79" s="129"/>
      <c r="I79" s="129"/>
      <c r="J79" s="118"/>
      <c r="K79" s="118"/>
      <c r="L79" s="118"/>
      <c r="M79" s="118"/>
      <c r="N79" s="118"/>
      <c r="O79" s="118"/>
      <c r="P79" s="602"/>
      <c r="Q79" s="118"/>
      <c r="R79" s="118"/>
      <c r="S79" s="118"/>
      <c r="T79" s="118"/>
      <c r="U79" s="3"/>
    </row>
    <row r="80" spans="1:21" ht="24.75" customHeight="1" x14ac:dyDescent="0.2">
      <c r="A80" s="1084" t="s">
        <v>577</v>
      </c>
      <c r="B80" s="1084"/>
      <c r="C80" s="1084"/>
      <c r="D80" s="1084"/>
      <c r="E80" s="1084"/>
      <c r="F80" s="1084"/>
      <c r="G80" s="20"/>
      <c r="H80" s="20"/>
      <c r="I80" s="20"/>
      <c r="J80" s="20"/>
      <c r="K80" s="588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6.5" thickBot="1" x14ac:dyDescent="0.25">
      <c r="A81" s="79"/>
      <c r="B81" s="79"/>
      <c r="C81" s="79"/>
      <c r="D81" s="368"/>
      <c r="E81" s="79"/>
      <c r="F81" s="369"/>
      <c r="G81" s="65"/>
      <c r="H81" s="65"/>
      <c r="I81" s="65"/>
      <c r="J81" s="65"/>
      <c r="K81" s="437"/>
      <c r="L81" s="65"/>
      <c r="M81" s="65"/>
      <c r="N81" s="65"/>
      <c r="O81" s="65"/>
      <c r="P81" s="65"/>
      <c r="Q81" s="65"/>
      <c r="R81" s="65"/>
      <c r="S81" s="3"/>
      <c r="T81" s="65"/>
      <c r="U81" s="65"/>
    </row>
    <row r="82" spans="1:21" ht="36.75" customHeight="1" thickBot="1" x14ac:dyDescent="0.25">
      <c r="A82" s="346" t="s">
        <v>15</v>
      </c>
      <c r="B82" s="569" t="s">
        <v>57</v>
      </c>
      <c r="C82" s="456" t="s">
        <v>435</v>
      </c>
      <c r="D82" s="862" t="s">
        <v>359</v>
      </c>
      <c r="E82" s="346" t="s">
        <v>436</v>
      </c>
      <c r="F82" s="347" t="s">
        <v>437</v>
      </c>
      <c r="L82" s="126"/>
      <c r="M82" s="126"/>
      <c r="N82" s="3"/>
      <c r="O82" s="81"/>
      <c r="P82" s="81"/>
      <c r="Q82" s="3"/>
      <c r="R82" s="81"/>
      <c r="S82" s="81"/>
      <c r="T82" s="65"/>
      <c r="U82" s="65"/>
    </row>
    <row r="83" spans="1:21" ht="17.25" thickBot="1" x14ac:dyDescent="0.25">
      <c r="A83" s="870" t="s">
        <v>16</v>
      </c>
      <c r="B83" s="870" t="s">
        <v>89</v>
      </c>
      <c r="C83" s="884">
        <v>80.95</v>
      </c>
      <c r="D83" s="884">
        <v>121.34</v>
      </c>
      <c r="E83" s="869">
        <v>40.909999999999997</v>
      </c>
      <c r="F83" s="886">
        <v>58.58</v>
      </c>
      <c r="L83" s="893"/>
      <c r="M83" s="893"/>
      <c r="N83" s="894"/>
      <c r="O83" s="82"/>
      <c r="P83" s="82"/>
      <c r="Q83" s="3"/>
      <c r="R83" s="82"/>
      <c r="S83" s="82"/>
      <c r="T83" s="65"/>
      <c r="U83" s="65"/>
    </row>
    <row r="84" spans="1:21" ht="17.25" customHeight="1" thickBot="1" x14ac:dyDescent="0.25">
      <c r="A84" s="870" t="s">
        <v>17</v>
      </c>
      <c r="B84" s="870" t="s">
        <v>88</v>
      </c>
      <c r="C84" s="883">
        <v>1286.83</v>
      </c>
      <c r="D84" s="883">
        <v>1117.9490000000001</v>
      </c>
      <c r="E84" s="882">
        <v>1704.98</v>
      </c>
      <c r="F84" s="881">
        <v>1597.39</v>
      </c>
      <c r="K84" s="860"/>
      <c r="L84" s="893"/>
      <c r="M84" s="893"/>
      <c r="N84" s="894"/>
      <c r="O84" s="83"/>
      <c r="P84" s="83"/>
      <c r="Q84" s="3"/>
      <c r="R84" s="83"/>
      <c r="S84" s="83"/>
      <c r="T84" s="65"/>
      <c r="U84" s="65"/>
    </row>
    <row r="85" spans="1:21" ht="17.25" thickBot="1" x14ac:dyDescent="0.25">
      <c r="A85" s="870" t="s">
        <v>18</v>
      </c>
      <c r="B85" s="870" t="s">
        <v>89</v>
      </c>
      <c r="C85" s="884">
        <v>100.79</v>
      </c>
      <c r="D85" s="884">
        <v>63.917999999999999</v>
      </c>
      <c r="E85" s="869">
        <v>122.17</v>
      </c>
      <c r="F85" s="886">
        <v>126.59</v>
      </c>
      <c r="L85" s="893"/>
      <c r="M85" s="893"/>
      <c r="N85" s="894"/>
      <c r="O85" s="82"/>
      <c r="P85" s="82"/>
      <c r="Q85" s="3"/>
      <c r="R85" s="82"/>
      <c r="S85" s="82"/>
      <c r="T85" s="65"/>
      <c r="U85" s="65"/>
    </row>
    <row r="86" spans="1:21" ht="17.25" customHeight="1" thickBot="1" x14ac:dyDescent="0.25">
      <c r="A86" s="573" t="s">
        <v>66</v>
      </c>
      <c r="B86" s="573" t="s">
        <v>251</v>
      </c>
      <c r="C86" s="885">
        <v>181</v>
      </c>
      <c r="D86" s="885">
        <v>176</v>
      </c>
      <c r="E86" s="888">
        <v>181</v>
      </c>
      <c r="F86" s="887">
        <v>181</v>
      </c>
      <c r="L86" s="893"/>
      <c r="M86" s="893"/>
      <c r="N86" s="894"/>
      <c r="O86" s="84"/>
      <c r="P86" s="84"/>
      <c r="Q86" s="3"/>
      <c r="R86" s="84"/>
      <c r="S86" s="84"/>
      <c r="T86" s="65"/>
      <c r="U86" s="65"/>
    </row>
    <row r="87" spans="1:21" x14ac:dyDescent="0.2">
      <c r="A87" s="1085" t="s">
        <v>155</v>
      </c>
      <c r="B87" s="1085"/>
      <c r="C87" s="1085"/>
      <c r="D87" s="1085"/>
      <c r="E87" s="1085"/>
      <c r="F87" s="1085"/>
      <c r="G87" s="79"/>
      <c r="H87" s="79"/>
      <c r="I87" s="79"/>
      <c r="J87" s="79"/>
      <c r="K87" s="574"/>
      <c r="L87" s="79"/>
      <c r="M87" s="79"/>
      <c r="N87" s="79"/>
      <c r="O87" s="79"/>
      <c r="P87" s="79"/>
      <c r="Q87" s="79"/>
      <c r="R87" s="79"/>
      <c r="S87" s="79"/>
      <c r="T87" s="65"/>
      <c r="U87" s="65"/>
    </row>
    <row r="88" spans="1:21" ht="16.5" x14ac:dyDescent="0.2">
      <c r="A88" s="1035" t="s">
        <v>461</v>
      </c>
      <c r="B88" s="1035"/>
      <c r="C88" s="1035"/>
      <c r="D88" s="1035"/>
      <c r="E88" s="1035"/>
      <c r="F88" s="1035"/>
      <c r="G88" s="3"/>
      <c r="H88" s="129"/>
      <c r="I88" s="129"/>
      <c r="J88" s="118"/>
      <c r="K88" s="118"/>
      <c r="L88" s="118"/>
      <c r="M88" s="118"/>
      <c r="N88" s="370"/>
      <c r="O88" s="873"/>
      <c r="P88" s="871"/>
      <c r="Q88" s="871"/>
      <c r="R88" s="118"/>
      <c r="S88" s="118"/>
      <c r="T88" s="118"/>
      <c r="U88" s="3"/>
    </row>
    <row r="89" spans="1:21" ht="15.75" customHeight="1" x14ac:dyDescent="0.2">
      <c r="A89" s="1088"/>
      <c r="B89" s="1088"/>
      <c r="C89" s="1088"/>
      <c r="D89" s="1088"/>
      <c r="E89" s="1088"/>
      <c r="F89" s="1088"/>
      <c r="G89" s="572"/>
      <c r="H89" s="572"/>
      <c r="I89" s="572"/>
      <c r="J89" s="572"/>
      <c r="K89" s="574"/>
      <c r="L89" s="572"/>
      <c r="M89" s="867"/>
      <c r="N89" s="372"/>
      <c r="O89" s="372"/>
      <c r="P89" s="267"/>
      <c r="Q89" s="372"/>
      <c r="R89" s="79"/>
      <c r="S89" s="79"/>
      <c r="T89" s="65"/>
      <c r="U89" s="65"/>
    </row>
    <row r="90" spans="1:21" ht="19.5" customHeight="1" x14ac:dyDescent="0.2">
      <c r="A90" s="1089" t="s">
        <v>372</v>
      </c>
      <c r="B90" s="1089"/>
      <c r="C90" s="1089"/>
      <c r="D90" s="1089"/>
      <c r="E90" s="1089"/>
      <c r="F90" s="1089"/>
      <c r="G90" s="87"/>
      <c r="H90" s="79"/>
      <c r="I90" s="79"/>
      <c r="J90" s="79"/>
      <c r="K90" s="574"/>
      <c r="L90" s="79"/>
      <c r="M90" s="79"/>
      <c r="N90" s="373"/>
      <c r="O90" s="373"/>
      <c r="P90" s="889"/>
      <c r="Q90" s="889"/>
      <c r="R90" s="79"/>
      <c r="S90" s="79"/>
      <c r="T90" s="65"/>
      <c r="U90" s="65"/>
    </row>
    <row r="91" spans="1:21" ht="17.25" thickBot="1" x14ac:dyDescent="0.25">
      <c r="D91" s="66"/>
      <c r="E91" s="63"/>
      <c r="F91" s="291" t="s">
        <v>373</v>
      </c>
      <c r="G91" s="20"/>
      <c r="H91" s="20"/>
      <c r="I91" s="20"/>
      <c r="J91" s="20"/>
      <c r="K91" s="588"/>
      <c r="L91" s="20"/>
      <c r="M91" s="20"/>
      <c r="N91" s="372"/>
      <c r="O91" s="372"/>
      <c r="P91" s="267"/>
      <c r="Q91" s="372"/>
      <c r="R91" s="20"/>
      <c r="S91" s="20"/>
      <c r="T91" s="65"/>
      <c r="U91" s="65"/>
    </row>
    <row r="92" spans="1:21" ht="17.25" customHeight="1" thickBot="1" x14ac:dyDescent="0.25">
      <c r="A92" s="1090" t="s">
        <v>54</v>
      </c>
      <c r="B92" s="1091"/>
      <c r="C92" s="345" t="s">
        <v>578</v>
      </c>
      <c r="D92" s="346" t="s">
        <v>579</v>
      </c>
      <c r="E92" s="346" t="s">
        <v>567</v>
      </c>
      <c r="F92" s="347" t="s">
        <v>568</v>
      </c>
      <c r="G92" s="85"/>
      <c r="I92" s="85"/>
      <c r="J92" s="85"/>
      <c r="K92" s="589"/>
      <c r="M92" s="85"/>
      <c r="N92" s="374"/>
      <c r="O92" s="374"/>
      <c r="P92" s="890"/>
      <c r="Q92" s="890"/>
      <c r="R92" s="85"/>
      <c r="S92" s="85"/>
      <c r="T92" s="65"/>
      <c r="U92" s="65"/>
    </row>
    <row r="93" spans="1:21" ht="16.5" x14ac:dyDescent="0.25">
      <c r="A93" s="1092" t="s">
        <v>20</v>
      </c>
      <c r="B93" s="1093"/>
      <c r="C93" s="348" t="s">
        <v>374</v>
      </c>
      <c r="D93" s="349" t="s">
        <v>589</v>
      </c>
      <c r="E93" s="350" t="s">
        <v>206</v>
      </c>
      <c r="F93" s="351" t="s">
        <v>206</v>
      </c>
      <c r="G93" s="86"/>
      <c r="I93" s="86"/>
      <c r="J93" s="86"/>
      <c r="K93" s="15"/>
      <c r="M93" s="86"/>
      <c r="N93" s="86"/>
      <c r="O93" s="86"/>
      <c r="P93" s="3"/>
      <c r="Q93" s="86"/>
      <c r="R93" s="86"/>
      <c r="S93" s="86"/>
      <c r="T93" s="65"/>
      <c r="U93" s="65"/>
    </row>
    <row r="94" spans="1:21" ht="16.5" x14ac:dyDescent="0.25">
      <c r="A94" s="1094" t="s">
        <v>67</v>
      </c>
      <c r="B94" s="1095"/>
      <c r="C94" s="352" t="s">
        <v>586</v>
      </c>
      <c r="D94" s="275">
        <v>44</v>
      </c>
      <c r="E94" s="353" t="s">
        <v>591</v>
      </c>
      <c r="F94" s="277" t="s">
        <v>474</v>
      </c>
      <c r="G94" s="86"/>
      <c r="I94" s="86"/>
      <c r="J94" s="86"/>
      <c r="K94" s="15"/>
      <c r="M94" s="86"/>
      <c r="N94" s="86"/>
      <c r="O94" s="86"/>
      <c r="P94" s="3"/>
      <c r="Q94" s="86"/>
      <c r="R94" s="86"/>
      <c r="S94" s="86"/>
      <c r="T94" s="65"/>
      <c r="U94" s="65"/>
    </row>
    <row r="95" spans="1:21" ht="16.5" x14ac:dyDescent="0.25">
      <c r="A95" s="1094" t="s">
        <v>68</v>
      </c>
      <c r="B95" s="1095"/>
      <c r="C95" s="352" t="s">
        <v>587</v>
      </c>
      <c r="D95" s="275">
        <v>46</v>
      </c>
      <c r="E95" s="354" t="s">
        <v>592</v>
      </c>
      <c r="F95" s="277" t="s">
        <v>475</v>
      </c>
      <c r="G95" s="86"/>
      <c r="I95" s="86"/>
      <c r="J95" s="86"/>
      <c r="K95" s="15"/>
      <c r="M95" s="86"/>
      <c r="N95" s="86"/>
      <c r="O95" s="86"/>
      <c r="P95" s="3"/>
      <c r="Q95" s="86"/>
      <c r="R95" s="86"/>
      <c r="S95" s="86"/>
      <c r="T95" s="65"/>
      <c r="U95" s="65"/>
    </row>
    <row r="96" spans="1:21" ht="17.25" thickBot="1" x14ac:dyDescent="0.3">
      <c r="A96" s="1086" t="s">
        <v>21</v>
      </c>
      <c r="B96" s="1087"/>
      <c r="C96" s="355" t="s">
        <v>588</v>
      </c>
      <c r="D96" s="276" t="s">
        <v>590</v>
      </c>
      <c r="E96" s="356" t="s">
        <v>593</v>
      </c>
      <c r="F96" s="359" t="s">
        <v>580</v>
      </c>
      <c r="G96" s="86"/>
      <c r="I96" s="86"/>
      <c r="J96" s="86"/>
      <c r="K96" s="15"/>
      <c r="M96" s="86"/>
      <c r="N96" s="86"/>
      <c r="O96" s="86"/>
      <c r="P96" s="3"/>
      <c r="Q96" s="86"/>
      <c r="R96" s="86"/>
      <c r="S96" s="86"/>
      <c r="T96" s="65"/>
      <c r="U96" s="65"/>
    </row>
    <row r="97" spans="1:20" x14ac:dyDescent="0.25">
      <c r="A97" s="357" t="s">
        <v>375</v>
      </c>
      <c r="B97" s="45"/>
      <c r="C97" s="45"/>
      <c r="D97" s="891"/>
      <c r="E97" s="358"/>
      <c r="F97" s="358"/>
      <c r="G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M98" s="3"/>
      <c r="N98" s="3"/>
      <c r="O98" s="3"/>
      <c r="P98" s="3"/>
      <c r="Q98" s="3"/>
      <c r="R98" s="3"/>
    </row>
    <row r="104" spans="1:20" ht="12.75" x14ac:dyDescent="0.2">
      <c r="C104" s="21"/>
      <c r="D104" s="21"/>
      <c r="E104" s="21"/>
      <c r="F104" s="21"/>
    </row>
    <row r="105" spans="1:20" ht="12.75" x14ac:dyDescent="0.2">
      <c r="C105" s="21"/>
      <c r="D105" s="21"/>
      <c r="E105" s="21"/>
      <c r="F105" s="21"/>
    </row>
    <row r="106" spans="1:20" ht="12.75" x14ac:dyDescent="0.2">
      <c r="C106" s="21"/>
      <c r="D106" s="21"/>
      <c r="E106" s="21"/>
      <c r="F106" s="21"/>
    </row>
    <row r="107" spans="1:20" ht="12.75" x14ac:dyDescent="0.2">
      <c r="C107" s="21"/>
      <c r="D107" s="21"/>
      <c r="E107" s="21"/>
      <c r="F107" s="21"/>
    </row>
  </sheetData>
  <mergeCells count="20">
    <mergeCell ref="A96:B96"/>
    <mergeCell ref="A77:F77"/>
    <mergeCell ref="A89:F89"/>
    <mergeCell ref="A90:F90"/>
    <mergeCell ref="A92:B92"/>
    <mergeCell ref="A93:B93"/>
    <mergeCell ref="A94:B94"/>
    <mergeCell ref="A95:B95"/>
    <mergeCell ref="A88:F88"/>
    <mergeCell ref="A75:F75"/>
    <mergeCell ref="A76:F76"/>
    <mergeCell ref="A78:F78"/>
    <mergeCell ref="A80:F80"/>
    <mergeCell ref="A87:F87"/>
    <mergeCell ref="A74:F74"/>
    <mergeCell ref="A1:F1"/>
    <mergeCell ref="A3:A4"/>
    <mergeCell ref="B3:B4"/>
    <mergeCell ref="C3:E3"/>
    <mergeCell ref="A73:F73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46" zoomScaleNormal="60" zoomScaleSheetLayoutView="46" workbookViewId="0">
      <pane xSplit="2" ySplit="4" topLeftCell="C38" activePane="bottomRight" state="frozen"/>
      <selection activeCell="A124" sqref="A124"/>
      <selection pane="topRight" activeCell="A124" sqref="A124"/>
      <selection pane="bottomLeft" activeCell="A124" sqref="A124"/>
      <selection pane="bottomRight" activeCell="AE14" sqref="AE14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5" width="9.140625" style="3"/>
    <col min="16" max="16" width="9.5703125" style="3" bestFit="1" customWidth="1"/>
    <col min="17" max="17" width="15.7109375" style="3" bestFit="1" customWidth="1"/>
    <col min="18" max="18" width="9.28515625" style="3" bestFit="1" customWidth="1"/>
    <col min="19" max="20" width="9.5703125" style="3" bestFit="1" customWidth="1"/>
    <col min="21" max="21" width="9.28515625" style="3" bestFit="1" customWidth="1"/>
    <col min="22" max="16384" width="9.140625" style="3"/>
  </cols>
  <sheetData>
    <row r="1" spans="1:33" ht="38.25" customHeight="1" x14ac:dyDescent="0.2">
      <c r="A1" s="1098" t="s">
        <v>218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</row>
    <row r="2" spans="1:33" ht="6" customHeight="1" thickBot="1" x14ac:dyDescent="0.3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65"/>
    </row>
    <row r="3" spans="1:33" ht="45.75" customHeight="1" thickBot="1" x14ac:dyDescent="0.25">
      <c r="A3" s="65"/>
      <c r="B3" s="1099" t="s">
        <v>219</v>
      </c>
      <c r="C3" s="1096" t="s">
        <v>220</v>
      </c>
      <c r="D3" s="1097"/>
      <c r="E3" s="1096" t="s">
        <v>238</v>
      </c>
      <c r="F3" s="1097"/>
      <c r="G3" s="1096" t="s">
        <v>221</v>
      </c>
      <c r="H3" s="1097"/>
      <c r="I3" s="1096" t="s">
        <v>222</v>
      </c>
      <c r="J3" s="1097"/>
      <c r="K3" s="1096" t="s">
        <v>223</v>
      </c>
      <c r="L3" s="1097"/>
      <c r="M3" s="1096" t="s">
        <v>224</v>
      </c>
      <c r="N3" s="1097"/>
    </row>
    <row r="4" spans="1:33" ht="24.75" customHeight="1" thickBot="1" x14ac:dyDescent="0.25">
      <c r="A4" s="65"/>
      <c r="B4" s="1100"/>
      <c r="C4" s="246">
        <v>2018</v>
      </c>
      <c r="D4" s="246">
        <v>2019</v>
      </c>
      <c r="E4" s="246">
        <v>2018</v>
      </c>
      <c r="F4" s="246">
        <v>2019</v>
      </c>
      <c r="G4" s="246">
        <v>2018</v>
      </c>
      <c r="H4" s="246">
        <v>2019</v>
      </c>
      <c r="I4" s="246">
        <v>2018</v>
      </c>
      <c r="J4" s="246">
        <v>2019</v>
      </c>
      <c r="K4" s="246">
        <v>2018</v>
      </c>
      <c r="L4" s="246">
        <v>2019</v>
      </c>
      <c r="M4" s="246">
        <v>2018</v>
      </c>
      <c r="N4" s="246">
        <v>2019</v>
      </c>
    </row>
    <row r="5" spans="1:33" s="32" customFormat="1" ht="45" customHeight="1" x14ac:dyDescent="0.2">
      <c r="A5" s="247"/>
      <c r="B5" s="248" t="s">
        <v>225</v>
      </c>
      <c r="C5" s="249">
        <v>7079.88</v>
      </c>
      <c r="D5" s="249">
        <v>5931.58</v>
      </c>
      <c r="E5" s="249">
        <v>12876.03</v>
      </c>
      <c r="F5" s="250">
        <v>11451.94</v>
      </c>
      <c r="G5" s="249">
        <v>991.6</v>
      </c>
      <c r="H5" s="249">
        <v>806.77</v>
      </c>
      <c r="I5" s="249">
        <v>1094.45</v>
      </c>
      <c r="J5" s="250">
        <v>1331.18</v>
      </c>
      <c r="K5" s="249">
        <v>1331.67</v>
      </c>
      <c r="L5" s="249">
        <v>1291.75</v>
      </c>
      <c r="M5" s="251">
        <v>17.170000000000002</v>
      </c>
      <c r="N5" s="251">
        <v>15.61</v>
      </c>
    </row>
    <row r="6" spans="1:33" s="32" customFormat="1" ht="39" customHeight="1" x14ac:dyDescent="0.2">
      <c r="A6" s="247"/>
      <c r="B6" s="252" t="s">
        <v>226</v>
      </c>
      <c r="C6" s="253">
        <v>7001.33</v>
      </c>
      <c r="D6" s="253">
        <v>6277.77</v>
      </c>
      <c r="E6" s="253">
        <v>13572.75</v>
      </c>
      <c r="F6" s="254">
        <v>12646.5</v>
      </c>
      <c r="G6" s="253">
        <v>988.25</v>
      </c>
      <c r="H6" s="253">
        <v>817.9</v>
      </c>
      <c r="I6" s="253">
        <v>1022.45</v>
      </c>
      <c r="J6" s="254">
        <v>1443.15</v>
      </c>
      <c r="K6" s="253">
        <v>1331.53</v>
      </c>
      <c r="L6" s="253">
        <v>1320.0650000000001</v>
      </c>
      <c r="M6" s="255">
        <v>16.66</v>
      </c>
      <c r="N6" s="255">
        <v>15.806250000000002</v>
      </c>
    </row>
    <row r="7" spans="1:33" s="32" customFormat="1" ht="39.75" customHeight="1" x14ac:dyDescent="0.2">
      <c r="A7" s="247"/>
      <c r="B7" s="252" t="s">
        <v>227</v>
      </c>
      <c r="C7" s="253">
        <v>6795.25</v>
      </c>
      <c r="D7" s="253">
        <v>6450.3119047619048</v>
      </c>
      <c r="E7" s="253">
        <v>13399.76</v>
      </c>
      <c r="F7" s="254">
        <v>13056.307142857142</v>
      </c>
      <c r="G7" s="253">
        <v>954.57</v>
      </c>
      <c r="H7" s="253">
        <v>843.4</v>
      </c>
      <c r="I7" s="253">
        <v>987.33</v>
      </c>
      <c r="J7" s="254">
        <v>1530.71</v>
      </c>
      <c r="K7" s="253">
        <v>1324.66</v>
      </c>
      <c r="L7" s="253">
        <v>1300.8699999999999</v>
      </c>
      <c r="M7" s="255">
        <v>16.47</v>
      </c>
      <c r="N7" s="255">
        <v>15.32</v>
      </c>
    </row>
    <row r="8" spans="1:33" s="32" customFormat="1" ht="43.5" customHeight="1" x14ac:dyDescent="0.2">
      <c r="A8" s="247"/>
      <c r="B8" s="252" t="s">
        <v>228</v>
      </c>
      <c r="C8" s="253">
        <v>6838.07</v>
      </c>
      <c r="D8" s="253">
        <v>6444.5</v>
      </c>
      <c r="E8" s="253">
        <v>13930.75</v>
      </c>
      <c r="F8" s="254">
        <v>12815.125</v>
      </c>
      <c r="G8" s="253">
        <v>924.16</v>
      </c>
      <c r="H8" s="253">
        <v>886.3</v>
      </c>
      <c r="I8" s="253">
        <v>970.55</v>
      </c>
      <c r="J8" s="254">
        <v>1389.3</v>
      </c>
      <c r="K8" s="253">
        <v>1335.34</v>
      </c>
      <c r="L8" s="253">
        <v>1286.4449999999999</v>
      </c>
      <c r="M8" s="255">
        <v>16.600000000000001</v>
      </c>
      <c r="N8" s="255">
        <v>15.042000000000002</v>
      </c>
    </row>
    <row r="9" spans="1:33" s="32" customFormat="1" ht="41.25" customHeight="1" x14ac:dyDescent="0.2">
      <c r="B9" s="252" t="s">
        <v>229</v>
      </c>
      <c r="C9" s="253">
        <v>6821.3</v>
      </c>
      <c r="D9" s="253">
        <v>6027.7049999999999</v>
      </c>
      <c r="E9" s="253">
        <v>14351.67</v>
      </c>
      <c r="F9" s="254">
        <v>11995.116666666667</v>
      </c>
      <c r="G9" s="253">
        <v>904.29</v>
      </c>
      <c r="H9" s="253">
        <v>832.33333333333337</v>
      </c>
      <c r="I9" s="253">
        <v>980.3</v>
      </c>
      <c r="J9" s="254">
        <v>1330.2380952380952</v>
      </c>
      <c r="K9" s="253">
        <v>1303.03</v>
      </c>
      <c r="L9" s="253">
        <v>1283.9476190476191</v>
      </c>
      <c r="M9" s="255">
        <v>16.47</v>
      </c>
      <c r="N9" s="255">
        <v>14.62547619047619</v>
      </c>
    </row>
    <row r="10" spans="1:33" s="32" customFormat="1" ht="41.25" customHeight="1" x14ac:dyDescent="0.2">
      <c r="B10" s="252" t="s">
        <v>230</v>
      </c>
      <c r="C10" s="253">
        <v>6954.17</v>
      </c>
      <c r="D10" s="253">
        <v>5867.9650000000001</v>
      </c>
      <c r="E10" s="253">
        <v>15107.03</v>
      </c>
      <c r="F10" s="254">
        <v>11967.25</v>
      </c>
      <c r="G10" s="253">
        <v>884.9</v>
      </c>
      <c r="H10" s="253">
        <v>808.2</v>
      </c>
      <c r="I10" s="253">
        <v>985.05</v>
      </c>
      <c r="J10" s="254">
        <v>1443.85</v>
      </c>
      <c r="K10" s="253">
        <v>1281.57</v>
      </c>
      <c r="L10" s="253">
        <v>1359.0425</v>
      </c>
      <c r="M10" s="255">
        <v>16.52</v>
      </c>
      <c r="N10" s="255">
        <v>14.995750000000001</v>
      </c>
    </row>
    <row r="11" spans="1:33" s="32" customFormat="1" ht="47.25" customHeight="1" x14ac:dyDescent="0.2">
      <c r="B11" s="256" t="s">
        <v>231</v>
      </c>
      <c r="C11" s="257">
        <v>6247.62</v>
      </c>
      <c r="D11" s="253">
        <v>5939.2</v>
      </c>
      <c r="E11" s="257">
        <v>13767.73</v>
      </c>
      <c r="F11" s="253">
        <v>13458.585652173913</v>
      </c>
      <c r="G11" s="257">
        <v>831.84</v>
      </c>
      <c r="H11" s="253">
        <v>845.71428571428567</v>
      </c>
      <c r="I11" s="257">
        <v>931.14</v>
      </c>
      <c r="J11" s="253">
        <v>1544</v>
      </c>
      <c r="K11" s="257">
        <v>1238.53</v>
      </c>
      <c r="L11" s="253">
        <v>1412.978260869565</v>
      </c>
      <c r="M11" s="258">
        <v>15.71</v>
      </c>
      <c r="N11" s="253">
        <v>15.745217391304347</v>
      </c>
      <c r="P11" s="617"/>
      <c r="Q11" s="617"/>
      <c r="R11" s="617"/>
      <c r="S11" s="617"/>
      <c r="T11" s="617"/>
      <c r="U11" s="617"/>
      <c r="V11" s="617"/>
    </row>
    <row r="12" spans="1:33" s="32" customFormat="1" ht="43.5" customHeight="1" x14ac:dyDescent="0.2">
      <c r="B12" s="256" t="s">
        <v>232</v>
      </c>
      <c r="C12" s="257">
        <v>6039.26</v>
      </c>
      <c r="D12" s="253"/>
      <c r="E12" s="257">
        <v>13429.2</v>
      </c>
      <c r="F12" s="254"/>
      <c r="G12" s="257">
        <v>805.11</v>
      </c>
      <c r="H12" s="253"/>
      <c r="I12" s="257">
        <v>918.09</v>
      </c>
      <c r="J12" s="254"/>
      <c r="K12" s="257">
        <v>1201.3</v>
      </c>
      <c r="L12" s="253"/>
      <c r="M12" s="258">
        <v>15.01</v>
      </c>
      <c r="N12" s="255"/>
      <c r="P12" s="618"/>
      <c r="Q12" s="618"/>
      <c r="R12" s="618"/>
      <c r="S12" s="618"/>
      <c r="T12" s="618"/>
      <c r="U12" s="618"/>
      <c r="V12" s="617"/>
    </row>
    <row r="13" spans="1:33" s="32" customFormat="1" ht="42.75" customHeight="1" x14ac:dyDescent="0.2">
      <c r="B13" s="256" t="s">
        <v>233</v>
      </c>
      <c r="C13" s="257">
        <v>6019.61</v>
      </c>
      <c r="D13" s="257"/>
      <c r="E13" s="257">
        <v>12523.875</v>
      </c>
      <c r="F13" s="259"/>
      <c r="G13" s="257">
        <v>803.98</v>
      </c>
      <c r="H13" s="257"/>
      <c r="I13" s="257">
        <v>1012.65</v>
      </c>
      <c r="J13" s="259"/>
      <c r="K13" s="257">
        <v>1198.47</v>
      </c>
      <c r="L13" s="257"/>
      <c r="M13" s="258">
        <v>14.26</v>
      </c>
      <c r="N13" s="258"/>
      <c r="P13" s="619"/>
      <c r="Q13" s="619"/>
      <c r="R13" s="619"/>
      <c r="S13" s="619"/>
      <c r="T13" s="619"/>
      <c r="U13" s="619"/>
      <c r="V13" s="619"/>
    </row>
    <row r="14" spans="1:33" s="32" customFormat="1" ht="51.75" customHeight="1" x14ac:dyDescent="0.2">
      <c r="B14" s="252" t="s">
        <v>234</v>
      </c>
      <c r="C14" s="253">
        <v>6215.2306521739129</v>
      </c>
      <c r="D14" s="253"/>
      <c r="E14" s="253">
        <v>12323.151956521739</v>
      </c>
      <c r="F14" s="253"/>
      <c r="G14" s="253">
        <v>830.32</v>
      </c>
      <c r="H14" s="253"/>
      <c r="I14" s="253">
        <v>1492.18</v>
      </c>
      <c r="J14" s="253"/>
      <c r="K14" s="253">
        <v>1215.3900000000001</v>
      </c>
      <c r="L14" s="253"/>
      <c r="M14" s="255">
        <v>14.58</v>
      </c>
      <c r="N14" s="253"/>
      <c r="P14" s="620"/>
      <c r="Q14" s="620"/>
      <c r="R14" s="620"/>
      <c r="S14" s="620"/>
      <c r="T14" s="620"/>
      <c r="U14" s="620"/>
      <c r="V14" s="620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</row>
    <row r="15" spans="1:33" s="32" customFormat="1" ht="45" customHeight="1" x14ac:dyDescent="0.2">
      <c r="B15" s="252" t="s">
        <v>235</v>
      </c>
      <c r="C15" s="253">
        <v>6192.3850000000002</v>
      </c>
      <c r="D15" s="260"/>
      <c r="E15" s="253">
        <v>11249.21</v>
      </c>
      <c r="F15" s="261"/>
      <c r="G15" s="253">
        <v>846.14</v>
      </c>
      <c r="H15" s="260"/>
      <c r="I15" s="253">
        <v>1141.2</v>
      </c>
      <c r="J15" s="261"/>
      <c r="K15" s="253">
        <v>1220.95</v>
      </c>
      <c r="L15" s="260"/>
      <c r="M15" s="255">
        <v>14.37</v>
      </c>
      <c r="N15" s="262"/>
      <c r="P15" s="619"/>
      <c r="Q15" s="619"/>
      <c r="R15" s="619"/>
      <c r="S15" s="619"/>
      <c r="T15" s="619"/>
      <c r="U15" s="619"/>
      <c r="V15" s="619"/>
    </row>
    <row r="16" spans="1:33" s="32" customFormat="1" ht="51.75" customHeight="1" thickBot="1" x14ac:dyDescent="0.25">
      <c r="B16" s="252" t="s">
        <v>236</v>
      </c>
      <c r="C16" s="253">
        <v>6093.5152631578949</v>
      </c>
      <c r="D16" s="253"/>
      <c r="E16" s="263">
        <v>10833.291052631579</v>
      </c>
      <c r="F16" s="254"/>
      <c r="G16" s="253">
        <v>790.35</v>
      </c>
      <c r="H16" s="253"/>
      <c r="I16" s="263">
        <v>1246.72</v>
      </c>
      <c r="J16" s="254"/>
      <c r="K16" s="253">
        <v>1250.56</v>
      </c>
      <c r="L16" s="253"/>
      <c r="M16" s="255">
        <v>14.7</v>
      </c>
      <c r="N16" s="255"/>
      <c r="P16" s="619"/>
      <c r="Q16" s="619"/>
      <c r="R16" s="619"/>
      <c r="S16" s="619"/>
      <c r="T16" s="619"/>
      <c r="U16" s="619"/>
      <c r="V16" s="619"/>
    </row>
    <row r="17" spans="2:22" s="32" customFormat="1" ht="49.5" customHeight="1" thickBot="1" x14ac:dyDescent="0.25">
      <c r="B17" s="608" t="s">
        <v>237</v>
      </c>
      <c r="C17" s="264">
        <f t="shared" ref="C17:N17" si="0">AVERAGE(C5:C16)</f>
        <v>6524.8017429443171</v>
      </c>
      <c r="D17" s="264">
        <f>AVERAGE(D5:D16)</f>
        <v>6134.1474149659853</v>
      </c>
      <c r="E17" s="264">
        <f t="shared" si="0"/>
        <v>13113.704000762775</v>
      </c>
      <c r="F17" s="264">
        <f t="shared" si="0"/>
        <v>12484.403494528247</v>
      </c>
      <c r="G17" s="264">
        <f t="shared" si="0"/>
        <v>879.62583333333316</v>
      </c>
      <c r="H17" s="264">
        <f t="shared" si="0"/>
        <v>834.3739455782312</v>
      </c>
      <c r="I17" s="264">
        <f t="shared" si="0"/>
        <v>1065.1758333333335</v>
      </c>
      <c r="J17" s="264">
        <f t="shared" si="0"/>
        <v>1430.3468707482994</v>
      </c>
      <c r="K17" s="264">
        <f t="shared" si="0"/>
        <v>1269.4166666666665</v>
      </c>
      <c r="L17" s="264">
        <f t="shared" si="0"/>
        <v>1322.1569114167407</v>
      </c>
      <c r="M17" s="265">
        <f t="shared" si="0"/>
        <v>15.709999999999999</v>
      </c>
      <c r="N17" s="265">
        <f t="shared" si="0"/>
        <v>15.30638479739722</v>
      </c>
      <c r="P17" s="619"/>
      <c r="Q17" s="619"/>
      <c r="R17" s="619"/>
      <c r="S17" s="619"/>
      <c r="T17" s="619"/>
      <c r="U17" s="619"/>
      <c r="V17" s="619"/>
    </row>
    <row r="18" spans="2:22" s="32" customFormat="1" ht="51.75" customHeight="1" x14ac:dyDescent="0.2">
      <c r="B18" s="614"/>
      <c r="C18" s="615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P18" s="618"/>
      <c r="Q18" s="618"/>
      <c r="R18" s="618"/>
      <c r="S18" s="618"/>
      <c r="T18" s="618"/>
      <c r="U18" s="618"/>
      <c r="V18" s="619"/>
    </row>
    <row r="21" spans="2:22" x14ac:dyDescent="0.25">
      <c r="F21" s="38"/>
    </row>
    <row r="57" ht="42.75" customHeight="1" x14ac:dyDescent="0.25"/>
    <row r="96" spans="8:8" ht="26.25" x14ac:dyDescent="0.4">
      <c r="H96" s="51"/>
    </row>
    <row r="97" spans="8:8" ht="26.25" x14ac:dyDescent="0.4">
      <c r="H97" s="5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40" zoomScale="66" zoomScaleNormal="85" zoomScaleSheetLayoutView="66" workbookViewId="0">
      <selection activeCell="U60" sqref="U60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3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40"/>
      <c r="C3" s="40"/>
      <c r="D3" s="40"/>
      <c r="E3" s="40"/>
      <c r="F3" s="40"/>
      <c r="G3" s="40"/>
      <c r="H3" s="40"/>
      <c r="I3" s="18"/>
      <c r="J3" s="18"/>
    </row>
    <row r="4" spans="2:10" ht="14.25" customHeight="1" x14ac:dyDescent="0.25">
      <c r="B4" s="41"/>
      <c r="C4" s="16" t="s">
        <v>180</v>
      </c>
      <c r="D4" s="16" t="s">
        <v>188</v>
      </c>
      <c r="E4" s="16"/>
      <c r="F4" s="16"/>
      <c r="G4" s="16"/>
      <c r="H4" s="16"/>
      <c r="I4" s="18"/>
      <c r="J4" s="18"/>
    </row>
    <row r="5" spans="2:10" ht="14.25" x14ac:dyDescent="0.2">
      <c r="B5" s="41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41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41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41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41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41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42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43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44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44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44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45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105"/>
  <sheetViews>
    <sheetView view="pageBreakPreview" topLeftCell="A23" zoomScale="87" zoomScaleNormal="69" zoomScaleSheetLayoutView="87" workbookViewId="0">
      <selection activeCell="V51" sqref="V51"/>
    </sheetView>
  </sheetViews>
  <sheetFormatPr defaultColWidth="4.5703125" defaultRowHeight="20.25" outlineLevelRow="1" x14ac:dyDescent="0.3"/>
  <cols>
    <col min="1" max="1" width="14.140625" style="65" customWidth="1"/>
    <col min="2" max="2" width="7" style="15" customWidth="1"/>
    <col min="3" max="3" width="7.5703125" style="15" customWidth="1"/>
    <col min="4" max="4" width="8.140625" style="15" customWidth="1"/>
    <col min="5" max="5" width="9" style="65" customWidth="1"/>
    <col min="6" max="6" width="8.7109375" style="65" customWidth="1"/>
    <col min="7" max="7" width="9" style="65" customWidth="1"/>
    <col min="8" max="8" width="8.7109375" style="65" customWidth="1"/>
    <col min="9" max="10" width="9" style="65" customWidth="1"/>
    <col min="11" max="11" width="9.85546875" style="65" customWidth="1"/>
    <col min="12" max="12" width="9.5703125" style="65" customWidth="1"/>
    <col min="13" max="13" width="9.42578125" style="65" customWidth="1"/>
    <col min="14" max="14" width="9.5703125" style="65" customWidth="1"/>
    <col min="15" max="15" width="9.140625" style="65" customWidth="1"/>
    <col min="16" max="16" width="9" style="65" customWidth="1"/>
    <col min="17" max="17" width="12" style="65" customWidth="1"/>
    <col min="18" max="18" width="4.42578125" style="65" customWidth="1"/>
    <col min="19" max="19" width="5" style="65" customWidth="1"/>
    <col min="20" max="20" width="35.42578125" style="662" customWidth="1"/>
    <col min="21" max="21" width="9.140625" style="662" customWidth="1"/>
    <col min="22" max="23" width="4.28515625" style="65" customWidth="1"/>
    <col min="24" max="24" width="12.140625" style="65" customWidth="1"/>
    <col min="25" max="38" width="10.7109375" style="65" customWidth="1"/>
    <col min="39" max="202" width="4.28515625" style="65" customWidth="1"/>
    <col min="203" max="16384" width="4.5703125" style="65"/>
  </cols>
  <sheetData>
    <row r="1" spans="1:27" x14ac:dyDescent="0.3">
      <c r="A1" s="1059" t="s">
        <v>210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</row>
    <row r="2" spans="1:27" ht="9" customHeight="1" x14ac:dyDescent="0.3">
      <c r="A2" s="1114"/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</row>
    <row r="3" spans="1:27" ht="20.25" customHeight="1" thickBot="1" x14ac:dyDescent="0.35">
      <c r="A3" s="1115" t="s">
        <v>148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</row>
    <row r="4" spans="1:27" ht="14.25" customHeight="1" thickBot="1" x14ac:dyDescent="0.35">
      <c r="A4" s="897" t="s">
        <v>219</v>
      </c>
      <c r="B4" s="898"/>
      <c r="C4" s="899"/>
      <c r="D4" s="1122" t="s">
        <v>363</v>
      </c>
      <c r="E4" s="1123"/>
      <c r="F4" s="1123"/>
      <c r="G4" s="1123"/>
      <c r="H4" s="1123"/>
      <c r="I4" s="1123"/>
      <c r="J4" s="1123"/>
      <c r="K4" s="1123"/>
      <c r="L4" s="1123"/>
      <c r="M4" s="1123"/>
      <c r="N4" s="1123"/>
      <c r="O4" s="1123"/>
      <c r="P4" s="1123"/>
      <c r="Q4" s="1123"/>
      <c r="R4" s="1123"/>
      <c r="S4" s="1124"/>
    </row>
    <row r="5" spans="1:27" ht="21" customHeight="1" x14ac:dyDescent="0.3">
      <c r="A5" s="1116"/>
      <c r="B5" s="1117"/>
      <c r="C5" s="1118"/>
      <c r="D5" s="897" t="s">
        <v>364</v>
      </c>
      <c r="E5" s="898"/>
      <c r="F5" s="898"/>
      <c r="G5" s="899"/>
      <c r="H5" s="1125" t="s">
        <v>365</v>
      </c>
      <c r="I5" s="1126"/>
      <c r="J5" s="1126"/>
      <c r="K5" s="1126"/>
      <c r="L5" s="1126"/>
      <c r="M5" s="1126"/>
      <c r="N5" s="1126"/>
      <c r="O5" s="1126"/>
      <c r="P5" s="1126"/>
      <c r="Q5" s="1126"/>
      <c r="R5" s="1126"/>
      <c r="S5" s="1127"/>
    </row>
    <row r="6" spans="1:27" ht="33" customHeight="1" thickBot="1" x14ac:dyDescent="0.35">
      <c r="A6" s="1119"/>
      <c r="B6" s="1120"/>
      <c r="C6" s="1121"/>
      <c r="D6" s="1119"/>
      <c r="E6" s="1120"/>
      <c r="F6" s="1120"/>
      <c r="G6" s="1121"/>
      <c r="H6" s="1128" t="s">
        <v>149</v>
      </c>
      <c r="I6" s="1129"/>
      <c r="J6" s="1129"/>
      <c r="K6" s="1130"/>
      <c r="L6" s="1131" t="s">
        <v>601</v>
      </c>
      <c r="M6" s="1129"/>
      <c r="N6" s="1129"/>
      <c r="O6" s="1130"/>
      <c r="P6" s="1132" t="s">
        <v>214</v>
      </c>
      <c r="Q6" s="1133"/>
      <c r="R6" s="1133"/>
      <c r="S6" s="1134"/>
    </row>
    <row r="7" spans="1:27" ht="18" customHeight="1" thickBot="1" x14ac:dyDescent="0.35">
      <c r="A7" s="1103" t="s">
        <v>379</v>
      </c>
      <c r="B7" s="1104"/>
      <c r="C7" s="1105"/>
      <c r="D7" s="1106">
        <v>67.311106451612901</v>
      </c>
      <c r="E7" s="1107"/>
      <c r="F7" s="1107"/>
      <c r="G7" s="1108"/>
      <c r="H7" s="1109" t="s">
        <v>380</v>
      </c>
      <c r="I7" s="1110"/>
      <c r="J7" s="1110"/>
      <c r="K7" s="1111"/>
      <c r="L7" s="1112" t="s">
        <v>382</v>
      </c>
      <c r="M7" s="1110"/>
      <c r="N7" s="1110"/>
      <c r="O7" s="1111"/>
      <c r="P7" s="1112" t="s">
        <v>384</v>
      </c>
      <c r="Q7" s="1110"/>
      <c r="R7" s="1110"/>
      <c r="S7" s="1113"/>
      <c r="Z7" s="491"/>
      <c r="AA7" s="491"/>
    </row>
    <row r="8" spans="1:27" ht="18" customHeight="1" thickBot="1" x14ac:dyDescent="0.35">
      <c r="A8" s="1103" t="s">
        <v>386</v>
      </c>
      <c r="B8" s="1104"/>
      <c r="C8" s="1105"/>
      <c r="D8" s="1106">
        <v>62.677018405017897</v>
      </c>
      <c r="E8" s="1107"/>
      <c r="F8" s="1107"/>
      <c r="G8" s="1108"/>
      <c r="H8" s="1109"/>
      <c r="I8" s="1110"/>
      <c r="J8" s="1110"/>
      <c r="K8" s="1110"/>
      <c r="L8" s="1110"/>
      <c r="M8" s="1110"/>
      <c r="N8" s="1110"/>
      <c r="O8" s="1110"/>
      <c r="P8" s="1110"/>
      <c r="Q8" s="1110"/>
      <c r="R8" s="1110"/>
      <c r="S8" s="1113"/>
      <c r="Z8" s="491"/>
      <c r="AA8" s="491"/>
    </row>
    <row r="9" spans="1:27" ht="18.600000000000001" customHeight="1" thickBot="1" x14ac:dyDescent="0.35">
      <c r="A9" s="1103" t="s">
        <v>404</v>
      </c>
      <c r="B9" s="1104"/>
      <c r="C9" s="1105"/>
      <c r="D9" s="1106">
        <v>67.349999999999994</v>
      </c>
      <c r="E9" s="1107"/>
      <c r="F9" s="1107"/>
      <c r="G9" s="1108"/>
      <c r="H9" s="1109" t="s">
        <v>417</v>
      </c>
      <c r="I9" s="1110"/>
      <c r="J9" s="1110"/>
      <c r="K9" s="1111"/>
      <c r="L9" s="1112" t="s">
        <v>382</v>
      </c>
      <c r="M9" s="1110"/>
      <c r="N9" s="1110"/>
      <c r="O9" s="1111"/>
      <c r="P9" s="1112" t="s">
        <v>419</v>
      </c>
      <c r="Q9" s="1110"/>
      <c r="R9" s="1110"/>
      <c r="S9" s="1113"/>
    </row>
    <row r="10" spans="1:27" ht="18.600000000000001" customHeight="1" thickBot="1" x14ac:dyDescent="0.35">
      <c r="A10" s="1103" t="s">
        <v>405</v>
      </c>
      <c r="B10" s="1104"/>
      <c r="C10" s="1105"/>
      <c r="D10" s="1106">
        <v>65.860532142857139</v>
      </c>
      <c r="E10" s="1107"/>
      <c r="F10" s="1107"/>
      <c r="G10" s="1108"/>
      <c r="H10" s="1109" t="s">
        <v>421</v>
      </c>
      <c r="I10" s="1110"/>
      <c r="J10" s="1110"/>
      <c r="K10" s="1111"/>
      <c r="L10" s="1112" t="s">
        <v>423</v>
      </c>
      <c r="M10" s="1110"/>
      <c r="N10" s="1110"/>
      <c r="O10" s="1111"/>
      <c r="P10" s="1112" t="s">
        <v>425</v>
      </c>
      <c r="Q10" s="1110"/>
      <c r="R10" s="1110"/>
      <c r="S10" s="1113"/>
    </row>
    <row r="11" spans="1:27" ht="18.600000000000001" customHeight="1" thickBot="1" x14ac:dyDescent="0.35">
      <c r="A11" s="1103" t="s">
        <v>406</v>
      </c>
      <c r="B11" s="1104"/>
      <c r="C11" s="1105"/>
      <c r="D11" s="1106">
        <v>65.147616129032201</v>
      </c>
      <c r="E11" s="1107"/>
      <c r="F11" s="1107"/>
      <c r="G11" s="1108"/>
      <c r="H11" s="1109" t="s">
        <v>438</v>
      </c>
      <c r="I11" s="1110"/>
      <c r="J11" s="1110"/>
      <c r="K11" s="1111"/>
      <c r="L11" s="1112" t="s">
        <v>440</v>
      </c>
      <c r="M11" s="1110"/>
      <c r="N11" s="1110"/>
      <c r="O11" s="1111"/>
      <c r="P11" s="1112" t="s">
        <v>442</v>
      </c>
      <c r="Q11" s="1110"/>
      <c r="R11" s="1110"/>
      <c r="S11" s="1113"/>
      <c r="X11" s="376"/>
      <c r="Y11" s="376"/>
    </row>
    <row r="12" spans="1:27" ht="18.600000000000001" customHeight="1" thickBot="1" x14ac:dyDescent="0.35">
      <c r="A12" s="1103" t="s">
        <v>407</v>
      </c>
      <c r="B12" s="1104"/>
      <c r="C12" s="1105"/>
      <c r="D12" s="1106">
        <v>64.619316666666705</v>
      </c>
      <c r="E12" s="1107"/>
      <c r="F12" s="1107"/>
      <c r="G12" s="1108"/>
      <c r="H12" s="1109" t="s">
        <v>455</v>
      </c>
      <c r="I12" s="1110"/>
      <c r="J12" s="1110"/>
      <c r="K12" s="1111"/>
      <c r="L12" s="1112" t="s">
        <v>464</v>
      </c>
      <c r="M12" s="1110"/>
      <c r="N12" s="1110"/>
      <c r="O12" s="1111"/>
      <c r="P12" s="1112" t="s">
        <v>457</v>
      </c>
      <c r="Q12" s="1110"/>
      <c r="R12" s="1110"/>
      <c r="S12" s="1113"/>
    </row>
    <row r="13" spans="1:27" ht="18.600000000000001" customHeight="1" thickBot="1" x14ac:dyDescent="0.35">
      <c r="A13" s="1103" t="s">
        <v>408</v>
      </c>
      <c r="B13" s="1104"/>
      <c r="C13" s="1105"/>
      <c r="D13" s="1106">
        <v>64.815970967741904</v>
      </c>
      <c r="E13" s="1107"/>
      <c r="F13" s="1107"/>
      <c r="G13" s="1108"/>
      <c r="H13" s="1109" t="s">
        <v>468</v>
      </c>
      <c r="I13" s="1110"/>
      <c r="J13" s="1110"/>
      <c r="K13" s="1111"/>
      <c r="L13" s="1112" t="s">
        <v>470</v>
      </c>
      <c r="M13" s="1110"/>
      <c r="N13" s="1110"/>
      <c r="O13" s="1111"/>
      <c r="P13" s="1112" t="s">
        <v>472</v>
      </c>
      <c r="Q13" s="1110"/>
      <c r="R13" s="1110"/>
      <c r="S13" s="1113"/>
    </row>
    <row r="14" spans="1:27" ht="18.600000000000001" customHeight="1" thickBot="1" x14ac:dyDescent="0.35">
      <c r="A14" s="1103" t="s">
        <v>409</v>
      </c>
      <c r="B14" s="1104"/>
      <c r="C14" s="1105"/>
      <c r="D14" s="1106">
        <v>64.231413333333293</v>
      </c>
      <c r="E14" s="1107"/>
      <c r="F14" s="1107"/>
      <c r="G14" s="1108"/>
      <c r="H14" s="1109" t="s">
        <v>555</v>
      </c>
      <c r="I14" s="1110"/>
      <c r="J14" s="1110"/>
      <c r="K14" s="1111"/>
      <c r="L14" s="1112" t="s">
        <v>554</v>
      </c>
      <c r="M14" s="1110"/>
      <c r="N14" s="1110"/>
      <c r="O14" s="1111"/>
      <c r="P14" s="1112" t="s">
        <v>553</v>
      </c>
      <c r="Q14" s="1110"/>
      <c r="R14" s="1110"/>
      <c r="S14" s="1113"/>
    </row>
    <row r="15" spans="1:27" ht="18.600000000000001" customHeight="1" thickBot="1" x14ac:dyDescent="0.35">
      <c r="A15" s="1103" t="s">
        <v>410</v>
      </c>
      <c r="B15" s="1104"/>
      <c r="C15" s="1105"/>
      <c r="D15" s="1106">
        <v>63.199064516128999</v>
      </c>
      <c r="E15" s="1107"/>
      <c r="F15" s="1107"/>
      <c r="G15" s="1108"/>
      <c r="H15" s="1135" t="s">
        <v>599</v>
      </c>
      <c r="I15" s="1136"/>
      <c r="J15" s="1136"/>
      <c r="K15" s="1136"/>
      <c r="L15" s="1110" t="s">
        <v>598</v>
      </c>
      <c r="M15" s="1110"/>
      <c r="N15" s="1110"/>
      <c r="O15" s="1111"/>
      <c r="P15" s="1112" t="s">
        <v>597</v>
      </c>
      <c r="Q15" s="1110"/>
      <c r="R15" s="1110"/>
      <c r="S15" s="1113"/>
      <c r="T15" s="664"/>
      <c r="U15" s="665"/>
    </row>
    <row r="16" spans="1:27" ht="18.600000000000001" hidden="1" customHeight="1" outlineLevel="1" thickBot="1" x14ac:dyDescent="0.35">
      <c r="A16" s="1103" t="s">
        <v>411</v>
      </c>
      <c r="B16" s="1104"/>
      <c r="C16" s="1105"/>
      <c r="D16" s="1106"/>
      <c r="E16" s="1107"/>
      <c r="F16" s="1107"/>
      <c r="G16" s="1108"/>
      <c r="H16" s="1137"/>
      <c r="I16" s="1138"/>
      <c r="J16" s="1138"/>
      <c r="K16" s="1139"/>
      <c r="L16" s="1112"/>
      <c r="M16" s="1110"/>
      <c r="N16" s="1110"/>
      <c r="O16" s="1111"/>
      <c r="P16" s="1112"/>
      <c r="Q16" s="1110"/>
      <c r="R16" s="1110"/>
      <c r="S16" s="1113"/>
    </row>
    <row r="17" spans="1:36" ht="18.600000000000001" hidden="1" customHeight="1" outlineLevel="1" thickBot="1" x14ac:dyDescent="0.35">
      <c r="A17" s="1103" t="s">
        <v>412</v>
      </c>
      <c r="B17" s="1104"/>
      <c r="C17" s="1105"/>
      <c r="D17" s="1106"/>
      <c r="E17" s="1107"/>
      <c r="F17" s="1107"/>
      <c r="G17" s="1108"/>
      <c r="H17" s="1109"/>
      <c r="I17" s="1110"/>
      <c r="J17" s="1110"/>
      <c r="K17" s="1111"/>
      <c r="L17" s="1112"/>
      <c r="M17" s="1110"/>
      <c r="N17" s="1110"/>
      <c r="O17" s="1111"/>
      <c r="P17" s="1112"/>
      <c r="Q17" s="1110"/>
      <c r="R17" s="1110"/>
      <c r="S17" s="1113"/>
    </row>
    <row r="18" spans="1:36" ht="18.600000000000001" hidden="1" customHeight="1" outlineLevel="1" thickBot="1" x14ac:dyDescent="0.35">
      <c r="A18" s="1103" t="s">
        <v>413</v>
      </c>
      <c r="B18" s="1104"/>
      <c r="C18" s="1105"/>
      <c r="D18" s="1106"/>
      <c r="E18" s="1107"/>
      <c r="F18" s="1107"/>
      <c r="G18" s="1108"/>
      <c r="H18" s="1109"/>
      <c r="I18" s="1110"/>
      <c r="J18" s="1110"/>
      <c r="K18" s="1111"/>
      <c r="L18" s="1112"/>
      <c r="M18" s="1110"/>
      <c r="N18" s="1110"/>
      <c r="O18" s="1111"/>
      <c r="P18" s="1112"/>
      <c r="Q18" s="1110"/>
      <c r="R18" s="1110"/>
      <c r="S18" s="1113"/>
    </row>
    <row r="19" spans="1:36" ht="18.600000000000001" hidden="1" customHeight="1" outlineLevel="1" thickBot="1" x14ac:dyDescent="0.35">
      <c r="A19" s="1103" t="s">
        <v>414</v>
      </c>
      <c r="B19" s="1104"/>
      <c r="C19" s="1105"/>
      <c r="D19" s="1106"/>
      <c r="E19" s="1107"/>
      <c r="F19" s="1107"/>
      <c r="G19" s="1108"/>
      <c r="H19" s="1109"/>
      <c r="I19" s="1110"/>
      <c r="J19" s="1110"/>
      <c r="K19" s="1111"/>
      <c r="L19" s="1112"/>
      <c r="M19" s="1110"/>
      <c r="N19" s="1110"/>
      <c r="O19" s="1111"/>
      <c r="P19" s="1112"/>
      <c r="Q19" s="1110"/>
      <c r="R19" s="1110"/>
      <c r="S19" s="1113"/>
    </row>
    <row r="20" spans="1:36" ht="18.600000000000001" hidden="1" customHeight="1" outlineLevel="1" thickBot="1" x14ac:dyDescent="0.35">
      <c r="A20" s="1103" t="s">
        <v>415</v>
      </c>
      <c r="B20" s="1104"/>
      <c r="C20" s="1105"/>
      <c r="D20" s="1106"/>
      <c r="E20" s="1107"/>
      <c r="F20" s="1107"/>
      <c r="G20" s="1108"/>
      <c r="H20" s="1109"/>
      <c r="I20" s="1110"/>
      <c r="J20" s="1110"/>
      <c r="K20" s="1111"/>
      <c r="L20" s="1112"/>
      <c r="M20" s="1110"/>
      <c r="N20" s="1110"/>
      <c r="O20" s="1111"/>
      <c r="P20" s="1112"/>
      <c r="Q20" s="1110"/>
      <c r="R20" s="1110"/>
      <c r="S20" s="1113"/>
    </row>
    <row r="21" spans="1:36" ht="21.75" customHeight="1" collapsed="1" thickBot="1" x14ac:dyDescent="0.35">
      <c r="A21" s="1103" t="s">
        <v>416</v>
      </c>
      <c r="B21" s="1104"/>
      <c r="C21" s="1105"/>
      <c r="D21" s="1106">
        <f>AVERAGE(D9:G20)</f>
        <v>65.031987679394319</v>
      </c>
      <c r="E21" s="1107"/>
      <c r="F21" s="1107"/>
      <c r="G21" s="1108"/>
      <c r="H21" s="1109"/>
      <c r="I21" s="1110"/>
      <c r="J21" s="1110"/>
      <c r="K21" s="1110"/>
      <c r="L21" s="1110"/>
      <c r="M21" s="1110"/>
      <c r="N21" s="1110"/>
      <c r="O21" s="1110"/>
      <c r="P21" s="1110"/>
      <c r="Q21" s="1110"/>
      <c r="R21" s="1110"/>
      <c r="S21" s="1113"/>
      <c r="T21" s="664"/>
      <c r="U21" s="665"/>
    </row>
    <row r="22" spans="1:36" ht="18.75" customHeight="1" x14ac:dyDescent="0.3">
      <c r="A22" s="266"/>
      <c r="B22" s="266"/>
      <c r="C22" s="266"/>
      <c r="D22" s="267"/>
      <c r="E22" s="661"/>
      <c r="F22" s="661"/>
      <c r="G22" s="267"/>
      <c r="H22" s="268"/>
      <c r="I22" s="268"/>
      <c r="J22" s="268"/>
      <c r="K22" s="268"/>
      <c r="L22" s="268"/>
      <c r="M22" s="268"/>
      <c r="N22" s="268"/>
      <c r="O22" s="268"/>
      <c r="P22" s="268"/>
      <c r="Q22" s="1102"/>
      <c r="R22" s="1102"/>
      <c r="S22" s="1102"/>
    </row>
    <row r="23" spans="1:36" ht="19.5" customHeight="1" thickBot="1" x14ac:dyDescent="0.35">
      <c r="A23" s="1145" t="s">
        <v>161</v>
      </c>
      <c r="B23" s="1145"/>
      <c r="C23" s="1145"/>
      <c r="D23" s="1145"/>
      <c r="E23" s="1145"/>
      <c r="F23" s="1145"/>
      <c r="G23" s="1145"/>
      <c r="H23" s="1145"/>
      <c r="I23" s="1145"/>
      <c r="J23" s="1145"/>
      <c r="K23" s="1145"/>
      <c r="L23" s="1145"/>
      <c r="M23" s="1145"/>
      <c r="N23" s="1145"/>
      <c r="O23" s="1145"/>
      <c r="P23" s="1145"/>
      <c r="Q23" s="1145"/>
      <c r="R23" s="1145"/>
      <c r="S23" s="1145"/>
    </row>
    <row r="24" spans="1:36" ht="14.25" customHeight="1" thickBot="1" x14ac:dyDescent="0.35">
      <c r="A24" s="897" t="s">
        <v>219</v>
      </c>
      <c r="B24" s="898"/>
      <c r="C24" s="899"/>
      <c r="D24" s="1122" t="s">
        <v>363</v>
      </c>
      <c r="E24" s="1123"/>
      <c r="F24" s="1123"/>
      <c r="G24" s="1123"/>
      <c r="H24" s="1123"/>
      <c r="I24" s="1123"/>
      <c r="J24" s="1123"/>
      <c r="K24" s="1123"/>
      <c r="L24" s="1123"/>
      <c r="M24" s="1123"/>
      <c r="N24" s="1123"/>
      <c r="O24" s="1123"/>
      <c r="P24" s="1123"/>
      <c r="Q24" s="1123"/>
      <c r="R24" s="1123"/>
      <c r="S24" s="1124"/>
    </row>
    <row r="25" spans="1:36" ht="21" customHeight="1" x14ac:dyDescent="0.3">
      <c r="A25" s="1116"/>
      <c r="B25" s="1117"/>
      <c r="C25" s="1118"/>
      <c r="D25" s="1146" t="s">
        <v>364</v>
      </c>
      <c r="E25" s="1147"/>
      <c r="F25" s="1147"/>
      <c r="G25" s="1148"/>
      <c r="H25" s="1152" t="s">
        <v>365</v>
      </c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4"/>
      <c r="X25" s="668"/>
    </row>
    <row r="26" spans="1:36" ht="33.75" customHeight="1" thickBot="1" x14ac:dyDescent="0.35">
      <c r="A26" s="1119"/>
      <c r="B26" s="1120"/>
      <c r="C26" s="1121"/>
      <c r="D26" s="1149"/>
      <c r="E26" s="1150"/>
      <c r="F26" s="1150"/>
      <c r="G26" s="1151"/>
      <c r="H26" s="1128" t="s">
        <v>149</v>
      </c>
      <c r="I26" s="1129"/>
      <c r="J26" s="1129"/>
      <c r="K26" s="1129"/>
      <c r="L26" s="1131" t="s">
        <v>601</v>
      </c>
      <c r="M26" s="1129"/>
      <c r="N26" s="1129"/>
      <c r="O26" s="1129"/>
      <c r="P26" s="1132" t="s">
        <v>214</v>
      </c>
      <c r="Q26" s="1129"/>
      <c r="R26" s="1129"/>
      <c r="S26" s="1140"/>
      <c r="T26" s="664"/>
      <c r="X26" s="437"/>
    </row>
    <row r="27" spans="1:36" ht="18" customHeight="1" thickBot="1" x14ac:dyDescent="0.35">
      <c r="A27" s="1141" t="s">
        <v>379</v>
      </c>
      <c r="B27" s="1142"/>
      <c r="C27" s="1143"/>
      <c r="D27" s="1106">
        <v>76.652629032258005</v>
      </c>
      <c r="E27" s="1107"/>
      <c r="F27" s="1107"/>
      <c r="G27" s="1108"/>
      <c r="H27" s="1109" t="s">
        <v>381</v>
      </c>
      <c r="I27" s="1110"/>
      <c r="J27" s="1110"/>
      <c r="K27" s="1110"/>
      <c r="L27" s="1112" t="s">
        <v>383</v>
      </c>
      <c r="M27" s="1110"/>
      <c r="N27" s="1110"/>
      <c r="O27" s="1111"/>
      <c r="P27" s="1144" t="s">
        <v>385</v>
      </c>
      <c r="Q27" s="1107"/>
      <c r="R27" s="1107"/>
      <c r="S27" s="1108"/>
      <c r="X27" s="437"/>
    </row>
    <row r="28" spans="1:36" ht="18" customHeight="1" thickBot="1" x14ac:dyDescent="0.35">
      <c r="A28" s="1103" t="s">
        <v>386</v>
      </c>
      <c r="B28" s="1104"/>
      <c r="C28" s="1105"/>
      <c r="D28" s="1106">
        <v>73.941335031362001</v>
      </c>
      <c r="E28" s="1107"/>
      <c r="F28" s="1107"/>
      <c r="G28" s="1108"/>
      <c r="H28" s="1109"/>
      <c r="I28" s="1110"/>
      <c r="J28" s="1110"/>
      <c r="K28" s="1110"/>
      <c r="L28" s="1110"/>
      <c r="M28" s="1110"/>
      <c r="N28" s="1110"/>
      <c r="O28" s="1110"/>
      <c r="P28" s="1110"/>
      <c r="Q28" s="1110"/>
      <c r="R28" s="1110"/>
      <c r="S28" s="1113"/>
      <c r="X28" s="437"/>
    </row>
    <row r="29" spans="1:36" ht="18" customHeight="1" thickBot="1" x14ac:dyDescent="0.35">
      <c r="A29" s="1141" t="s">
        <v>404</v>
      </c>
      <c r="B29" s="1142"/>
      <c r="C29" s="1143"/>
      <c r="D29" s="1106">
        <v>76.94</v>
      </c>
      <c r="E29" s="1107"/>
      <c r="F29" s="1107"/>
      <c r="G29" s="1107"/>
      <c r="H29" s="1109" t="s">
        <v>418</v>
      </c>
      <c r="I29" s="1110"/>
      <c r="J29" s="1110"/>
      <c r="K29" s="1110"/>
      <c r="L29" s="1112" t="s">
        <v>383</v>
      </c>
      <c r="M29" s="1110"/>
      <c r="N29" s="1110"/>
      <c r="O29" s="1111"/>
      <c r="P29" s="1112" t="s">
        <v>420</v>
      </c>
      <c r="Q29" s="1110"/>
      <c r="R29" s="1110"/>
      <c r="S29" s="1113"/>
      <c r="X29" s="437"/>
    </row>
    <row r="30" spans="1:36" ht="18" customHeight="1" thickBot="1" x14ac:dyDescent="0.35">
      <c r="A30" s="1141" t="s">
        <v>405</v>
      </c>
      <c r="B30" s="1142"/>
      <c r="C30" s="1143"/>
      <c r="D30" s="1106">
        <v>74.778157142857125</v>
      </c>
      <c r="E30" s="1107"/>
      <c r="F30" s="1107"/>
      <c r="G30" s="1107"/>
      <c r="H30" s="1109" t="s">
        <v>422</v>
      </c>
      <c r="I30" s="1110"/>
      <c r="J30" s="1110"/>
      <c r="K30" s="1110"/>
      <c r="L30" s="1112" t="s">
        <v>424</v>
      </c>
      <c r="M30" s="1110"/>
      <c r="N30" s="1110"/>
      <c r="O30" s="1111"/>
      <c r="P30" s="1112" t="s">
        <v>426</v>
      </c>
      <c r="Q30" s="1110"/>
      <c r="R30" s="1110"/>
      <c r="S30" s="1113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1155"/>
    </row>
    <row r="31" spans="1:36" ht="18" customHeight="1" thickBot="1" x14ac:dyDescent="0.35">
      <c r="A31" s="1141" t="s">
        <v>406</v>
      </c>
      <c r="B31" s="1142"/>
      <c r="C31" s="1143"/>
      <c r="D31" s="1106">
        <v>73.754877419354798</v>
      </c>
      <c r="E31" s="1107"/>
      <c r="F31" s="1107"/>
      <c r="G31" s="1107"/>
      <c r="H31" s="1109" t="s">
        <v>439</v>
      </c>
      <c r="I31" s="1110"/>
      <c r="J31" s="1110"/>
      <c r="K31" s="1110"/>
      <c r="L31" s="1112" t="s">
        <v>441</v>
      </c>
      <c r="M31" s="1110"/>
      <c r="N31" s="1110"/>
      <c r="O31" s="1111"/>
      <c r="P31" s="1112" t="s">
        <v>443</v>
      </c>
      <c r="Q31" s="1110"/>
      <c r="R31" s="1110"/>
      <c r="S31" s="1113"/>
      <c r="X31" s="437"/>
    </row>
    <row r="32" spans="1:36" ht="18" customHeight="1" thickBot="1" x14ac:dyDescent="0.35">
      <c r="A32" s="1141" t="s">
        <v>407</v>
      </c>
      <c r="B32" s="1142"/>
      <c r="C32" s="1143"/>
      <c r="D32" s="1106">
        <v>72.612926666666652</v>
      </c>
      <c r="E32" s="1107"/>
      <c r="F32" s="1107"/>
      <c r="G32" s="1107"/>
      <c r="H32" s="1109" t="s">
        <v>456</v>
      </c>
      <c r="I32" s="1110"/>
      <c r="J32" s="1110"/>
      <c r="K32" s="1110"/>
      <c r="L32" s="1112" t="s">
        <v>465</v>
      </c>
      <c r="M32" s="1110"/>
      <c r="N32" s="1110"/>
      <c r="O32" s="1111"/>
      <c r="P32" s="1112" t="s">
        <v>458</v>
      </c>
      <c r="Q32" s="1110"/>
      <c r="R32" s="1110"/>
      <c r="S32" s="1113"/>
      <c r="X32" s="437"/>
    </row>
    <row r="33" spans="1:36" ht="18" customHeight="1" thickBot="1" x14ac:dyDescent="0.35">
      <c r="A33" s="1141" t="s">
        <v>408</v>
      </c>
      <c r="B33" s="1142"/>
      <c r="C33" s="1143"/>
      <c r="D33" s="1106">
        <v>72.513993548387106</v>
      </c>
      <c r="E33" s="1107"/>
      <c r="F33" s="1107"/>
      <c r="G33" s="1107"/>
      <c r="H33" s="1109" t="s">
        <v>469</v>
      </c>
      <c r="I33" s="1110"/>
      <c r="J33" s="1110"/>
      <c r="K33" s="1110"/>
      <c r="L33" s="1112" t="s">
        <v>471</v>
      </c>
      <c r="M33" s="1110"/>
      <c r="N33" s="1110"/>
      <c r="O33" s="1111"/>
      <c r="P33" s="1112" t="s">
        <v>473</v>
      </c>
      <c r="Q33" s="1110"/>
      <c r="R33" s="1110"/>
      <c r="S33" s="1113"/>
      <c r="X33" s="437"/>
    </row>
    <row r="34" spans="1:36" ht="18" customHeight="1" thickBot="1" x14ac:dyDescent="0.35">
      <c r="A34" s="1141" t="s">
        <v>409</v>
      </c>
      <c r="B34" s="1142"/>
      <c r="C34" s="1143"/>
      <c r="D34" s="1106">
        <v>72.436269999999993</v>
      </c>
      <c r="E34" s="1107"/>
      <c r="F34" s="1107"/>
      <c r="G34" s="1107"/>
      <c r="H34" s="1109" t="s">
        <v>552</v>
      </c>
      <c r="I34" s="1110"/>
      <c r="J34" s="1110"/>
      <c r="K34" s="1110"/>
      <c r="L34" s="1112" t="s">
        <v>551</v>
      </c>
      <c r="M34" s="1110"/>
      <c r="N34" s="1110"/>
      <c r="O34" s="1111"/>
      <c r="P34" s="1112" t="s">
        <v>550</v>
      </c>
      <c r="Q34" s="1110"/>
      <c r="R34" s="1110"/>
      <c r="S34" s="1113"/>
      <c r="V34" s="492"/>
      <c r="W34" s="492"/>
      <c r="X34" s="61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</row>
    <row r="35" spans="1:36" ht="18" customHeight="1" thickBot="1" x14ac:dyDescent="0.35">
      <c r="A35" s="1141" t="s">
        <v>410</v>
      </c>
      <c r="B35" s="1142"/>
      <c r="C35" s="1143"/>
      <c r="D35" s="1106">
        <v>70.989629032258094</v>
      </c>
      <c r="E35" s="1107"/>
      <c r="F35" s="1107"/>
      <c r="G35" s="1107"/>
      <c r="H35" s="1109" t="s">
        <v>596</v>
      </c>
      <c r="I35" s="1110"/>
      <c r="J35" s="1110"/>
      <c r="K35" s="1110"/>
      <c r="L35" s="1112" t="s">
        <v>595</v>
      </c>
      <c r="M35" s="1110"/>
      <c r="N35" s="1110"/>
      <c r="O35" s="1111"/>
      <c r="P35" s="1112" t="s">
        <v>594</v>
      </c>
      <c r="Q35" s="1110"/>
      <c r="R35" s="1110"/>
      <c r="S35" s="1113"/>
      <c r="T35" s="664"/>
      <c r="U35" s="665"/>
      <c r="V35" s="492"/>
      <c r="W35" s="492"/>
      <c r="X35" s="61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</row>
    <row r="36" spans="1:36" ht="18" hidden="1" customHeight="1" outlineLevel="1" thickBot="1" x14ac:dyDescent="0.35">
      <c r="A36" s="1141" t="s">
        <v>411</v>
      </c>
      <c r="B36" s="1142"/>
      <c r="C36" s="1143"/>
      <c r="D36" s="1106"/>
      <c r="E36" s="1107"/>
      <c r="F36" s="1107"/>
      <c r="G36" s="1107"/>
      <c r="H36" s="1109"/>
      <c r="I36" s="1110"/>
      <c r="J36" s="1110"/>
      <c r="K36" s="1110"/>
      <c r="L36" s="1112"/>
      <c r="M36" s="1110"/>
      <c r="N36" s="1110"/>
      <c r="O36" s="1111"/>
      <c r="P36" s="1112"/>
      <c r="Q36" s="1110"/>
      <c r="R36" s="1110"/>
      <c r="S36" s="1113"/>
      <c r="V36" s="492"/>
      <c r="W36" s="492"/>
      <c r="X36" s="61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</row>
    <row r="37" spans="1:36" ht="18" hidden="1" customHeight="1" outlineLevel="1" thickBot="1" x14ac:dyDescent="0.35">
      <c r="A37" s="1141" t="s">
        <v>412</v>
      </c>
      <c r="B37" s="1142"/>
      <c r="C37" s="1143"/>
      <c r="D37" s="1106"/>
      <c r="E37" s="1107"/>
      <c r="F37" s="1107"/>
      <c r="G37" s="1107"/>
      <c r="H37" s="1109"/>
      <c r="I37" s="1110"/>
      <c r="J37" s="1110"/>
      <c r="K37" s="1110"/>
      <c r="L37" s="1112"/>
      <c r="M37" s="1110"/>
      <c r="N37" s="1110"/>
      <c r="O37" s="1111"/>
      <c r="P37" s="1112"/>
      <c r="Q37" s="1110"/>
      <c r="R37" s="1110"/>
      <c r="S37" s="1113"/>
      <c r="V37" s="492"/>
      <c r="W37" s="492"/>
      <c r="X37" s="61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</row>
    <row r="38" spans="1:36" ht="17.25" hidden="1" customHeight="1" outlineLevel="1" thickBot="1" x14ac:dyDescent="0.35">
      <c r="A38" s="1141" t="s">
        <v>413</v>
      </c>
      <c r="B38" s="1142"/>
      <c r="C38" s="1143"/>
      <c r="D38" s="1106"/>
      <c r="E38" s="1107"/>
      <c r="F38" s="1107"/>
      <c r="G38" s="1108"/>
      <c r="H38" s="1109"/>
      <c r="I38" s="1110"/>
      <c r="J38" s="1110"/>
      <c r="K38" s="1110"/>
      <c r="L38" s="1112"/>
      <c r="M38" s="1110"/>
      <c r="N38" s="1110"/>
      <c r="O38" s="1111"/>
      <c r="P38" s="1112"/>
      <c r="Q38" s="1110"/>
      <c r="R38" s="1110"/>
      <c r="S38" s="1113"/>
      <c r="V38" s="492"/>
      <c r="W38" s="492"/>
      <c r="X38" s="61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</row>
    <row r="39" spans="1:36" ht="17.25" hidden="1" customHeight="1" outlineLevel="1" thickBot="1" x14ac:dyDescent="0.35">
      <c r="A39" s="1141" t="s">
        <v>414</v>
      </c>
      <c r="B39" s="1142"/>
      <c r="C39" s="1143"/>
      <c r="D39" s="1106"/>
      <c r="E39" s="1107"/>
      <c r="F39" s="1107"/>
      <c r="G39" s="1108"/>
      <c r="H39" s="1109"/>
      <c r="I39" s="1110"/>
      <c r="J39" s="1110"/>
      <c r="K39" s="1110"/>
      <c r="L39" s="1112"/>
      <c r="M39" s="1110"/>
      <c r="N39" s="1110"/>
      <c r="O39" s="1111"/>
      <c r="P39" s="1112"/>
      <c r="Q39" s="1110"/>
      <c r="R39" s="1110"/>
      <c r="S39" s="1113"/>
      <c r="V39" s="492"/>
      <c r="W39" s="492"/>
      <c r="X39" s="61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</row>
    <row r="40" spans="1:36" ht="17.25" hidden="1" customHeight="1" outlineLevel="1" thickBot="1" x14ac:dyDescent="0.35">
      <c r="A40" s="1141" t="s">
        <v>415</v>
      </c>
      <c r="B40" s="1142"/>
      <c r="C40" s="1143"/>
      <c r="D40" s="1106"/>
      <c r="E40" s="1107"/>
      <c r="F40" s="1107"/>
      <c r="G40" s="1108"/>
      <c r="H40" s="1109"/>
      <c r="I40" s="1110"/>
      <c r="J40" s="1110"/>
      <c r="K40" s="1110"/>
      <c r="L40" s="1112"/>
      <c r="M40" s="1110"/>
      <c r="N40" s="1110"/>
      <c r="O40" s="1111"/>
      <c r="P40" s="1144"/>
      <c r="Q40" s="1107"/>
      <c r="R40" s="1107"/>
      <c r="S40" s="1108"/>
      <c r="V40" s="492"/>
      <c r="W40" s="492"/>
      <c r="X40" s="61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</row>
    <row r="41" spans="1:36" ht="21" customHeight="1" collapsed="1" thickBot="1" x14ac:dyDescent="0.35">
      <c r="A41" s="1103" t="s">
        <v>416</v>
      </c>
      <c r="B41" s="1104"/>
      <c r="C41" s="1105"/>
      <c r="D41" s="1106">
        <f>AVERAGE(D29:G40)</f>
        <v>73.432264829931952</v>
      </c>
      <c r="E41" s="1107"/>
      <c r="F41" s="1107"/>
      <c r="G41" s="1108"/>
      <c r="H41" s="1109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3"/>
      <c r="T41" s="667"/>
      <c r="U41" s="665"/>
      <c r="V41" s="492"/>
      <c r="W41" s="492"/>
      <c r="X41" s="1156"/>
      <c r="Y41" s="1156"/>
      <c r="Z41" s="1156"/>
      <c r="AA41" s="1156"/>
      <c r="AB41" s="1156"/>
      <c r="AC41" s="1156"/>
      <c r="AD41" s="1156"/>
      <c r="AE41" s="1156"/>
      <c r="AF41" s="1156"/>
      <c r="AG41" s="1156"/>
      <c r="AH41" s="1156"/>
      <c r="AI41" s="1156"/>
      <c r="AJ41" s="1156"/>
    </row>
    <row r="42" spans="1:36" ht="2.25" customHeight="1" x14ac:dyDescent="0.3">
      <c r="A42" s="266"/>
      <c r="B42" s="266"/>
      <c r="C42" s="266"/>
      <c r="D42" s="267"/>
      <c r="E42" s="267"/>
      <c r="F42" s="267"/>
      <c r="G42" s="267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667"/>
      <c r="U42" s="664"/>
      <c r="V42" s="492"/>
      <c r="W42" s="492"/>
      <c r="X42" s="1156"/>
      <c r="Y42" s="1156"/>
      <c r="Z42" s="1156"/>
      <c r="AA42" s="1156"/>
      <c r="AB42" s="1156"/>
      <c r="AC42" s="1156"/>
      <c r="AD42" s="1156"/>
      <c r="AE42" s="1156"/>
      <c r="AF42" s="1156"/>
      <c r="AG42" s="1156"/>
      <c r="AH42" s="1156"/>
      <c r="AI42" s="1156"/>
      <c r="AJ42" s="1156"/>
    </row>
    <row r="43" spans="1:36" ht="14.25" customHeight="1" x14ac:dyDescent="0.3">
      <c r="A43" s="658"/>
      <c r="B43" s="658"/>
      <c r="C43" s="658"/>
      <c r="D43" s="658"/>
      <c r="E43" s="659"/>
      <c r="F43" s="660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1101"/>
      <c r="R43" s="1101"/>
      <c r="S43" s="1101"/>
      <c r="T43" s="667"/>
      <c r="U43" s="664"/>
      <c r="V43" s="492"/>
      <c r="W43" s="492"/>
      <c r="X43" s="657"/>
      <c r="Y43" s="657"/>
      <c r="Z43" s="657"/>
      <c r="AA43" s="657"/>
      <c r="AB43" s="657"/>
      <c r="AC43" s="657"/>
      <c r="AD43" s="657"/>
      <c r="AE43" s="657"/>
      <c r="AF43" s="657"/>
      <c r="AG43" s="657"/>
      <c r="AH43" s="657"/>
      <c r="AI43" s="657"/>
      <c r="AJ43" s="657"/>
    </row>
    <row r="44" spans="1:36" ht="30.75" customHeight="1" thickBot="1" x14ac:dyDescent="0.35">
      <c r="A44" s="1206" t="s">
        <v>548</v>
      </c>
      <c r="B44" s="1206"/>
      <c r="C44" s="1206"/>
      <c r="D44" s="1206"/>
      <c r="E44" s="1206"/>
      <c r="F44" s="1206"/>
      <c r="G44" s="1206"/>
      <c r="H44" s="1206"/>
      <c r="I44" s="1206"/>
      <c r="J44" s="1206"/>
      <c r="K44" s="1166"/>
      <c r="L44" s="1166"/>
      <c r="M44" s="1166"/>
      <c r="N44" s="1166"/>
      <c r="O44" s="1166"/>
      <c r="P44" s="1166"/>
      <c r="Q44" s="1166"/>
      <c r="R44" s="1166"/>
      <c r="S44" s="1166"/>
      <c r="T44" s="665"/>
      <c r="U44" s="666"/>
      <c r="X44" s="1237"/>
      <c r="Y44" s="1237"/>
      <c r="Z44" s="1237"/>
      <c r="AA44" s="1237"/>
      <c r="AB44" s="1237"/>
      <c r="AC44" s="1237"/>
      <c r="AD44" s="1237"/>
      <c r="AE44" s="1237"/>
      <c r="AF44" s="1237"/>
      <c r="AG44" s="1237"/>
      <c r="AH44" s="1237"/>
      <c r="AI44" s="1237"/>
      <c r="AJ44" s="1237"/>
    </row>
    <row r="45" spans="1:36" ht="15" customHeight="1" x14ac:dyDescent="0.3">
      <c r="A45" s="897" t="s">
        <v>79</v>
      </c>
      <c r="B45" s="898"/>
      <c r="C45" s="899"/>
      <c r="D45" s="1207">
        <v>2012</v>
      </c>
      <c r="E45" s="1167">
        <v>2013</v>
      </c>
      <c r="F45" s="1167">
        <v>2014</v>
      </c>
      <c r="G45" s="1167">
        <v>2015</v>
      </c>
      <c r="H45" s="1167">
        <v>2016</v>
      </c>
      <c r="I45" s="1207">
        <v>2017</v>
      </c>
      <c r="J45" s="1222">
        <v>2018</v>
      </c>
      <c r="K45" s="950">
        <v>2019</v>
      </c>
      <c r="L45" s="950"/>
      <c r="M45" s="950"/>
      <c r="N45" s="950"/>
      <c r="O45" s="950"/>
      <c r="P45" s="995"/>
      <c r="Q45" s="897" t="s">
        <v>603</v>
      </c>
      <c r="R45" s="898"/>
      <c r="S45" s="899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</row>
    <row r="46" spans="1:36" ht="8.25" customHeight="1" x14ac:dyDescent="0.3">
      <c r="A46" s="1116"/>
      <c r="B46" s="1117"/>
      <c r="C46" s="1118"/>
      <c r="D46" s="1208"/>
      <c r="E46" s="1168"/>
      <c r="F46" s="1168"/>
      <c r="G46" s="1168"/>
      <c r="H46" s="1168"/>
      <c r="I46" s="1208"/>
      <c r="J46" s="1223"/>
      <c r="K46" s="1190"/>
      <c r="L46" s="1190"/>
      <c r="M46" s="1190"/>
      <c r="N46" s="1190"/>
      <c r="O46" s="1190"/>
      <c r="P46" s="1191"/>
      <c r="Q46" s="1116"/>
      <c r="R46" s="1117"/>
      <c r="S46" s="1118"/>
      <c r="X46" s="494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</row>
    <row r="47" spans="1:36" ht="12.75" customHeight="1" x14ac:dyDescent="0.3">
      <c r="A47" s="1116"/>
      <c r="B47" s="1117"/>
      <c r="C47" s="1118"/>
      <c r="D47" s="1208"/>
      <c r="E47" s="1168"/>
      <c r="F47" s="1168"/>
      <c r="G47" s="1168"/>
      <c r="H47" s="1168"/>
      <c r="I47" s="1208"/>
      <c r="J47" s="1223"/>
      <c r="K47" s="1247" t="s">
        <v>2</v>
      </c>
      <c r="L47" s="1180" t="s">
        <v>3</v>
      </c>
      <c r="M47" s="1180" t="s">
        <v>11</v>
      </c>
      <c r="N47" s="1180" t="s">
        <v>4</v>
      </c>
      <c r="O47" s="1180" t="s">
        <v>13</v>
      </c>
      <c r="P47" s="1192" t="s">
        <v>14</v>
      </c>
      <c r="Q47" s="1116"/>
      <c r="R47" s="1117"/>
      <c r="S47" s="1118"/>
      <c r="X47" s="494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</row>
    <row r="48" spans="1:36" ht="3.75" customHeight="1" thickBot="1" x14ac:dyDescent="0.35">
      <c r="A48" s="1119"/>
      <c r="B48" s="1120"/>
      <c r="C48" s="1121"/>
      <c r="D48" s="1209"/>
      <c r="E48" s="1169"/>
      <c r="F48" s="1169"/>
      <c r="G48" s="1169"/>
      <c r="H48" s="1169"/>
      <c r="I48" s="1209"/>
      <c r="J48" s="1224"/>
      <c r="K48" s="1248"/>
      <c r="L48" s="1183"/>
      <c r="M48" s="1183"/>
      <c r="N48" s="1183"/>
      <c r="O48" s="1183"/>
      <c r="P48" s="1193"/>
      <c r="Q48" s="1119"/>
      <c r="R48" s="1120"/>
      <c r="S48" s="1121"/>
      <c r="X48" s="494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</row>
    <row r="49" spans="1:148" ht="16.5" customHeight="1" x14ac:dyDescent="0.3">
      <c r="A49" s="1194" t="s">
        <v>174</v>
      </c>
      <c r="B49" s="1195"/>
      <c r="C49" s="1196"/>
      <c r="D49" s="1216">
        <v>106.57</v>
      </c>
      <c r="E49" s="1219">
        <v>106.47</v>
      </c>
      <c r="F49" s="1219">
        <v>111.35</v>
      </c>
      <c r="G49" s="1219">
        <v>112.91</v>
      </c>
      <c r="H49" s="1219">
        <v>105.39</v>
      </c>
      <c r="I49" s="1219">
        <v>102.51</v>
      </c>
      <c r="J49" s="1241">
        <v>104.26</v>
      </c>
      <c r="K49" s="730">
        <v>101.01</v>
      </c>
      <c r="L49" s="714">
        <v>100.44</v>
      </c>
      <c r="M49" s="714">
        <v>100.32</v>
      </c>
      <c r="N49" s="714">
        <v>100.29</v>
      </c>
      <c r="O49" s="714">
        <v>100.34</v>
      </c>
      <c r="P49" s="715">
        <v>100.04</v>
      </c>
      <c r="Q49" s="1157">
        <v>102.66</v>
      </c>
      <c r="R49" s="1158"/>
      <c r="S49" s="1159"/>
    </row>
    <row r="50" spans="1:148" x14ac:dyDescent="0.3">
      <c r="A50" s="1197"/>
      <c r="B50" s="1198"/>
      <c r="C50" s="1199"/>
      <c r="D50" s="1217"/>
      <c r="E50" s="1220"/>
      <c r="F50" s="1220"/>
      <c r="G50" s="1220"/>
      <c r="H50" s="1220"/>
      <c r="I50" s="1220"/>
      <c r="J50" s="1239"/>
      <c r="K50" s="731" t="s">
        <v>65</v>
      </c>
      <c r="L50" s="716" t="s">
        <v>71</v>
      </c>
      <c r="M50" s="716" t="s">
        <v>72</v>
      </c>
      <c r="N50" s="716" t="s">
        <v>73</v>
      </c>
      <c r="O50" s="716" t="s">
        <v>74</v>
      </c>
      <c r="P50" s="717" t="s">
        <v>75</v>
      </c>
      <c r="Q50" s="1160"/>
      <c r="R50" s="1161"/>
      <c r="S50" s="1162"/>
    </row>
    <row r="51" spans="1:148" ht="16.5" customHeight="1" thickBot="1" x14ac:dyDescent="0.35">
      <c r="A51" s="1200"/>
      <c r="B51" s="1201"/>
      <c r="C51" s="1202"/>
      <c r="D51" s="1218"/>
      <c r="E51" s="1221"/>
      <c r="F51" s="1221"/>
      <c r="G51" s="1221"/>
      <c r="H51" s="1221"/>
      <c r="I51" s="1221"/>
      <c r="J51" s="1242"/>
      <c r="K51" s="734">
        <v>100.2</v>
      </c>
      <c r="L51" s="718"/>
      <c r="M51" s="718"/>
      <c r="N51" s="718"/>
      <c r="O51" s="718"/>
      <c r="P51" s="719"/>
      <c r="Q51" s="1163"/>
      <c r="R51" s="1164"/>
      <c r="S51" s="1165"/>
    </row>
    <row r="52" spans="1:148" x14ac:dyDescent="0.3">
      <c r="A52" s="1228" t="s">
        <v>80</v>
      </c>
      <c r="B52" s="1229"/>
      <c r="C52" s="1230"/>
      <c r="D52" s="1243">
        <v>106.33</v>
      </c>
      <c r="E52" s="1245">
        <v>105.89</v>
      </c>
      <c r="F52" s="1245">
        <v>111.71</v>
      </c>
      <c r="G52" s="1245">
        <v>113.81</v>
      </c>
      <c r="H52" s="1245">
        <v>105.56</v>
      </c>
      <c r="I52" s="1245">
        <v>101.88</v>
      </c>
      <c r="J52" s="1238">
        <v>104.39</v>
      </c>
      <c r="K52" s="731" t="s">
        <v>2</v>
      </c>
      <c r="L52" s="716" t="s">
        <v>3</v>
      </c>
      <c r="M52" s="716" t="s">
        <v>11</v>
      </c>
      <c r="N52" s="716" t="s">
        <v>4</v>
      </c>
      <c r="O52" s="716" t="s">
        <v>13</v>
      </c>
      <c r="P52" s="717" t="s">
        <v>14</v>
      </c>
      <c r="Q52" s="1157">
        <v>102.34</v>
      </c>
      <c r="R52" s="1158"/>
      <c r="S52" s="1159"/>
    </row>
    <row r="53" spans="1:148" x14ac:dyDescent="0.3">
      <c r="A53" s="1228"/>
      <c r="B53" s="1229"/>
      <c r="C53" s="1230"/>
      <c r="D53" s="1217"/>
      <c r="E53" s="1220"/>
      <c r="F53" s="1220"/>
      <c r="G53" s="1220"/>
      <c r="H53" s="1220"/>
      <c r="I53" s="1220"/>
      <c r="J53" s="1239"/>
      <c r="K53" s="732">
        <v>100.97</v>
      </c>
      <c r="L53" s="722">
        <v>100.54</v>
      </c>
      <c r="M53" s="722">
        <v>100.4</v>
      </c>
      <c r="N53" s="722">
        <v>100.32</v>
      </c>
      <c r="O53" s="722">
        <v>100.31</v>
      </c>
      <c r="P53" s="723">
        <v>99.83</v>
      </c>
      <c r="Q53" s="1160"/>
      <c r="R53" s="1161"/>
      <c r="S53" s="1162"/>
    </row>
    <row r="54" spans="1:148" x14ac:dyDescent="0.3">
      <c r="A54" s="1228"/>
      <c r="B54" s="1229"/>
      <c r="C54" s="1230"/>
      <c r="D54" s="1217"/>
      <c r="E54" s="1220"/>
      <c r="F54" s="1220"/>
      <c r="G54" s="1220"/>
      <c r="H54" s="1220"/>
      <c r="I54" s="1220"/>
      <c r="J54" s="1239"/>
      <c r="K54" s="731" t="s">
        <v>65</v>
      </c>
      <c r="L54" s="716" t="s">
        <v>71</v>
      </c>
      <c r="M54" s="716" t="s">
        <v>72</v>
      </c>
      <c r="N54" s="716" t="s">
        <v>73</v>
      </c>
      <c r="O54" s="716" t="s">
        <v>74</v>
      </c>
      <c r="P54" s="717" t="s">
        <v>75</v>
      </c>
      <c r="Q54" s="1160"/>
      <c r="R54" s="1161"/>
      <c r="S54" s="1162"/>
    </row>
    <row r="55" spans="1:148" ht="21" thickBot="1" x14ac:dyDescent="0.35">
      <c r="A55" s="1228"/>
      <c r="B55" s="1229"/>
      <c r="C55" s="1230"/>
      <c r="D55" s="1244"/>
      <c r="E55" s="1246"/>
      <c r="F55" s="1246"/>
      <c r="G55" s="1246"/>
      <c r="H55" s="1246"/>
      <c r="I55" s="1246"/>
      <c r="J55" s="1240"/>
      <c r="K55" s="735">
        <v>99.93</v>
      </c>
      <c r="L55" s="724"/>
      <c r="M55" s="724"/>
      <c r="N55" s="724"/>
      <c r="O55" s="724"/>
      <c r="P55" s="725"/>
      <c r="Q55" s="1163"/>
      <c r="R55" s="1164"/>
      <c r="S55" s="1165"/>
    </row>
    <row r="56" spans="1:148" x14ac:dyDescent="0.3">
      <c r="A56" s="1234" t="s">
        <v>78</v>
      </c>
      <c r="B56" s="1235"/>
      <c r="C56" s="1236"/>
      <c r="D56" s="1216">
        <v>107.28</v>
      </c>
      <c r="E56" s="1219">
        <v>108.01</v>
      </c>
      <c r="F56" s="1219">
        <v>110.45</v>
      </c>
      <c r="G56" s="1219">
        <v>110.2</v>
      </c>
      <c r="H56" s="1219">
        <v>104.89</v>
      </c>
      <c r="I56" s="1219">
        <v>104.35</v>
      </c>
      <c r="J56" s="1241">
        <v>103.94</v>
      </c>
      <c r="K56" s="733" t="s">
        <v>2</v>
      </c>
      <c r="L56" s="727" t="s">
        <v>3</v>
      </c>
      <c r="M56" s="727" t="s">
        <v>11</v>
      </c>
      <c r="N56" s="727" t="s">
        <v>4</v>
      </c>
      <c r="O56" s="727" t="s">
        <v>13</v>
      </c>
      <c r="P56" s="728" t="s">
        <v>14</v>
      </c>
      <c r="Q56" s="1157">
        <v>103.63</v>
      </c>
      <c r="R56" s="1158"/>
      <c r="S56" s="1159"/>
    </row>
    <row r="57" spans="1:148" x14ac:dyDescent="0.3">
      <c r="A57" s="1228"/>
      <c r="B57" s="1229"/>
      <c r="C57" s="1230"/>
      <c r="D57" s="1217"/>
      <c r="E57" s="1220"/>
      <c r="F57" s="1220"/>
      <c r="G57" s="1220"/>
      <c r="H57" s="1220"/>
      <c r="I57" s="1220"/>
      <c r="J57" s="1239"/>
      <c r="K57" s="732">
        <v>101.13</v>
      </c>
      <c r="L57" s="722">
        <v>100.2</v>
      </c>
      <c r="M57" s="722">
        <v>100.13</v>
      </c>
      <c r="N57" s="722">
        <v>100.21</v>
      </c>
      <c r="O57" s="722">
        <v>100.39</v>
      </c>
      <c r="P57" s="723">
        <v>100.6</v>
      </c>
      <c r="Q57" s="1160"/>
      <c r="R57" s="1161"/>
      <c r="S57" s="1162"/>
    </row>
    <row r="58" spans="1:148" x14ac:dyDescent="0.3">
      <c r="A58" s="1228"/>
      <c r="B58" s="1229"/>
      <c r="C58" s="1230"/>
      <c r="D58" s="1217"/>
      <c r="E58" s="1220"/>
      <c r="F58" s="1220"/>
      <c r="G58" s="1220"/>
      <c r="H58" s="1220"/>
      <c r="I58" s="1220"/>
      <c r="J58" s="1239"/>
      <c r="K58" s="731" t="s">
        <v>65</v>
      </c>
      <c r="L58" s="716" t="s">
        <v>71</v>
      </c>
      <c r="M58" s="716" t="s">
        <v>72</v>
      </c>
      <c r="N58" s="716" t="s">
        <v>73</v>
      </c>
      <c r="O58" s="716" t="s">
        <v>74</v>
      </c>
      <c r="P58" s="717" t="s">
        <v>75</v>
      </c>
      <c r="Q58" s="1160"/>
      <c r="R58" s="1161"/>
      <c r="S58" s="1162"/>
    </row>
    <row r="59" spans="1:148" ht="21" thickBot="1" x14ac:dyDescent="0.35">
      <c r="A59" s="1231"/>
      <c r="B59" s="1232"/>
      <c r="C59" s="1233"/>
      <c r="D59" s="1218"/>
      <c r="E59" s="1221"/>
      <c r="F59" s="1221"/>
      <c r="G59" s="1221"/>
      <c r="H59" s="1221"/>
      <c r="I59" s="1221"/>
      <c r="J59" s="1242"/>
      <c r="K59" s="735">
        <v>100.93</v>
      </c>
      <c r="L59" s="724"/>
      <c r="M59" s="724"/>
      <c r="N59" s="724"/>
      <c r="O59" s="724"/>
      <c r="P59" s="729"/>
      <c r="Q59" s="1163"/>
      <c r="R59" s="1164"/>
      <c r="S59" s="1165"/>
    </row>
    <row r="60" spans="1:148" x14ac:dyDescent="0.3">
      <c r="A60" s="609"/>
      <c r="B60" s="609"/>
      <c r="C60" s="609"/>
      <c r="D60" s="655"/>
      <c r="E60" s="655"/>
      <c r="F60" s="655"/>
      <c r="G60" s="655"/>
      <c r="H60" s="655"/>
      <c r="I60" s="655"/>
      <c r="J60" s="655"/>
      <c r="K60" s="656"/>
      <c r="L60" s="656"/>
      <c r="M60" s="656"/>
      <c r="N60" s="656"/>
      <c r="O60" s="656"/>
      <c r="P60" s="610"/>
      <c r="Q60" s="611"/>
      <c r="R60" s="611"/>
      <c r="S60" s="611"/>
    </row>
    <row r="61" spans="1:148" s="490" customFormat="1" ht="30.75" customHeight="1" thickBot="1" x14ac:dyDescent="0.25">
      <c r="A61" s="1166" t="s">
        <v>549</v>
      </c>
      <c r="B61" s="1166"/>
      <c r="C61" s="1166"/>
      <c r="D61" s="1166"/>
      <c r="E61" s="1166"/>
      <c r="F61" s="1166"/>
      <c r="G61" s="1166"/>
      <c r="H61" s="1166"/>
      <c r="I61" s="1166"/>
      <c r="J61" s="1166"/>
      <c r="K61" s="1166"/>
      <c r="L61" s="1166"/>
      <c r="M61" s="1166"/>
      <c r="N61" s="1166"/>
      <c r="O61" s="1166"/>
      <c r="P61" s="1166"/>
      <c r="Q61" s="1166"/>
      <c r="R61" s="1166"/>
      <c r="S61" s="1166"/>
      <c r="T61" s="663"/>
      <c r="U61" s="663"/>
      <c r="V61" s="375"/>
      <c r="W61" s="375"/>
      <c r="X61" s="1237"/>
      <c r="Y61" s="1237"/>
      <c r="Z61" s="1237"/>
      <c r="AA61" s="1237"/>
      <c r="AB61" s="1237"/>
      <c r="AC61" s="1237"/>
      <c r="AD61" s="1237"/>
      <c r="AE61" s="1237"/>
      <c r="AF61" s="1237"/>
      <c r="AG61" s="1237"/>
      <c r="AH61" s="1237"/>
      <c r="AI61" s="1237"/>
      <c r="AJ61" s="1237"/>
      <c r="AK61" s="375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  <c r="BM61" s="375"/>
      <c r="BN61" s="375"/>
      <c r="BO61" s="375"/>
      <c r="BP61" s="375"/>
      <c r="BQ61" s="375"/>
      <c r="BR61" s="375"/>
      <c r="BS61" s="375"/>
      <c r="BT61" s="375"/>
      <c r="BU61" s="375"/>
      <c r="BV61" s="375"/>
      <c r="BW61" s="375"/>
      <c r="BX61" s="375"/>
      <c r="BY61" s="375"/>
      <c r="BZ61" s="375"/>
      <c r="CA61" s="375"/>
      <c r="CB61" s="375"/>
      <c r="CC61" s="375"/>
      <c r="CD61" s="375"/>
      <c r="CE61" s="375"/>
      <c r="CF61" s="375"/>
      <c r="CG61" s="375"/>
      <c r="CH61" s="375"/>
      <c r="CI61" s="375"/>
      <c r="CJ61" s="375"/>
      <c r="CK61" s="375"/>
      <c r="CL61" s="375"/>
      <c r="CM61" s="375"/>
      <c r="CN61" s="375"/>
      <c r="CO61" s="375"/>
      <c r="CP61" s="375"/>
      <c r="CQ61" s="375"/>
      <c r="CR61" s="375"/>
      <c r="CS61" s="375"/>
      <c r="CT61" s="375"/>
      <c r="CU61" s="375"/>
      <c r="CV61" s="375"/>
      <c r="CW61" s="375"/>
      <c r="CX61" s="375"/>
      <c r="CY61" s="375"/>
      <c r="CZ61" s="375"/>
      <c r="DA61" s="375"/>
      <c r="DB61" s="375"/>
      <c r="DC61" s="375"/>
      <c r="DD61" s="375"/>
      <c r="DE61" s="375"/>
      <c r="DF61" s="375"/>
      <c r="DG61" s="375"/>
      <c r="DH61" s="375"/>
      <c r="DI61" s="375"/>
      <c r="DJ61" s="375"/>
      <c r="DK61" s="375"/>
      <c r="DL61" s="375"/>
      <c r="DM61" s="375"/>
      <c r="DN61" s="375"/>
      <c r="DO61" s="375"/>
      <c r="DP61" s="375"/>
      <c r="DQ61" s="375"/>
      <c r="DR61" s="375"/>
      <c r="DS61" s="375"/>
      <c r="DT61" s="375"/>
      <c r="DU61" s="375"/>
      <c r="DV61" s="375"/>
      <c r="DW61" s="375"/>
      <c r="DX61" s="375"/>
      <c r="DY61" s="375"/>
      <c r="DZ61" s="375"/>
      <c r="EA61" s="375"/>
      <c r="EB61" s="375"/>
      <c r="EC61" s="375"/>
      <c r="ED61" s="375"/>
      <c r="EE61" s="375"/>
      <c r="EF61" s="375"/>
      <c r="EG61" s="375"/>
      <c r="EH61" s="375"/>
      <c r="EI61" s="375"/>
      <c r="EJ61" s="375"/>
      <c r="EK61" s="375"/>
      <c r="EL61" s="375"/>
      <c r="EM61" s="375"/>
      <c r="EN61" s="375"/>
      <c r="EO61" s="375"/>
      <c r="EP61" s="375"/>
      <c r="EQ61" s="375"/>
      <c r="ER61" s="375"/>
    </row>
    <row r="62" spans="1:148" ht="14.25" customHeight="1" x14ac:dyDescent="0.3">
      <c r="A62" s="897" t="s">
        <v>79</v>
      </c>
      <c r="B62" s="898"/>
      <c r="C62" s="899"/>
      <c r="D62" s="1167">
        <v>2012</v>
      </c>
      <c r="E62" s="1167">
        <v>2013</v>
      </c>
      <c r="F62" s="1167">
        <v>2014</v>
      </c>
      <c r="G62" s="1167">
        <v>2015</v>
      </c>
      <c r="H62" s="1167">
        <v>2016</v>
      </c>
      <c r="I62" s="1170">
        <v>2017</v>
      </c>
      <c r="J62" s="1170">
        <v>2018</v>
      </c>
      <c r="K62" s="1152">
        <v>2019</v>
      </c>
      <c r="L62" s="1153"/>
      <c r="M62" s="1153"/>
      <c r="N62" s="1153"/>
      <c r="O62" s="1153"/>
      <c r="P62" s="1173"/>
      <c r="Q62" s="897" t="s">
        <v>603</v>
      </c>
      <c r="R62" s="898"/>
      <c r="S62" s="899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</row>
    <row r="63" spans="1:148" ht="11.25" customHeight="1" x14ac:dyDescent="0.3">
      <c r="A63" s="1116"/>
      <c r="B63" s="1117"/>
      <c r="C63" s="1118"/>
      <c r="D63" s="1168"/>
      <c r="E63" s="1168"/>
      <c r="F63" s="1168"/>
      <c r="G63" s="1168"/>
      <c r="H63" s="1168"/>
      <c r="I63" s="1171"/>
      <c r="J63" s="1171"/>
      <c r="K63" s="1174"/>
      <c r="L63" s="1175"/>
      <c r="M63" s="1175"/>
      <c r="N63" s="1175"/>
      <c r="O63" s="1175"/>
      <c r="P63" s="1176"/>
      <c r="Q63" s="1116"/>
      <c r="R63" s="1117"/>
      <c r="S63" s="1118"/>
      <c r="X63" s="494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</row>
    <row r="64" spans="1:148" ht="15" customHeight="1" x14ac:dyDescent="0.3">
      <c r="A64" s="1116"/>
      <c r="B64" s="1117"/>
      <c r="C64" s="1118"/>
      <c r="D64" s="1168"/>
      <c r="E64" s="1168"/>
      <c r="F64" s="1168"/>
      <c r="G64" s="1168"/>
      <c r="H64" s="1168"/>
      <c r="I64" s="1171"/>
      <c r="J64" s="1171"/>
      <c r="K64" s="1177" t="s">
        <v>2</v>
      </c>
      <c r="L64" s="1179" t="s">
        <v>3</v>
      </c>
      <c r="M64" s="1179" t="s">
        <v>11</v>
      </c>
      <c r="N64" s="1179" t="s">
        <v>4</v>
      </c>
      <c r="O64" s="1179" t="s">
        <v>13</v>
      </c>
      <c r="P64" s="1181" t="s">
        <v>14</v>
      </c>
      <c r="Q64" s="1116"/>
      <c r="R64" s="1117"/>
      <c r="S64" s="1118"/>
      <c r="X64" s="494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</row>
    <row r="65" spans="1:36" ht="1.5" customHeight="1" thickBot="1" x14ac:dyDescent="0.35">
      <c r="A65" s="1116"/>
      <c r="B65" s="1117"/>
      <c r="C65" s="1118"/>
      <c r="D65" s="1169"/>
      <c r="E65" s="1169"/>
      <c r="F65" s="1169"/>
      <c r="G65" s="1169"/>
      <c r="H65" s="1169"/>
      <c r="I65" s="1172"/>
      <c r="J65" s="1172"/>
      <c r="K65" s="1178"/>
      <c r="L65" s="1180"/>
      <c r="M65" s="1180"/>
      <c r="N65" s="1180"/>
      <c r="O65" s="1180"/>
      <c r="P65" s="1182"/>
      <c r="Q65" s="1119"/>
      <c r="R65" s="1120"/>
      <c r="S65" s="1121"/>
      <c r="X65" s="657"/>
      <c r="Y65" s="657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</row>
    <row r="66" spans="1:36" ht="16.5" customHeight="1" x14ac:dyDescent="0.3">
      <c r="A66" s="1194" t="s">
        <v>175</v>
      </c>
      <c r="B66" s="1195"/>
      <c r="C66" s="1196"/>
      <c r="D66" s="1203">
        <v>106.82</v>
      </c>
      <c r="E66" s="1203">
        <v>104.8</v>
      </c>
      <c r="F66" s="1203">
        <v>109.46</v>
      </c>
      <c r="G66" s="1203">
        <v>110.56</v>
      </c>
      <c r="H66" s="1203">
        <v>104.69</v>
      </c>
      <c r="I66" s="1210">
        <v>101.61</v>
      </c>
      <c r="J66" s="1213">
        <v>104.29</v>
      </c>
      <c r="K66" s="713">
        <v>100.89</v>
      </c>
      <c r="L66" s="714">
        <v>100.91</v>
      </c>
      <c r="M66" s="714">
        <v>100.36</v>
      </c>
      <c r="N66" s="714">
        <v>100.21</v>
      </c>
      <c r="O66" s="714">
        <v>100.44</v>
      </c>
      <c r="P66" s="715">
        <v>100.01</v>
      </c>
      <c r="Q66" s="1157">
        <v>103.27</v>
      </c>
      <c r="R66" s="1158"/>
      <c r="S66" s="1159"/>
      <c r="X66" s="657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</row>
    <row r="67" spans="1:36" ht="16.5" customHeight="1" x14ac:dyDescent="0.3">
      <c r="A67" s="1197"/>
      <c r="B67" s="1198"/>
      <c r="C67" s="1199"/>
      <c r="D67" s="1204"/>
      <c r="E67" s="1204"/>
      <c r="F67" s="1204"/>
      <c r="G67" s="1204"/>
      <c r="H67" s="1204"/>
      <c r="I67" s="1211"/>
      <c r="J67" s="1214"/>
      <c r="K67" s="720" t="s">
        <v>65</v>
      </c>
      <c r="L67" s="716" t="s">
        <v>71</v>
      </c>
      <c r="M67" s="716" t="s">
        <v>72</v>
      </c>
      <c r="N67" s="716" t="s">
        <v>73</v>
      </c>
      <c r="O67" s="716" t="s">
        <v>74</v>
      </c>
      <c r="P67" s="717" t="s">
        <v>75</v>
      </c>
      <c r="Q67" s="1160"/>
      <c r="R67" s="1161"/>
      <c r="S67" s="1162"/>
      <c r="X67" s="657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</row>
    <row r="68" spans="1:36" ht="16.5" customHeight="1" thickBot="1" x14ac:dyDescent="0.35">
      <c r="A68" s="1200"/>
      <c r="B68" s="1201"/>
      <c r="C68" s="1202"/>
      <c r="D68" s="1205"/>
      <c r="E68" s="1205"/>
      <c r="F68" s="1205"/>
      <c r="G68" s="1205"/>
      <c r="H68" s="1205"/>
      <c r="I68" s="1212"/>
      <c r="J68" s="1215"/>
      <c r="K68" s="736">
        <v>100.41</v>
      </c>
      <c r="L68" s="718"/>
      <c r="M68" s="718"/>
      <c r="N68" s="718"/>
      <c r="O68" s="718"/>
      <c r="P68" s="719"/>
      <c r="Q68" s="1160"/>
      <c r="R68" s="1161"/>
      <c r="S68" s="1162"/>
    </row>
    <row r="69" spans="1:36" ht="16.5" customHeight="1" x14ac:dyDescent="0.3">
      <c r="A69" s="1234" t="s">
        <v>80</v>
      </c>
      <c r="B69" s="1235"/>
      <c r="C69" s="1236"/>
      <c r="D69" s="1184">
        <v>106.85</v>
      </c>
      <c r="E69" s="1184">
        <v>104.67</v>
      </c>
      <c r="F69" s="1184">
        <v>109.88</v>
      </c>
      <c r="G69" s="1184">
        <v>112.05</v>
      </c>
      <c r="H69" s="1184">
        <v>105.26</v>
      </c>
      <c r="I69" s="1187">
        <v>101.42</v>
      </c>
      <c r="J69" s="1225">
        <v>104.51</v>
      </c>
      <c r="K69" s="720" t="s">
        <v>2</v>
      </c>
      <c r="L69" s="716" t="s">
        <v>3</v>
      </c>
      <c r="M69" s="716" t="s">
        <v>11</v>
      </c>
      <c r="N69" s="716" t="s">
        <v>4</v>
      </c>
      <c r="O69" s="716" t="s">
        <v>13</v>
      </c>
      <c r="P69" s="717" t="s">
        <v>14</v>
      </c>
      <c r="Q69" s="1157">
        <v>102.56</v>
      </c>
      <c r="R69" s="1158"/>
      <c r="S69" s="1159"/>
    </row>
    <row r="70" spans="1:36" ht="16.5" customHeight="1" x14ac:dyDescent="0.3">
      <c r="A70" s="1228"/>
      <c r="B70" s="1229"/>
      <c r="C70" s="1230"/>
      <c r="D70" s="1185"/>
      <c r="E70" s="1185"/>
      <c r="F70" s="1185"/>
      <c r="G70" s="1185"/>
      <c r="H70" s="1185"/>
      <c r="I70" s="1188"/>
      <c r="J70" s="1226"/>
      <c r="K70" s="721">
        <v>100.72</v>
      </c>
      <c r="L70" s="722">
        <v>100.95</v>
      </c>
      <c r="M70" s="722">
        <v>100.35</v>
      </c>
      <c r="N70" s="722">
        <v>100.26</v>
      </c>
      <c r="O70" s="722">
        <v>100.41</v>
      </c>
      <c r="P70" s="723">
        <v>99.78</v>
      </c>
      <c r="Q70" s="1160"/>
      <c r="R70" s="1161"/>
      <c r="S70" s="1162"/>
    </row>
    <row r="71" spans="1:36" ht="16.5" customHeight="1" x14ac:dyDescent="0.3">
      <c r="A71" s="1228"/>
      <c r="B71" s="1229"/>
      <c r="C71" s="1230"/>
      <c r="D71" s="1185"/>
      <c r="E71" s="1185"/>
      <c r="F71" s="1185"/>
      <c r="G71" s="1185"/>
      <c r="H71" s="1185"/>
      <c r="I71" s="1188"/>
      <c r="J71" s="1226"/>
      <c r="K71" s="720" t="s">
        <v>65</v>
      </c>
      <c r="L71" s="716" t="s">
        <v>71</v>
      </c>
      <c r="M71" s="716" t="s">
        <v>72</v>
      </c>
      <c r="N71" s="716" t="s">
        <v>73</v>
      </c>
      <c r="O71" s="716" t="s">
        <v>74</v>
      </c>
      <c r="P71" s="717" t="s">
        <v>75</v>
      </c>
      <c r="Q71" s="1160"/>
      <c r="R71" s="1161"/>
      <c r="S71" s="1162"/>
    </row>
    <row r="72" spans="1:36" ht="21" thickBot="1" x14ac:dyDescent="0.35">
      <c r="A72" s="1231"/>
      <c r="B72" s="1232"/>
      <c r="C72" s="1233"/>
      <c r="D72" s="1186"/>
      <c r="E72" s="1186"/>
      <c r="F72" s="1186"/>
      <c r="G72" s="1186"/>
      <c r="H72" s="1186"/>
      <c r="I72" s="1189"/>
      <c r="J72" s="1227"/>
      <c r="K72" s="737">
        <v>100.06</v>
      </c>
      <c r="L72" s="724"/>
      <c r="M72" s="724"/>
      <c r="N72" s="724"/>
      <c r="O72" s="724"/>
      <c r="P72" s="725"/>
      <c r="Q72" s="1160"/>
      <c r="R72" s="1161"/>
      <c r="S72" s="1162"/>
    </row>
    <row r="73" spans="1:36" ht="15" customHeight="1" x14ac:dyDescent="0.3">
      <c r="A73" s="1228" t="s">
        <v>78</v>
      </c>
      <c r="B73" s="1229"/>
      <c r="C73" s="1230"/>
      <c r="D73" s="1184">
        <v>106.78</v>
      </c>
      <c r="E73" s="1184">
        <v>105.16</v>
      </c>
      <c r="F73" s="1184">
        <v>108.32</v>
      </c>
      <c r="G73" s="1184">
        <v>106.89</v>
      </c>
      <c r="H73" s="1184">
        <v>103.23</v>
      </c>
      <c r="I73" s="1187">
        <v>102.01</v>
      </c>
      <c r="J73" s="1225">
        <v>103.72</v>
      </c>
      <c r="K73" s="726" t="s">
        <v>2</v>
      </c>
      <c r="L73" s="727" t="s">
        <v>3</v>
      </c>
      <c r="M73" s="727" t="s">
        <v>11</v>
      </c>
      <c r="N73" s="727" t="s">
        <v>4</v>
      </c>
      <c r="O73" s="727" t="s">
        <v>13</v>
      </c>
      <c r="P73" s="728" t="s">
        <v>14</v>
      </c>
      <c r="Q73" s="1157">
        <v>105.04</v>
      </c>
      <c r="R73" s="1158"/>
      <c r="S73" s="1159"/>
    </row>
    <row r="74" spans="1:36" x14ac:dyDescent="0.3">
      <c r="A74" s="1228"/>
      <c r="B74" s="1229"/>
      <c r="C74" s="1230"/>
      <c r="D74" s="1185"/>
      <c r="E74" s="1185"/>
      <c r="F74" s="1185"/>
      <c r="G74" s="1185"/>
      <c r="H74" s="1185"/>
      <c r="I74" s="1188"/>
      <c r="J74" s="1226"/>
      <c r="K74" s="721">
        <v>101.31</v>
      </c>
      <c r="L74" s="722">
        <v>100.81</v>
      </c>
      <c r="M74" s="722">
        <v>100.37</v>
      </c>
      <c r="N74" s="722">
        <v>100.09</v>
      </c>
      <c r="O74" s="722">
        <v>100.5</v>
      </c>
      <c r="P74" s="723">
        <v>100.58</v>
      </c>
      <c r="Q74" s="1160"/>
      <c r="R74" s="1161"/>
      <c r="S74" s="1162"/>
    </row>
    <row r="75" spans="1:36" ht="15.75" customHeight="1" x14ac:dyDescent="0.3">
      <c r="A75" s="1228"/>
      <c r="B75" s="1229"/>
      <c r="C75" s="1230"/>
      <c r="D75" s="1185"/>
      <c r="E75" s="1185"/>
      <c r="F75" s="1185"/>
      <c r="G75" s="1185"/>
      <c r="H75" s="1185"/>
      <c r="I75" s="1188"/>
      <c r="J75" s="1226"/>
      <c r="K75" s="720" t="s">
        <v>65</v>
      </c>
      <c r="L75" s="716" t="s">
        <v>71</v>
      </c>
      <c r="M75" s="716" t="s">
        <v>72</v>
      </c>
      <c r="N75" s="716" t="s">
        <v>73</v>
      </c>
      <c r="O75" s="716" t="s">
        <v>74</v>
      </c>
      <c r="P75" s="717" t="s">
        <v>75</v>
      </c>
      <c r="Q75" s="1160"/>
      <c r="R75" s="1161"/>
      <c r="S75" s="1162"/>
    </row>
    <row r="76" spans="1:36" ht="21" thickBot="1" x14ac:dyDescent="0.35">
      <c r="A76" s="1231"/>
      <c r="B76" s="1232"/>
      <c r="C76" s="1233"/>
      <c r="D76" s="1186"/>
      <c r="E76" s="1186"/>
      <c r="F76" s="1186"/>
      <c r="G76" s="1186"/>
      <c r="H76" s="1186"/>
      <c r="I76" s="1189"/>
      <c r="J76" s="1227"/>
      <c r="K76" s="737">
        <v>101.28</v>
      </c>
      <c r="L76" s="724"/>
      <c r="M76" s="724"/>
      <c r="N76" s="724"/>
      <c r="O76" s="724"/>
      <c r="P76" s="729"/>
      <c r="Q76" s="1163"/>
      <c r="R76" s="1164"/>
      <c r="S76" s="1165"/>
    </row>
    <row r="77" spans="1:36" ht="7.5" hidden="1" customHeight="1" x14ac:dyDescent="0.3">
      <c r="A77" s="488"/>
      <c r="B77" s="489"/>
      <c r="C77" s="489"/>
      <c r="D77" s="489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</row>
    <row r="78" spans="1:36" ht="12" customHeight="1" x14ac:dyDescent="0.3"/>
    <row r="79" spans="1:36" ht="12" customHeight="1" x14ac:dyDescent="0.3"/>
    <row r="80" spans="1:36" ht="12" customHeight="1" x14ac:dyDescent="0.3"/>
    <row r="81" spans="11:17" ht="12" customHeight="1" x14ac:dyDescent="0.3"/>
    <row r="82" spans="11:17" ht="12" customHeight="1" x14ac:dyDescent="0.3">
      <c r="K82" s="738"/>
      <c r="Q82" s="739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A41:C41"/>
    <mergeCell ref="D41:G41"/>
    <mergeCell ref="H41:S41"/>
    <mergeCell ref="X42:AJ42"/>
    <mergeCell ref="A39:C39"/>
    <mergeCell ref="D39:G39"/>
    <mergeCell ref="H39:K39"/>
    <mergeCell ref="L39:O39"/>
    <mergeCell ref="P39:S39"/>
    <mergeCell ref="A40:C40"/>
    <mergeCell ref="D40:G40"/>
    <mergeCell ref="H40:K40"/>
    <mergeCell ref="L40:O40"/>
    <mergeCell ref="P40:S40"/>
    <mergeCell ref="X41:AJ41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11:C11"/>
    <mergeCell ref="D11:G11"/>
    <mergeCell ref="H11:K11"/>
    <mergeCell ref="L11:O11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Репьева Анастасия Викторовна</cp:lastModifiedBy>
  <cp:lastPrinted>2019-10-01T04:29:18Z</cp:lastPrinted>
  <dcterms:created xsi:type="dcterms:W3CDTF">1996-09-27T09:22:49Z</dcterms:created>
  <dcterms:modified xsi:type="dcterms:W3CDTF">2019-10-02T03:59:31Z</dcterms:modified>
</cp:coreProperties>
</file>