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9 год\на Сайт\"/>
    </mc:Choice>
  </mc:AlternateContent>
  <bookViews>
    <workbookView xWindow="-90" yWindow="-90" windowWidth="11985" windowHeight="12330" tabRatio="885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5)" sheetId="98" r:id="rId5"/>
    <sheet name="Дин. потр. цен (стр.6-7)" sheetId="293" r:id="rId6"/>
    <sheet name="цены на металл (стр.9)" sheetId="95" r:id="rId7"/>
    <sheet name="цены на металл 2 (стр.10)" sheetId="96" r:id="rId8"/>
    <sheet name="Средние цены+ИПЦ (стр.11)" sheetId="323" r:id="rId9"/>
    <sheet name="сеть учреждений (стр.18-19)" sheetId="350" r:id="rId10"/>
  </sheets>
  <externalReferences>
    <externalReference r:id="rId11"/>
    <externalReference r:id="rId12"/>
  </externalReferences>
  <definedNames>
    <definedName name="_xlnm._FilterDatabase" localSheetId="0" hidden="1">диаграмма!$A$74:$DW$83</definedName>
    <definedName name="_xlnm.Print_Titles" localSheetId="5">'Дин. потр. цен (стр.6-7)'!$3:$4</definedName>
    <definedName name="_xlnm.Print_Titles" localSheetId="9">'сеть учреждений (стр.18-19)'!$3:$4</definedName>
    <definedName name="_xlnm.Print_Area" localSheetId="1">'демогр (стр.1)'!$A$1:$I$61</definedName>
    <definedName name="_xlnm.Print_Area" localSheetId="5">'Дин. потр. цен (стр.6-7)'!$A$1:$F$97</definedName>
    <definedName name="_xlnm.Print_Area" localSheetId="3">'занятость (стр.3)'!$A$1:$H$84</definedName>
    <definedName name="_xlnm.Print_Area" localSheetId="9">'сеть учреждений (стр.18-19)'!$A$1:$E$133</definedName>
    <definedName name="_xlnm.Print_Area" localSheetId="8">'Средние цены+ИПЦ (стр.11)'!$A$1:$S$78</definedName>
    <definedName name="_xlnm.Print_Area" localSheetId="4">'Ст.мин. набора прод.(стр.5)'!$A$1:$J$171</definedName>
    <definedName name="_xlnm.Print_Area" localSheetId="2">'труд рес (стр.2)'!$A$1:$I$68</definedName>
    <definedName name="_xlnm.Print_Area" localSheetId="6">'цены на металл (стр.9)'!$A$1:$O$96</definedName>
    <definedName name="_xlnm.Print_Area" localSheetId="7">'цены на металл 2 (стр.10)'!$A$1:$O$76</definedName>
  </definedNames>
  <calcPr calcId="152511"/>
</workbook>
</file>

<file path=xl/calcChain.xml><?xml version="1.0" encoding="utf-8"?>
<calcChain xmlns="http://schemas.openxmlformats.org/spreadsheetml/2006/main">
  <c r="D116" i="350" l="1"/>
  <c r="C116" i="350"/>
  <c r="D105" i="350"/>
  <c r="C105" i="350"/>
  <c r="D102" i="350"/>
  <c r="C102" i="350"/>
  <c r="D93" i="350"/>
  <c r="D92" i="350" s="1"/>
  <c r="C93" i="350"/>
  <c r="C92" i="350" s="1"/>
  <c r="D89" i="350"/>
  <c r="D65" i="350" s="1"/>
  <c r="C89" i="350"/>
  <c r="C65" i="350" s="1"/>
  <c r="D80" i="350"/>
  <c r="D58" i="350"/>
  <c r="C58" i="350"/>
  <c r="D54" i="350"/>
  <c r="C54" i="350"/>
  <c r="D51" i="350"/>
  <c r="D48" i="350" s="1"/>
  <c r="D7" i="350" s="1"/>
  <c r="C51" i="350"/>
  <c r="D49" i="350"/>
  <c r="C49" i="350"/>
  <c r="C48" i="350" s="1"/>
  <c r="C7" i="350" s="1"/>
  <c r="E48" i="350"/>
  <c r="D44" i="350"/>
  <c r="C44" i="350"/>
  <c r="D37" i="350"/>
  <c r="D30" i="350"/>
  <c r="C30" i="350"/>
  <c r="D15" i="350"/>
  <c r="D11" i="350" s="1"/>
  <c r="C15" i="350"/>
  <c r="E11" i="350"/>
  <c r="C11" i="350"/>
  <c r="D9" i="350"/>
  <c r="C9" i="350"/>
  <c r="C8" i="350"/>
  <c r="D6" i="350"/>
  <c r="C6" i="350"/>
  <c r="E5" i="350"/>
  <c r="C5" i="350" l="1"/>
  <c r="D8" i="350"/>
  <c r="D5" i="350" s="1"/>
  <c r="H9" i="23" l="1"/>
  <c r="H64" i="339"/>
  <c r="G64" i="339"/>
  <c r="C110" i="98" l="1"/>
  <c r="D110" i="98"/>
  <c r="F110" i="98"/>
  <c r="G110" i="98"/>
  <c r="I110" i="98"/>
  <c r="J110" i="98"/>
  <c r="D41" i="323" l="1"/>
  <c r="G5" i="311"/>
  <c r="H40" i="339" l="1"/>
  <c r="D37" i="339"/>
  <c r="F37" i="339"/>
  <c r="G8" i="339" l="1"/>
  <c r="C109" i="98" l="1"/>
  <c r="D109" i="98"/>
  <c r="F109" i="98"/>
  <c r="G109" i="98"/>
  <c r="I109" i="98"/>
  <c r="J109" i="98"/>
  <c r="D21" i="323" l="1"/>
  <c r="C108" i="98" l="1"/>
  <c r="D108" i="98"/>
  <c r="F108" i="98"/>
  <c r="G108" i="98"/>
  <c r="I108" i="98"/>
  <c r="J108" i="98"/>
  <c r="D70" i="293" l="1"/>
  <c r="F70" i="293"/>
  <c r="C70" i="293"/>
  <c r="D64" i="293"/>
  <c r="G62" i="339" l="1"/>
  <c r="H62" i="339"/>
  <c r="G63" i="339"/>
  <c r="H63" i="339"/>
  <c r="D61" i="339" l="1"/>
  <c r="G6" i="311" l="1"/>
  <c r="G7" i="311"/>
  <c r="G24" i="311" l="1"/>
  <c r="G25" i="311"/>
  <c r="G21" i="311"/>
  <c r="G20" i="311"/>
  <c r="G9" i="311"/>
  <c r="G11" i="311"/>
  <c r="D13" i="311"/>
  <c r="H65" i="339" l="1"/>
  <c r="G65" i="339"/>
  <c r="I107" i="98" l="1"/>
  <c r="F107" i="98"/>
  <c r="C107" i="98"/>
  <c r="D107" i="98"/>
  <c r="G107" i="98"/>
  <c r="J107" i="98"/>
  <c r="H13" i="311" l="1"/>
  <c r="J106" i="98" l="1"/>
  <c r="G106" i="98"/>
  <c r="D106" i="98"/>
  <c r="C106" i="98"/>
  <c r="F106" i="98"/>
  <c r="I106" i="98"/>
  <c r="E37" i="339" l="1"/>
  <c r="G6" i="339" l="1"/>
  <c r="F61" i="339" l="1"/>
  <c r="E61" i="339"/>
  <c r="H60" i="339"/>
  <c r="G60" i="339"/>
  <c r="H59" i="339"/>
  <c r="G59" i="339"/>
  <c r="F58" i="339"/>
  <c r="E58" i="339"/>
  <c r="D58" i="339"/>
  <c r="H56" i="339"/>
  <c r="G56" i="339"/>
  <c r="H55" i="339"/>
  <c r="G55" i="339"/>
  <c r="F54" i="339"/>
  <c r="E54" i="339"/>
  <c r="D54" i="339"/>
  <c r="H45" i="339"/>
  <c r="G45" i="339"/>
  <c r="H44" i="339"/>
  <c r="G44" i="339"/>
  <c r="H43" i="339"/>
  <c r="G43" i="339"/>
  <c r="H42" i="339"/>
  <c r="G42" i="339"/>
  <c r="H41" i="339"/>
  <c r="G41" i="339"/>
  <c r="G40" i="339"/>
  <c r="H38" i="339"/>
  <c r="G38" i="339"/>
  <c r="F46" i="339"/>
  <c r="H27" i="339"/>
  <c r="G27" i="339"/>
  <c r="H26" i="339"/>
  <c r="G26" i="339"/>
  <c r="H25" i="339"/>
  <c r="G25" i="339"/>
  <c r="H24" i="339"/>
  <c r="G24" i="339"/>
  <c r="H23" i="339"/>
  <c r="G23" i="339"/>
  <c r="H22" i="339"/>
  <c r="G22" i="339"/>
  <c r="H21" i="339"/>
  <c r="G21" i="339"/>
  <c r="H20" i="339"/>
  <c r="G20" i="339"/>
  <c r="H19" i="339"/>
  <c r="G19" i="339"/>
  <c r="H18" i="339"/>
  <c r="G18" i="339"/>
  <c r="H17" i="339"/>
  <c r="G17" i="339"/>
  <c r="H16" i="339"/>
  <c r="G16" i="339"/>
  <c r="H15" i="339"/>
  <c r="G15" i="339"/>
  <c r="H14" i="339"/>
  <c r="G14" i="339"/>
  <c r="H13" i="339"/>
  <c r="G13" i="339"/>
  <c r="H12" i="339"/>
  <c r="G12" i="339"/>
  <c r="H11" i="339"/>
  <c r="G11" i="339"/>
  <c r="H10" i="339"/>
  <c r="G10" i="339"/>
  <c r="H9" i="339"/>
  <c r="G9" i="339"/>
  <c r="H8" i="339"/>
  <c r="H6" i="339"/>
  <c r="G61" i="339" l="1"/>
  <c r="H61" i="339"/>
  <c r="G54" i="339"/>
  <c r="G58" i="339"/>
  <c r="H37" i="339"/>
  <c r="E46" i="339"/>
  <c r="H58" i="339"/>
  <c r="G37" i="339"/>
  <c r="H54" i="339"/>
  <c r="H46" i="339"/>
  <c r="G46" i="339"/>
  <c r="F22" i="311" l="1"/>
  <c r="D22" i="311"/>
  <c r="B22" i="311"/>
  <c r="H22" i="311"/>
  <c r="G22" i="311" l="1"/>
  <c r="E64" i="293" l="1"/>
  <c r="E62" i="293"/>
  <c r="E63" i="293"/>
  <c r="E61" i="293"/>
  <c r="E60" i="293"/>
  <c r="E71" i="293"/>
  <c r="E37" i="293"/>
  <c r="E38" i="293"/>
  <c r="E39" i="293"/>
  <c r="E40" i="293"/>
  <c r="E41" i="293"/>
  <c r="E42" i="293"/>
  <c r="E43" i="293"/>
  <c r="E44" i="293"/>
  <c r="E45" i="293"/>
  <c r="E46" i="293"/>
  <c r="E47" i="293"/>
  <c r="E48" i="293"/>
  <c r="E49" i="293"/>
  <c r="E50" i="293"/>
  <c r="E51" i="293"/>
  <c r="E52" i="293"/>
  <c r="E53" i="293"/>
  <c r="E54" i="293"/>
  <c r="E36" i="293"/>
  <c r="E34" i="293"/>
  <c r="J104" i="98"/>
  <c r="I104" i="98"/>
  <c r="G104" i="98"/>
  <c r="F104" i="98"/>
  <c r="F103" i="98"/>
  <c r="D104" i="98"/>
  <c r="C104" i="98"/>
  <c r="BK29" i="26" l="1"/>
  <c r="BK28" i="26"/>
  <c r="BK30" i="26" s="1"/>
  <c r="BJ30" i="26"/>
  <c r="B13" i="311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I97" i="98" l="1"/>
  <c r="F97" i="98"/>
  <c r="C97" i="98"/>
  <c r="F5" i="23" l="1"/>
  <c r="E69" i="293" l="1"/>
  <c r="E68" i="293"/>
  <c r="C96" i="98" l="1"/>
  <c r="F96" i="98"/>
  <c r="I96" i="98"/>
  <c r="F13" i="311" l="1"/>
  <c r="G13" i="311" s="1"/>
  <c r="B11" i="26" l="1"/>
  <c r="D93" i="98" l="1"/>
  <c r="G93" i="98"/>
  <c r="J93" i="98"/>
  <c r="I95" i="98"/>
  <c r="F95" i="98"/>
  <c r="C95" i="98"/>
  <c r="F9" i="23" l="1"/>
  <c r="C94" i="98" l="1"/>
  <c r="E6" i="293" l="1"/>
  <c r="I93" i="98" l="1"/>
  <c r="I94" i="98"/>
  <c r="F93" i="98"/>
  <c r="F94" i="98"/>
  <c r="C93" i="98"/>
  <c r="C20" i="26" l="1"/>
  <c r="D17" i="95" l="1"/>
  <c r="F8" i="23" l="1"/>
  <c r="F6" i="23"/>
  <c r="F7" i="23"/>
  <c r="D91" i="98"/>
  <c r="D80" i="98" l="1"/>
  <c r="C78" i="98"/>
  <c r="I91" i="98" l="1"/>
  <c r="F91" i="98"/>
  <c r="C91" i="98"/>
  <c r="G91" i="98" l="1"/>
  <c r="J91" i="98"/>
  <c r="C90" i="98" l="1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55" i="293"/>
  <c r="E56" i="293"/>
  <c r="E57" i="293"/>
  <c r="E58" i="293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sharedStrings.xml><?xml version="1.0" encoding="utf-8"?>
<sst xmlns="http://schemas.openxmlformats.org/spreadsheetml/2006/main" count="1043" uniqueCount="610">
  <si>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</si>
  <si>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</si>
  <si>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</si>
  <si>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</si>
  <si>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</si>
  <si>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</si>
  <si>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</si>
  <si>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</si>
  <si>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</si>
  <si>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</si>
  <si>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</si>
  <si>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</si>
  <si>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</si>
  <si>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</si>
  <si>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</si>
  <si>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</si>
  <si>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</si>
  <si>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</si>
  <si>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</si>
  <si>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</si>
  <si>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</si>
  <si>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</si>
  <si>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</si>
  <si>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</si>
  <si>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</si>
  <si>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</si>
  <si>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</si>
  <si>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</si>
  <si>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</si>
  <si>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</si>
  <si>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</si>
  <si>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</si>
  <si>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</si>
  <si>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</si>
  <si>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</si>
  <si>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</si>
  <si>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</si>
  <si>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</si>
  <si>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</si>
  <si>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</si>
  <si>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</si>
  <si>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</si>
  <si>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</si>
  <si>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</si>
  <si>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</si>
  <si>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</si>
  <si>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</si>
  <si>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</si>
  <si>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</si>
  <si>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</si>
  <si>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</si>
  <si>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</si>
  <si>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</si>
  <si>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</si>
  <si>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</si>
  <si>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</si>
  <si>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</si>
  <si>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</si>
  <si>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</si>
  <si>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</si>
  <si>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</si>
  <si>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</si>
  <si>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</si>
  <si>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</si>
  <si>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</si>
  <si>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</si>
  <si>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</si>
  <si>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</si>
  <si>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</si>
  <si>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</si>
  <si>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</si>
  <si>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</si>
  <si>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</si>
  <si>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</si>
  <si>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</si>
  <si>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</si>
  <si>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</si>
  <si>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</si>
  <si>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</si>
  <si>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</si>
  <si>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</si>
  <si>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</si>
  <si>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</si>
  <si>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</si>
  <si>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</si>
  <si>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</si>
  <si>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</si>
  <si>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</si>
  <si>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</si>
  <si>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</si>
  <si>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</si>
  <si>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</si>
  <si>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</si>
  <si>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</si>
  <si>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</si>
  <si>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</si>
  <si>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</si>
  <si>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</si>
  <si>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</si>
  <si>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</si>
  <si>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</si>
  <si>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</si>
  <si>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</si>
  <si>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</si>
  <si>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</si>
  <si>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</si>
  <si>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</si>
  <si>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</si>
  <si>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</si>
  <si>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</si>
  <si>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</si>
  <si>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</si>
  <si>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</si>
  <si>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</si>
  <si>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</si>
  <si>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</si>
  <si>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</si>
  <si>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</si>
  <si>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</si>
  <si>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</si>
  <si>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</si>
  <si>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</si>
  <si>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</si>
  <si>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</si>
  <si>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</si>
  <si>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</si>
  <si>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</si>
  <si>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</si>
  <si>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</si>
  <si>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</si>
  <si>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</si>
  <si>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</si>
  <si>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</si>
  <si>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</si>
  <si>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</si>
  <si>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</si>
  <si>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</si>
  <si>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</si>
  <si>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</si>
  <si>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</si>
  <si>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</si>
  <si>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</si>
  <si>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</si>
  <si>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</si>
  <si>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</si>
  <si>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</si>
  <si>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</si>
  <si>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</si>
  <si>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2 кв. 2013</t>
  </si>
  <si>
    <t>МО г. Норильск</t>
  </si>
  <si>
    <t>3 кв.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</si>
  <si>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</si>
  <si>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</si>
  <si>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</si>
  <si>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</si>
  <si>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</si>
  <si>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</si>
  <si>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</si>
  <si>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</si>
  <si>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 Ед.
изм.</t>
  </si>
  <si>
    <t>2014</t>
  </si>
  <si>
    <t xml:space="preserve">1) Данные Красноярскстата </t>
  </si>
  <si>
    <t xml:space="preserve">1) По данным Росстата </t>
  </si>
  <si>
    <t>1) По данным Красноярскстата</t>
  </si>
  <si>
    <t>1 кв. 2014</t>
  </si>
  <si>
    <t xml:space="preserve"> - основное общее образование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</si>
  <si>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</si>
  <si>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</si>
  <si>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</si>
  <si>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</si>
  <si>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</si>
  <si>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</si>
  <si>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</si>
  <si>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декабрь 2014</t>
  </si>
  <si>
    <t>вакансий</t>
  </si>
  <si>
    <t>2015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</si>
  <si>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</si>
  <si>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</si>
  <si>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</si>
  <si>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</si>
  <si>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</si>
  <si>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</si>
  <si>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</si>
  <si>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</si>
  <si>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</si>
  <si>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</si>
  <si>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</si>
  <si>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</si>
  <si>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</si>
  <si>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</si>
  <si>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t xml:space="preserve">Заявленная потребность предприятиями и организациями в работниках </t>
  </si>
  <si>
    <t>1 кв. 2016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</si>
  <si>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</si>
  <si>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</si>
  <si>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</si>
  <si>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>3 кв. 2016</t>
  </si>
  <si>
    <t>на 01.01.17г.</t>
  </si>
  <si>
    <t>4 кв. 2016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</si>
  <si>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</si>
  <si>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</si>
  <si>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</si>
  <si>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</si>
  <si>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</si>
  <si>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</si>
  <si>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</si>
  <si>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</si>
  <si>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</si>
  <si>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</si>
  <si>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</si>
  <si>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</si>
  <si>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</si>
  <si>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</si>
  <si>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1 кв. 2017</t>
  </si>
  <si>
    <t>Деятельности по операциям с недвижимым имуществом</t>
  </si>
  <si>
    <t>0 / 0</t>
  </si>
  <si>
    <t xml:space="preserve"> - </t>
  </si>
  <si>
    <t>2 кв. 2017</t>
  </si>
  <si>
    <t>3 кв. 2017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</si>
  <si>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</si>
  <si>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</si>
  <si>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декабрь 2017</t>
  </si>
  <si>
    <t>4 кв. 2017</t>
  </si>
  <si>
    <t>2018</t>
  </si>
  <si>
    <t>Енисейский 
объединенный банк</t>
  </si>
  <si>
    <t>*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</si>
  <si>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</si>
  <si>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</si>
  <si>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t>Численность пенсионеров состоящих на учете в Управлении Пенсионного фонда в г. Норильске</t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</si>
  <si>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</si>
  <si>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</si>
  <si>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</si>
  <si>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</si>
  <si>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</si>
  <si>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</si>
  <si>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</si>
  <si>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</si>
  <si>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</si>
  <si>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</si>
  <si>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</si>
  <si>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</si>
  <si>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</si>
  <si>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</si>
  <si>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</si>
  <si>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</si>
  <si>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</si>
  <si>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</si>
  <si>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</si>
  <si>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</si>
  <si>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</si>
  <si>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</si>
  <si>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изготовление фотоснимков для паспорта  (6 шт.)</t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</si>
  <si>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</si>
  <si>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</si>
  <si>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</si>
  <si>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</si>
  <si>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</si>
  <si>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</si>
  <si>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>картофель</t>
  </si>
  <si>
    <t>капуста белокочанная</t>
  </si>
  <si>
    <t>лук репчатый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</si>
  <si>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</si>
  <si>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</si>
  <si>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</si>
  <si>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</si>
  <si>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</si>
  <si>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</si>
  <si>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</si>
  <si>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</si>
  <si>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</si>
  <si>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</si>
  <si>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</si>
  <si>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</si>
  <si>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</si>
  <si>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</si>
  <si>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20%</t>
  </si>
  <si>
    <t>сыр твердый</t>
  </si>
  <si>
    <t>масло животное</t>
  </si>
  <si>
    <t>масло растительное</t>
  </si>
  <si>
    <t>пиво (отечественное)</t>
  </si>
  <si>
    <t xml:space="preserve">водка </t>
  </si>
  <si>
    <t>помывка в бане   (в общем зале - 2 часа)</t>
  </si>
  <si>
    <t>стрижка модельная женская</t>
  </si>
  <si>
    <t>стрижка модельная мужская</t>
  </si>
  <si>
    <t>пошив брюк</t>
  </si>
  <si>
    <t>пошив платья</t>
  </si>
  <si>
    <t>ремонт женской обуви (металлич. набойки), с учетом НДС</t>
  </si>
  <si>
    <t>ремонт женской обуви (полиурет. набойки), с учетом НДС</t>
  </si>
  <si>
    <t>химчистка мужского костюма</t>
  </si>
  <si>
    <t>усредненный ремонт импортного цветного телевизора (без стоимости запчастей), с НДС</t>
  </si>
  <si>
    <t>ремонт холодильника без стоимости деталей                                     (замена холод. агрегата)</t>
  </si>
  <si>
    <t xml:space="preserve">стирка и глажение 1 кг. белья </t>
  </si>
  <si>
    <t>Абонентская плата за домашний телефон</t>
  </si>
  <si>
    <t>Предоставление разговора на автоматической междугородней телефон. связи на расстоянии 601-1200 км. (1 мин)</t>
  </si>
  <si>
    <t>Предоставление разговора по автономной  междугородней телефон. связи на расстоянии 1201-3000 км. (1 мин)</t>
  </si>
  <si>
    <t>Отправка телеграмм по России (15 слов)</t>
  </si>
  <si>
    <t>1 день проживания на 1-го человека в санатории "Заполярье"</t>
  </si>
  <si>
    <t>Дома отдыха и пансионаты (1 день пребыв.) г. Сочи</t>
  </si>
  <si>
    <t>Плавательный бассейн  расценка за 1 занятие (по абонементу)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</si>
  <si>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</si>
  <si>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</si>
  <si>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</si>
  <si>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</si>
  <si>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</si>
  <si>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</si>
  <si>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</si>
  <si>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1 кв.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</si>
  <si>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</si>
  <si>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</si>
  <si>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</si>
  <si>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</si>
  <si>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</si>
  <si>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</si>
  <si>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</si>
  <si>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</si>
  <si>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</si>
  <si>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</si>
  <si>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</si>
  <si>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</si>
  <si>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</si>
  <si>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</si>
  <si>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</si>
  <si>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</si>
  <si>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</si>
  <si>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</si>
  <si>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</si>
  <si>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</si>
  <si>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</si>
  <si>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</si>
  <si>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</si>
  <si>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</si>
  <si>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</si>
  <si>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</si>
  <si>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</si>
  <si>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>1.6. Среднее профессиональное образование:, всего: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</si>
  <si>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</si>
  <si>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</si>
  <si>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</si>
  <si>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</si>
  <si>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</si>
  <si>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</si>
  <si>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</si>
  <si>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</si>
  <si>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</si>
  <si>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</si>
  <si>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</si>
  <si>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</si>
  <si>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</si>
  <si>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</si>
  <si>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</si>
  <si>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 xml:space="preserve">1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</si>
  <si>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</si>
  <si>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</si>
  <si>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</si>
  <si>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</si>
  <si>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</si>
  <si>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</si>
  <si>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</si>
  <si>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</si>
  <si>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</si>
  <si>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</si>
  <si>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</si>
  <si>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</si>
  <si>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</si>
  <si>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r>
      <t>1.2. Культурно-досуговые центры, всего:</t>
    </r>
    <r>
      <rPr>
        <b/>
        <sz val="13"/>
        <rFont val="Calibri"/>
        <family val="2"/>
        <charset val="204"/>
      </rPr>
      <t>⁴</t>
    </r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</si>
  <si>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</si>
  <si>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</si>
  <si>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</si>
  <si>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</si>
  <si>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</si>
  <si>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>1.3. Театры (Краевой бюджет):,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</si>
  <si>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</si>
  <si>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</si>
  <si>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</si>
  <si>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</si>
  <si>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</si>
  <si>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</si>
  <si>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</si>
  <si>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</si>
  <si>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</si>
  <si>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</si>
  <si>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</si>
  <si>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</si>
  <si>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1.7. Прочие, всего:</t>
  </si>
  <si>
    <t xml:space="preserve"> - МКУ «Обеспечивающий комплекс учреждений культуры»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</si>
  <si>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</si>
  <si>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</si>
  <si>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</si>
  <si>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</si>
  <si>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</si>
  <si>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</si>
  <si>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</si>
  <si>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</si>
  <si>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1.3. Прочие, всего:</t>
  </si>
  <si>
    <t xml:space="preserve"> - МКУ «Обеспечивающий комплекс учреждений спорта»</t>
  </si>
  <si>
    <t>Социальная защита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</si>
  <si>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</si>
  <si>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</si>
  <si>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</si>
  <si>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</si>
  <si>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</si>
  <si>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</si>
  <si>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</si>
  <si>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 xml:space="preserve"> - МБУ «Центр социальной помощи семье и детям «Норильский»</t>
  </si>
  <si>
    <t>ИТОГО ПРОЧИЕ:</t>
  </si>
  <si>
    <t>1.1. МБУ «Молодежный центр»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</si>
  <si>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</si>
  <si>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</si>
  <si>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 xml:space="preserve"> - количество детей, обучившихся по направлению водитель автотранспортных средств</t>
  </si>
  <si>
    <t xml:space="preserve">чел. 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</si>
  <si>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</si>
  <si>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</si>
  <si>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</si>
  <si>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</si>
  <si>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</si>
  <si>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</si>
  <si>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МБУК «Дом культуры «Энергия» присоединено к МБУК «Городской центр культуры» </t>
    </r>
  </si>
  <si>
    <t xml:space="preserve">Сельское, лесное хозяйство, охота, рыболовство и рыбоводство </t>
  </si>
  <si>
    <t>Справочно: ЗФ ПАО "ГМК "Норильский никель"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</si>
  <si>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</si>
  <si>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</si>
  <si>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Городской автобус</t>
  </si>
  <si>
    <t>чел. / ед.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</si>
  <si>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</si>
  <si>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</si>
  <si>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</si>
  <si>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</si>
  <si>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</si>
  <si>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 xml:space="preserve">Количество браков, ед. </t>
  </si>
  <si>
    <r>
      <t>Количество разводов, ед.</t>
    </r>
    <r>
      <rPr>
        <sz val="13"/>
        <rFont val="Times New Roman Cyr"/>
        <family val="1"/>
        <charset val="204"/>
      </rPr>
      <t xml:space="preserve"> </t>
    </r>
  </si>
  <si>
    <t>3 кв.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</si>
  <si>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</si>
  <si>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</si>
  <si>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</si>
  <si>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</si>
  <si>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</si>
  <si>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45 / 46</t>
  </si>
  <si>
    <t>39,5 / 40</t>
  </si>
  <si>
    <t>41,6 / 43</t>
  </si>
  <si>
    <t>43,5 / 45</t>
  </si>
  <si>
    <t>1) min / max</t>
  </si>
  <si>
    <t>На 01.01.19 г.</t>
  </si>
  <si>
    <t>4 кв. 2018</t>
  </si>
  <si>
    <t>Декабрь
2018</t>
  </si>
  <si>
    <t>43,9 / 46</t>
  </si>
  <si>
    <t>45,7 / 48</t>
  </si>
  <si>
    <t>Декабрь 2018</t>
  </si>
  <si>
    <t>66,07 / 69,24</t>
  </si>
  <si>
    <t>75,22 / 78,78</t>
  </si>
  <si>
    <t>65,00 / 69,00</t>
  </si>
  <si>
    <t>75,00 / 79,00</t>
  </si>
  <si>
    <t xml:space="preserve">58,95 / 59,59 </t>
  </si>
  <si>
    <t>67,10 / 67,78</t>
  </si>
  <si>
    <t>Средний курс за 2018 год</t>
  </si>
  <si>
    <r>
      <t xml:space="preserve"> - КГБУЗ «Норильская межрайонная больница №1»  (ж/о Оганер)</t>
    </r>
    <r>
      <rPr>
        <vertAlign val="superscript"/>
        <sz val="13"/>
        <color rgb="FF0070C0"/>
        <rFont val="Times New Roman"/>
        <family val="1"/>
        <charset val="204"/>
      </rPr>
      <t>3</t>
    </r>
    <r>
      <rPr>
        <sz val="13"/>
        <color rgb="FF0070C0"/>
        <rFont val="Times New Roman"/>
        <family val="1"/>
        <charset val="204"/>
      </rPr>
      <t xml:space="preserve"> </t>
    </r>
  </si>
  <si>
    <t>*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</si>
  <si>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</si>
  <si>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</si>
  <si>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</t>
  </si>
  <si>
    <t xml:space="preserve">         Прочие:</t>
  </si>
  <si>
    <t>по инвалидности всего, в т.ч.: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</si>
  <si>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
дети-инвалиды до 18 лет, социальные пенсии), всего</t>
    </r>
  </si>
  <si>
    <t>по случаю потере кормильца (трудовые)</t>
  </si>
  <si>
    <t>На 
01.01.19 г.</t>
  </si>
  <si>
    <t>Январь-декабрь 2018</t>
  </si>
  <si>
    <t>Справочно: Данные по среднесписочной численности работников по полному кругу организаций и предприятий направляются органами статистики 1 раз в год в рамках формирования прогноза СЭР территории. Оценка этого показателя за 2018 г. составила 95 050 чел. и рассчитывается как сумма среднесписочной численности работников занятых в крупных и средних организациях - 79 366 чел. (по форме Красноярскстата в среднем за период 2018 г.) и численности работников СМП которая по оценке 2018 г. составила - 15 684 чел.</t>
  </si>
  <si>
    <r>
      <t xml:space="preserve">                - Управление по спорту</t>
    </r>
    <r>
      <rPr>
        <i/>
        <vertAlign val="superscript"/>
        <sz val="13"/>
        <rFont val="Times New Roman Cyr"/>
        <charset val="204"/>
      </rPr>
      <t>1)</t>
    </r>
  </si>
  <si>
    <r>
      <t xml:space="preserve">                - Управление общего и дошкольного образования</t>
    </r>
    <r>
      <rPr>
        <i/>
        <vertAlign val="superscript"/>
        <sz val="13"/>
        <rFont val="Times New Roman Cyr"/>
        <charset val="204"/>
      </rPr>
      <t>1)</t>
    </r>
  </si>
  <si>
    <t>1) Увеличение численности по разделу "Управление по спорту" и снижение численности по разделу "Управление общего и дошкольного образования" обусловлено изменением типа учреждений из МБУ ДО "ДЮСШ" в МБУ "Спортивные школы"</t>
  </si>
  <si>
    <t>декабрь 2018</t>
  </si>
  <si>
    <t>2019</t>
  </si>
  <si>
    <t>к декабрю 2018 г., %</t>
  </si>
  <si>
    <t>обращение с ТКО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</si>
  <si>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</si>
  <si>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</si>
  <si>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</si>
  <si>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</si>
  <si>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</si>
  <si>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</si>
  <si>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</si>
  <si>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</si>
  <si>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</si>
  <si>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</si>
  <si>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</si>
  <si>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</si>
  <si>
    <t>Средний курс за 2019 год</t>
  </si>
  <si>
    <t>65,23 / 68,45</t>
  </si>
  <si>
    <t>74,49 / 78,10</t>
  </si>
  <si>
    <t>66,14 / 66,70</t>
  </si>
  <si>
    <t>75,55 / 76,15</t>
  </si>
  <si>
    <t>64,27 / 67,38</t>
  </si>
  <si>
    <t>73,04 / 76,51</t>
  </si>
  <si>
    <t>64,00 / 68,00</t>
  </si>
  <si>
    <t>73,00 / 77,00</t>
  </si>
  <si>
    <t>65,53 / 66,01</t>
  </si>
  <si>
    <t>74,41 / 74,97</t>
  </si>
  <si>
    <t>На 01.04.18 г.</t>
  </si>
  <si>
    <t>На 01.04.19 г.</t>
  </si>
  <si>
    <t>Отклонение
 01.04.19 г./ 01.04.18 г., +, -</t>
  </si>
  <si>
    <t xml:space="preserve">На 01.04.19 г. </t>
  </si>
  <si>
    <t>1 кв. 2019</t>
  </si>
  <si>
    <t>На 01.04.2018 г.</t>
  </si>
  <si>
    <t>На 01.04.2019 г.</t>
  </si>
  <si>
    <t>2) По данным ежеквартальной информации Таймырского Долгано-Ненецкого муниципального района</t>
  </si>
  <si>
    <t>Детское дошкольное учреждение: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</si>
  <si>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</si>
  <si>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t>1) По данным  Управления потребительского рынка и услуг Администрации города Норильска</t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</si>
  <si>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</si>
  <si>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</t>
    </r>
  </si>
  <si>
    <t xml:space="preserve">2) По МО г. Норильск приведены данные Управления жилищно-коммунального хозяйства Администрации города </t>
  </si>
  <si>
    <r>
      <t>26 / 40</t>
    </r>
    <r>
      <rPr>
        <vertAlign val="superscript"/>
        <sz val="13"/>
        <rFont val="Times New Roman Cyr"/>
        <charset val="204"/>
      </rPr>
      <t>4)</t>
    </r>
  </si>
  <si>
    <t xml:space="preserve">4) Маршруты в черте районов: Центральный, Кайеркан, Талнах / межрайонные маршруты </t>
  </si>
  <si>
    <t>от 372 до 2 728</t>
  </si>
  <si>
    <r>
      <t>Норильск</t>
    </r>
    <r>
      <rPr>
        <b/>
        <vertAlign val="superscript"/>
        <sz val="13"/>
        <rFont val="Times New Roman"/>
        <family val="1"/>
        <charset val="204"/>
      </rPr>
      <t>1)</t>
    </r>
  </si>
  <si>
    <r>
      <t>Красноярск</t>
    </r>
    <r>
      <rPr>
        <b/>
        <vertAlign val="superscript"/>
        <sz val="13"/>
        <rFont val="Times New Roman"/>
        <family val="1"/>
        <charset val="204"/>
      </rPr>
      <t>1)</t>
    </r>
  </si>
  <si>
    <r>
      <t>Красноярский край</t>
    </r>
    <r>
      <rPr>
        <b/>
        <vertAlign val="superscript"/>
        <sz val="13"/>
        <rFont val="Times New Roman"/>
        <family val="1"/>
        <charset val="204"/>
      </rPr>
      <t>1)</t>
    </r>
  </si>
  <si>
    <t xml:space="preserve">3) Маршруты в черте районов: Центральный, Кайеркан, Талнах / межрайонные маршруты </t>
  </si>
  <si>
    <r>
      <t>26 / 40</t>
    </r>
    <r>
      <rPr>
        <vertAlign val="superscript"/>
        <sz val="13"/>
        <rFont val="Times New Roman"/>
        <family val="1"/>
        <charset val="204"/>
      </rPr>
      <t>3)</t>
    </r>
  </si>
  <si>
    <t>63,80 / 66,91</t>
  </si>
  <si>
    <t>72,08 / 75,56</t>
  </si>
  <si>
    <t>63,00 / 67,00</t>
  </si>
  <si>
    <t>71,00 / 75,00</t>
  </si>
  <si>
    <t>64,77 / 65,33</t>
  </si>
  <si>
    <t>73,30 / 73,85</t>
  </si>
  <si>
    <t xml:space="preserve">    Динамика индекса потребительских цен по Красноярскому краю (период с начала отчетного года к соответствующему периоду предыдущего года), %</t>
  </si>
  <si>
    <t xml:space="preserve">  Динамика индекса потребительских цен по Российской Федерации (период с начала отчетного года к соответствующему периоду предыдущего года), %</t>
  </si>
  <si>
    <r>
      <t>МО город Норильск</t>
    </r>
    <r>
      <rPr>
        <b/>
        <vertAlign val="superscript"/>
        <sz val="13"/>
        <rFont val="Times New Roman"/>
        <family val="1"/>
        <charset val="204"/>
      </rPr>
      <t>1)</t>
    </r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</si>
  <si>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family val="1"/>
        <charset val="204"/>
      </rPr>
      <t>2)</t>
    </r>
  </si>
  <si>
    <r>
      <t xml:space="preserve"> Стоимость проезда в городском общественном транспорте (автобус)</t>
    </r>
    <r>
      <rPr>
        <vertAlign val="superscript"/>
        <sz val="13"/>
        <rFont val="Times New Roman Cyr"/>
        <charset val="204"/>
      </rPr>
      <t>3)</t>
    </r>
  </si>
  <si>
    <t>Сеть учреждений</t>
  </si>
  <si>
    <t>1.1. Учреждения дошкольного образования, всего:</t>
  </si>
  <si>
    <t>6 343/136</t>
  </si>
  <si>
    <t>5 989/180</t>
  </si>
  <si>
    <t xml:space="preserve">         центр образования</t>
  </si>
  <si>
    <t xml:space="preserve"> - численность занимающихся</t>
  </si>
  <si>
    <t xml:space="preserve"> - КГКОУ «Норильский детский дом»</t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</si>
  <si>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>1</t>
    </r>
  </si>
  <si>
    <t xml:space="preserve"> - Представительство НОЧУ ВО «Московский финансово-промышленный университет «Синергия»</t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</si>
  <si>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2</t>
    </r>
  </si>
  <si>
    <t xml:space="preserve"> - АНО «Учебный центр в городе Норильске» (является представителем ФГАОУ ВО «Тюменский государственный университет»</t>
  </si>
  <si>
    <t xml:space="preserve"> - КГБУЗ «Норильская городская стоматологическая поликлиника» (Центральный р-н)</t>
  </si>
  <si>
    <t>861 / 21 570</t>
  </si>
  <si>
    <t>916/26 491</t>
  </si>
  <si>
    <t xml:space="preserve"> - МБУ «Кинокомплекс «Родина» с учетом кинозала «Ретро»</t>
  </si>
  <si>
    <t xml:space="preserve"> - МБУ «Музейно-выставочный комплекс "Музей Норильска" </t>
  </si>
  <si>
    <t xml:space="preserve">          дворец спорта («Арктика», «Ледовый д/с «Кайеркан»)</t>
  </si>
  <si>
    <t>2 643*</t>
  </si>
  <si>
    <r>
      <t>1.2. Детские спортивные школы,  всего:</t>
    </r>
    <r>
      <rPr>
        <vertAlign val="superscript"/>
        <sz val="13"/>
        <color rgb="FF7030A0"/>
        <rFont val="Times New Roman"/>
        <family val="1"/>
        <charset val="204"/>
      </rPr>
      <t>5</t>
    </r>
  </si>
  <si>
    <t>1.9. МКУ "Управление муниципального закупок"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</si>
  <si>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приборостроения», с конца 2017 года является представительством двух организаций профессионального образования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</si>
  <si>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с 31.12.2018 филиал ГАОУ ВО «Ленинградский государственный университет им. А.С. Пушкина» прекратил деятельность на территории г.Норильска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</si>
  <si>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с декабря 2017 года  КГБУЗ «Норильская городская больница №3» (п. Снежногорск) и КГБУЗ «Норильский межрайонный родильный дом» (Центральный р-н) присоединены к КГБУЗ «Норильская межрайонная больница №1»</t>
    </r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</si>
  <si>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в конце 2018 года муниципальные бюджетные учреждения дополнительного образования «Детско-юношеские спортивные школы» реорганизованы в новый вид учреждений МБУ «Спортивные школы» </t>
    </r>
  </si>
  <si>
    <t>63,02 / 66,12</t>
  </si>
  <si>
    <t>70,84 / 74,31</t>
  </si>
  <si>
    <t>64,23 / 64,82</t>
  </si>
  <si>
    <t>72,24 / 72,86</t>
  </si>
  <si>
    <t>МО город Норильск</t>
  </si>
  <si>
    <r>
      <t>На 01.01.19 г.</t>
    </r>
    <r>
      <rPr>
        <b/>
        <vertAlign val="superscript"/>
        <sz val="13"/>
        <rFont val="Times New Roman Cyr"/>
        <charset val="204"/>
      </rPr>
      <t>1)</t>
    </r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</si>
  <si>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charset val="204"/>
      </rPr>
      <t>3)</t>
    </r>
  </si>
  <si>
    <t>2) По данным ЗАГС</t>
  </si>
  <si>
    <r>
      <t xml:space="preserve">Себестоимость  на содержание 1-го ребенка в ДДУ </t>
    </r>
    <r>
      <rPr>
        <vertAlign val="superscript"/>
        <sz val="13"/>
        <rFont val="Times New Roman Cyr"/>
        <charset val="204"/>
      </rPr>
      <t>5)</t>
    </r>
    <r>
      <rPr>
        <sz val="13"/>
        <rFont val="Times New Roman Cyr"/>
        <family val="1"/>
        <charset val="204"/>
      </rPr>
      <t xml:space="preserve"> </t>
    </r>
  </si>
  <si>
    <t>41,5 / 43</t>
  </si>
  <si>
    <t>3) Информация Таймырского Долгано-Ненецкого муниципального района (ежеквартальная)</t>
  </si>
  <si>
    <t>2) Информация Таймырского Долгано-Ненецкого муниципального района (ежеквартальная)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</si>
  <si>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</si>
  <si>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1) Ежеквартальная информация</t>
  </si>
  <si>
    <t>62,64 / 66,93</t>
  </si>
  <si>
    <t>70,20 / 74,89</t>
  </si>
  <si>
    <t>3)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</si>
  <si>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Постоянное население - всего</t>
  </si>
  <si>
    <r>
      <t>181 322</t>
    </r>
    <r>
      <rPr>
        <vertAlign val="superscript"/>
        <sz val="13"/>
        <rFont val="Times New Roman Cyr"/>
        <charset val="204"/>
      </rPr>
      <t>3)</t>
    </r>
  </si>
  <si>
    <r>
      <t>181 931</t>
    </r>
    <r>
      <rPr>
        <vertAlign val="superscript"/>
        <sz val="13"/>
        <rFont val="Times New Roman Cyr"/>
        <charset val="204"/>
      </rPr>
      <t>3)</t>
    </r>
  </si>
  <si>
    <t>На 01.06.2018 г.</t>
  </si>
  <si>
    <t>На 01.06.2019 г.</t>
  </si>
  <si>
    <r>
      <t>На 01.06.18 г.</t>
    </r>
    <r>
      <rPr>
        <b/>
        <vertAlign val="superscript"/>
        <sz val="13"/>
        <rFont val="Times New Roman Cyr"/>
        <charset val="204"/>
      </rPr>
      <t>2)</t>
    </r>
  </si>
  <si>
    <r>
      <t>На 01.06.19 г.</t>
    </r>
    <r>
      <rPr>
        <b/>
        <vertAlign val="superscript"/>
        <sz val="13"/>
        <rFont val="Times New Roman Cyr"/>
        <charset val="204"/>
      </rPr>
      <t>2)</t>
    </r>
  </si>
  <si>
    <t>Отклонение 
01.06.19 г./ 01.06.18 г, +, -</t>
  </si>
  <si>
    <t>За май 2019 г.</t>
  </si>
  <si>
    <t>За май 2018 г.</t>
  </si>
  <si>
    <t>На 01.06.18 г.</t>
  </si>
  <si>
    <t>На 01.06.19 г.</t>
  </si>
  <si>
    <t>Итого 
за 5 месяца</t>
  </si>
  <si>
    <t>63,36 / 66,47</t>
  </si>
  <si>
    <t>70,90 / 74,37</t>
  </si>
  <si>
    <t>63,08 / 67,48</t>
  </si>
  <si>
    <t>70,24 / 75,11</t>
  </si>
  <si>
    <t>64,45 / 65,13</t>
  </si>
  <si>
    <t>72,16 / 72,82</t>
  </si>
  <si>
    <t>Средние цены в городах РФ и МО г. Норильск на 01.06.2019 г.</t>
  </si>
  <si>
    <t>На 01.06.16 г.</t>
  </si>
  <si>
    <t>На 01.06.17 г.</t>
  </si>
  <si>
    <t>43,5 / 45,5</t>
  </si>
  <si>
    <t>46,5 / 49</t>
  </si>
  <si>
    <t>45,8 / 48,5</t>
  </si>
  <si>
    <t>50,9 / 51</t>
  </si>
  <si>
    <t>51,7 / 52</t>
  </si>
  <si>
    <t>57,4 / 59</t>
  </si>
  <si>
    <t xml:space="preserve">5) Снижение показателя в отчетном периоде относительно сопоставимого периода прошлого года обусловлено тем, что расчет себестоимости на 01.06.2018 года был произведен без вычета суммы резерва предстоящих расходов на оплату отпусков </t>
  </si>
  <si>
    <t>1,6 п.п.</t>
  </si>
  <si>
    <t>Май
 2018</t>
  </si>
  <si>
    <t>Май
 2019</t>
  </si>
  <si>
    <t>Май
2018</t>
  </si>
  <si>
    <t>Май
2019</t>
  </si>
  <si>
    <t>Отклонение
май 2019 / май 2018</t>
  </si>
  <si>
    <t>На 
01.06.18 г.</t>
  </si>
  <si>
    <t>На 
01.06.19 г.</t>
  </si>
  <si>
    <t>Отклонение                                    01.06.19 г. / 01.06.18 г.</t>
  </si>
  <si>
    <t>Отклонение 
01.06.19 / 01.06.18, 
+, -</t>
  </si>
  <si>
    <t>3) По данным ежеквартальной информации Таймырского Долгано-Ненецкого муниципального района</t>
  </si>
  <si>
    <t>* данные предоставлены на 01.01.18, поскольку в 2018 году сведения за I квартал отсутствовали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</si>
</sst>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2" formatCode="[$-F800]dddd\,\ mmmm\ dd\,\ yyyy"/>
    <numFmt numFmtId="173" formatCode="0.00000"/>
    <numFmt numFmtId="177" formatCode="0.000"/>
  </numFmts>
  <fonts count="16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vertAlign val="superscript"/>
      <sz val="13"/>
      <color rgb="FF0070C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Calibri"/>
      <family val="2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vertAlign val="superscript"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vertAlign val="superscript"/>
      <sz val="13"/>
      <color rgb="FF7030A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EC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CFD8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49">
    <xf numFmtId="0" fontId="0" fillId="0" borderId="0"/>
    <xf numFmtId="164" fontId="48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47" fillId="0" borderId="0"/>
    <xf numFmtId="0" fontId="48" fillId="0" borderId="0"/>
    <xf numFmtId="9" fontId="48" fillId="0" borderId="0" applyFont="0" applyFill="0" applyBorder="0" applyAlignment="0" applyProtection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6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4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17" fillId="29" borderId="79" applyNumberFormat="0" applyAlignment="0" applyProtection="0"/>
    <xf numFmtId="0" fontId="116" fillId="30" borderId="80" applyNumberFormat="0" applyAlignment="0" applyProtection="0"/>
    <xf numFmtId="0" fontId="115" fillId="30" borderId="79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114" fillId="0" borderId="77" applyNumberFormat="0" applyFill="0" applyAlignment="0" applyProtection="0"/>
    <xf numFmtId="0" fontId="113" fillId="0" borderId="85" applyNumberFormat="0" applyFill="0" applyAlignment="0" applyProtection="0"/>
    <xf numFmtId="0" fontId="112" fillId="0" borderId="78" applyNumberFormat="0" applyFill="0" applyAlignment="0" applyProtection="0"/>
    <xf numFmtId="0" fontId="112" fillId="0" borderId="0" applyNumberFormat="0" applyFill="0" applyBorder="0" applyAlignment="0" applyProtection="0"/>
    <xf numFmtId="0" fontId="103" fillId="0" borderId="84" applyNumberFormat="0" applyFill="0" applyAlignment="0" applyProtection="0"/>
    <xf numFmtId="0" fontId="104" fillId="31" borderId="82" applyNumberFormat="0" applyAlignment="0" applyProtection="0"/>
    <xf numFmtId="0" fontId="111" fillId="0" borderId="0" applyNumberFormat="0" applyFill="0" applyBorder="0" applyAlignment="0" applyProtection="0"/>
    <xf numFmtId="0" fontId="110" fillId="32" borderId="0" applyNumberFormat="0" applyBorder="0" applyAlignment="0" applyProtection="0"/>
    <xf numFmtId="0" fontId="109" fillId="33" borderId="0" applyNumberFormat="0" applyBorder="0" applyAlignment="0" applyProtection="0"/>
    <xf numFmtId="0" fontId="108" fillId="0" borderId="0" applyNumberFormat="0" applyFill="0" applyBorder="0" applyAlignment="0" applyProtection="0"/>
    <xf numFmtId="0" fontId="48" fillId="34" borderId="83" applyNumberFormat="0" applyFont="0" applyAlignment="0" applyProtection="0"/>
    <xf numFmtId="9" fontId="48" fillId="0" borderId="0" applyFont="0" applyFill="0" applyBorder="0" applyAlignment="0" applyProtection="0"/>
    <xf numFmtId="0" fontId="107" fillId="0" borderId="81" applyNumberFormat="0" applyFill="0" applyAlignment="0" applyProtection="0"/>
    <xf numFmtId="0" fontId="105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106" fillId="35" borderId="0" applyNumberFormat="0" applyBorder="0" applyAlignment="0" applyProtection="0"/>
    <xf numFmtId="0" fontId="48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23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48" fillId="0" borderId="0"/>
    <xf numFmtId="0" fontId="48" fillId="0" borderId="0"/>
    <xf numFmtId="44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9" fillId="0" borderId="0"/>
    <xf numFmtId="0" fontId="48" fillId="0" borderId="0"/>
    <xf numFmtId="0" fontId="48" fillId="0" borderId="0"/>
    <xf numFmtId="0" fontId="139" fillId="0" borderId="0"/>
    <xf numFmtId="0" fontId="139" fillId="0" borderId="0"/>
    <xf numFmtId="0" fontId="48" fillId="0" borderId="0"/>
    <xf numFmtId="0" fontId="139" fillId="0" borderId="0"/>
    <xf numFmtId="0" fontId="48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8" fillId="0" borderId="0"/>
    <xf numFmtId="0" fontId="48" fillId="0" borderId="0"/>
    <xf numFmtId="0" fontId="13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9" fillId="0" borderId="0"/>
    <xf numFmtId="0" fontId="139" fillId="0" borderId="0"/>
    <xf numFmtId="0" fontId="48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8" fillId="0" borderId="0"/>
    <xf numFmtId="0" fontId="48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8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7" fillId="0" borderId="0"/>
    <xf numFmtId="0" fontId="48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48" fillId="0" borderId="0"/>
    <xf numFmtId="0" fontId="10" fillId="0" borderId="0"/>
    <xf numFmtId="0" fontId="10" fillId="0" borderId="0"/>
    <xf numFmtId="0" fontId="48" fillId="0" borderId="0"/>
    <xf numFmtId="0" fontId="1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44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4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60" fillId="0" borderId="0"/>
    <xf numFmtId="0" fontId="2" fillId="0" borderId="0"/>
    <xf numFmtId="0" fontId="1" fillId="0" borderId="0"/>
  </cellStyleXfs>
  <cellXfs count="1150">
    <xf numFmtId="0" fontId="0" fillId="0" borderId="0" xfId="0"/>
    <xf numFmtId="166" fontId="54" fillId="0" borderId="0" xfId="0" applyNumberFormat="1" applyFont="1" applyFill="1" applyBorder="1" applyAlignment="1">
      <alignment horizontal="center" vertical="center"/>
    </xf>
    <xf numFmtId="166" fontId="54" fillId="0" borderId="0" xfId="0" applyNumberFormat="1" applyFont="1" applyFill="1" applyBorder="1" applyAlignment="1">
      <alignment horizontal="center"/>
    </xf>
    <xf numFmtId="0" fontId="49" fillId="0" borderId="0" xfId="0" applyFont="1" applyFill="1" applyBorder="1"/>
    <xf numFmtId="0" fontId="54" fillId="0" borderId="0" xfId="0" applyFont="1" applyFill="1" applyBorder="1"/>
    <xf numFmtId="0" fontId="54" fillId="0" borderId="0" xfId="0" applyFont="1" applyFill="1"/>
    <xf numFmtId="0" fontId="50" fillId="0" borderId="0" xfId="0" applyFont="1" applyFill="1"/>
    <xf numFmtId="167" fontId="49" fillId="0" borderId="0" xfId="0" applyNumberFormat="1" applyFont="1" applyFill="1"/>
    <xf numFmtId="0" fontId="57" fillId="0" borderId="0" xfId="0" applyFont="1" applyFill="1"/>
    <xf numFmtId="0" fontId="49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50" fillId="0" borderId="0" xfId="0" applyFont="1" applyFill="1" applyBorder="1" applyAlignment="1">
      <alignment horizontal="center"/>
    </xf>
    <xf numFmtId="0" fontId="72" fillId="0" borderId="0" xfId="0" applyFont="1" applyFill="1" applyBorder="1"/>
    <xf numFmtId="0" fontId="54" fillId="0" borderId="0" xfId="0" applyFont="1" applyFill="1" applyAlignment="1">
      <alignment wrapText="1"/>
    </xf>
    <xf numFmtId="0" fontId="70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vertical="top" wrapText="1"/>
    </xf>
    <xf numFmtId="0" fontId="74" fillId="0" borderId="0" xfId="0" applyFont="1" applyFill="1" applyBorder="1" applyAlignment="1">
      <alignment horizontal="center" wrapText="1"/>
    </xf>
    <xf numFmtId="0" fontId="73" fillId="0" borderId="0" xfId="0" applyFont="1" applyFill="1" applyBorder="1" applyAlignment="1">
      <alignment wrapText="1"/>
    </xf>
    <xf numFmtId="0" fontId="50" fillId="0" borderId="0" xfId="0" applyFont="1" applyFill="1" applyBorder="1"/>
    <xf numFmtId="0" fontId="71" fillId="0" borderId="0" xfId="0" applyFont="1" applyFill="1" applyBorder="1" applyAlignment="1">
      <alignment vertical="top" wrapText="1"/>
    </xf>
    <xf numFmtId="2" fontId="49" fillId="0" borderId="0" xfId="0" applyNumberFormat="1" applyFont="1" applyFill="1"/>
    <xf numFmtId="1" fontId="49" fillId="0" borderId="0" xfId="0" applyNumberFormat="1" applyFont="1" applyFill="1"/>
    <xf numFmtId="49" fontId="49" fillId="0" borderId="0" xfId="0" applyNumberFormat="1" applyFont="1" applyFill="1" applyAlignment="1">
      <alignment horizontal="center"/>
    </xf>
    <xf numFmtId="0" fontId="54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vertical="center" wrapText="1"/>
    </xf>
    <xf numFmtId="166" fontId="49" fillId="0" borderId="0" xfId="0" applyNumberFormat="1" applyFont="1" applyFill="1"/>
    <xf numFmtId="0" fontId="49" fillId="0" borderId="0" xfId="0" applyFont="1" applyFill="1" applyBorder="1" applyAlignment="1">
      <alignment vertical="center"/>
    </xf>
    <xf numFmtId="0" fontId="73" fillId="0" borderId="0" xfId="0" applyFont="1" applyFill="1" applyBorder="1"/>
    <xf numFmtId="3" fontId="49" fillId="0" borderId="0" xfId="0" applyNumberFormat="1" applyFont="1" applyFill="1"/>
    <xf numFmtId="0" fontId="86" fillId="0" borderId="0" xfId="0" applyFont="1" applyFill="1"/>
    <xf numFmtId="167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/>
    <xf numFmtId="0" fontId="73" fillId="0" borderId="0" xfId="0" applyFont="1" applyFill="1" applyBorder="1" applyAlignment="1">
      <alignment vertical="top" wrapText="1"/>
    </xf>
    <xf numFmtId="0" fontId="74" fillId="0" borderId="0" xfId="0" applyFont="1" applyFill="1" applyBorder="1" applyAlignment="1">
      <alignment vertical="top" wrapText="1"/>
    </xf>
    <xf numFmtId="0" fontId="75" fillId="0" borderId="0" xfId="0" applyFont="1" applyFill="1" applyBorder="1"/>
    <xf numFmtId="0" fontId="76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justify"/>
    </xf>
    <xf numFmtId="0" fontId="72" fillId="0" borderId="0" xfId="0" applyFont="1" applyFill="1"/>
    <xf numFmtId="0" fontId="62" fillId="0" borderId="0" xfId="0" applyFont="1" applyFill="1" applyAlignment="1"/>
    <xf numFmtId="4" fontId="49" fillId="0" borderId="0" xfId="0" applyNumberFormat="1" applyFont="1" applyFill="1"/>
    <xf numFmtId="0" fontId="61" fillId="0" borderId="0" xfId="0" applyFont="1" applyFill="1" applyBorder="1" applyAlignment="1">
      <alignment horizontal="center"/>
    </xf>
    <xf numFmtId="2" fontId="58" fillId="0" borderId="0" xfId="0" applyNumberFormat="1" applyFont="1" applyFill="1" applyAlignment="1">
      <alignment horizontal="center"/>
    </xf>
    <xf numFmtId="3" fontId="54" fillId="0" borderId="0" xfId="0" applyNumberFormat="1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4" fontId="54" fillId="0" borderId="0" xfId="0" applyNumberFormat="1" applyFont="1" applyFill="1" applyBorder="1" applyAlignment="1">
      <alignment horizontal="center" vertical="center"/>
    </xf>
    <xf numFmtId="2" fontId="58" fillId="0" borderId="0" xfId="0" applyNumberFormat="1" applyFont="1" applyFill="1" applyAlignment="1"/>
    <xf numFmtId="0" fontId="54" fillId="0" borderId="0" xfId="0" applyFont="1" applyFill="1" applyBorder="1" applyAlignment="1">
      <alignment vertical="center"/>
    </xf>
    <xf numFmtId="3" fontId="49" fillId="0" borderId="0" xfId="0" applyNumberFormat="1" applyFont="1" applyFill="1" applyBorder="1"/>
    <xf numFmtId="0" fontId="61" fillId="0" borderId="0" xfId="0" applyFont="1" applyFill="1" applyBorder="1" applyAlignment="1"/>
    <xf numFmtId="1" fontId="95" fillId="0" borderId="0" xfId="0" applyNumberFormat="1" applyFont="1" applyFill="1"/>
    <xf numFmtId="0" fontId="95" fillId="0" borderId="0" xfId="0" applyFont="1" applyFill="1"/>
    <xf numFmtId="4" fontId="95" fillId="0" borderId="0" xfId="0" applyNumberFormat="1" applyFont="1" applyFill="1"/>
    <xf numFmtId="0" fontId="51" fillId="0" borderId="0" xfId="0" applyFont="1" applyFill="1" applyBorder="1" applyAlignment="1">
      <alignment horizontal="center" vertical="center" wrapText="1"/>
    </xf>
    <xf numFmtId="2" fontId="68" fillId="0" borderId="0" xfId="0" applyNumberFormat="1" applyFont="1" applyFill="1" applyBorder="1" applyAlignment="1">
      <alignment horizontal="center" vertical="center"/>
    </xf>
    <xf numFmtId="167" fontId="49" fillId="0" borderId="0" xfId="0" applyNumberFormat="1" applyFont="1" applyFill="1" applyBorder="1"/>
    <xf numFmtId="0" fontId="49" fillId="0" borderId="0" xfId="0" applyFont="1" applyFill="1"/>
    <xf numFmtId="0" fontId="50" fillId="0" borderId="0" xfId="0" applyFont="1" applyFill="1" applyAlignment="1">
      <alignment horizontal="center"/>
    </xf>
    <xf numFmtId="0" fontId="72" fillId="0" borderId="0" xfId="0" applyFont="1" applyFill="1" applyBorder="1"/>
    <xf numFmtId="0" fontId="49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left" vertical="justify" wrapText="1"/>
    </xf>
    <xf numFmtId="0" fontId="63" fillId="0" borderId="0" xfId="0" applyFont="1" applyFill="1" applyBorder="1" applyAlignment="1">
      <alignment horizontal="left" vertical="justify" wrapText="1"/>
    </xf>
    <xf numFmtId="0" fontId="54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 vertical="top" wrapText="1"/>
    </xf>
    <xf numFmtId="0" fontId="49" fillId="2" borderId="0" xfId="0" applyFont="1" applyFill="1" applyBorder="1"/>
    <xf numFmtId="0" fontId="79" fillId="0" borderId="0" xfId="0" applyFont="1" applyFill="1" applyBorder="1" applyAlignment="1"/>
    <xf numFmtId="167" fontId="50" fillId="0" borderId="0" xfId="0" applyNumberFormat="1" applyFont="1" applyFill="1" applyBorder="1"/>
    <xf numFmtId="167" fontId="95" fillId="0" borderId="0" xfId="0" applyNumberFormat="1" applyFont="1" applyFill="1"/>
    <xf numFmtId="0" fontId="119" fillId="0" borderId="0" xfId="0" applyFont="1" applyFill="1" applyBorder="1"/>
    <xf numFmtId="167" fontId="121" fillId="0" borderId="0" xfId="0" applyNumberFormat="1" applyFont="1" applyFill="1"/>
    <xf numFmtId="167" fontId="120" fillId="0" borderId="0" xfId="0" applyNumberFormat="1" applyFont="1" applyFill="1"/>
    <xf numFmtId="167" fontId="49" fillId="0" borderId="0" xfId="0" applyNumberFormat="1" applyFont="1" applyFill="1" applyAlignment="1">
      <alignment horizontal="center" vertical="center"/>
    </xf>
    <xf numFmtId="0" fontId="70" fillId="0" borderId="0" xfId="0" applyFont="1" applyFill="1" applyBorder="1" applyAlignment="1">
      <alignment vertical="top" wrapText="1"/>
    </xf>
    <xf numFmtId="0" fontId="0" fillId="2" borderId="0" xfId="0" applyFill="1" applyBorder="1"/>
    <xf numFmtId="0" fontId="119" fillId="2" borderId="0" xfId="0" applyFont="1" applyFill="1" applyBorder="1"/>
    <xf numFmtId="0" fontId="50" fillId="0" borderId="6" xfId="0" applyFont="1" applyFill="1" applyBorder="1" applyAlignment="1">
      <alignment horizontal="center"/>
    </xf>
    <xf numFmtId="0" fontId="78" fillId="0" borderId="0" xfId="0" applyFont="1" applyFill="1" applyBorder="1" applyAlignment="1">
      <alignment vertical="center" wrapText="1"/>
    </xf>
    <xf numFmtId="167" fontId="70" fillId="0" borderId="0" xfId="0" applyNumberFormat="1" applyFont="1" applyFill="1" applyBorder="1" applyAlignment="1">
      <alignment vertical="center"/>
    </xf>
    <xf numFmtId="2" fontId="70" fillId="0" borderId="0" xfId="0" applyNumberFormat="1" applyFont="1" applyFill="1" applyBorder="1" applyAlignment="1">
      <alignment vertical="center"/>
    </xf>
    <xf numFmtId="4" fontId="70" fillId="0" borderId="0" xfId="0" applyNumberFormat="1" applyFont="1" applyFill="1" applyBorder="1" applyAlignment="1">
      <alignment vertical="center"/>
    </xf>
    <xf numFmtId="1" fontId="70" fillId="0" borderId="0" xfId="0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 vertical="top" wrapText="1"/>
    </xf>
    <xf numFmtId="0" fontId="70" fillId="0" borderId="0" xfId="0" applyFont="1" applyFill="1" applyBorder="1" applyAlignment="1"/>
    <xf numFmtId="0" fontId="69" fillId="0" borderId="0" xfId="0" applyFont="1" applyFill="1" applyBorder="1" applyAlignment="1">
      <alignment vertical="top" wrapText="1"/>
    </xf>
    <xf numFmtId="3" fontId="49" fillId="0" borderId="0" xfId="0" applyNumberFormat="1" applyFont="1" applyFill="1" applyAlignment="1">
      <alignment vertical="center"/>
    </xf>
    <xf numFmtId="1" fontId="49" fillId="0" borderId="0" xfId="0" applyNumberFormat="1" applyFont="1" applyFill="1" applyBorder="1"/>
    <xf numFmtId="2" fontId="49" fillId="0" borderId="0" xfId="0" applyNumberFormat="1" applyFont="1" applyFill="1" applyAlignment="1">
      <alignment horizontal="left"/>
    </xf>
    <xf numFmtId="167" fontId="94" fillId="0" borderId="0" xfId="0" applyNumberFormat="1" applyFont="1" applyFill="1"/>
    <xf numFmtId="0" fontId="55" fillId="0" borderId="0" xfId="0" applyFont="1" applyFill="1" applyBorder="1" applyAlignment="1">
      <alignment horizontal="center"/>
    </xf>
    <xf numFmtId="0" fontId="49" fillId="0" borderId="57" xfId="0" applyFont="1" applyFill="1" applyBorder="1"/>
    <xf numFmtId="0" fontId="84" fillId="0" borderId="0" xfId="0" applyFont="1" applyFill="1" applyAlignment="1"/>
    <xf numFmtId="0" fontId="60" fillId="0" borderId="0" xfId="0" applyFont="1" applyFill="1" applyAlignment="1"/>
    <xf numFmtId="0" fontId="81" fillId="0" borderId="0" xfId="0" applyFont="1" applyFill="1"/>
    <xf numFmtId="0" fontId="53" fillId="0" borderId="0" xfId="0" applyFont="1" applyFill="1" applyBorder="1"/>
    <xf numFmtId="167" fontId="49" fillId="0" borderId="0" xfId="0" applyNumberFormat="1" applyFont="1" applyFill="1" applyAlignment="1">
      <alignment horizontal="left"/>
    </xf>
    <xf numFmtId="0" fontId="53" fillId="0" borderId="0" xfId="0" applyFont="1" applyFill="1" applyBorder="1" applyAlignment="1">
      <alignment horizontal="left"/>
    </xf>
    <xf numFmtId="166" fontId="50" fillId="0" borderId="7" xfId="0" applyNumberFormat="1" applyFont="1" applyFill="1" applyBorder="1" applyAlignment="1">
      <alignment horizontal="center" vertical="center"/>
    </xf>
    <xf numFmtId="0" fontId="50" fillId="0" borderId="8" xfId="0" applyFont="1" applyFill="1" applyBorder="1"/>
    <xf numFmtId="166" fontId="50" fillId="0" borderId="0" xfId="0" applyNumberFormat="1" applyFont="1" applyFill="1" applyBorder="1"/>
    <xf numFmtId="0" fontId="88" fillId="0" borderId="0" xfId="10" applyFont="1" applyFill="1"/>
    <xf numFmtId="0" fontId="88" fillId="0" borderId="0" xfId="7" applyFont="1" applyFill="1"/>
    <xf numFmtId="167" fontId="88" fillId="0" borderId="0" xfId="10" applyNumberFormat="1" applyFont="1" applyFill="1" applyBorder="1"/>
    <xf numFmtId="0" fontId="70" fillId="0" borderId="0" xfId="0" applyFont="1" applyFill="1" applyAlignment="1">
      <alignment horizontal="left"/>
    </xf>
    <xf numFmtId="0" fontId="88" fillId="0" borderId="0" xfId="11" applyFont="1" applyFill="1"/>
    <xf numFmtId="0" fontId="88" fillId="0" borderId="0" xfId="13" applyFont="1" applyFill="1"/>
    <xf numFmtId="0" fontId="70" fillId="0" borderId="0" xfId="0" applyFont="1" applyFill="1" applyBorder="1" applyAlignment="1">
      <alignment horizontal="left" wrapText="1"/>
    </xf>
    <xf numFmtId="0" fontId="91" fillId="0" borderId="0" xfId="3" applyFont="1" applyFill="1" applyBorder="1" applyAlignment="1">
      <alignment horizontal="right" wrapText="1"/>
    </xf>
    <xf numFmtId="0" fontId="89" fillId="0" borderId="0" xfId="2" applyFont="1" applyFill="1" applyBorder="1" applyAlignment="1">
      <alignment horizontal="right" wrapText="1"/>
    </xf>
    <xf numFmtId="0" fontId="87" fillId="0" borderId="0" xfId="15" applyFill="1"/>
    <xf numFmtId="167" fontId="93" fillId="0" borderId="0" xfId="17" applyNumberFormat="1" applyFont="1" applyFill="1" applyBorder="1" applyAlignment="1">
      <alignment horizontal="center" wrapText="1"/>
    </xf>
    <xf numFmtId="0" fontId="91" fillId="0" borderId="0" xfId="4" applyFont="1" applyFill="1" applyBorder="1" applyAlignment="1">
      <alignment horizontal="right" wrapText="1"/>
    </xf>
    <xf numFmtId="0" fontId="88" fillId="0" borderId="0" xfId="16" applyFont="1" applyFill="1"/>
    <xf numFmtId="0" fontId="88" fillId="0" borderId="0" xfId="8" applyFont="1" applyFill="1"/>
    <xf numFmtId="0" fontId="88" fillId="0" borderId="0" xfId="9" applyFont="1" applyFill="1"/>
    <xf numFmtId="167" fontId="70" fillId="0" borderId="0" xfId="0" applyNumberFormat="1" applyFont="1" applyFill="1" applyBorder="1" applyAlignment="1">
      <alignment horizontal="center" vertical="center" wrapText="1"/>
    </xf>
    <xf numFmtId="0" fontId="92" fillId="0" borderId="0" xfId="5" applyFont="1" applyFill="1" applyBorder="1" applyAlignment="1">
      <alignment horizontal="right" wrapText="1"/>
    </xf>
    <xf numFmtId="0" fontId="90" fillId="0" borderId="0" xfId="8" applyFont="1" applyFill="1"/>
    <xf numFmtId="0" fontId="90" fillId="0" borderId="0" xfId="9" applyFont="1" applyFill="1"/>
    <xf numFmtId="0" fontId="51" fillId="0" borderId="0" xfId="0" applyFont="1" applyFill="1"/>
    <xf numFmtId="0" fontId="50" fillId="0" borderId="0" xfId="0" applyFont="1" applyFill="1" applyAlignment="1">
      <alignment horizontal="center" vertical="center"/>
    </xf>
    <xf numFmtId="3" fontId="64" fillId="2" borderId="0" xfId="0" applyNumberFormat="1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/>
    </xf>
    <xf numFmtId="0" fontId="61" fillId="0" borderId="0" xfId="0" applyFont="1" applyFill="1" applyBorder="1"/>
    <xf numFmtId="0" fontId="53" fillId="0" borderId="1" xfId="0" applyFont="1" applyFill="1" applyBorder="1"/>
    <xf numFmtId="0" fontId="54" fillId="0" borderId="2" xfId="0" applyFont="1" applyFill="1" applyBorder="1" applyAlignment="1">
      <alignment horizontal="left"/>
    </xf>
    <xf numFmtId="2" fontId="53" fillId="0" borderId="31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Fill="1" applyAlignment="1">
      <alignment horizontal="center"/>
    </xf>
    <xf numFmtId="172" fontId="133" fillId="0" borderId="0" xfId="0" applyNumberFormat="1" applyFont="1" applyFill="1"/>
    <xf numFmtId="0" fontId="82" fillId="0" borderId="0" xfId="0" applyFont="1" applyFill="1" applyBorder="1" applyAlignment="1">
      <alignment horizontal="center" vertical="center"/>
    </xf>
    <xf numFmtId="166" fontId="67" fillId="0" borderId="22" xfId="0" applyNumberFormat="1" applyFont="1" applyFill="1" applyBorder="1" applyAlignment="1">
      <alignment horizontal="center" vertical="center"/>
    </xf>
    <xf numFmtId="166" fontId="54" fillId="2" borderId="1" xfId="0" applyNumberFormat="1" applyFont="1" applyFill="1" applyBorder="1" applyAlignment="1">
      <alignment horizontal="center" vertical="center"/>
    </xf>
    <xf numFmtId="166" fontId="64" fillId="0" borderId="22" xfId="0" applyNumberFormat="1" applyFont="1" applyFill="1" applyBorder="1" applyAlignment="1">
      <alignment horizontal="center" vertical="center"/>
    </xf>
    <xf numFmtId="3" fontId="54" fillId="0" borderId="65" xfId="0" applyNumberFormat="1" applyFont="1" applyFill="1" applyBorder="1" applyAlignment="1">
      <alignment horizontal="center" vertical="center"/>
    </xf>
    <xf numFmtId="166" fontId="54" fillId="0" borderId="14" xfId="0" applyNumberFormat="1" applyFont="1" applyFill="1" applyBorder="1" applyAlignment="1">
      <alignment horizontal="center" vertical="center" wrapText="1"/>
    </xf>
    <xf numFmtId="3" fontId="54" fillId="2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136" fillId="0" borderId="0" xfId="0" applyFont="1" applyFill="1" applyBorder="1"/>
    <xf numFmtId="0" fontId="49" fillId="0" borderId="65" xfId="0" applyFont="1" applyFill="1" applyBorder="1"/>
    <xf numFmtId="0" fontId="49" fillId="0" borderId="65" xfId="0" applyFont="1" applyFill="1" applyBorder="1" applyAlignment="1">
      <alignment horizontal="center"/>
    </xf>
    <xf numFmtId="0" fontId="78" fillId="0" borderId="0" xfId="0" applyFont="1" applyFill="1" applyBorder="1" applyAlignment="1">
      <alignment vertical="center"/>
    </xf>
    <xf numFmtId="166" fontId="54" fillId="0" borderId="0" xfId="0" applyNumberFormat="1" applyFont="1" applyFill="1" applyBorder="1" applyAlignment="1">
      <alignment wrapText="1"/>
    </xf>
    <xf numFmtId="166" fontId="50" fillId="0" borderId="0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Fill="1" applyBorder="1"/>
    <xf numFmtId="167" fontId="0" fillId="0" borderId="0" xfId="0" applyNumberFormat="1" applyFill="1" applyBorder="1" applyAlignment="1">
      <alignment horizontal="center" vertical="center"/>
    </xf>
    <xf numFmtId="0" fontId="72" fillId="0" borderId="0" xfId="19" applyFont="1" applyFill="1"/>
    <xf numFmtId="0" fontId="69" fillId="0" borderId="31" xfId="19" applyFont="1" applyFill="1" applyBorder="1" applyAlignment="1">
      <alignment horizontal="center" vertical="center"/>
    </xf>
    <xf numFmtId="14" fontId="69" fillId="0" borderId="54" xfId="19" applyNumberFormat="1" applyFont="1" applyFill="1" applyBorder="1" applyAlignment="1">
      <alignment horizontal="center" vertical="center"/>
    </xf>
    <xf numFmtId="0" fontId="85" fillId="0" borderId="1" xfId="19" applyFont="1" applyFill="1" applyBorder="1" applyAlignment="1">
      <alignment horizontal="left" vertical="center" wrapText="1"/>
    </xf>
    <xf numFmtId="0" fontId="85" fillId="0" borderId="1" xfId="19" applyFont="1" applyFill="1" applyBorder="1" applyAlignment="1">
      <alignment horizontal="center" vertical="center"/>
    </xf>
    <xf numFmtId="3" fontId="85" fillId="0" borderId="1" xfId="19" applyNumberFormat="1" applyFont="1" applyFill="1" applyBorder="1" applyAlignment="1">
      <alignment horizontal="center" vertical="center"/>
    </xf>
    <xf numFmtId="0" fontId="141" fillId="0" borderId="3" xfId="19" applyNumberFormat="1" applyFont="1" applyFill="1" applyBorder="1" applyAlignment="1">
      <alignment horizontal="left" vertical="center" indent="2"/>
    </xf>
    <xf numFmtId="0" fontId="141" fillId="0" borderId="3" xfId="19" applyFont="1" applyFill="1" applyBorder="1" applyAlignment="1">
      <alignment horizontal="center" vertical="center"/>
    </xf>
    <xf numFmtId="3" fontId="141" fillId="0" borderId="4" xfId="19" applyNumberFormat="1" applyFont="1" applyFill="1" applyBorder="1" applyAlignment="1">
      <alignment horizontal="center" vertical="center"/>
    </xf>
    <xf numFmtId="0" fontId="142" fillId="0" borderId="3" xfId="19" applyNumberFormat="1" applyFont="1" applyFill="1" applyBorder="1" applyAlignment="1">
      <alignment horizontal="left" vertical="center" indent="2"/>
    </xf>
    <xf numFmtId="0" fontId="142" fillId="0" borderId="3" xfId="19" applyFont="1" applyFill="1" applyBorder="1" applyAlignment="1">
      <alignment horizontal="center" vertical="center"/>
    </xf>
    <xf numFmtId="3" fontId="142" fillId="0" borderId="4" xfId="19" applyNumberFormat="1" applyFont="1" applyFill="1" applyBorder="1" applyAlignment="1">
      <alignment horizontal="center" vertical="center"/>
    </xf>
    <xf numFmtId="0" fontId="143" fillId="0" borderId="3" xfId="19" applyNumberFormat="1" applyFont="1" applyFill="1" applyBorder="1" applyAlignment="1">
      <alignment horizontal="left" vertical="center" indent="2"/>
    </xf>
    <xf numFmtId="0" fontId="143" fillId="0" borderId="3" xfId="19" applyFont="1" applyFill="1" applyBorder="1" applyAlignment="1">
      <alignment horizontal="center" vertical="center"/>
    </xf>
    <xf numFmtId="3" fontId="143" fillId="0" borderId="4" xfId="19" applyNumberFormat="1" applyFont="1" applyFill="1" applyBorder="1" applyAlignment="1">
      <alignment horizontal="center" vertical="center"/>
    </xf>
    <xf numFmtId="0" fontId="144" fillId="0" borderId="2" xfId="19" applyNumberFormat="1" applyFont="1" applyFill="1" applyBorder="1" applyAlignment="1">
      <alignment horizontal="left" vertical="center" wrapText="1" indent="2"/>
    </xf>
    <xf numFmtId="0" fontId="144" fillId="0" borderId="2" xfId="19" applyFont="1" applyFill="1" applyBorder="1" applyAlignment="1">
      <alignment horizontal="center" vertical="center"/>
    </xf>
    <xf numFmtId="3" fontId="144" fillId="0" borderId="30" xfId="19" applyNumberFormat="1" applyFont="1" applyFill="1" applyBorder="1" applyAlignment="1">
      <alignment horizontal="center" vertical="center"/>
    </xf>
    <xf numFmtId="0" fontId="69" fillId="0" borderId="5" xfId="19" applyFont="1" applyFill="1" applyBorder="1"/>
    <xf numFmtId="0" fontId="65" fillId="0" borderId="1" xfId="19" applyFont="1" applyFill="1" applyBorder="1" applyAlignment="1">
      <alignment horizontal="center"/>
    </xf>
    <xf numFmtId="49" fontId="69" fillId="4" borderId="1" xfId="19" applyNumberFormat="1" applyFont="1" applyFill="1" applyBorder="1" applyAlignment="1">
      <alignment horizontal="center"/>
    </xf>
    <xf numFmtId="0" fontId="69" fillId="0" borderId="37" xfId="19" applyFont="1" applyFill="1" applyBorder="1" applyAlignment="1">
      <alignment horizontal="center"/>
    </xf>
    <xf numFmtId="0" fontId="72" fillId="0" borderId="0" xfId="19" applyFont="1" applyFill="1" applyBorder="1"/>
    <xf numFmtId="0" fontId="145" fillId="0" borderId="4" xfId="19" applyFont="1" applyFill="1" applyBorder="1"/>
    <xf numFmtId="0" fontId="145" fillId="0" borderId="3" xfId="19" applyFont="1" applyFill="1" applyBorder="1" applyAlignment="1">
      <alignment horizontal="center"/>
    </xf>
    <xf numFmtId="0" fontId="146" fillId="0" borderId="4" xfId="19" applyFont="1" applyFill="1" applyBorder="1" applyAlignment="1">
      <alignment horizontal="left"/>
    </xf>
    <xf numFmtId="0" fontId="146" fillId="0" borderId="3" xfId="19" applyFont="1" applyFill="1" applyBorder="1" applyAlignment="1">
      <alignment horizontal="center"/>
    </xf>
    <xf numFmtId="3" fontId="145" fillId="0" borderId="3" xfId="19" applyNumberFormat="1" applyFont="1" applyFill="1" applyBorder="1" applyAlignment="1">
      <alignment horizontal="center"/>
    </xf>
    <xf numFmtId="0" fontId="146" fillId="0" borderId="3" xfId="19" applyNumberFormat="1" applyFont="1" applyFill="1" applyBorder="1" applyAlignment="1">
      <alignment horizontal="center"/>
    </xf>
    <xf numFmtId="3" fontId="146" fillId="0" borderId="3" xfId="19" applyNumberFormat="1" applyFont="1" applyFill="1" applyBorder="1" applyAlignment="1">
      <alignment horizontal="center" vertical="center"/>
    </xf>
    <xf numFmtId="0" fontId="148" fillId="0" borderId="4" xfId="19" applyFont="1" applyFill="1" applyBorder="1"/>
    <xf numFmtId="0" fontId="148" fillId="0" borderId="3" xfId="19" applyFont="1" applyFill="1" applyBorder="1" applyAlignment="1">
      <alignment horizontal="center"/>
    </xf>
    <xf numFmtId="0" fontId="149" fillId="0" borderId="4" xfId="19" applyFont="1" applyFill="1" applyBorder="1" applyAlignment="1">
      <alignment horizontal="left"/>
    </xf>
    <xf numFmtId="0" fontId="149" fillId="0" borderId="3" xfId="19" applyFont="1" applyFill="1" applyBorder="1" applyAlignment="1">
      <alignment horizontal="center"/>
    </xf>
    <xf numFmtId="49" fontId="149" fillId="0" borderId="3" xfId="19" applyNumberFormat="1" applyFont="1" applyFill="1" applyBorder="1" applyAlignment="1">
      <alignment horizontal="center" vertical="center"/>
    </xf>
    <xf numFmtId="0" fontId="149" fillId="0" borderId="4" xfId="19" applyFont="1" applyFill="1" applyBorder="1" applyAlignment="1">
      <alignment horizontal="center"/>
    </xf>
    <xf numFmtId="0" fontId="65" fillId="0" borderId="3" xfId="19" applyFont="1" applyFill="1" applyBorder="1" applyAlignment="1">
      <alignment horizontal="center"/>
    </xf>
    <xf numFmtId="0" fontId="72" fillId="5" borderId="0" xfId="19" applyFont="1" applyFill="1"/>
    <xf numFmtId="0" fontId="118" fillId="0" borderId="4" xfId="19" applyFont="1" applyFill="1" applyBorder="1" applyAlignment="1">
      <alignment horizontal="left"/>
    </xf>
    <xf numFmtId="0" fontId="118" fillId="0" borderId="3" xfId="19" applyFont="1" applyFill="1" applyBorder="1" applyAlignment="1">
      <alignment horizontal="center"/>
    </xf>
    <xf numFmtId="0" fontId="69" fillId="0" borderId="3" xfId="19" applyFont="1" applyFill="1" applyBorder="1" applyAlignment="1">
      <alignment horizontal="center"/>
    </xf>
    <xf numFmtId="3" fontId="118" fillId="0" borderId="3" xfId="19" applyNumberFormat="1" applyFont="1" applyFill="1" applyBorder="1" applyAlignment="1">
      <alignment horizontal="center" vertical="center"/>
    </xf>
    <xf numFmtId="0" fontId="150" fillId="0" borderId="4" xfId="19" applyFont="1" applyFill="1" applyBorder="1" applyAlignment="1">
      <alignment horizontal="left"/>
    </xf>
    <xf numFmtId="0" fontId="150" fillId="0" borderId="3" xfId="19" applyFont="1" applyFill="1" applyBorder="1" applyAlignment="1">
      <alignment horizontal="center"/>
    </xf>
    <xf numFmtId="0" fontId="150" fillId="0" borderId="3" xfId="19" applyNumberFormat="1" applyFont="1" applyFill="1" applyBorder="1" applyAlignment="1">
      <alignment horizontal="center" vertical="center"/>
    </xf>
    <xf numFmtId="49" fontId="118" fillId="0" borderId="3" xfId="19" applyNumberFormat="1" applyFont="1" applyFill="1" applyBorder="1" applyAlignment="1">
      <alignment horizontal="center" vertical="center"/>
    </xf>
    <xf numFmtId="0" fontId="146" fillId="0" borderId="4" xfId="19" applyFont="1" applyFill="1" applyBorder="1"/>
    <xf numFmtId="0" fontId="148" fillId="0" borderId="5" xfId="19" applyFont="1" applyFill="1" applyBorder="1"/>
    <xf numFmtId="0" fontId="149" fillId="0" borderId="1" xfId="19" applyFont="1" applyFill="1" applyBorder="1" applyAlignment="1">
      <alignment horizontal="center" vertical="center"/>
    </xf>
    <xf numFmtId="0" fontId="148" fillId="0" borderId="3" xfId="19" applyFont="1" applyFill="1" applyBorder="1" applyAlignment="1">
      <alignment horizontal="center" vertical="center"/>
    </xf>
    <xf numFmtId="0" fontId="149" fillId="0" borderId="4" xfId="19" applyFont="1" applyFill="1" applyBorder="1"/>
    <xf numFmtId="0" fontId="149" fillId="0" borderId="3" xfId="19" applyFont="1" applyFill="1" applyBorder="1" applyAlignment="1">
      <alignment horizontal="center" vertical="center"/>
    </xf>
    <xf numFmtId="0" fontId="149" fillId="0" borderId="4" xfId="19" applyFont="1" applyFill="1" applyBorder="1" applyAlignment="1">
      <alignment vertical="center" wrapText="1"/>
    </xf>
    <xf numFmtId="0" fontId="149" fillId="0" borderId="2" xfId="19" applyFont="1" applyFill="1" applyBorder="1" applyAlignment="1">
      <alignment horizontal="center"/>
    </xf>
    <xf numFmtId="0" fontId="69" fillId="0" borderId="5" xfId="19" applyFont="1" applyFill="1" applyBorder="1" applyAlignment="1">
      <alignment vertical="center"/>
    </xf>
    <xf numFmtId="0" fontId="82" fillId="0" borderId="0" xfId="19" applyFont="1" applyFill="1"/>
    <xf numFmtId="0" fontId="65" fillId="0" borderId="4" xfId="19" applyFont="1" applyFill="1" applyBorder="1"/>
    <xf numFmtId="3" fontId="65" fillId="0" borderId="3" xfId="19" applyNumberFormat="1" applyFont="1" applyFill="1" applyBorder="1" applyAlignment="1">
      <alignment horizontal="center"/>
    </xf>
    <xf numFmtId="0" fontId="69" fillId="0" borderId="4" xfId="19" applyFont="1" applyFill="1" applyBorder="1"/>
    <xf numFmtId="0" fontId="150" fillId="0" borderId="4" xfId="19" applyFont="1" applyFill="1" applyBorder="1" applyAlignment="1">
      <alignment wrapText="1"/>
    </xf>
    <xf numFmtId="0" fontId="150" fillId="0" borderId="3" xfId="19" applyFont="1" applyFill="1" applyBorder="1" applyAlignment="1">
      <alignment horizontal="center" vertical="center"/>
    </xf>
    <xf numFmtId="0" fontId="145" fillId="0" borderId="3" xfId="19" applyFont="1" applyFill="1" applyBorder="1" applyAlignment="1">
      <alignment horizontal="left"/>
    </xf>
    <xf numFmtId="0" fontId="146" fillId="0" borderId="3" xfId="19" applyFont="1" applyFill="1" applyBorder="1" applyAlignment="1">
      <alignment horizontal="left"/>
    </xf>
    <xf numFmtId="0" fontId="150" fillId="0" borderId="3" xfId="19" applyFont="1" applyFill="1" applyBorder="1" applyAlignment="1">
      <alignment horizontal="left" wrapText="1"/>
    </xf>
    <xf numFmtId="0" fontId="146" fillId="0" borderId="3" xfId="19" applyFont="1" applyFill="1" applyBorder="1" applyAlignment="1">
      <alignment horizontal="left" wrapText="1"/>
    </xf>
    <xf numFmtId="49" fontId="146" fillId="0" borderId="3" xfId="19" applyNumberFormat="1" applyFont="1" applyFill="1" applyBorder="1" applyAlignment="1">
      <alignment horizontal="center"/>
    </xf>
    <xf numFmtId="3" fontId="146" fillId="0" borderId="3" xfId="19" applyNumberFormat="1" applyFont="1" applyFill="1" applyBorder="1" applyAlignment="1">
      <alignment horizontal="center"/>
    </xf>
    <xf numFmtId="0" fontId="82" fillId="0" borderId="0" xfId="19" applyFont="1" applyFill="1" applyBorder="1"/>
    <xf numFmtId="0" fontId="146" fillId="0" borderId="2" xfId="19" applyFont="1" applyFill="1" applyBorder="1" applyAlignment="1">
      <alignment horizontal="center"/>
    </xf>
    <xf numFmtId="0" fontId="145" fillId="0" borderId="1" xfId="19" applyFont="1" applyFill="1" applyBorder="1" applyAlignment="1">
      <alignment horizontal="left"/>
    </xf>
    <xf numFmtId="0" fontId="146" fillId="0" borderId="1" xfId="19" applyFont="1" applyFill="1" applyBorder="1" applyAlignment="1">
      <alignment horizontal="center"/>
    </xf>
    <xf numFmtId="0" fontId="146" fillId="0" borderId="3" xfId="19" applyFont="1" applyFill="1" applyBorder="1"/>
    <xf numFmtId="0" fontId="146" fillId="0" borderId="3" xfId="19" applyFont="1" applyFill="1" applyBorder="1" applyAlignment="1">
      <alignment vertical="center" wrapText="1"/>
    </xf>
    <xf numFmtId="0" fontId="145" fillId="0" borderId="4" xfId="19" applyFont="1" applyFill="1" applyBorder="1" applyAlignment="1">
      <alignment horizontal="left"/>
    </xf>
    <xf numFmtId="0" fontId="146" fillId="0" borderId="2" xfId="19" applyFont="1" applyFill="1" applyBorder="1" applyAlignment="1">
      <alignment horizontal="center" vertical="center"/>
    </xf>
    <xf numFmtId="0" fontId="145" fillId="0" borderId="5" xfId="19" applyFont="1" applyFill="1" applyBorder="1" applyAlignment="1">
      <alignment horizontal="left"/>
    </xf>
    <xf numFmtId="0" fontId="146" fillId="0" borderId="1" xfId="19" applyFont="1" applyFill="1" applyBorder="1" applyAlignment="1">
      <alignment horizontal="center" vertical="center"/>
    </xf>
    <xf numFmtId="0" fontId="145" fillId="0" borderId="3" xfId="19" applyFont="1" applyFill="1" applyBorder="1" applyAlignment="1">
      <alignment horizontal="left" wrapText="1"/>
    </xf>
    <xf numFmtId="3" fontId="146" fillId="0" borderId="2" xfId="19" applyNumberFormat="1" applyFont="1" applyFill="1" applyBorder="1" applyAlignment="1">
      <alignment horizontal="center"/>
    </xf>
    <xf numFmtId="0" fontId="145" fillId="0" borderId="1" xfId="19" applyFont="1" applyFill="1" applyBorder="1" applyAlignment="1">
      <alignment horizontal="center"/>
    </xf>
    <xf numFmtId="0" fontId="146" fillId="0" borderId="3" xfId="19" applyFont="1" applyFill="1" applyBorder="1" applyAlignment="1">
      <alignment horizontal="left" vertical="distributed"/>
    </xf>
    <xf numFmtId="0" fontId="145" fillId="0" borderId="3" xfId="19" applyFont="1" applyFill="1" applyBorder="1" applyAlignment="1">
      <alignment horizontal="left" vertical="center"/>
    </xf>
    <xf numFmtId="0" fontId="145" fillId="0" borderId="2" xfId="19" applyFont="1" applyFill="1" applyBorder="1" applyAlignment="1">
      <alignment horizontal="left" vertical="center"/>
    </xf>
    <xf numFmtId="0" fontId="145" fillId="0" borderId="2" xfId="19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wrapText="1"/>
    </xf>
    <xf numFmtId="173" fontId="49" fillId="0" borderId="0" xfId="0" applyNumberFormat="1" applyFont="1" applyFill="1"/>
    <xf numFmtId="167" fontId="65" fillId="0" borderId="0" xfId="0" applyNumberFormat="1" applyFont="1" applyFill="1" applyBorder="1" applyAlignment="1">
      <alignment horizontal="center" vertical="center" wrapText="1"/>
    </xf>
    <xf numFmtId="167" fontId="155" fillId="0" borderId="0" xfId="0" applyNumberFormat="1" applyFont="1" applyFill="1"/>
    <xf numFmtId="1" fontId="86" fillId="0" borderId="0" xfId="0" applyNumberFormat="1" applyFont="1" applyFill="1"/>
    <xf numFmtId="167" fontId="86" fillId="0" borderId="0" xfId="0" applyNumberFormat="1" applyFont="1" applyFill="1"/>
    <xf numFmtId="166" fontId="54" fillId="37" borderId="2" xfId="0" applyNumberFormat="1" applyFont="1" applyFill="1" applyBorder="1" applyAlignment="1">
      <alignment horizontal="center" vertical="center"/>
    </xf>
    <xf numFmtId="0" fontId="53" fillId="37" borderId="1" xfId="0" applyFont="1" applyFill="1" applyBorder="1" applyAlignment="1">
      <alignment vertical="center" wrapText="1"/>
    </xf>
    <xf numFmtId="0" fontId="54" fillId="37" borderId="5" xfId="0" applyNumberFormat="1" applyFont="1" applyFill="1" applyBorder="1" applyAlignment="1">
      <alignment horizontal="center" vertical="center"/>
    </xf>
    <xf numFmtId="0" fontId="49" fillId="37" borderId="1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9" fillId="37" borderId="1" xfId="0" applyFont="1" applyFill="1" applyBorder="1" applyAlignment="1">
      <alignment vertical="center"/>
    </xf>
    <xf numFmtId="0" fontId="49" fillId="37" borderId="1" xfId="0" applyFont="1" applyFill="1" applyBorder="1"/>
    <xf numFmtId="0" fontId="49" fillId="37" borderId="37" xfId="0" applyFont="1" applyFill="1" applyBorder="1"/>
    <xf numFmtId="0" fontId="54" fillId="37" borderId="3" xfId="0" applyFont="1" applyFill="1" applyBorder="1" applyAlignment="1">
      <alignment vertical="center"/>
    </xf>
    <xf numFmtId="0" fontId="54" fillId="37" borderId="4" xfId="0" applyFont="1" applyFill="1" applyBorder="1" applyAlignment="1">
      <alignment horizontal="center" vertical="center"/>
    </xf>
    <xf numFmtId="166" fontId="54" fillId="37" borderId="3" xfId="0" applyNumberFormat="1" applyFont="1" applyFill="1" applyBorder="1" applyAlignment="1">
      <alignment horizontal="center" vertical="center"/>
    </xf>
    <xf numFmtId="166" fontId="54" fillId="37" borderId="0" xfId="0" applyNumberFormat="1" applyFont="1" applyFill="1" applyBorder="1" applyAlignment="1">
      <alignment horizontal="center" vertical="center"/>
    </xf>
    <xf numFmtId="167" fontId="49" fillId="37" borderId="3" xfId="0" applyNumberFormat="1" applyFont="1" applyFill="1" applyBorder="1"/>
    <xf numFmtId="167" fontId="49" fillId="37" borderId="38" xfId="0" applyNumberFormat="1" applyFont="1" applyFill="1" applyBorder="1"/>
    <xf numFmtId="0" fontId="54" fillId="37" borderId="2" xfId="0" applyFont="1" applyFill="1" applyBorder="1" applyAlignment="1">
      <alignment vertical="center" wrapText="1"/>
    </xf>
    <xf numFmtId="0" fontId="54" fillId="37" borderId="30" xfId="0" applyFont="1" applyFill="1" applyBorder="1" applyAlignment="1">
      <alignment horizontal="center" vertical="center"/>
    </xf>
    <xf numFmtId="166" fontId="54" fillId="37" borderId="9" xfId="0" applyNumberFormat="1" applyFont="1" applyFill="1" applyBorder="1" applyAlignment="1">
      <alignment horizontal="center" vertical="center"/>
    </xf>
    <xf numFmtId="167" fontId="49" fillId="37" borderId="2" xfId="0" applyNumberFormat="1" applyFont="1" applyFill="1" applyBorder="1"/>
    <xf numFmtId="167" fontId="49" fillId="37" borderId="39" xfId="0" applyNumberFormat="1" applyFont="1" applyFill="1" applyBorder="1"/>
    <xf numFmtId="0" fontId="52" fillId="0" borderId="0" xfId="0" applyFont="1" applyFill="1" applyBorder="1" applyAlignment="1">
      <alignment horizontal="center" vertical="top" wrapText="1"/>
    </xf>
    <xf numFmtId="0" fontId="54" fillId="0" borderId="54" xfId="0" applyNumberFormat="1" applyFont="1" applyFill="1" applyBorder="1" applyAlignment="1">
      <alignment horizontal="center" vertical="center"/>
    </xf>
    <xf numFmtId="167" fontId="54" fillId="0" borderId="54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66" fontId="54" fillId="0" borderId="9" xfId="0" applyNumberFormat="1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 wrapText="1"/>
    </xf>
    <xf numFmtId="166" fontId="54" fillId="0" borderId="31" xfId="0" applyNumberFormat="1" applyFont="1" applyFill="1" applyBorder="1" applyAlignment="1">
      <alignment horizontal="center" vertical="center"/>
    </xf>
    <xf numFmtId="166" fontId="50" fillId="0" borderId="0" xfId="0" applyNumberFormat="1" applyFont="1" applyFill="1" applyAlignment="1">
      <alignment horizontal="center" vertical="center"/>
    </xf>
    <xf numFmtId="167" fontId="50" fillId="0" borderId="0" xfId="0" applyNumberFormat="1" applyFont="1" applyFill="1" applyAlignment="1">
      <alignment horizontal="center" vertical="center"/>
    </xf>
    <xf numFmtId="3" fontId="54" fillId="0" borderId="31" xfId="0" applyNumberFormat="1" applyFont="1" applyFill="1" applyBorder="1" applyAlignment="1">
      <alignment horizontal="center" vertical="center"/>
    </xf>
    <xf numFmtId="3" fontId="54" fillId="0" borderId="58" xfId="0" applyNumberFormat="1" applyFont="1" applyFill="1" applyBorder="1" applyAlignment="1">
      <alignment horizontal="center" vertical="center"/>
    </xf>
    <xf numFmtId="167" fontId="54" fillId="0" borderId="56" xfId="0" applyNumberFormat="1" applyFont="1" applyFill="1" applyBorder="1" applyAlignment="1">
      <alignment horizontal="center"/>
    </xf>
    <xf numFmtId="0" fontId="53" fillId="0" borderId="11" xfId="0" applyFont="1" applyFill="1" applyBorder="1"/>
    <xf numFmtId="0" fontId="49" fillId="0" borderId="17" xfId="0" applyFont="1" applyFill="1" applyBorder="1"/>
    <xf numFmtId="0" fontId="54" fillId="0" borderId="17" xfId="0" applyFont="1" applyFill="1" applyBorder="1"/>
    <xf numFmtId="0" fontId="54" fillId="0" borderId="43" xfId="0" applyFont="1" applyFill="1" applyBorder="1"/>
    <xf numFmtId="0" fontId="53" fillId="0" borderId="55" xfId="0" applyFont="1" applyFill="1" applyBorder="1"/>
    <xf numFmtId="0" fontId="54" fillId="0" borderId="28" xfId="0" applyFont="1" applyFill="1" applyBorder="1"/>
    <xf numFmtId="0" fontId="54" fillId="0" borderId="35" xfId="0" applyFont="1" applyFill="1" applyBorder="1"/>
    <xf numFmtId="0" fontId="49" fillId="0" borderId="55" xfId="0" applyFont="1" applyFill="1" applyBorder="1"/>
    <xf numFmtId="0" fontId="50" fillId="0" borderId="17" xfId="0" applyFont="1" applyFill="1" applyBorder="1"/>
    <xf numFmtId="0" fontId="50" fillId="0" borderId="24" xfId="0" applyFont="1" applyFill="1" applyBorder="1"/>
    <xf numFmtId="0" fontId="54" fillId="0" borderId="11" xfId="0" applyFont="1" applyFill="1" applyBorder="1"/>
    <xf numFmtId="0" fontId="54" fillId="0" borderId="56" xfId="0" applyFont="1" applyFill="1" applyBorder="1"/>
    <xf numFmtId="166" fontId="99" fillId="0" borderId="58" xfId="0" applyNumberFormat="1" applyFont="1" applyFill="1" applyBorder="1" applyAlignment="1">
      <alignment horizontal="center" vertical="center"/>
    </xf>
    <xf numFmtId="166" fontId="99" fillId="0" borderId="40" xfId="0" applyNumberFormat="1" applyFont="1" applyFill="1" applyBorder="1" applyAlignment="1">
      <alignment horizontal="center" vertical="center"/>
    </xf>
    <xf numFmtId="166" fontId="99" fillId="0" borderId="11" xfId="0" applyNumberFormat="1" applyFont="1" applyFill="1" applyBorder="1" applyAlignment="1">
      <alignment horizontal="center" vertical="center"/>
    </xf>
    <xf numFmtId="166" fontId="99" fillId="0" borderId="12" xfId="0" applyNumberFormat="1" applyFont="1" applyFill="1" applyBorder="1" applyAlignment="1">
      <alignment horizontal="center" vertical="center"/>
    </xf>
    <xf numFmtId="166" fontId="54" fillId="0" borderId="57" xfId="0" applyNumberFormat="1" applyFont="1" applyFill="1" applyBorder="1" applyAlignment="1">
      <alignment horizontal="center" vertical="center"/>
    </xf>
    <xf numFmtId="0" fontId="49" fillId="0" borderId="38" xfId="0" applyFont="1" applyFill="1" applyBorder="1"/>
    <xf numFmtId="166" fontId="54" fillId="0" borderId="63" xfId="0" applyNumberFormat="1" applyFont="1" applyFill="1" applyBorder="1" applyAlignment="1">
      <alignment horizontal="center" vertical="center"/>
    </xf>
    <xf numFmtId="167" fontId="50" fillId="0" borderId="18" xfId="0" applyNumberFormat="1" applyFont="1" applyFill="1" applyBorder="1" applyAlignment="1">
      <alignment horizontal="center"/>
    </xf>
    <xf numFmtId="167" fontId="50" fillId="0" borderId="29" xfId="0" applyNumberFormat="1" applyFont="1" applyFill="1" applyBorder="1" applyAlignment="1">
      <alignment horizontal="center"/>
    </xf>
    <xf numFmtId="167" fontId="50" fillId="0" borderId="57" xfId="0" applyNumberFormat="1" applyFont="1" applyFill="1" applyBorder="1" applyAlignment="1">
      <alignment horizontal="center"/>
    </xf>
    <xf numFmtId="167" fontId="50" fillId="0" borderId="75" xfId="0" applyNumberFormat="1" applyFont="1" applyFill="1" applyBorder="1" applyAlignment="1">
      <alignment horizontal="center"/>
    </xf>
    <xf numFmtId="166" fontId="54" fillId="2" borderId="54" xfId="0" applyNumberFormat="1" applyFont="1" applyFill="1" applyBorder="1" applyAlignment="1">
      <alignment horizontal="center" vertical="center"/>
    </xf>
    <xf numFmtId="166" fontId="54" fillId="2" borderId="37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wrapText="1"/>
    </xf>
    <xf numFmtId="0" fontId="65" fillId="0" borderId="58" xfId="0" applyFont="1" applyFill="1" applyBorder="1" applyAlignment="1">
      <alignment horizontal="center" wrapText="1"/>
    </xf>
    <xf numFmtId="0" fontId="65" fillId="0" borderId="56" xfId="0" applyFont="1" applyFill="1" applyBorder="1" applyAlignment="1">
      <alignment horizontal="center" wrapText="1"/>
    </xf>
    <xf numFmtId="167" fontId="65" fillId="0" borderId="58" xfId="0" applyNumberFormat="1" applyFont="1" applyFill="1" applyBorder="1" applyAlignment="1">
      <alignment horizontal="center" wrapText="1"/>
    </xf>
    <xf numFmtId="167" fontId="65" fillId="0" borderId="56" xfId="0" applyNumberFormat="1" applyFont="1" applyFill="1" applyBorder="1" applyAlignment="1">
      <alignment horizontal="center" wrapText="1"/>
    </xf>
    <xf numFmtId="0" fontId="65" fillId="0" borderId="17" xfId="0" applyFont="1" applyFill="1" applyBorder="1" applyAlignment="1">
      <alignment horizontal="center" wrapText="1"/>
    </xf>
    <xf numFmtId="0" fontId="65" fillId="0" borderId="57" xfId="0" applyFont="1" applyFill="1" applyBorder="1" applyAlignment="1">
      <alignment horizontal="center" wrapText="1"/>
    </xf>
    <xf numFmtId="0" fontId="65" fillId="0" borderId="18" xfId="0" applyFont="1" applyFill="1" applyBorder="1" applyAlignment="1">
      <alignment horizontal="center" wrapText="1"/>
    </xf>
    <xf numFmtId="167" fontId="65" fillId="0" borderId="57" xfId="0" applyNumberFormat="1" applyFont="1" applyFill="1" applyBorder="1" applyAlignment="1">
      <alignment horizontal="center" wrapText="1"/>
    </xf>
    <xf numFmtId="167" fontId="65" fillId="0" borderId="18" xfId="0" applyNumberFormat="1" applyFont="1" applyFill="1" applyBorder="1" applyAlignment="1">
      <alignment horizontal="center" wrapText="1"/>
    </xf>
    <xf numFmtId="2" fontId="65" fillId="0" borderId="18" xfId="0" applyNumberFormat="1" applyFont="1" applyFill="1" applyBorder="1" applyAlignment="1">
      <alignment horizontal="center" wrapText="1"/>
    </xf>
    <xf numFmtId="0" fontId="65" fillId="0" borderId="35" xfId="0" applyFont="1" applyFill="1" applyBorder="1" applyAlignment="1">
      <alignment horizontal="center" vertical="top" wrapText="1"/>
    </xf>
    <xf numFmtId="0" fontId="65" fillId="0" borderId="45" xfId="0" applyFont="1" applyFill="1" applyBorder="1" applyAlignment="1">
      <alignment horizontal="center" wrapText="1"/>
    </xf>
    <xf numFmtId="167" fontId="65" fillId="0" borderId="60" xfId="0" applyNumberFormat="1" applyFont="1" applyFill="1" applyBorder="1" applyAlignment="1">
      <alignment horizontal="center" wrapText="1"/>
    </xf>
    <xf numFmtId="2" fontId="65" fillId="0" borderId="36" xfId="0" applyNumberFormat="1" applyFont="1" applyFill="1" applyBorder="1" applyAlignment="1">
      <alignment horizontal="center" wrapText="1"/>
    </xf>
    <xf numFmtId="167" fontId="65" fillId="0" borderId="36" xfId="0" applyNumberFormat="1" applyFont="1" applyFill="1" applyBorder="1" applyAlignment="1">
      <alignment horizontal="center" wrapText="1"/>
    </xf>
    <xf numFmtId="49" fontId="65" fillId="0" borderId="12" xfId="0" applyNumberFormat="1" applyFont="1" applyFill="1" applyBorder="1" applyAlignment="1">
      <alignment horizontal="center" vertical="top" wrapText="1"/>
    </xf>
    <xf numFmtId="2" fontId="65" fillId="0" borderId="56" xfId="0" applyNumberFormat="1" applyFont="1" applyFill="1" applyBorder="1" applyAlignment="1">
      <alignment horizontal="center" wrapText="1"/>
    </xf>
    <xf numFmtId="167" fontId="65" fillId="0" borderId="11" xfId="0" applyNumberFormat="1" applyFont="1" applyFill="1" applyBorder="1" applyAlignment="1">
      <alignment horizontal="center" wrapText="1"/>
    </xf>
    <xf numFmtId="49" fontId="65" fillId="0" borderId="23" xfId="0" applyNumberFormat="1" applyFont="1" applyFill="1" applyBorder="1" applyAlignment="1">
      <alignment horizontal="center" vertical="top" wrapText="1"/>
    </xf>
    <xf numFmtId="167" fontId="65" fillId="0" borderId="45" xfId="0" applyNumberFormat="1" applyFont="1" applyFill="1" applyBorder="1" applyAlignment="1">
      <alignment horizontal="center" wrapText="1"/>
    </xf>
    <xf numFmtId="0" fontId="65" fillId="0" borderId="23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horizontal="center" vertical="top" wrapText="1"/>
    </xf>
    <xf numFmtId="167" fontId="65" fillId="0" borderId="17" xfId="0" applyNumberFormat="1" applyFont="1" applyFill="1" applyBorder="1" applyAlignment="1">
      <alignment horizontal="center" wrapText="1"/>
    </xf>
    <xf numFmtId="49" fontId="65" fillId="0" borderId="55" xfId="0" applyNumberFormat="1" applyFont="1" applyFill="1" applyBorder="1" applyAlignment="1">
      <alignment horizontal="center" vertical="top" wrapText="1"/>
    </xf>
    <xf numFmtId="167" fontId="65" fillId="0" borderId="59" xfId="0" applyNumberFormat="1" applyFont="1" applyFill="1" applyBorder="1" applyAlignment="1">
      <alignment horizontal="center" wrapText="1"/>
    </xf>
    <xf numFmtId="167" fontId="65" fillId="0" borderId="52" xfId="0" applyNumberFormat="1" applyFont="1" applyFill="1" applyBorder="1" applyAlignment="1">
      <alignment horizontal="center" wrapText="1"/>
    </xf>
    <xf numFmtId="2" fontId="65" fillId="0" borderId="11" xfId="0" applyNumberFormat="1" applyFont="1" applyFill="1" applyBorder="1" applyAlignment="1">
      <alignment horizontal="center" wrapText="1"/>
    </xf>
    <xf numFmtId="49" fontId="65" fillId="0" borderId="28" xfId="0" applyNumberFormat="1" applyFont="1" applyFill="1" applyBorder="1" applyAlignment="1">
      <alignment horizontal="center" vertical="top" wrapText="1"/>
    </xf>
    <xf numFmtId="167" fontId="65" fillId="0" borderId="19" xfId="0" applyNumberFormat="1" applyFont="1" applyFill="1" applyBorder="1" applyAlignment="1">
      <alignment horizontal="center" wrapText="1"/>
    </xf>
    <xf numFmtId="167" fontId="65" fillId="0" borderId="20" xfId="0" applyNumberFormat="1" applyFont="1" applyFill="1" applyBorder="1" applyAlignment="1">
      <alignment horizontal="center" wrapText="1"/>
    </xf>
    <xf numFmtId="49" fontId="65" fillId="0" borderId="35" xfId="0" applyNumberFormat="1" applyFont="1" applyFill="1" applyBorder="1" applyAlignment="1">
      <alignment horizontal="center" vertical="top" wrapText="1"/>
    </xf>
    <xf numFmtId="167" fontId="65" fillId="0" borderId="61" xfId="0" applyNumberFormat="1" applyFont="1" applyFill="1" applyBorder="1" applyAlignment="1">
      <alignment horizontal="center" wrapText="1"/>
    </xf>
    <xf numFmtId="2" fontId="65" fillId="0" borderId="60" xfId="0" applyNumberFormat="1" applyFont="1" applyFill="1" applyBorder="1" applyAlignment="1">
      <alignment horizontal="center" wrapText="1"/>
    </xf>
    <xf numFmtId="167" fontId="65" fillId="0" borderId="25" xfId="0" applyNumberFormat="1" applyFont="1" applyFill="1" applyBorder="1" applyAlignment="1">
      <alignment horizontal="center" wrapText="1"/>
    </xf>
    <xf numFmtId="2" fontId="65" fillId="0" borderId="45" xfId="0" applyNumberFormat="1" applyFont="1" applyFill="1" applyBorder="1" applyAlignment="1">
      <alignment horizontal="center" wrapText="1"/>
    </xf>
    <xf numFmtId="2" fontId="65" fillId="0" borderId="57" xfId="0" applyNumberFormat="1" applyFont="1" applyFill="1" applyBorder="1" applyAlignment="1">
      <alignment horizontal="center" wrapText="1"/>
    </xf>
    <xf numFmtId="2" fontId="65" fillId="0" borderId="17" xfId="0" applyNumberFormat="1" applyFont="1" applyFill="1" applyBorder="1" applyAlignment="1">
      <alignment horizontal="center" wrapText="1"/>
    </xf>
    <xf numFmtId="49" fontId="65" fillId="0" borderId="14" xfId="0" applyNumberFormat="1" applyFont="1" applyFill="1" applyBorder="1" applyAlignment="1">
      <alignment horizontal="center" vertical="top" wrapText="1"/>
    </xf>
    <xf numFmtId="49" fontId="65" fillId="0" borderId="65" xfId="0" applyNumberFormat="1" applyFont="1" applyFill="1" applyBorder="1" applyAlignment="1">
      <alignment horizontal="center" vertical="top" wrapText="1"/>
    </xf>
    <xf numFmtId="167" fontId="65" fillId="0" borderId="43" xfId="0" applyNumberFormat="1" applyFont="1" applyFill="1" applyBorder="1" applyAlignment="1">
      <alignment horizontal="center" wrapText="1"/>
    </xf>
    <xf numFmtId="167" fontId="65" fillId="0" borderId="63" xfId="0" applyNumberFormat="1" applyFont="1" applyFill="1" applyBorder="1" applyAlignment="1">
      <alignment horizontal="center" wrapText="1"/>
    </xf>
    <xf numFmtId="167" fontId="65" fillId="0" borderId="66" xfId="0" applyNumberFormat="1" applyFont="1" applyFill="1" applyBorder="1" applyAlignment="1">
      <alignment horizontal="center" wrapText="1"/>
    </xf>
    <xf numFmtId="167" fontId="65" fillId="0" borderId="67" xfId="0" applyNumberFormat="1" applyFont="1" applyFill="1" applyBorder="1" applyAlignment="1">
      <alignment horizontal="center" wrapText="1"/>
    </xf>
    <xf numFmtId="167" fontId="65" fillId="0" borderId="11" xfId="0" applyNumberFormat="1" applyFont="1" applyFill="1" applyBorder="1" applyAlignment="1">
      <alignment horizontal="center" vertical="center" wrapText="1"/>
    </xf>
    <xf numFmtId="167" fontId="65" fillId="0" borderId="58" xfId="0" applyNumberFormat="1" applyFont="1" applyFill="1" applyBorder="1" applyAlignment="1">
      <alignment horizontal="center" vertical="center" wrapText="1"/>
    </xf>
    <xf numFmtId="167" fontId="65" fillId="0" borderId="56" xfId="0" applyNumberFormat="1" applyFont="1" applyFill="1" applyBorder="1" applyAlignment="1">
      <alignment horizontal="center" vertical="center" wrapText="1"/>
    </xf>
    <xf numFmtId="167" fontId="65" fillId="0" borderId="59" xfId="0" applyNumberFormat="1" applyFont="1" applyFill="1" applyBorder="1" applyAlignment="1">
      <alignment horizontal="center" vertical="center" wrapText="1"/>
    </xf>
    <xf numFmtId="167" fontId="65" fillId="0" borderId="52" xfId="0" applyNumberFormat="1" applyFont="1" applyFill="1" applyBorder="1" applyAlignment="1">
      <alignment horizontal="center" vertical="center" wrapText="1"/>
    </xf>
    <xf numFmtId="167" fontId="65" fillId="0" borderId="18" xfId="0" applyNumberFormat="1" applyFont="1" applyFill="1" applyBorder="1" applyAlignment="1">
      <alignment horizontal="center" vertical="center" wrapText="1"/>
    </xf>
    <xf numFmtId="167" fontId="65" fillId="0" borderId="20" xfId="0" applyNumberFormat="1" applyFont="1" applyFill="1" applyBorder="1" applyAlignment="1">
      <alignment horizontal="center" vertical="center" wrapText="1"/>
    </xf>
    <xf numFmtId="167" fontId="65" fillId="0" borderId="17" xfId="0" applyNumberFormat="1" applyFont="1" applyFill="1" applyBorder="1" applyAlignment="1">
      <alignment horizontal="center" vertical="center" wrapText="1"/>
    </xf>
    <xf numFmtId="49" fontId="65" fillId="0" borderId="28" xfId="0" applyNumberFormat="1" applyFont="1" applyFill="1" applyBorder="1" applyAlignment="1">
      <alignment horizontal="center" vertical="center" wrapText="1"/>
    </xf>
    <xf numFmtId="167" fontId="65" fillId="0" borderId="57" xfId="0" applyNumberFormat="1" applyFont="1" applyFill="1" applyBorder="1" applyAlignment="1">
      <alignment horizontal="center" vertical="center" wrapText="1"/>
    </xf>
    <xf numFmtId="167" fontId="65" fillId="0" borderId="19" xfId="0" applyNumberFormat="1" applyFont="1" applyFill="1" applyBorder="1" applyAlignment="1">
      <alignment horizontal="center" vertical="center" wrapText="1"/>
    </xf>
    <xf numFmtId="49" fontId="65" fillId="0" borderId="35" xfId="0" applyNumberFormat="1" applyFont="1" applyFill="1" applyBorder="1" applyAlignment="1">
      <alignment horizontal="center" vertical="center" wrapText="1"/>
    </xf>
    <xf numFmtId="167" fontId="65" fillId="0" borderId="45" xfId="0" applyNumberFormat="1" applyFont="1" applyFill="1" applyBorder="1" applyAlignment="1">
      <alignment horizontal="center" vertical="center" wrapText="1"/>
    </xf>
    <xf numFmtId="167" fontId="65" fillId="0" borderId="60" xfId="0" applyNumberFormat="1" applyFont="1" applyFill="1" applyBorder="1" applyAlignment="1">
      <alignment horizontal="center" vertical="center" wrapText="1"/>
    </xf>
    <xf numFmtId="167" fontId="65" fillId="0" borderId="36" xfId="0" applyNumberFormat="1" applyFont="1" applyFill="1" applyBorder="1" applyAlignment="1">
      <alignment horizontal="center" vertical="center" wrapText="1"/>
    </xf>
    <xf numFmtId="167" fontId="65" fillId="0" borderId="61" xfId="0" applyNumberFormat="1" applyFont="1" applyFill="1" applyBorder="1" applyAlignment="1">
      <alignment horizontal="center" vertical="center" wrapText="1"/>
    </xf>
    <xf numFmtId="167" fontId="65" fillId="0" borderId="25" xfId="0" applyNumberFormat="1" applyFont="1" applyFill="1" applyBorder="1" applyAlignment="1">
      <alignment horizontal="center" vertical="center" wrapText="1"/>
    </xf>
    <xf numFmtId="49" fontId="65" fillId="0" borderId="65" xfId="0" applyNumberFormat="1" applyFont="1" applyFill="1" applyBorder="1" applyAlignment="1">
      <alignment horizontal="center" vertical="center" wrapText="1"/>
    </xf>
    <xf numFmtId="166" fontId="65" fillId="0" borderId="43" xfId="0" applyNumberFormat="1" applyFont="1" applyFill="1" applyBorder="1" applyAlignment="1">
      <alignment horizontal="center" vertical="center" wrapText="1"/>
    </xf>
    <xf numFmtId="167" fontId="65" fillId="0" borderId="63" xfId="0" applyNumberFormat="1" applyFont="1" applyFill="1" applyBorder="1" applyAlignment="1">
      <alignment horizontal="center" vertical="center" wrapText="1"/>
    </xf>
    <xf numFmtId="167" fontId="65" fillId="0" borderId="66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166" fontId="65" fillId="0" borderId="11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166" fontId="65" fillId="0" borderId="17" xfId="0" applyNumberFormat="1" applyFont="1" applyFill="1" applyBorder="1" applyAlignment="1">
      <alignment horizontal="center" vertical="center" wrapText="1"/>
    </xf>
    <xf numFmtId="49" fontId="65" fillId="0" borderId="23" xfId="0" applyNumberFormat="1" applyFont="1" applyFill="1" applyBorder="1" applyAlignment="1">
      <alignment horizontal="center" vertical="center" wrapText="1"/>
    </xf>
    <xf numFmtId="166" fontId="65" fillId="0" borderId="45" xfId="0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center" vertical="center" wrapText="1"/>
    </xf>
    <xf numFmtId="166" fontId="65" fillId="0" borderId="76" xfId="0" applyNumberFormat="1" applyFont="1" applyFill="1" applyBorder="1" applyAlignment="1">
      <alignment horizontal="center" vertical="center" wrapText="1"/>
    </xf>
    <xf numFmtId="167" fontId="65" fillId="0" borderId="7" xfId="0" applyNumberFormat="1" applyFont="1" applyFill="1" applyBorder="1" applyAlignment="1">
      <alignment horizontal="center" vertical="center" wrapText="1"/>
    </xf>
    <xf numFmtId="167" fontId="65" fillId="0" borderId="46" xfId="0" applyNumberFormat="1" applyFont="1" applyFill="1" applyBorder="1" applyAlignment="1">
      <alignment horizontal="center" vertical="center" wrapText="1"/>
    </xf>
    <xf numFmtId="49" fontId="65" fillId="0" borderId="1" xfId="0" applyNumberFormat="1" applyFont="1" applyFill="1" applyBorder="1" applyAlignment="1">
      <alignment horizontal="center" vertical="center" wrapText="1"/>
    </xf>
    <xf numFmtId="166" fontId="65" fillId="0" borderId="69" xfId="0" applyNumberFormat="1" applyFont="1" applyFill="1" applyBorder="1" applyAlignment="1">
      <alignment horizontal="center" vertical="center" wrapText="1"/>
    </xf>
    <xf numFmtId="167" fontId="65" fillId="0" borderId="74" xfId="0" applyNumberFormat="1" applyFont="1" applyFill="1" applyBorder="1" applyAlignment="1">
      <alignment horizontal="center" vertical="center" wrapText="1"/>
    </xf>
    <xf numFmtId="167" fontId="65" fillId="0" borderId="70" xfId="0" applyNumberFormat="1" applyFont="1" applyFill="1" applyBorder="1" applyAlignment="1">
      <alignment horizontal="center" vertical="center" wrapText="1"/>
    </xf>
    <xf numFmtId="49" fontId="65" fillId="0" borderId="3" xfId="19" applyNumberFormat="1" applyFont="1" applyFill="1" applyBorder="1" applyAlignment="1">
      <alignment horizontal="center" vertical="center" wrapText="1"/>
    </xf>
    <xf numFmtId="166" fontId="65" fillId="0" borderId="76" xfId="19" applyNumberFormat="1" applyFont="1" applyFill="1" applyBorder="1" applyAlignment="1">
      <alignment horizontal="center" vertical="center" wrapText="1"/>
    </xf>
    <xf numFmtId="167" fontId="65" fillId="0" borderId="7" xfId="19" applyNumberFormat="1" applyFont="1" applyFill="1" applyBorder="1" applyAlignment="1">
      <alignment horizontal="center" vertical="center" wrapText="1"/>
    </xf>
    <xf numFmtId="167" fontId="65" fillId="0" borderId="46" xfId="19" applyNumberFormat="1" applyFont="1" applyFill="1" applyBorder="1" applyAlignment="1">
      <alignment horizontal="center" vertical="center" wrapText="1"/>
    </xf>
    <xf numFmtId="49" fontId="65" fillId="0" borderId="14" xfId="19" applyNumberFormat="1" applyFont="1" applyFill="1" applyBorder="1" applyAlignment="1">
      <alignment horizontal="center" vertical="center" wrapText="1"/>
    </xf>
    <xf numFmtId="166" fontId="65" fillId="0" borderId="17" xfId="19" applyNumberFormat="1" applyFont="1" applyFill="1" applyBorder="1" applyAlignment="1">
      <alignment horizontal="center" vertical="center" wrapText="1"/>
    </xf>
    <xf numFmtId="167" fontId="65" fillId="0" borderId="57" xfId="19" applyNumberFormat="1" applyFont="1" applyFill="1" applyBorder="1" applyAlignment="1">
      <alignment horizontal="center" vertical="center" wrapText="1"/>
    </xf>
    <xf numFmtId="167" fontId="65" fillId="0" borderId="18" xfId="19" applyNumberFormat="1" applyFont="1" applyFill="1" applyBorder="1" applyAlignment="1">
      <alignment horizontal="center" vertical="center" wrapText="1"/>
    </xf>
    <xf numFmtId="49" fontId="65" fillId="0" borderId="2" xfId="19" applyNumberFormat="1" applyFont="1" applyFill="1" applyBorder="1" applyAlignment="1">
      <alignment horizontal="center" vertical="center" wrapText="1"/>
    </xf>
    <xf numFmtId="166" fontId="65" fillId="0" borderId="24" xfId="19" applyNumberFormat="1" applyFont="1" applyFill="1" applyBorder="1" applyAlignment="1">
      <alignment horizontal="center" vertical="center" wrapText="1"/>
    </xf>
    <xf numFmtId="167" fontId="65" fillId="0" borderId="75" xfId="19" applyNumberFormat="1" applyFont="1" applyFill="1" applyBorder="1" applyAlignment="1">
      <alignment horizontal="center" vertical="center" wrapText="1"/>
    </xf>
    <xf numFmtId="167" fontId="65" fillId="0" borderId="29" xfId="19" applyNumberFormat="1" applyFont="1" applyFill="1" applyBorder="1" applyAlignment="1">
      <alignment horizontal="center" vertical="center" wrapText="1"/>
    </xf>
    <xf numFmtId="49" fontId="65" fillId="0" borderId="31" xfId="0" applyNumberFormat="1" applyFont="1" applyFill="1" applyBorder="1" applyAlignment="1">
      <alignment horizontal="center" vertical="center" wrapText="1"/>
    </xf>
    <xf numFmtId="166" fontId="65" fillId="0" borderId="26" xfId="0" applyNumberFormat="1" applyFont="1" applyFill="1" applyBorder="1" applyAlignment="1">
      <alignment horizontal="center" vertical="center" wrapText="1"/>
    </xf>
    <xf numFmtId="167" fontId="65" fillId="0" borderId="62" xfId="0" applyNumberFormat="1" applyFont="1" applyFill="1" applyBorder="1" applyAlignment="1">
      <alignment horizontal="center" vertical="center" wrapText="1"/>
    </xf>
    <xf numFmtId="167" fontId="65" fillId="0" borderId="27" xfId="0" applyNumberFormat="1" applyFont="1" applyFill="1" applyBorder="1" applyAlignment="1">
      <alignment horizontal="center" vertical="center" wrapText="1"/>
    </xf>
    <xf numFmtId="166" fontId="65" fillId="0" borderId="71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center"/>
    </xf>
    <xf numFmtId="0" fontId="85" fillId="0" borderId="31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/>
    </xf>
    <xf numFmtId="0" fontId="85" fillId="0" borderId="55" xfId="0" applyFont="1" applyFill="1" applyBorder="1" applyAlignment="1">
      <alignment horizontal="center" vertical="center" wrapText="1"/>
    </xf>
    <xf numFmtId="166" fontId="132" fillId="0" borderId="12" xfId="0" applyNumberFormat="1" applyFont="1" applyFill="1" applyBorder="1" applyAlignment="1">
      <alignment horizontal="center" vertical="center" wrapText="1"/>
    </xf>
    <xf numFmtId="166" fontId="132" fillId="0" borderId="13" xfId="0" applyNumberFormat="1" applyFont="1" applyFill="1" applyBorder="1" applyAlignment="1">
      <alignment horizontal="center" vertical="center" wrapText="1"/>
    </xf>
    <xf numFmtId="166" fontId="132" fillId="0" borderId="40" xfId="0" applyNumberFormat="1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166" fontId="132" fillId="0" borderId="14" xfId="0" applyNumberFormat="1" applyFont="1" applyFill="1" applyBorder="1" applyAlignment="1">
      <alignment horizontal="center" vertical="center" wrapText="1"/>
    </xf>
    <xf numFmtId="166" fontId="132" fillId="0" borderId="16" xfId="0" applyNumberFormat="1" applyFont="1" applyFill="1" applyBorder="1" applyAlignment="1">
      <alignment horizontal="center" vertical="center" wrapText="1"/>
    </xf>
    <xf numFmtId="166" fontId="132" fillId="0" borderId="42" xfId="0" applyNumberFormat="1" applyFont="1" applyFill="1" applyBorder="1" applyAlignment="1">
      <alignment horizontal="center" vertical="center" wrapText="1"/>
    </xf>
    <xf numFmtId="0" fontId="85" fillId="0" borderId="35" xfId="0" applyFont="1" applyFill="1" applyBorder="1" applyAlignment="1">
      <alignment horizontal="center" vertical="center" wrapText="1"/>
    </xf>
    <xf numFmtId="166" fontId="132" fillId="0" borderId="23" xfId="0" applyNumberFormat="1" applyFont="1" applyFill="1" applyBorder="1" applyAlignment="1">
      <alignment horizontal="center" vertical="center" wrapText="1"/>
    </xf>
    <xf numFmtId="166" fontId="132" fillId="0" borderId="48" xfId="0" applyNumberFormat="1" applyFont="1" applyFill="1" applyBorder="1" applyAlignment="1">
      <alignment horizontal="center" vertical="center" wrapText="1"/>
    </xf>
    <xf numFmtId="166" fontId="132" fillId="0" borderId="15" xfId="0" applyNumberFormat="1" applyFont="1" applyFill="1" applyBorder="1" applyAlignment="1">
      <alignment horizontal="center" vertical="center" wrapText="1"/>
    </xf>
    <xf numFmtId="166" fontId="132" fillId="0" borderId="22" xfId="0" applyNumberFormat="1" applyFont="1" applyFill="1" applyBorder="1" applyAlignment="1">
      <alignment horizontal="center" vertical="center" wrapText="1"/>
    </xf>
    <xf numFmtId="166" fontId="132" fillId="0" borderId="21" xfId="0" applyNumberFormat="1" applyFont="1" applyFill="1" applyBorder="1" applyAlignment="1">
      <alignment horizontal="center" vertical="center" wrapText="1"/>
    </xf>
    <xf numFmtId="166" fontId="132" fillId="0" borderId="47" xfId="0" applyNumberFormat="1" applyFont="1" applyFill="1" applyBorder="1" applyAlignment="1">
      <alignment horizontal="center" vertical="center" wrapText="1"/>
    </xf>
    <xf numFmtId="166" fontId="132" fillId="0" borderId="65" xfId="0" applyNumberFormat="1" applyFont="1" applyFill="1" applyBorder="1" applyAlignment="1">
      <alignment horizontal="center" vertical="center" wrapText="1"/>
    </xf>
    <xf numFmtId="166" fontId="85" fillId="0" borderId="26" xfId="0" applyNumberFormat="1" applyFont="1" applyFill="1" applyBorder="1" applyAlignment="1">
      <alignment horizontal="center" vertical="center" wrapText="1"/>
    </xf>
    <xf numFmtId="166" fontId="85" fillId="0" borderId="31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center" vertical="center" wrapText="1"/>
    </xf>
    <xf numFmtId="2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166" fontId="54" fillId="0" borderId="54" xfId="0" applyNumberFormat="1" applyFont="1" applyFill="1" applyBorder="1" applyAlignment="1">
      <alignment horizontal="center" vertical="center"/>
    </xf>
    <xf numFmtId="166" fontId="54" fillId="0" borderId="30" xfId="0" applyNumberFormat="1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left" wrapText="1"/>
    </xf>
    <xf numFmtId="166" fontId="54" fillId="0" borderId="65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65" fillId="0" borderId="64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4" fontId="54" fillId="0" borderId="30" xfId="0" applyNumberFormat="1" applyFont="1" applyFill="1" applyBorder="1" applyAlignment="1">
      <alignment horizontal="center" vertical="center"/>
    </xf>
    <xf numFmtId="4" fontId="54" fillId="0" borderId="3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vertical="center"/>
    </xf>
    <xf numFmtId="3" fontId="54" fillId="0" borderId="57" xfId="0" applyNumberFormat="1" applyFont="1" applyFill="1" applyBorder="1" applyAlignment="1">
      <alignment horizontal="center" vertical="center"/>
    </xf>
    <xf numFmtId="3" fontId="54" fillId="0" borderId="18" xfId="0" applyNumberFormat="1" applyFont="1" applyFill="1" applyBorder="1" applyAlignment="1">
      <alignment horizontal="center" vertical="center"/>
    </xf>
    <xf numFmtId="3" fontId="54" fillId="0" borderId="14" xfId="0" applyNumberFormat="1" applyFont="1" applyFill="1" applyBorder="1" applyAlignment="1">
      <alignment horizontal="center" vertical="center"/>
    </xf>
    <xf numFmtId="3" fontId="54" fillId="0" borderId="23" xfId="0" applyNumberFormat="1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vertical="center"/>
    </xf>
    <xf numFmtId="3" fontId="54" fillId="0" borderId="63" xfId="0" applyNumberFormat="1" applyFont="1" applyFill="1" applyBorder="1" applyAlignment="1">
      <alignment horizontal="center" vertical="center"/>
    </xf>
    <xf numFmtId="3" fontId="54" fillId="0" borderId="66" xfId="0" applyNumberFormat="1" applyFont="1" applyFill="1" applyBorder="1" applyAlignment="1">
      <alignment horizontal="center" vertical="center"/>
    </xf>
    <xf numFmtId="166" fontId="64" fillId="0" borderId="2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right"/>
    </xf>
    <xf numFmtId="0" fontId="64" fillId="0" borderId="0" xfId="0" applyFont="1" applyFill="1" applyBorder="1" applyAlignment="1">
      <alignment horizontal="right" vertical="top" wrapText="1"/>
    </xf>
    <xf numFmtId="0" fontId="64" fillId="0" borderId="0" xfId="0" applyFont="1" applyFill="1" applyBorder="1" applyAlignment="1">
      <alignment horizontal="right" vertical="center" wrapText="1"/>
    </xf>
    <xf numFmtId="0" fontId="54" fillId="0" borderId="49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167" fontId="65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/>
    </xf>
    <xf numFmtId="0" fontId="148" fillId="0" borderId="4" xfId="19" applyFont="1" applyFill="1" applyBorder="1" applyAlignment="1">
      <alignment horizontal="center"/>
    </xf>
    <xf numFmtId="0" fontId="118" fillId="0" borderId="4" xfId="19" applyFont="1" applyFill="1" applyBorder="1" applyAlignment="1">
      <alignment horizontal="left" wrapText="1"/>
    </xf>
    <xf numFmtId="0" fontId="118" fillId="0" borderId="3" xfId="19" applyNumberFormat="1" applyFont="1" applyFill="1" applyBorder="1" applyAlignment="1">
      <alignment horizontal="center" vertical="center"/>
    </xf>
    <xf numFmtId="0" fontId="69" fillId="0" borderId="1" xfId="19" applyFont="1" applyFill="1" applyBorder="1" applyAlignment="1">
      <alignment horizontal="center"/>
    </xf>
    <xf numFmtId="0" fontId="118" fillId="0" borderId="3" xfId="19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167" fontId="65" fillId="0" borderId="0" xfId="0" applyNumberFormat="1" applyFont="1" applyFill="1" applyBorder="1" applyAlignment="1">
      <alignment horizontal="center" vertical="center" wrapText="1"/>
    </xf>
    <xf numFmtId="3" fontId="63" fillId="0" borderId="31" xfId="0" applyNumberFormat="1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left"/>
    </xf>
    <xf numFmtId="0" fontId="53" fillId="0" borderId="31" xfId="0" applyFont="1" applyFill="1" applyBorder="1" applyAlignment="1">
      <alignment horizontal="left"/>
    </xf>
    <xf numFmtId="0" fontId="53" fillId="0" borderId="2" xfId="0" applyFont="1" applyFill="1" applyBorder="1"/>
    <xf numFmtId="0" fontId="53" fillId="0" borderId="31" xfId="0" applyFont="1" applyFill="1" applyBorder="1"/>
    <xf numFmtId="167" fontId="65" fillId="0" borderId="0" xfId="0" applyNumberFormat="1" applyFont="1" applyFill="1" applyBorder="1" applyAlignment="1">
      <alignment horizontal="center" vertical="center" wrapText="1"/>
    </xf>
    <xf numFmtId="167" fontId="65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2" fontId="63" fillId="0" borderId="31" xfId="0" applyNumberFormat="1" applyFont="1" applyFill="1" applyBorder="1" applyAlignment="1">
      <alignment horizontal="center" vertical="center" wrapText="1"/>
    </xf>
    <xf numFmtId="49" fontId="69" fillId="0" borderId="3" xfId="19" applyNumberFormat="1" applyFont="1" applyFill="1" applyBorder="1" applyAlignment="1">
      <alignment horizontal="center"/>
    </xf>
    <xf numFmtId="0" fontId="69" fillId="0" borderId="0" xfId="0" applyNumberFormat="1" applyFont="1" applyFill="1" applyBorder="1" applyAlignment="1">
      <alignment horizontal="left" vertical="center" wrapText="1"/>
    </xf>
    <xf numFmtId="14" fontId="69" fillId="0" borderId="31" xfId="19" applyNumberFormat="1" applyFont="1" applyFill="1" applyBorder="1" applyAlignment="1">
      <alignment horizontal="center" vertical="center"/>
    </xf>
    <xf numFmtId="3" fontId="85" fillId="0" borderId="37" xfId="19" applyNumberFormat="1" applyFont="1" applyFill="1" applyBorder="1" applyAlignment="1">
      <alignment horizontal="center" vertical="center"/>
    </xf>
    <xf numFmtId="3" fontId="85" fillId="0" borderId="3" xfId="19" applyNumberFormat="1" applyFont="1" applyFill="1" applyBorder="1" applyAlignment="1">
      <alignment horizontal="center" vertical="center"/>
    </xf>
    <xf numFmtId="3" fontId="85" fillId="0" borderId="2" xfId="19" applyNumberFormat="1" applyFont="1" applyFill="1" applyBorder="1" applyAlignment="1">
      <alignment horizontal="center" vertical="center"/>
    </xf>
    <xf numFmtId="0" fontId="69" fillId="0" borderId="38" xfId="19" applyFont="1" applyFill="1" applyBorder="1" applyAlignment="1">
      <alignment horizontal="center"/>
    </xf>
    <xf numFmtId="3" fontId="65" fillId="0" borderId="38" xfId="19" applyNumberFormat="1" applyFont="1" applyFill="1" applyBorder="1" applyAlignment="1">
      <alignment horizontal="center"/>
    </xf>
    <xf numFmtId="0" fontId="147" fillId="0" borderId="38" xfId="19" applyFont="1" applyFill="1" applyBorder="1"/>
    <xf numFmtId="0" fontId="152" fillId="0" borderId="3" xfId="19" applyFont="1" applyFill="1" applyBorder="1" applyAlignment="1">
      <alignment horizontal="center"/>
    </xf>
    <xf numFmtId="49" fontId="65" fillId="0" borderId="3" xfId="19" applyNumberFormat="1" applyFont="1" applyFill="1" applyBorder="1" applyAlignment="1">
      <alignment horizontal="center" vertical="center"/>
    </xf>
    <xf numFmtId="0" fontId="65" fillId="0" borderId="2" xfId="19" applyFont="1" applyFill="1" applyBorder="1" applyAlignment="1">
      <alignment horizontal="center"/>
    </xf>
    <xf numFmtId="3" fontId="118" fillId="0" borderId="3" xfId="19" applyNumberFormat="1" applyFont="1" applyFill="1" applyBorder="1" applyAlignment="1">
      <alignment horizontal="center"/>
    </xf>
    <xf numFmtId="3" fontId="65" fillId="0" borderId="3" xfId="19" applyNumberFormat="1" applyFont="1" applyFill="1" applyBorder="1" applyAlignment="1">
      <alignment horizontal="center" vertical="center"/>
    </xf>
    <xf numFmtId="0" fontId="118" fillId="0" borderId="2" xfId="19" applyFont="1" applyFill="1" applyBorder="1" applyAlignment="1">
      <alignment horizontal="center"/>
    </xf>
    <xf numFmtId="3" fontId="53" fillId="0" borderId="12" xfId="0" applyNumberFormat="1" applyFont="1" applyFill="1" applyBorder="1" applyAlignment="1">
      <alignment horizontal="center" vertical="center" wrapText="1"/>
    </xf>
    <xf numFmtId="3" fontId="54" fillId="0" borderId="14" xfId="0" applyNumberFormat="1" applyFont="1" applyFill="1" applyBorder="1" applyAlignment="1">
      <alignment horizontal="center" vertical="center" wrapText="1"/>
    </xf>
    <xf numFmtId="3" fontId="54" fillId="0" borderId="23" xfId="0" applyNumberFormat="1" applyFont="1" applyFill="1" applyBorder="1" applyAlignment="1">
      <alignment horizontal="center" vertical="center" wrapText="1"/>
    </xf>
    <xf numFmtId="3" fontId="67" fillId="0" borderId="65" xfId="0" applyNumberFormat="1" applyFont="1" applyFill="1" applyBorder="1" applyAlignment="1">
      <alignment horizontal="center" vertical="center" wrapText="1"/>
    </xf>
    <xf numFmtId="3" fontId="54" fillId="0" borderId="28" xfId="0" applyNumberFormat="1" applyFont="1" applyFill="1" applyBorder="1" applyAlignment="1">
      <alignment horizontal="center" vertical="center" wrapText="1"/>
    </xf>
    <xf numFmtId="166" fontId="53" fillId="0" borderId="12" xfId="0" applyNumberFormat="1" applyFont="1" applyFill="1" applyBorder="1" applyAlignment="1">
      <alignment horizontal="center" vertical="center" wrapText="1"/>
    </xf>
    <xf numFmtId="166" fontId="54" fillId="0" borderId="23" xfId="0" applyNumberFormat="1" applyFont="1" applyFill="1" applyBorder="1" applyAlignment="1">
      <alignment horizontal="center" vertical="center" wrapText="1"/>
    </xf>
    <xf numFmtId="3" fontId="54" fillId="0" borderId="57" xfId="0" applyNumberFormat="1" applyFont="1" applyFill="1" applyBorder="1" applyAlignment="1">
      <alignment horizontal="center" vertical="center" wrapText="1"/>
    </xf>
    <xf numFmtId="166" fontId="67" fillId="0" borderId="65" xfId="0" applyNumberFormat="1" applyFont="1" applyFill="1" applyBorder="1" applyAlignment="1">
      <alignment horizontal="center" vertical="center" wrapText="1"/>
    </xf>
    <xf numFmtId="3" fontId="54" fillId="0" borderId="22" xfId="0" applyNumberFormat="1" applyFont="1" applyFill="1" applyBorder="1" applyAlignment="1">
      <alignment horizontal="center" vertical="center"/>
    </xf>
    <xf numFmtId="3" fontId="67" fillId="0" borderId="14" xfId="0" applyNumberFormat="1" applyFont="1" applyFill="1" applyBorder="1" applyAlignment="1">
      <alignment horizontal="center" vertical="center"/>
    </xf>
    <xf numFmtId="3" fontId="67" fillId="0" borderId="23" xfId="0" applyNumberFormat="1" applyFont="1" applyFill="1" applyBorder="1" applyAlignment="1">
      <alignment horizontal="center" vertical="center"/>
    </xf>
    <xf numFmtId="3" fontId="63" fillId="0" borderId="55" xfId="0" applyNumberFormat="1" applyFont="1" applyFill="1" applyBorder="1" applyAlignment="1">
      <alignment horizontal="center" vertical="center"/>
    </xf>
    <xf numFmtId="3" fontId="67" fillId="0" borderId="28" xfId="0" applyNumberFormat="1" applyFont="1" applyFill="1" applyBorder="1" applyAlignment="1">
      <alignment vertical="center"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65" xfId="0" applyNumberFormat="1" applyFont="1" applyFill="1" applyBorder="1" applyAlignment="1">
      <alignment horizontal="center" vertical="center"/>
    </xf>
    <xf numFmtId="2" fontId="53" fillId="2" borderId="49" xfId="0" applyNumberFormat="1" applyFont="1" applyFill="1" applyBorder="1" applyAlignment="1">
      <alignment horizontal="center" vertical="top"/>
    </xf>
    <xf numFmtId="49" fontId="53" fillId="2" borderId="49" xfId="0" applyNumberFormat="1" applyFont="1" applyFill="1" applyBorder="1" applyAlignment="1">
      <alignment horizontal="center" vertical="center" wrapText="1"/>
    </xf>
    <xf numFmtId="3" fontId="53" fillId="2" borderId="10" xfId="0" applyNumberFormat="1" applyFont="1" applyFill="1" applyBorder="1" applyAlignment="1">
      <alignment horizontal="center" vertical="center"/>
    </xf>
    <xf numFmtId="3" fontId="54" fillId="2" borderId="0" xfId="0" applyNumberFormat="1" applyFont="1" applyFill="1" applyBorder="1" applyAlignment="1">
      <alignment horizontal="center" vertical="center"/>
    </xf>
    <xf numFmtId="3" fontId="67" fillId="2" borderId="0" xfId="0" applyNumberFormat="1" applyFont="1" applyFill="1" applyBorder="1" applyAlignment="1">
      <alignment horizontal="center" vertical="center"/>
    </xf>
    <xf numFmtId="3" fontId="100" fillId="0" borderId="14" xfId="0" applyNumberFormat="1" applyFont="1" applyFill="1" applyBorder="1" applyAlignment="1">
      <alignment horizontal="center" vertical="center"/>
    </xf>
    <xf numFmtId="3" fontId="63" fillId="0" borderId="12" xfId="0" applyNumberFormat="1" applyFont="1" applyFill="1" applyBorder="1" applyAlignment="1">
      <alignment horizontal="center" vertical="center"/>
    </xf>
    <xf numFmtId="166" fontId="63" fillId="0" borderId="12" xfId="0" applyNumberFormat="1" applyFont="1" applyFill="1" applyBorder="1" applyAlignment="1">
      <alignment horizontal="center" vertical="center"/>
    </xf>
    <xf numFmtId="166" fontId="54" fillId="0" borderId="22" xfId="0" applyNumberFormat="1" applyFont="1" applyFill="1" applyBorder="1" applyAlignment="1">
      <alignment horizontal="center" vertical="center"/>
    </xf>
    <xf numFmtId="3" fontId="67" fillId="0" borderId="22" xfId="0" applyNumberFormat="1" applyFont="1" applyFill="1" applyBorder="1" applyAlignment="1">
      <alignment horizontal="center" vertical="center"/>
    </xf>
    <xf numFmtId="3" fontId="67" fillId="0" borderId="2" xfId="0" applyNumberFormat="1" applyFont="1" applyFill="1" applyBorder="1" applyAlignment="1">
      <alignment horizontal="center" vertical="center"/>
    </xf>
    <xf numFmtId="166" fontId="67" fillId="0" borderId="2" xfId="0" applyNumberFormat="1" applyFont="1" applyFill="1" applyBorder="1" applyAlignment="1">
      <alignment horizontal="center" vertical="center"/>
    </xf>
    <xf numFmtId="3" fontId="64" fillId="0" borderId="12" xfId="0" applyNumberFormat="1" applyFont="1" applyFill="1" applyBorder="1" applyAlignment="1">
      <alignment horizontal="center" vertical="center" wrapText="1"/>
    </xf>
    <xf numFmtId="3" fontId="64" fillId="0" borderId="14" xfId="0" applyNumberFormat="1" applyFont="1" applyFill="1" applyBorder="1" applyAlignment="1">
      <alignment horizontal="center" vertical="center" wrapText="1"/>
    </xf>
    <xf numFmtId="3" fontId="64" fillId="0" borderId="55" xfId="0" applyNumberFormat="1" applyFont="1" applyFill="1" applyBorder="1" applyAlignment="1">
      <alignment horizontal="center" vertical="center" wrapText="1"/>
    </xf>
    <xf numFmtId="3" fontId="64" fillId="0" borderId="28" xfId="0" applyNumberFormat="1" applyFont="1" applyFill="1" applyBorder="1" applyAlignment="1">
      <alignment horizontal="center" vertical="center" wrapText="1"/>
    </xf>
    <xf numFmtId="3" fontId="64" fillId="0" borderId="65" xfId="0" applyNumberFormat="1" applyFont="1" applyFill="1" applyBorder="1" applyAlignment="1">
      <alignment horizontal="center" vertical="center" wrapText="1"/>
    </xf>
    <xf numFmtId="3" fontId="64" fillId="0" borderId="22" xfId="0" applyNumberFormat="1" applyFont="1" applyFill="1" applyBorder="1" applyAlignment="1">
      <alignment horizontal="center" vertical="center"/>
    </xf>
    <xf numFmtId="3" fontId="64" fillId="0" borderId="2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3" fontId="54" fillId="0" borderId="1" xfId="0" applyNumberFormat="1" applyFont="1" applyFill="1" applyBorder="1" applyAlignment="1">
      <alignment horizontal="center" vertical="center"/>
    </xf>
    <xf numFmtId="3" fontId="54" fillId="0" borderId="2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center" vertical="center"/>
    </xf>
    <xf numFmtId="166" fontId="54" fillId="0" borderId="17" xfId="0" applyNumberFormat="1" applyFont="1" applyFill="1" applyBorder="1" applyAlignment="1">
      <alignment horizontal="center" vertical="center"/>
    </xf>
    <xf numFmtId="166" fontId="54" fillId="0" borderId="18" xfId="0" applyNumberFormat="1" applyFont="1" applyFill="1" applyBorder="1" applyAlignment="1">
      <alignment horizontal="center" vertical="center"/>
    </xf>
    <xf numFmtId="166" fontId="54" fillId="0" borderId="43" xfId="0" applyNumberFormat="1" applyFont="1" applyFill="1" applyBorder="1" applyAlignment="1">
      <alignment horizontal="center" vertical="center"/>
    </xf>
    <xf numFmtId="166" fontId="54" fillId="0" borderId="66" xfId="0" applyNumberFormat="1" applyFont="1" applyFill="1" applyBorder="1" applyAlignment="1">
      <alignment horizontal="center" vertical="center"/>
    </xf>
    <xf numFmtId="3" fontId="54" fillId="2" borderId="3" xfId="0" applyNumberFormat="1" applyFont="1" applyFill="1" applyBorder="1" applyAlignment="1">
      <alignment horizontal="center" vertical="center"/>
    </xf>
    <xf numFmtId="3" fontId="54" fillId="2" borderId="4" xfId="0" applyNumberFormat="1" applyFont="1" applyFill="1" applyBorder="1" applyAlignment="1">
      <alignment horizontal="center" vertical="center"/>
    </xf>
    <xf numFmtId="3" fontId="54" fillId="2" borderId="38" xfId="0" applyNumberFormat="1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54" fillId="0" borderId="2" xfId="0" applyFont="1" applyFill="1" applyBorder="1" applyAlignment="1">
      <alignment wrapText="1"/>
    </xf>
    <xf numFmtId="0" fontId="53" fillId="0" borderId="1" xfId="0" applyFont="1" applyFill="1" applyBorder="1" applyAlignment="1">
      <alignment wrapText="1"/>
    </xf>
    <xf numFmtId="0" fontId="54" fillId="0" borderId="2" xfId="0" applyFont="1" applyFill="1" applyBorder="1" applyAlignment="1">
      <alignment horizontal="left" wrapText="1"/>
    </xf>
    <xf numFmtId="0" fontId="54" fillId="0" borderId="3" xfId="0" applyFont="1" applyFill="1" applyBorder="1" applyAlignment="1">
      <alignment horizontal="left" wrapText="1"/>
    </xf>
    <xf numFmtId="0" fontId="53" fillId="0" borderId="5" xfId="0" applyFont="1" applyFill="1" applyBorder="1" applyAlignment="1">
      <alignment wrapText="1"/>
    </xf>
    <xf numFmtId="2" fontId="138" fillId="0" borderId="49" xfId="0" applyNumberFormat="1" applyFont="1" applyFill="1" applyBorder="1" applyAlignment="1">
      <alignment horizontal="center" vertical="center" wrapText="1"/>
    </xf>
    <xf numFmtId="2" fontId="127" fillId="0" borderId="31" xfId="0" applyNumberFormat="1" applyFont="1" applyFill="1" applyBorder="1" applyAlignment="1">
      <alignment horizontal="center" vertical="center"/>
    </xf>
    <xf numFmtId="3" fontId="54" fillId="0" borderId="4" xfId="0" applyNumberFormat="1" applyFont="1" applyFill="1" applyBorder="1" applyAlignment="1">
      <alignment horizontal="center" vertical="center"/>
    </xf>
    <xf numFmtId="168" fontId="49" fillId="0" borderId="0" xfId="0" applyNumberFormat="1" applyFont="1" applyFill="1" applyAlignment="1">
      <alignment vertical="center"/>
    </xf>
    <xf numFmtId="3" fontId="64" fillId="0" borderId="0" xfId="0" applyNumberFormat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vertical="center"/>
    </xf>
    <xf numFmtId="0" fontId="134" fillId="0" borderId="0" xfId="0" applyFont="1" applyFill="1" applyBorder="1" applyAlignment="1">
      <alignment vertical="center"/>
    </xf>
    <xf numFmtId="0" fontId="85" fillId="0" borderId="54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65" fillId="0" borderId="55" xfId="0" applyFont="1" applyFill="1" applyBorder="1" applyAlignment="1">
      <alignment vertical="top" wrapText="1"/>
    </xf>
    <xf numFmtId="0" fontId="65" fillId="0" borderId="28" xfId="0" applyFont="1" applyFill="1" applyBorder="1" applyAlignment="1">
      <alignment vertical="top" wrapText="1"/>
    </xf>
    <xf numFmtId="0" fontId="54" fillId="0" borderId="64" xfId="0" applyFont="1" applyFill="1" applyBorder="1"/>
    <xf numFmtId="0" fontId="61" fillId="0" borderId="0" xfId="0" applyFont="1" applyFill="1" applyBorder="1" applyAlignment="1">
      <alignment horizontal="left" vertical="center" wrapText="1"/>
    </xf>
    <xf numFmtId="166" fontId="50" fillId="0" borderId="12" xfId="0" applyNumberFormat="1" applyFont="1" applyFill="1" applyBorder="1" applyAlignment="1">
      <alignment horizontal="center"/>
    </xf>
    <xf numFmtId="166" fontId="50" fillId="0" borderId="14" xfId="0" applyNumberFormat="1" applyFont="1" applyFill="1" applyBorder="1" applyAlignment="1">
      <alignment horizontal="center"/>
    </xf>
    <xf numFmtId="166" fontId="70" fillId="0" borderId="12" xfId="0" applyNumberFormat="1" applyFont="1" applyFill="1" applyBorder="1" applyAlignment="1">
      <alignment horizontal="center" wrapText="1"/>
    </xf>
    <xf numFmtId="166" fontId="50" fillId="0" borderId="13" xfId="0" applyNumberFormat="1" applyFont="1" applyFill="1" applyBorder="1" applyAlignment="1">
      <alignment horizontal="center"/>
    </xf>
    <xf numFmtId="166" fontId="70" fillId="0" borderId="55" xfId="0" applyNumberFormat="1" applyFont="1" applyFill="1" applyBorder="1" applyAlignment="1">
      <alignment horizontal="center" wrapText="1"/>
    </xf>
    <xf numFmtId="166" fontId="50" fillId="0" borderId="40" xfId="0" applyNumberFormat="1" applyFont="1" applyFill="1" applyBorder="1" applyAlignment="1">
      <alignment horizontal="center"/>
    </xf>
    <xf numFmtId="166" fontId="70" fillId="0" borderId="13" xfId="0" applyNumberFormat="1" applyFont="1" applyFill="1" applyBorder="1" applyAlignment="1">
      <alignment horizontal="center" wrapText="1"/>
    </xf>
    <xf numFmtId="166" fontId="50" fillId="0" borderId="55" xfId="0" applyNumberFormat="1" applyFont="1" applyFill="1" applyBorder="1" applyAlignment="1">
      <alignment horizontal="center"/>
    </xf>
    <xf numFmtId="166" fontId="70" fillId="0" borderId="14" xfId="0" applyNumberFormat="1" applyFont="1" applyFill="1" applyBorder="1" applyAlignment="1">
      <alignment horizontal="center" wrapText="1"/>
    </xf>
    <xf numFmtId="166" fontId="50" fillId="0" borderId="16" xfId="0" applyNumberFormat="1" applyFont="1" applyFill="1" applyBorder="1" applyAlignment="1">
      <alignment horizontal="center"/>
    </xf>
    <xf numFmtId="166" fontId="70" fillId="0" borderId="28" xfId="0" applyNumberFormat="1" applyFont="1" applyFill="1" applyBorder="1" applyAlignment="1">
      <alignment horizontal="center" wrapText="1"/>
    </xf>
    <xf numFmtId="166" fontId="50" fillId="0" borderId="42" xfId="0" applyNumberFormat="1" applyFont="1" applyFill="1" applyBorder="1" applyAlignment="1">
      <alignment horizontal="center"/>
    </xf>
    <xf numFmtId="166" fontId="70" fillId="0" borderId="16" xfId="0" applyNumberFormat="1" applyFont="1" applyFill="1" applyBorder="1" applyAlignment="1">
      <alignment horizontal="center" wrapText="1"/>
    </xf>
    <xf numFmtId="166" fontId="50" fillId="0" borderId="28" xfId="0" applyNumberFormat="1" applyFont="1" applyFill="1" applyBorder="1" applyAlignment="1">
      <alignment horizontal="center"/>
    </xf>
    <xf numFmtId="166" fontId="70" fillId="0" borderId="14" xfId="0" applyNumberFormat="1" applyFont="1" applyFill="1" applyBorder="1" applyAlignment="1">
      <alignment horizontal="center" vertical="top" wrapText="1"/>
    </xf>
    <xf numFmtId="166" fontId="70" fillId="0" borderId="28" xfId="0" applyNumberFormat="1" applyFont="1" applyFill="1" applyBorder="1" applyAlignment="1">
      <alignment horizontal="center" vertical="top" wrapText="1"/>
    </xf>
    <xf numFmtId="166" fontId="70" fillId="0" borderId="16" xfId="0" applyNumberFormat="1" applyFont="1" applyFill="1" applyBorder="1" applyAlignment="1">
      <alignment horizontal="center" vertical="top" wrapText="1"/>
    </xf>
    <xf numFmtId="166" fontId="70" fillId="0" borderId="14" xfId="0" applyNumberFormat="1" applyFont="1" applyFill="1" applyBorder="1" applyAlignment="1">
      <alignment horizontal="center"/>
    </xf>
    <xf numFmtId="166" fontId="70" fillId="0" borderId="28" xfId="0" applyNumberFormat="1" applyFont="1" applyFill="1" applyBorder="1" applyAlignment="1">
      <alignment horizontal="center"/>
    </xf>
    <xf numFmtId="166" fontId="70" fillId="0" borderId="16" xfId="0" applyNumberFormat="1" applyFont="1" applyFill="1" applyBorder="1" applyAlignment="1">
      <alignment horizontal="center"/>
    </xf>
    <xf numFmtId="166" fontId="70" fillId="0" borderId="65" xfId="0" applyNumberFormat="1" applyFont="1" applyFill="1" applyBorder="1" applyAlignment="1">
      <alignment horizontal="center"/>
    </xf>
    <xf numFmtId="166" fontId="50" fillId="0" borderId="53" xfId="0" applyNumberFormat="1" applyFont="1" applyFill="1" applyBorder="1" applyAlignment="1">
      <alignment horizontal="center"/>
    </xf>
    <xf numFmtId="166" fontId="50" fillId="0" borderId="65" xfId="0" applyNumberFormat="1" applyFont="1" applyFill="1" applyBorder="1" applyAlignment="1">
      <alignment horizontal="center"/>
    </xf>
    <xf numFmtId="166" fontId="70" fillId="0" borderId="64" xfId="0" applyNumberFormat="1" applyFont="1" applyFill="1" applyBorder="1" applyAlignment="1">
      <alignment horizontal="center"/>
    </xf>
    <xf numFmtId="166" fontId="50" fillId="0" borderId="44" xfId="0" applyNumberFormat="1" applyFont="1" applyFill="1" applyBorder="1" applyAlignment="1">
      <alignment horizontal="center"/>
    </xf>
    <xf numFmtId="166" fontId="70" fillId="0" borderId="53" xfId="0" applyNumberFormat="1" applyFont="1" applyFill="1" applyBorder="1" applyAlignment="1">
      <alignment horizontal="center"/>
    </xf>
    <xf numFmtId="166" fontId="50" fillId="0" borderId="64" xfId="0" applyNumberFormat="1" applyFont="1" applyFill="1" applyBorder="1" applyAlignment="1">
      <alignment horizontal="center"/>
    </xf>
    <xf numFmtId="3" fontId="53" fillId="0" borderId="55" xfId="0" applyNumberFormat="1" applyFont="1" applyFill="1" applyBorder="1" applyAlignment="1">
      <alignment horizontal="center" vertical="center" wrapText="1"/>
    </xf>
    <xf numFmtId="3" fontId="54" fillId="0" borderId="35" xfId="0" applyNumberFormat="1" applyFont="1" applyFill="1" applyBorder="1" applyAlignment="1">
      <alignment horizontal="center" vertical="center" wrapText="1"/>
    </xf>
    <xf numFmtId="3" fontId="53" fillId="0" borderId="13" xfId="0" applyNumberFormat="1" applyFont="1" applyFill="1" applyBorder="1" applyAlignment="1">
      <alignment horizontal="center" vertical="center" wrapText="1"/>
    </xf>
    <xf numFmtId="3" fontId="54" fillId="0" borderId="16" xfId="0" applyNumberFormat="1" applyFont="1" applyFill="1" applyBorder="1" applyAlignment="1">
      <alignment horizontal="center" vertical="center" wrapText="1"/>
    </xf>
    <xf numFmtId="3" fontId="54" fillId="0" borderId="15" xfId="0" applyNumberFormat="1" applyFont="1" applyFill="1" applyBorder="1" applyAlignment="1">
      <alignment horizontal="center" vertical="center" wrapText="1"/>
    </xf>
    <xf numFmtId="3" fontId="67" fillId="0" borderId="64" xfId="0" applyNumberFormat="1" applyFont="1" applyFill="1" applyBorder="1" applyAlignment="1">
      <alignment horizontal="center" vertical="center" wrapText="1"/>
    </xf>
    <xf numFmtId="3" fontId="67" fillId="0" borderId="53" xfId="0" applyNumberFormat="1" applyFont="1" applyFill="1" applyBorder="1" applyAlignment="1">
      <alignment horizontal="center" vertical="center" wrapText="1"/>
    </xf>
    <xf numFmtId="166" fontId="125" fillId="0" borderId="54" xfId="0" applyNumberFormat="1" applyFont="1" applyFill="1" applyBorder="1" applyAlignment="1">
      <alignment horizontal="center" vertical="center"/>
    </xf>
    <xf numFmtId="0" fontId="54" fillId="0" borderId="4" xfId="0" applyNumberFormat="1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left" vertical="center" wrapText="1"/>
    </xf>
    <xf numFmtId="0" fontId="54" fillId="0" borderId="4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/>
    </xf>
    <xf numFmtId="0" fontId="54" fillId="0" borderId="31" xfId="0" applyFont="1" applyFill="1" applyBorder="1" applyAlignment="1">
      <alignment horizontal="left" vertical="center"/>
    </xf>
    <xf numFmtId="0" fontId="54" fillId="0" borderId="31" xfId="0" applyNumberFormat="1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left" wrapText="1"/>
    </xf>
    <xf numFmtId="0" fontId="54" fillId="0" borderId="31" xfId="0" applyFont="1" applyFill="1" applyBorder="1" applyAlignment="1">
      <alignment horizontal="left" vertical="center" wrapText="1"/>
    </xf>
    <xf numFmtId="0" fontId="54" fillId="0" borderId="54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left" vertical="center"/>
    </xf>
    <xf numFmtId="0" fontId="54" fillId="0" borderId="4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left" vertical="center"/>
    </xf>
    <xf numFmtId="0" fontId="64" fillId="0" borderId="54" xfId="0" applyFont="1" applyFill="1" applyBorder="1" applyAlignment="1">
      <alignment horizontal="left" vertical="center" wrapText="1"/>
    </xf>
    <xf numFmtId="0" fontId="69" fillId="0" borderId="49" xfId="0" applyFont="1" applyFill="1" applyBorder="1" applyAlignment="1">
      <alignment horizontal="center" vertical="center" wrapText="1"/>
    </xf>
    <xf numFmtId="0" fontId="69" fillId="0" borderId="54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167" fontId="65" fillId="0" borderId="13" xfId="0" applyNumberFormat="1" applyFont="1" applyFill="1" applyBorder="1" applyAlignment="1">
      <alignment horizontal="center" vertical="center"/>
    </xf>
    <xf numFmtId="1" fontId="65" fillId="0" borderId="55" xfId="0" applyNumberFormat="1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167" fontId="65" fillId="0" borderId="28" xfId="0" applyNumberFormat="1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5" fillId="0" borderId="53" xfId="0" applyFont="1" applyFill="1" applyBorder="1" applyAlignment="1">
      <alignment horizontal="center" vertical="center"/>
    </xf>
    <xf numFmtId="0" fontId="65" fillId="0" borderId="64" xfId="0" applyFont="1" applyFill="1" applyBorder="1" applyAlignment="1">
      <alignment horizontal="center" vertical="center" wrapText="1"/>
    </xf>
    <xf numFmtId="0" fontId="70" fillId="0" borderId="0" xfId="0" applyFont="1" applyFill="1"/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65" fillId="0" borderId="65" xfId="0" applyFont="1" applyFill="1" applyBorder="1" applyAlignment="1">
      <alignment horizontal="center" vertical="center"/>
    </xf>
    <xf numFmtId="167" fontId="65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166" fontId="53" fillId="0" borderId="5" xfId="0" applyNumberFormat="1" applyFont="1" applyFill="1" applyBorder="1" applyAlignment="1">
      <alignment horizontal="center" vertical="center"/>
    </xf>
    <xf numFmtId="4" fontId="54" fillId="0" borderId="54" xfId="0" applyNumberFormat="1" applyFont="1" applyFill="1" applyBorder="1" applyAlignment="1">
      <alignment horizontal="center" vertical="center"/>
    </xf>
    <xf numFmtId="166" fontId="54" fillId="0" borderId="31" xfId="0" applyNumberFormat="1" applyFont="1" applyFill="1" applyBorder="1" applyAlignment="1">
      <alignment horizontal="center" vertical="center" wrapText="1"/>
    </xf>
    <xf numFmtId="166" fontId="54" fillId="0" borderId="51" xfId="0" applyNumberFormat="1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horizontal="center" vertical="center" wrapText="1"/>
    </xf>
    <xf numFmtId="4" fontId="54" fillId="0" borderId="5" xfId="0" applyNumberFormat="1" applyFont="1" applyFill="1" applyBorder="1" applyAlignment="1">
      <alignment horizontal="center" vertical="center"/>
    </xf>
    <xf numFmtId="4" fontId="54" fillId="0" borderId="4" xfId="0" applyNumberFormat="1" applyFont="1" applyFill="1" applyBorder="1" applyAlignment="1">
      <alignment horizontal="center" vertical="center" wrapText="1"/>
    </xf>
    <xf numFmtId="4" fontId="54" fillId="0" borderId="4" xfId="0" applyNumberFormat="1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2" fontId="50" fillId="0" borderId="0" xfId="0" applyNumberFormat="1" applyFont="1" applyFill="1" applyBorder="1"/>
    <xf numFmtId="0" fontId="53" fillId="0" borderId="5" xfId="0" applyFont="1" applyFill="1" applyBorder="1" applyAlignment="1">
      <alignment horizontal="left"/>
    </xf>
    <xf numFmtId="166" fontId="54" fillId="0" borderId="4" xfId="0" applyNumberFormat="1" applyFont="1" applyFill="1" applyBorder="1" applyAlignment="1">
      <alignment horizontal="left" wrapText="1"/>
    </xf>
    <xf numFmtId="0" fontId="54" fillId="0" borderId="4" xfId="0" applyFont="1" applyFill="1" applyBorder="1" applyAlignment="1">
      <alignment horizontal="left" wrapText="1"/>
    </xf>
    <xf numFmtId="166" fontId="54" fillId="0" borderId="49" xfId="0" applyNumberFormat="1" applyFont="1" applyFill="1" applyBorder="1" applyAlignment="1">
      <alignment horizontal="center" vertical="center"/>
    </xf>
    <xf numFmtId="166" fontId="54" fillId="0" borderId="49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Border="1"/>
    <xf numFmtId="166" fontId="54" fillId="0" borderId="2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right" vertical="center"/>
    </xf>
    <xf numFmtId="1" fontId="69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" fontId="65" fillId="0" borderId="0" xfId="0" applyNumberFormat="1" applyFont="1" applyFill="1" applyBorder="1" applyAlignment="1">
      <alignment horizontal="center" vertical="center"/>
    </xf>
    <xf numFmtId="2" fontId="65" fillId="0" borderId="0" xfId="0" applyNumberFormat="1" applyFont="1" applyFill="1" applyBorder="1" applyAlignment="1">
      <alignment horizontal="center" vertical="center"/>
    </xf>
    <xf numFmtId="4" fontId="65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top" wrapText="1"/>
    </xf>
    <xf numFmtId="0" fontId="70" fillId="0" borderId="0" xfId="0" applyNumberFormat="1" applyFont="1" applyFill="1" applyBorder="1" applyAlignment="1">
      <alignment horizontal="left" vertical="top" wrapText="1"/>
    </xf>
    <xf numFmtId="0" fontId="69" fillId="0" borderId="0" xfId="0" applyNumberFormat="1" applyFont="1" applyFill="1" applyBorder="1" applyAlignment="1">
      <alignment vertical="center" wrapText="1"/>
    </xf>
    <xf numFmtId="2" fontId="72" fillId="0" borderId="0" xfId="0" applyNumberFormat="1" applyFont="1" applyFill="1" applyBorder="1"/>
    <xf numFmtId="166" fontId="65" fillId="0" borderId="11" xfId="0" applyNumberFormat="1" applyFont="1" applyFill="1" applyBorder="1" applyAlignment="1">
      <alignment horizontal="center" vertical="center"/>
    </xf>
    <xf numFmtId="166" fontId="65" fillId="0" borderId="58" xfId="0" applyNumberFormat="1" applyFont="1" applyFill="1" applyBorder="1" applyAlignment="1">
      <alignment horizontal="center" vertical="center"/>
    </xf>
    <xf numFmtId="4" fontId="65" fillId="0" borderId="17" xfId="0" applyNumberFormat="1" applyFont="1" applyFill="1" applyBorder="1" applyAlignment="1">
      <alignment horizontal="center"/>
    </xf>
    <xf numFmtId="4" fontId="65" fillId="0" borderId="57" xfId="0" applyNumberFormat="1" applyFont="1" applyFill="1" applyBorder="1" applyAlignment="1">
      <alignment horizontal="center"/>
    </xf>
    <xf numFmtId="167" fontId="65" fillId="0" borderId="43" xfId="0" applyNumberFormat="1" applyFont="1" applyFill="1" applyBorder="1" applyAlignment="1">
      <alignment horizontal="center"/>
    </xf>
    <xf numFmtId="167" fontId="65" fillId="0" borderId="63" xfId="0" applyNumberFormat="1" applyFont="1" applyFill="1" applyBorder="1" applyAlignment="1">
      <alignment horizontal="center"/>
    </xf>
    <xf numFmtId="166" fontId="65" fillId="0" borderId="52" xfId="0" applyNumberFormat="1" applyFont="1" applyFill="1" applyBorder="1" applyAlignment="1">
      <alignment horizontal="center" vertical="center"/>
    </xf>
    <xf numFmtId="4" fontId="65" fillId="0" borderId="20" xfId="0" applyNumberFormat="1" applyFont="1" applyFill="1" applyBorder="1" applyAlignment="1">
      <alignment horizontal="center"/>
    </xf>
    <xf numFmtId="167" fontId="65" fillId="0" borderId="72" xfId="0" applyNumberFormat="1" applyFont="1" applyFill="1" applyBorder="1" applyAlignment="1">
      <alignment horizontal="center"/>
    </xf>
    <xf numFmtId="166" fontId="65" fillId="0" borderId="17" xfId="0" applyNumberFormat="1" applyFont="1" applyFill="1" applyBorder="1" applyAlignment="1">
      <alignment horizontal="center" vertical="center"/>
    </xf>
    <xf numFmtId="166" fontId="65" fillId="0" borderId="43" xfId="0" applyNumberFormat="1" applyFont="1" applyFill="1" applyBorder="1" applyAlignment="1">
      <alignment horizontal="center"/>
    </xf>
    <xf numFmtId="166" fontId="65" fillId="0" borderId="57" xfId="0" applyNumberFormat="1" applyFont="1" applyFill="1" applyBorder="1" applyAlignment="1">
      <alignment horizontal="center" vertical="center"/>
    </xf>
    <xf numFmtId="166" fontId="65" fillId="0" borderId="63" xfId="0" applyNumberFormat="1" applyFont="1" applyFill="1" applyBorder="1" applyAlignment="1">
      <alignment horizontal="center"/>
    </xf>
    <xf numFmtId="166" fontId="65" fillId="0" borderId="20" xfId="0" applyNumberFormat="1" applyFont="1" applyFill="1" applyBorder="1" applyAlignment="1">
      <alignment horizontal="center" vertical="center"/>
    </xf>
    <xf numFmtId="166" fontId="65" fillId="0" borderId="72" xfId="0" applyNumberFormat="1" applyFont="1" applyFill="1" applyBorder="1" applyAlignment="1">
      <alignment horizontal="center"/>
    </xf>
    <xf numFmtId="4" fontId="65" fillId="0" borderId="11" xfId="0" applyNumberFormat="1" applyFont="1" applyFill="1" applyBorder="1" applyAlignment="1">
      <alignment horizontal="center"/>
    </xf>
    <xf numFmtId="4" fontId="65" fillId="0" borderId="58" xfId="0" applyNumberFormat="1" applyFont="1" applyFill="1" applyBorder="1" applyAlignment="1">
      <alignment horizontal="center"/>
    </xf>
    <xf numFmtId="4" fontId="65" fillId="0" borderId="52" xfId="0" applyNumberFormat="1" applyFont="1" applyFill="1" applyBorder="1" applyAlignment="1">
      <alignment horizontal="center"/>
    </xf>
    <xf numFmtId="167" fontId="65" fillId="0" borderId="72" xfId="0" applyNumberFormat="1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center" vertical="top" wrapText="1"/>
    </xf>
    <xf numFmtId="0" fontId="65" fillId="0" borderId="28" xfId="0" applyFont="1" applyFill="1" applyBorder="1" applyAlignment="1">
      <alignment horizontal="center" vertical="top" wrapText="1"/>
    </xf>
    <xf numFmtId="49" fontId="65" fillId="0" borderId="54" xfId="0" applyNumberFormat="1" applyFont="1" applyFill="1" applyBorder="1" applyAlignment="1">
      <alignment horizontal="center" vertical="center" wrapText="1"/>
    </xf>
    <xf numFmtId="167" fontId="65" fillId="0" borderId="0" xfId="0" applyNumberFormat="1" applyFont="1" applyFill="1" applyBorder="1" applyAlignment="1">
      <alignment horizontal="center" vertical="center" wrapText="1"/>
    </xf>
    <xf numFmtId="177" fontId="65" fillId="0" borderId="0" xfId="0" applyNumberFormat="1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wrapText="1"/>
    </xf>
    <xf numFmtId="0" fontId="62" fillId="0" borderId="54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70" fillId="0" borderId="5" xfId="0" applyFont="1" applyFill="1" applyBorder="1" applyAlignment="1">
      <alignment horizontal="left" wrapText="1"/>
    </xf>
    <xf numFmtId="0" fontId="70" fillId="0" borderId="14" xfId="0" applyFont="1" applyFill="1" applyBorder="1" applyAlignment="1">
      <alignment horizontal="left" wrapText="1"/>
    </xf>
    <xf numFmtId="0" fontId="71" fillId="0" borderId="14" xfId="0" applyFont="1" applyFill="1" applyBorder="1" applyAlignment="1">
      <alignment horizontal="left" wrapText="1"/>
    </xf>
    <xf numFmtId="4" fontId="70" fillId="0" borderId="14" xfId="120" applyNumberFormat="1" applyFont="1" applyFill="1" applyBorder="1" applyAlignment="1">
      <alignment horizontal="center" wrapText="1"/>
    </xf>
    <xf numFmtId="4" fontId="71" fillId="0" borderId="14" xfId="120" applyNumberFormat="1" applyFont="1" applyFill="1" applyBorder="1" applyAlignment="1">
      <alignment horizontal="center" wrapText="1"/>
    </xf>
    <xf numFmtId="2" fontId="70" fillId="0" borderId="14" xfId="120" applyNumberFormat="1" applyFont="1" applyFill="1" applyBorder="1" applyAlignment="1">
      <alignment horizontal="center" wrapText="1"/>
    </xf>
    <xf numFmtId="4" fontId="70" fillId="0" borderId="1" xfId="120" applyNumberFormat="1" applyFont="1" applyFill="1" applyBorder="1" applyAlignment="1">
      <alignment horizontal="center" wrapText="1"/>
    </xf>
    <xf numFmtId="3" fontId="54" fillId="0" borderId="1" xfId="0" applyNumberFormat="1" applyFont="1" applyFill="1" applyBorder="1" applyAlignment="1">
      <alignment horizontal="center" vertical="center"/>
    </xf>
    <xf numFmtId="168" fontId="95" fillId="0" borderId="0" xfId="0" applyNumberFormat="1" applyFont="1" applyFill="1"/>
    <xf numFmtId="173" fontId="88" fillId="0" borderId="0" xfId="12" applyNumberFormat="1" applyFont="1" applyFill="1"/>
    <xf numFmtId="173" fontId="87" fillId="0" borderId="0" xfId="14" applyNumberFormat="1" applyFill="1"/>
    <xf numFmtId="173" fontId="88" fillId="0" borderId="0" xfId="10" applyNumberFormat="1" applyFont="1" applyFill="1"/>
    <xf numFmtId="173" fontId="88" fillId="0" borderId="0" xfId="16" applyNumberFormat="1" applyFont="1" applyFill="1"/>
    <xf numFmtId="173" fontId="90" fillId="0" borderId="0" xfId="10" applyNumberFormat="1" applyFont="1" applyFill="1"/>
    <xf numFmtId="167" fontId="95" fillId="0" borderId="0" xfId="0" applyNumberFormat="1" applyFont="1" applyFill="1" applyAlignment="1">
      <alignment horizontal="center"/>
    </xf>
    <xf numFmtId="0" fontId="49" fillId="0" borderId="5" xfId="0" applyFont="1" applyFill="1" applyBorder="1"/>
    <xf numFmtId="0" fontId="49" fillId="0" borderId="10" xfId="0" applyFont="1" applyFill="1" applyBorder="1"/>
    <xf numFmtId="0" fontId="49" fillId="0" borderId="37" xfId="0" applyFont="1" applyFill="1" applyBorder="1"/>
    <xf numFmtId="0" fontId="49" fillId="0" borderId="11" xfId="0" applyFont="1" applyFill="1" applyBorder="1" applyAlignment="1">
      <alignment vertical="center"/>
    </xf>
    <xf numFmtId="14" fontId="49" fillId="0" borderId="58" xfId="0" applyNumberFormat="1" applyFont="1" applyFill="1" applyBorder="1" applyAlignment="1">
      <alignment vertical="center"/>
    </xf>
    <xf numFmtId="14" fontId="49" fillId="0" borderId="56" xfId="0" applyNumberFormat="1" applyFont="1" applyFill="1" applyBorder="1" applyAlignment="1">
      <alignment vertical="center"/>
    </xf>
    <xf numFmtId="14" fontId="49" fillId="0" borderId="12" xfId="0" applyNumberFormat="1" applyFont="1" applyFill="1" applyBorder="1" applyAlignment="1">
      <alignment vertical="center"/>
    </xf>
    <xf numFmtId="3" fontId="54" fillId="0" borderId="0" xfId="0" applyNumberFormat="1" applyFont="1" applyFill="1" applyBorder="1" applyAlignment="1">
      <alignment horizontal="center" vertical="center"/>
    </xf>
    <xf numFmtId="166" fontId="125" fillId="0" borderId="31" xfId="0" applyNumberFormat="1" applyFont="1" applyFill="1" applyBorder="1" applyAlignment="1">
      <alignment horizontal="center" vertical="center"/>
    </xf>
    <xf numFmtId="4" fontId="54" fillId="0" borderId="31" xfId="0" applyNumberFormat="1" applyFont="1" applyFill="1" applyBorder="1" applyAlignment="1">
      <alignment horizontal="center" vertical="center"/>
    </xf>
    <xf numFmtId="0" fontId="69" fillId="0" borderId="31" xfId="19" applyFont="1" applyFill="1" applyBorder="1" applyAlignment="1">
      <alignment horizontal="center" vertical="center" wrapText="1"/>
    </xf>
    <xf numFmtId="49" fontId="72" fillId="0" borderId="0" xfId="19" applyNumberFormat="1" applyFont="1" applyFill="1" applyBorder="1"/>
    <xf numFmtId="0" fontId="72" fillId="3" borderId="0" xfId="292" applyFont="1" applyFill="1" applyBorder="1"/>
    <xf numFmtId="0" fontId="72" fillId="5" borderId="0" xfId="292" applyFont="1" applyFill="1" applyBorder="1"/>
    <xf numFmtId="0" fontId="149" fillId="0" borderId="3" xfId="19" applyNumberFormat="1" applyFont="1" applyFill="1" applyBorder="1" applyAlignment="1">
      <alignment horizontal="center" vertical="center"/>
    </xf>
    <xf numFmtId="0" fontId="65" fillId="0" borderId="38" xfId="19" applyFont="1" applyFill="1" applyBorder="1" applyAlignment="1">
      <alignment horizontal="center"/>
    </xf>
    <xf numFmtId="0" fontId="72" fillId="38" borderId="0" xfId="19" applyFont="1" applyFill="1" applyBorder="1"/>
    <xf numFmtId="0" fontId="72" fillId="38" borderId="0" xfId="19" applyFont="1" applyFill="1"/>
    <xf numFmtId="0" fontId="148" fillId="5" borderId="4" xfId="19" applyFont="1" applyFill="1" applyBorder="1" applyAlignment="1">
      <alignment horizontal="left"/>
    </xf>
    <xf numFmtId="49" fontId="148" fillId="0" borderId="3" xfId="19" applyNumberFormat="1" applyFont="1" applyFill="1" applyBorder="1" applyAlignment="1">
      <alignment horizontal="center"/>
    </xf>
    <xf numFmtId="0" fontId="69" fillId="5" borderId="38" xfId="19" applyFont="1" applyFill="1" applyBorder="1" applyAlignment="1">
      <alignment horizontal="center"/>
    </xf>
    <xf numFmtId="0" fontId="72" fillId="5" borderId="0" xfId="19" applyFont="1" applyFill="1" applyBorder="1"/>
    <xf numFmtId="0" fontId="118" fillId="0" borderId="4" xfId="19" applyFont="1" applyFill="1" applyBorder="1" applyAlignment="1">
      <alignment horizontal="left" vertical="center" wrapText="1"/>
    </xf>
    <xf numFmtId="0" fontId="72" fillId="0" borderId="0" xfId="19" applyFont="1" applyFill="1" applyBorder="1" applyAlignment="1">
      <alignment vertical="center"/>
    </xf>
    <xf numFmtId="0" fontId="69" fillId="5" borderId="4" xfId="19" applyFont="1" applyFill="1" applyBorder="1"/>
    <xf numFmtId="0" fontId="72" fillId="0" borderId="0" xfId="292" applyFont="1" applyFill="1"/>
    <xf numFmtId="0" fontId="150" fillId="0" borderId="4" xfId="19" applyFont="1" applyFill="1" applyBorder="1" applyAlignment="1">
      <alignment horizontal="left" vertical="center"/>
    </xf>
    <xf numFmtId="0" fontId="118" fillId="0" borderId="4" xfId="19" applyFont="1" applyFill="1" applyBorder="1" applyAlignment="1">
      <alignment horizontal="left" vertical="center"/>
    </xf>
    <xf numFmtId="3" fontId="146" fillId="0" borderId="2" xfId="19" applyNumberFormat="1" applyFont="1" applyFill="1" applyBorder="1" applyAlignment="1">
      <alignment horizontal="center" vertical="center"/>
    </xf>
    <xf numFmtId="0" fontId="65" fillId="4" borderId="1" xfId="19" applyFont="1" applyFill="1" applyBorder="1" applyAlignment="1">
      <alignment horizontal="center"/>
    </xf>
    <xf numFmtId="0" fontId="65" fillId="0" borderId="5" xfId="19" applyFont="1" applyFill="1" applyBorder="1" applyAlignment="1">
      <alignment horizontal="center"/>
    </xf>
    <xf numFmtId="3" fontId="69" fillId="4" borderId="1" xfId="19" applyNumberFormat="1" applyFont="1" applyFill="1" applyBorder="1" applyAlignment="1">
      <alignment horizontal="center"/>
    </xf>
    <xf numFmtId="0" fontId="145" fillId="0" borderId="4" xfId="19" applyFont="1" applyFill="1" applyBorder="1" applyAlignment="1">
      <alignment horizontal="center"/>
    </xf>
    <xf numFmtId="0" fontId="82" fillId="5" borderId="0" xfId="19" applyFont="1" applyFill="1"/>
    <xf numFmtId="0" fontId="65" fillId="0" borderId="4" xfId="19" applyFont="1" applyFill="1" applyBorder="1" applyAlignment="1">
      <alignment horizontal="center"/>
    </xf>
    <xf numFmtId="0" fontId="69" fillId="0" borderId="4" xfId="19" applyFont="1" applyFill="1" applyBorder="1" applyAlignment="1">
      <alignment horizontal="center" vertical="center"/>
    </xf>
    <xf numFmtId="0" fontId="146" fillId="0" borderId="4" xfId="19" applyFont="1" applyFill="1" applyBorder="1" applyAlignment="1">
      <alignment horizontal="center" vertical="center"/>
    </xf>
    <xf numFmtId="0" fontId="65" fillId="0" borderId="4" xfId="19" applyFont="1" applyFill="1" applyBorder="1" applyAlignment="1">
      <alignment horizontal="center" vertical="center"/>
    </xf>
    <xf numFmtId="3" fontId="159" fillId="0" borderId="3" xfId="292" applyNumberFormat="1" applyFont="1" applyFill="1" applyBorder="1" applyAlignment="1">
      <alignment horizontal="center" vertical="center"/>
    </xf>
    <xf numFmtId="0" fontId="65" fillId="0" borderId="30" xfId="19" applyFont="1" applyFill="1" applyBorder="1"/>
    <xf numFmtId="0" fontId="65" fillId="0" borderId="30" xfId="19" applyFont="1" applyFill="1" applyBorder="1" applyAlignment="1">
      <alignment horizontal="center" vertical="center"/>
    </xf>
    <xf numFmtId="0" fontId="65" fillId="0" borderId="39" xfId="19" applyFont="1" applyFill="1" applyBorder="1" applyAlignment="1">
      <alignment horizontal="center"/>
    </xf>
    <xf numFmtId="0" fontId="65" fillId="0" borderId="0" xfId="19" applyFont="1" applyFill="1" applyBorder="1" applyAlignment="1">
      <alignment horizontal="center"/>
    </xf>
    <xf numFmtId="0" fontId="150" fillId="0" borderId="4" xfId="19" applyFont="1" applyFill="1" applyBorder="1" applyAlignment="1">
      <alignment horizontal="center" vertical="center"/>
    </xf>
    <xf numFmtId="0" fontId="148" fillId="0" borderId="4" xfId="19" applyFont="1" applyFill="1" applyBorder="1" applyAlignment="1">
      <alignment horizontal="center" vertical="center"/>
    </xf>
    <xf numFmtId="0" fontId="82" fillId="5" borderId="0" xfId="19" applyFont="1" applyFill="1" applyBorder="1"/>
    <xf numFmtId="0" fontId="149" fillId="0" borderId="4" xfId="19" applyFont="1" applyFill="1" applyBorder="1" applyAlignment="1">
      <alignment horizontal="center" vertical="center"/>
    </xf>
    <xf numFmtId="0" fontId="145" fillId="0" borderId="4" xfId="19" applyFont="1" applyFill="1" applyBorder="1" applyAlignment="1">
      <alignment horizontal="center" vertical="center"/>
    </xf>
    <xf numFmtId="0" fontId="146" fillId="0" borderId="4" xfId="19" applyFont="1" applyFill="1" applyBorder="1" applyAlignment="1">
      <alignment horizontal="center"/>
    </xf>
    <xf numFmtId="0" fontId="69" fillId="4" borderId="1" xfId="19" applyFont="1" applyFill="1" applyBorder="1" applyAlignment="1">
      <alignment horizontal="center"/>
    </xf>
    <xf numFmtId="0" fontId="146" fillId="5" borderId="3" xfId="19" applyFont="1" applyFill="1" applyBorder="1" applyAlignment="1">
      <alignment horizontal="center"/>
    </xf>
    <xf numFmtId="3" fontId="146" fillId="0" borderId="3" xfId="546" applyNumberFormat="1" applyFont="1" applyFill="1" applyBorder="1" applyAlignment="1">
      <alignment horizontal="center" vertical="center"/>
    </xf>
    <xf numFmtId="0" fontId="145" fillId="5" borderId="3" xfId="19" applyFont="1" applyFill="1" applyBorder="1" applyAlignment="1">
      <alignment horizontal="center"/>
    </xf>
    <xf numFmtId="3" fontId="69" fillId="4" borderId="1" xfId="19" applyNumberFormat="1" applyFont="1" applyFill="1" applyBorder="1" applyAlignment="1">
      <alignment horizontal="center" vertical="center"/>
    </xf>
    <xf numFmtId="0" fontId="72" fillId="0" borderId="0" xfId="19" applyFont="1" applyFill="1" applyAlignment="1">
      <alignment vertical="center"/>
    </xf>
    <xf numFmtId="0" fontId="72" fillId="0" borderId="0" xfId="0" applyFont="1" applyFill="1" applyBorder="1" applyAlignment="1">
      <alignment horizontal="center"/>
    </xf>
    <xf numFmtId="167" fontId="65" fillId="0" borderId="0" xfId="0" applyNumberFormat="1" applyFont="1" applyFill="1" applyBorder="1" applyAlignment="1">
      <alignment horizontal="center" vertical="center" wrapText="1"/>
    </xf>
    <xf numFmtId="0" fontId="62" fillId="39" borderId="47" xfId="0" applyNumberFormat="1" applyFont="1" applyFill="1" applyBorder="1" applyAlignment="1">
      <alignment horizontal="center" vertical="center"/>
    </xf>
    <xf numFmtId="3" fontId="63" fillId="39" borderId="22" xfId="0" applyNumberFormat="1" applyFont="1" applyFill="1" applyBorder="1" applyAlignment="1">
      <alignment horizontal="center" vertical="center"/>
    </xf>
    <xf numFmtId="166" fontId="63" fillId="39" borderId="22" xfId="0" applyNumberFormat="1" applyFont="1" applyFill="1" applyBorder="1" applyAlignment="1">
      <alignment horizontal="center" vertical="center"/>
    </xf>
    <xf numFmtId="0" fontId="62" fillId="39" borderId="42" xfId="0" applyNumberFormat="1" applyFont="1" applyFill="1" applyBorder="1" applyAlignment="1">
      <alignment horizontal="center" vertical="center"/>
    </xf>
    <xf numFmtId="3" fontId="63" fillId="39" borderId="14" xfId="0" applyNumberFormat="1" applyFont="1" applyFill="1" applyBorder="1" applyAlignment="1">
      <alignment horizontal="center" vertical="center"/>
    </xf>
    <xf numFmtId="166" fontId="63" fillId="39" borderId="14" xfId="0" applyNumberFormat="1" applyFont="1" applyFill="1" applyBorder="1" applyAlignment="1">
      <alignment horizontal="center" vertical="center"/>
    </xf>
    <xf numFmtId="0" fontId="96" fillId="39" borderId="44" xfId="0" applyNumberFormat="1" applyFont="1" applyFill="1" applyBorder="1" applyAlignment="1">
      <alignment horizontal="center" vertical="center"/>
    </xf>
    <xf numFmtId="3" fontId="63" fillId="39" borderId="65" xfId="0" applyNumberFormat="1" applyFont="1" applyFill="1" applyBorder="1" applyAlignment="1">
      <alignment horizontal="center" vertical="center"/>
    </xf>
    <xf numFmtId="3" fontId="63" fillId="39" borderId="2" xfId="0" applyNumberFormat="1" applyFont="1" applyFill="1" applyBorder="1" applyAlignment="1">
      <alignment horizontal="center" vertical="center"/>
    </xf>
    <xf numFmtId="166" fontId="63" fillId="39" borderId="2" xfId="0" applyNumberFormat="1" applyFont="1" applyFill="1" applyBorder="1" applyAlignment="1">
      <alignment horizontal="center" vertical="center"/>
    </xf>
    <xf numFmtId="3" fontId="54" fillId="0" borderId="54" xfId="0" applyNumberFormat="1" applyFont="1" applyFill="1" applyBorder="1" applyAlignment="1">
      <alignment horizontal="center" vertical="center" wrapText="1"/>
    </xf>
    <xf numFmtId="3" fontId="54" fillId="0" borderId="3" xfId="0" applyNumberFormat="1" applyFont="1" applyFill="1" applyBorder="1" applyAlignment="1">
      <alignment horizontal="center" vertical="center"/>
    </xf>
    <xf numFmtId="167" fontId="54" fillId="0" borderId="31" xfId="0" applyNumberFormat="1" applyFont="1" applyFill="1" applyBorder="1" applyAlignment="1">
      <alignment horizontal="center" vertical="center"/>
    </xf>
    <xf numFmtId="2" fontId="53" fillId="0" borderId="31" xfId="0" applyNumberFormat="1" applyFont="1" applyFill="1" applyBorder="1" applyAlignment="1">
      <alignment horizontal="center" vertical="center"/>
    </xf>
    <xf numFmtId="3" fontId="54" fillId="0" borderId="1" xfId="0" applyNumberFormat="1" applyFont="1" applyFill="1" applyBorder="1" applyAlignment="1">
      <alignment horizontal="center" vertical="center" wrapText="1"/>
    </xf>
    <xf numFmtId="3" fontId="64" fillId="0" borderId="3" xfId="0" applyNumberFormat="1" applyFont="1" applyFill="1" applyBorder="1" applyAlignment="1">
      <alignment horizontal="center" vertical="center" wrapText="1"/>
    </xf>
    <xf numFmtId="167" fontId="54" fillId="0" borderId="31" xfId="0" applyNumberFormat="1" applyFont="1" applyFill="1" applyBorder="1" applyAlignment="1">
      <alignment horizontal="center" vertical="center" wrapText="1"/>
    </xf>
    <xf numFmtId="3" fontId="54" fillId="0" borderId="3" xfId="0" applyNumberFormat="1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vertical="center" wrapText="1"/>
    </xf>
    <xf numFmtId="0" fontId="54" fillId="0" borderId="5" xfId="0" applyNumberFormat="1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vertical="center"/>
    </xf>
    <xf numFmtId="0" fontId="54" fillId="0" borderId="30" xfId="0" applyNumberFormat="1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vertical="center"/>
    </xf>
    <xf numFmtId="0" fontId="53" fillId="0" borderId="54" xfId="0" applyFont="1" applyFill="1" applyBorder="1" applyAlignment="1">
      <alignment horizontal="left" vertical="center" wrapText="1"/>
    </xf>
    <xf numFmtId="0" fontId="53" fillId="0" borderId="54" xfId="0" applyFont="1" applyFill="1" applyBorder="1" applyAlignment="1">
      <alignment vertical="center" wrapText="1"/>
    </xf>
    <xf numFmtId="3" fontId="54" fillId="0" borderId="31" xfId="0" applyNumberFormat="1" applyFont="1" applyFill="1" applyBorder="1" applyAlignment="1">
      <alignment horizontal="center" vertical="center" wrapText="1"/>
    </xf>
    <xf numFmtId="166" fontId="54" fillId="0" borderId="3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3" fontId="54" fillId="0" borderId="54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/>
    </xf>
    <xf numFmtId="3" fontId="63" fillId="0" borderId="54" xfId="0" applyNumberFormat="1" applyFont="1" applyFill="1" applyBorder="1" applyAlignment="1">
      <alignment horizontal="center" vertical="center" wrapText="1"/>
    </xf>
    <xf numFmtId="0" fontId="53" fillId="0" borderId="54" xfId="0" applyFont="1" applyFill="1" applyBorder="1" applyAlignment="1">
      <alignment horizontal="center" vertical="center" wrapText="1"/>
    </xf>
    <xf numFmtId="166" fontId="54" fillId="0" borderId="5" xfId="0" applyNumberFormat="1" applyFont="1" applyFill="1" applyBorder="1" applyAlignment="1">
      <alignment horizontal="center" vertical="center"/>
    </xf>
    <xf numFmtId="166" fontId="54" fillId="0" borderId="4" xfId="0" applyNumberFormat="1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167" fontId="65" fillId="0" borderId="0" xfId="0" applyNumberFormat="1" applyFont="1" applyFill="1" applyBorder="1" applyAlignment="1">
      <alignment horizontal="center" vertical="center" wrapText="1"/>
    </xf>
    <xf numFmtId="166" fontId="54" fillId="0" borderId="1" xfId="0" applyNumberFormat="1" applyFont="1" applyFill="1" applyBorder="1" applyAlignment="1">
      <alignment horizontal="center" vertical="center"/>
    </xf>
    <xf numFmtId="166" fontId="54" fillId="0" borderId="3" xfId="0" applyNumberFormat="1" applyFont="1" applyFill="1" applyBorder="1" applyAlignment="1">
      <alignment horizontal="center" vertical="center"/>
    </xf>
    <xf numFmtId="166" fontId="54" fillId="0" borderId="2" xfId="0" applyNumberFormat="1" applyFont="1" applyFill="1" applyBorder="1" applyAlignment="1">
      <alignment horizontal="center" vertical="center"/>
    </xf>
    <xf numFmtId="3" fontId="54" fillId="0" borderId="5" xfId="0" applyNumberFormat="1" applyFont="1" applyFill="1" applyBorder="1" applyAlignment="1">
      <alignment horizontal="center" vertical="center"/>
    </xf>
    <xf numFmtId="3" fontId="54" fillId="0" borderId="30" xfId="0" applyNumberFormat="1" applyFont="1" applyFill="1" applyBorder="1" applyAlignment="1">
      <alignment horizontal="center" vertical="center"/>
    </xf>
    <xf numFmtId="0" fontId="69" fillId="0" borderId="54" xfId="0" applyFont="1" applyFill="1" applyBorder="1" applyAlignment="1">
      <alignment horizontal="center" vertical="center"/>
    </xf>
    <xf numFmtId="3" fontId="54" fillId="0" borderId="1" xfId="0" applyNumberFormat="1" applyFont="1" applyFill="1" applyBorder="1" applyAlignment="1">
      <alignment horizontal="center" vertical="center"/>
    </xf>
    <xf numFmtId="3" fontId="54" fillId="0" borderId="2" xfId="0" applyNumberFormat="1" applyFont="1" applyFill="1" applyBorder="1" applyAlignment="1">
      <alignment horizontal="center" vertical="center"/>
    </xf>
    <xf numFmtId="2" fontId="65" fillId="0" borderId="54" xfId="0" applyNumberFormat="1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166" fontId="54" fillId="0" borderId="1" xfId="0" applyNumberFormat="1" applyFont="1" applyFill="1" applyBorder="1" applyAlignment="1">
      <alignment horizontal="center" vertical="center"/>
    </xf>
    <xf numFmtId="166" fontId="54" fillId="0" borderId="2" xfId="0" applyNumberFormat="1" applyFont="1" applyFill="1" applyBorder="1" applyAlignment="1">
      <alignment horizontal="center" vertical="center"/>
    </xf>
    <xf numFmtId="0" fontId="54" fillId="2" borderId="3" xfId="0" applyFont="1" applyFill="1" applyBorder="1" applyAlignment="1">
      <alignment horizontal="left" vertical="center" wrapText="1"/>
    </xf>
    <xf numFmtId="0" fontId="54" fillId="2" borderId="4" xfId="0" applyNumberFormat="1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horizontal="left" vertical="center" wrapText="1"/>
    </xf>
    <xf numFmtId="0" fontId="54" fillId="2" borderId="5" xfId="0" applyNumberFormat="1" applyFont="1" applyFill="1" applyBorder="1" applyAlignment="1">
      <alignment horizontal="center" vertical="center"/>
    </xf>
    <xf numFmtId="0" fontId="54" fillId="2" borderId="1" xfId="0" applyFont="1" applyFill="1" applyBorder="1" applyAlignment="1">
      <alignment horizontal="left" vertical="center" wrapText="1"/>
    </xf>
    <xf numFmtId="1" fontId="65" fillId="0" borderId="54" xfId="0" applyNumberFormat="1" applyFont="1" applyFill="1" applyBorder="1" applyAlignment="1">
      <alignment horizontal="center" vertical="center"/>
    </xf>
    <xf numFmtId="2" fontId="65" fillId="0" borderId="54" xfId="0" applyNumberFormat="1" applyFont="1" applyFill="1" applyBorder="1" applyAlignment="1">
      <alignment horizontal="center" vertical="center"/>
    </xf>
    <xf numFmtId="4" fontId="65" fillId="0" borderId="54" xfId="0" applyNumberFormat="1" applyFont="1" applyFill="1" applyBorder="1" applyAlignment="1">
      <alignment horizontal="center" vertical="center"/>
    </xf>
    <xf numFmtId="1" fontId="69" fillId="0" borderId="54" xfId="0" applyNumberFormat="1" applyFont="1" applyFill="1" applyBorder="1" applyAlignment="1">
      <alignment horizontal="center" vertical="center"/>
    </xf>
    <xf numFmtId="0" fontId="65" fillId="0" borderId="54" xfId="0" applyNumberFormat="1" applyFont="1" applyFill="1" applyBorder="1" applyAlignment="1">
      <alignment horizontal="center" vertical="center"/>
    </xf>
    <xf numFmtId="167" fontId="65" fillId="0" borderId="54" xfId="0" applyNumberFormat="1" applyFont="1" applyFill="1" applyBorder="1" applyAlignment="1">
      <alignment horizontal="center" vertical="center"/>
    </xf>
    <xf numFmtId="167" fontId="65" fillId="0" borderId="54" xfId="0" applyNumberFormat="1" applyFont="1" applyFill="1" applyBorder="1" applyAlignment="1">
      <alignment horizontal="center" vertical="center" wrapText="1"/>
    </xf>
    <xf numFmtId="4" fontId="65" fillId="0" borderId="54" xfId="0" applyNumberFormat="1" applyFont="1" applyFill="1" applyBorder="1" applyAlignment="1">
      <alignment horizontal="center" vertical="center" wrapText="1"/>
    </xf>
    <xf numFmtId="0" fontId="65" fillId="0" borderId="54" xfId="0" applyNumberFormat="1" applyFont="1" applyFill="1" applyBorder="1" applyAlignment="1">
      <alignment horizontal="center" vertical="center" wrapText="1"/>
    </xf>
    <xf numFmtId="167" fontId="65" fillId="0" borderId="31" xfId="0" applyNumberFormat="1" applyFont="1" applyFill="1" applyBorder="1" applyAlignment="1">
      <alignment horizontal="center" vertical="center"/>
    </xf>
    <xf numFmtId="2" fontId="65" fillId="0" borderId="31" xfId="0" applyNumberFormat="1" applyFont="1" applyFill="1" applyBorder="1" applyAlignment="1">
      <alignment horizontal="center" vertical="center"/>
    </xf>
    <xf numFmtId="4" fontId="65" fillId="0" borderId="31" xfId="0" applyNumberFormat="1" applyFont="1" applyFill="1" applyBorder="1" applyAlignment="1">
      <alignment horizontal="center" vertical="center" wrapText="1"/>
    </xf>
    <xf numFmtId="0" fontId="65" fillId="0" borderId="31" xfId="0" applyNumberFormat="1" applyFont="1" applyFill="1" applyBorder="1" applyAlignment="1">
      <alignment horizontal="center" vertical="center" wrapText="1"/>
    </xf>
    <xf numFmtId="3" fontId="54" fillId="2" borderId="16" xfId="0" applyNumberFormat="1" applyFont="1" applyFill="1" applyBorder="1" applyAlignment="1">
      <alignment horizontal="center" vertical="center" wrapText="1"/>
    </xf>
    <xf numFmtId="3" fontId="54" fillId="2" borderId="28" xfId="0" applyNumberFormat="1" applyFont="1" applyFill="1" applyBorder="1" applyAlignment="1">
      <alignment horizontal="center" vertical="center" wrapText="1"/>
    </xf>
    <xf numFmtId="3" fontId="54" fillId="2" borderId="57" xfId="0" applyNumberFormat="1" applyFont="1" applyFill="1" applyBorder="1" applyAlignment="1">
      <alignment horizontal="center" vertical="center" wrapText="1"/>
    </xf>
    <xf numFmtId="49" fontId="54" fillId="0" borderId="57" xfId="0" applyNumberFormat="1" applyFont="1" applyFill="1" applyBorder="1" applyAlignment="1">
      <alignment horizontal="left" vertical="center" indent="2"/>
    </xf>
    <xf numFmtId="166" fontId="54" fillId="0" borderId="57" xfId="0" applyNumberFormat="1" applyFont="1" applyFill="1" applyBorder="1" applyAlignment="1">
      <alignment horizontal="center" vertical="center" wrapText="1"/>
    </xf>
    <xf numFmtId="3" fontId="146" fillId="0" borderId="3" xfId="548" applyNumberFormat="1" applyFont="1" applyFill="1" applyBorder="1" applyAlignment="1">
      <alignment horizontal="center"/>
    </xf>
    <xf numFmtId="3" fontId="150" fillId="0" borderId="3" xfId="548" applyNumberFormat="1" applyFont="1" applyFill="1" applyBorder="1" applyAlignment="1">
      <alignment horizontal="center" vertical="center"/>
    </xf>
    <xf numFmtId="3" fontId="72" fillId="0" borderId="0" xfId="548" applyNumberFormat="1" applyFont="1" applyFill="1" applyAlignment="1">
      <alignment horizontal="left" vertical="center"/>
    </xf>
    <xf numFmtId="3" fontId="72" fillId="0" borderId="0" xfId="548" applyNumberFormat="1" applyFont="1" applyFill="1" applyAlignment="1">
      <alignment horizontal="left"/>
    </xf>
    <xf numFmtId="0" fontId="69" fillId="0" borderId="5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top" wrapText="1"/>
    </xf>
    <xf numFmtId="0" fontId="69" fillId="0" borderId="64" xfId="0" applyFont="1" applyFill="1" applyBorder="1" applyAlignment="1">
      <alignment horizontal="center" vertical="top" wrapText="1"/>
    </xf>
    <xf numFmtId="0" fontId="69" fillId="0" borderId="5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 wrapText="1"/>
    </xf>
    <xf numFmtId="0" fontId="69" fillId="0" borderId="37" xfId="0" applyFont="1" applyFill="1" applyBorder="1" applyAlignment="1">
      <alignment horizontal="center" vertical="top" wrapText="1"/>
    </xf>
    <xf numFmtId="3" fontId="54" fillId="0" borderId="54" xfId="0" applyNumberFormat="1" applyFont="1" applyFill="1" applyBorder="1" applyAlignment="1">
      <alignment horizontal="center" vertical="center"/>
    </xf>
    <xf numFmtId="3" fontId="54" fillId="0" borderId="51" xfId="0" applyNumberFormat="1" applyFont="1" applyFill="1" applyBorder="1" applyAlignment="1">
      <alignment horizontal="center" vertical="center"/>
    </xf>
    <xf numFmtId="3" fontId="54" fillId="0" borderId="5" xfId="0" applyNumberFormat="1" applyFont="1" applyFill="1" applyBorder="1" applyAlignment="1">
      <alignment horizontal="center" vertical="center"/>
    </xf>
    <xf numFmtId="3" fontId="54" fillId="0" borderId="37" xfId="0" applyNumberFormat="1" applyFont="1" applyFill="1" applyBorder="1" applyAlignment="1">
      <alignment horizontal="center" vertical="center"/>
    </xf>
    <xf numFmtId="3" fontId="54" fillId="0" borderId="30" xfId="0" applyNumberFormat="1" applyFont="1" applyFill="1" applyBorder="1" applyAlignment="1">
      <alignment horizontal="center" vertical="center"/>
    </xf>
    <xf numFmtId="3" fontId="54" fillId="0" borderId="39" xfId="0" applyNumberFormat="1" applyFont="1" applyFill="1" applyBorder="1" applyAlignment="1">
      <alignment horizontal="center" vertical="center"/>
    </xf>
    <xf numFmtId="3" fontId="137" fillId="0" borderId="0" xfId="0" applyNumberFormat="1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/>
    </xf>
    <xf numFmtId="3" fontId="54" fillId="0" borderId="37" xfId="0" applyNumberFormat="1" applyFont="1" applyFill="1" applyBorder="1" applyAlignment="1">
      <alignment horizontal="center"/>
    </xf>
    <xf numFmtId="3" fontId="54" fillId="0" borderId="9" xfId="0" applyNumberFormat="1" applyFont="1" applyFill="1" applyBorder="1" applyAlignment="1">
      <alignment horizontal="center"/>
    </xf>
    <xf numFmtId="3" fontId="54" fillId="0" borderId="39" xfId="0" applyNumberFormat="1" applyFont="1" applyFill="1" applyBorder="1" applyAlignment="1">
      <alignment horizontal="center"/>
    </xf>
    <xf numFmtId="0" fontId="54" fillId="0" borderId="5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center"/>
    </xf>
    <xf numFmtId="3" fontId="54" fillId="0" borderId="30" xfId="0" applyNumberFormat="1" applyFont="1" applyFill="1" applyBorder="1" applyAlignment="1">
      <alignment horizontal="center"/>
    </xf>
    <xf numFmtId="3" fontId="54" fillId="0" borderId="5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vertical="center" wrapText="1"/>
    </xf>
    <xf numFmtId="166" fontId="54" fillId="0" borderId="5" xfId="0" applyNumberFormat="1" applyFont="1" applyFill="1" applyBorder="1" applyAlignment="1">
      <alignment horizontal="center" vertical="center"/>
    </xf>
    <xf numFmtId="166" fontId="54" fillId="0" borderId="37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left"/>
    </xf>
    <xf numFmtId="3" fontId="63" fillId="0" borderId="54" xfId="0" applyNumberFormat="1" applyFont="1" applyFill="1" applyBorder="1" applyAlignment="1">
      <alignment horizontal="center" vertical="center"/>
    </xf>
    <xf numFmtId="3" fontId="63" fillId="0" borderId="51" xfId="0" applyNumberFormat="1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0" fontId="69" fillId="0" borderId="54" xfId="0" applyFont="1" applyFill="1" applyBorder="1" applyAlignment="1">
      <alignment horizontal="center" vertical="center"/>
    </xf>
    <xf numFmtId="0" fontId="69" fillId="0" borderId="49" xfId="0" applyFont="1" applyFill="1" applyBorder="1" applyAlignment="1">
      <alignment horizontal="center" vertical="center"/>
    </xf>
    <xf numFmtId="0" fontId="69" fillId="0" borderId="51" xfId="0" applyFont="1" applyFill="1" applyBorder="1" applyAlignment="1">
      <alignment horizontal="center" vertical="center"/>
    </xf>
    <xf numFmtId="3" fontId="63" fillId="0" borderId="54" xfId="0" applyNumberFormat="1" applyFont="1" applyFill="1" applyBorder="1" applyAlignment="1">
      <alignment horizontal="center" vertical="center" wrapText="1"/>
    </xf>
    <xf numFmtId="3" fontId="63" fillId="0" borderId="51" xfId="0" applyNumberFormat="1" applyFont="1" applyFill="1" applyBorder="1" applyAlignment="1">
      <alignment horizontal="center" vertical="center" wrapText="1"/>
    </xf>
    <xf numFmtId="3" fontId="54" fillId="0" borderId="1" xfId="0" applyNumberFormat="1" applyFont="1" applyFill="1" applyBorder="1" applyAlignment="1">
      <alignment horizontal="center" vertical="center"/>
    </xf>
    <xf numFmtId="3" fontId="54" fillId="0" borderId="2" xfId="0" applyNumberFormat="1" applyFont="1" applyFill="1" applyBorder="1" applyAlignment="1">
      <alignment horizontal="center" vertical="center"/>
    </xf>
    <xf numFmtId="3" fontId="54" fillId="0" borderId="54" xfId="0" applyNumberFormat="1" applyFont="1" applyFill="1" applyBorder="1" applyAlignment="1">
      <alignment horizontal="center"/>
    </xf>
    <xf numFmtId="3" fontId="54" fillId="0" borderId="51" xfId="0" applyNumberFormat="1" applyFont="1" applyFill="1" applyBorder="1" applyAlignment="1">
      <alignment horizontal="center"/>
    </xf>
    <xf numFmtId="3" fontId="54" fillId="0" borderId="4" xfId="0" applyNumberFormat="1" applyFont="1" applyFill="1" applyBorder="1" applyAlignment="1">
      <alignment horizontal="center" vertical="center"/>
    </xf>
    <xf numFmtId="3" fontId="54" fillId="0" borderId="38" xfId="0" applyNumberFormat="1" applyFont="1" applyFill="1" applyBorder="1" applyAlignment="1">
      <alignment horizontal="center" vertical="center"/>
    </xf>
    <xf numFmtId="166" fontId="54" fillId="0" borderId="4" xfId="0" applyNumberFormat="1" applyFont="1" applyFill="1" applyBorder="1" applyAlignment="1">
      <alignment horizontal="center" vertical="center"/>
    </xf>
    <xf numFmtId="166" fontId="54" fillId="0" borderId="38" xfId="0" applyNumberFormat="1" applyFont="1" applyFill="1" applyBorder="1" applyAlignment="1">
      <alignment horizontal="center" vertical="center"/>
    </xf>
    <xf numFmtId="3" fontId="63" fillId="0" borderId="49" xfId="0" applyNumberFormat="1" applyFont="1" applyFill="1" applyBorder="1" applyAlignment="1">
      <alignment horizontal="center" vertical="center"/>
    </xf>
    <xf numFmtId="2" fontId="59" fillId="0" borderId="0" xfId="0" applyNumberFormat="1" applyFont="1" applyFill="1" applyAlignment="1">
      <alignment horizontal="center"/>
    </xf>
    <xf numFmtId="2" fontId="97" fillId="0" borderId="9" xfId="0" applyNumberFormat="1" applyFont="1" applyFill="1" applyBorder="1" applyAlignment="1">
      <alignment horizontal="right" vertical="center"/>
    </xf>
    <xf numFmtId="0" fontId="53" fillId="0" borderId="1" xfId="0" applyFont="1" applyFill="1" applyBorder="1" applyAlignment="1">
      <alignment horizontal="center" vertical="center"/>
    </xf>
    <xf numFmtId="0" fontId="126" fillId="0" borderId="2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center" vertical="center" wrapText="1"/>
    </xf>
    <xf numFmtId="2" fontId="127" fillId="0" borderId="54" xfId="0" applyNumberFormat="1" applyFont="1" applyFill="1" applyBorder="1" applyAlignment="1">
      <alignment horizontal="center" vertical="center"/>
    </xf>
    <xf numFmtId="2" fontId="127" fillId="0" borderId="51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49" fontId="53" fillId="0" borderId="5" xfId="0" applyNumberFormat="1" applyFont="1" applyFill="1" applyBorder="1" applyAlignment="1">
      <alignment horizontal="center" vertical="center" wrapText="1"/>
    </xf>
    <xf numFmtId="49" fontId="53" fillId="0" borderId="4" xfId="0" applyNumberFormat="1" applyFont="1" applyFill="1" applyBorder="1" applyAlignment="1">
      <alignment horizontal="center" vertical="center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9" fontId="53" fillId="0" borderId="1" xfId="0" applyNumberFormat="1" applyFont="1" applyFill="1" applyBorder="1" applyAlignment="1">
      <alignment horizontal="center" vertical="center" wrapText="1"/>
    </xf>
    <xf numFmtId="49" fontId="53" fillId="0" borderId="3" xfId="0" applyNumberFormat="1" applyFont="1" applyFill="1" applyBorder="1" applyAlignment="1">
      <alignment horizontal="center" vertical="center" wrapText="1"/>
    </xf>
    <xf numFmtId="49" fontId="53" fillId="0" borderId="2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65" xfId="0" applyNumberFormat="1" applyFont="1" applyFill="1" applyBorder="1" applyAlignment="1">
      <alignment horizontal="center" vertical="center" wrapText="1"/>
    </xf>
    <xf numFmtId="2" fontId="53" fillId="0" borderId="11" xfId="0" applyNumberFormat="1" applyFont="1" applyFill="1" applyBorder="1" applyAlignment="1">
      <alignment horizontal="center" vertical="center" wrapText="1"/>
    </xf>
    <xf numFmtId="2" fontId="53" fillId="0" borderId="56" xfId="0" applyNumberFormat="1" applyFont="1" applyFill="1" applyBorder="1" applyAlignment="1">
      <alignment horizontal="center" vertical="center" wrapText="1"/>
    </xf>
    <xf numFmtId="2" fontId="53" fillId="0" borderId="43" xfId="0" applyNumberFormat="1" applyFont="1" applyFill="1" applyBorder="1" applyAlignment="1">
      <alignment horizontal="center" vertical="center" wrapText="1"/>
    </xf>
    <xf numFmtId="2" fontId="53" fillId="0" borderId="66" xfId="0" applyNumberFormat="1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left" vertical="center" indent="2"/>
    </xf>
    <xf numFmtId="0" fontId="54" fillId="0" borderId="16" xfId="0" applyFont="1" applyFill="1" applyBorder="1" applyAlignment="1">
      <alignment horizontal="left" vertical="center" indent="2"/>
    </xf>
    <xf numFmtId="0" fontId="54" fillId="0" borderId="42" xfId="0" applyFont="1" applyFill="1" applyBorder="1" applyAlignment="1">
      <alignment horizontal="left" vertical="center" indent="2"/>
    </xf>
    <xf numFmtId="0" fontId="53" fillId="0" borderId="55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40" xfId="0" applyFont="1" applyFill="1" applyBorder="1" applyAlignment="1">
      <alignment horizontal="left" vertical="center" wrapText="1"/>
    </xf>
    <xf numFmtId="0" fontId="54" fillId="0" borderId="28" xfId="0" applyFont="1" applyFill="1" applyBorder="1" applyAlignment="1">
      <alignment horizontal="left" vertical="center" wrapText="1" indent="2"/>
    </xf>
    <xf numFmtId="0" fontId="54" fillId="0" borderId="16" xfId="0" applyFont="1" applyFill="1" applyBorder="1" applyAlignment="1">
      <alignment horizontal="left" vertical="center" wrapText="1" indent="2"/>
    </xf>
    <xf numFmtId="0" fontId="54" fillId="0" borderId="42" xfId="0" applyFont="1" applyFill="1" applyBorder="1" applyAlignment="1">
      <alignment horizontal="left" vertical="center" wrapText="1" indent="2"/>
    </xf>
    <xf numFmtId="0" fontId="61" fillId="0" borderId="0" xfId="0" applyFont="1" applyFill="1" applyBorder="1" applyAlignment="1">
      <alignment horizontal="left" vertical="top" wrapText="1"/>
    </xf>
    <xf numFmtId="0" fontId="54" fillId="0" borderId="57" xfId="0" applyFont="1" applyFill="1" applyBorder="1" applyAlignment="1">
      <alignment horizontal="left" vertical="center" indent="2"/>
    </xf>
    <xf numFmtId="0" fontId="67" fillId="0" borderId="64" xfId="0" applyFont="1" applyFill="1" applyBorder="1" applyAlignment="1">
      <alignment horizontal="left" vertical="center" indent="2"/>
    </xf>
    <xf numFmtId="0" fontId="67" fillId="0" borderId="53" xfId="0" applyFont="1" applyFill="1" applyBorder="1" applyAlignment="1">
      <alignment horizontal="left" vertical="center" indent="2"/>
    </xf>
    <xf numFmtId="0" fontId="67" fillId="0" borderId="44" xfId="0" applyFont="1" applyFill="1" applyBorder="1" applyAlignment="1">
      <alignment horizontal="left" vertical="center" indent="2"/>
    </xf>
    <xf numFmtId="0" fontId="100" fillId="0" borderId="15" xfId="0" applyFont="1" applyFill="1" applyBorder="1" applyAlignment="1">
      <alignment horizontal="justify" vertical="center" wrapText="1"/>
    </xf>
    <xf numFmtId="0" fontId="61" fillId="2" borderId="0" xfId="0" applyFont="1" applyFill="1" applyBorder="1" applyAlignment="1">
      <alignment horizontal="left" vertical="top" wrapText="1"/>
    </xf>
    <xf numFmtId="0" fontId="69" fillId="0" borderId="5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center"/>
    </xf>
    <xf numFmtId="49" fontId="63" fillId="0" borderId="1" xfId="0" applyNumberFormat="1" applyFont="1" applyFill="1" applyBorder="1" applyAlignment="1">
      <alignment horizontal="center" vertical="center" wrapText="1"/>
    </xf>
    <xf numFmtId="49" fontId="63" fillId="0" borderId="2" xfId="0" applyNumberFormat="1" applyFont="1" applyFill="1" applyBorder="1" applyAlignment="1">
      <alignment horizontal="center" vertical="center" wrapText="1"/>
    </xf>
    <xf numFmtId="2" fontId="63" fillId="0" borderId="54" xfId="0" applyNumberFormat="1" applyFont="1" applyFill="1" applyBorder="1" applyAlignment="1">
      <alignment horizontal="center" vertical="center" wrapText="1"/>
    </xf>
    <xf numFmtId="2" fontId="63" fillId="0" borderId="51" xfId="0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3" fillId="0" borderId="41" xfId="0" applyFont="1" applyFill="1" applyBorder="1" applyAlignment="1">
      <alignment horizontal="left" vertical="center" wrapText="1"/>
    </xf>
    <xf numFmtId="0" fontId="63" fillId="0" borderId="68" xfId="0" applyFont="1" applyFill="1" applyBorder="1" applyAlignment="1">
      <alignment horizontal="left" vertical="center" wrapText="1"/>
    </xf>
    <xf numFmtId="0" fontId="63" fillId="0" borderId="33" xfId="0" applyFont="1" applyFill="1" applyBorder="1" applyAlignment="1">
      <alignment horizontal="left" vertical="center" wrapText="1"/>
    </xf>
    <xf numFmtId="0" fontId="64" fillId="0" borderId="28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4" fillId="0" borderId="42" xfId="0" applyFont="1" applyFill="1" applyBorder="1" applyAlignment="1">
      <alignment horizontal="left" vertical="center" wrapText="1"/>
    </xf>
    <xf numFmtId="0" fontId="67" fillId="0" borderId="28" xfId="0" applyFont="1" applyFill="1" applyBorder="1" applyAlignment="1">
      <alignment horizontal="left" vertical="center" wrapText="1"/>
    </xf>
    <xf numFmtId="0" fontId="67" fillId="0" borderId="16" xfId="0" applyFont="1" applyFill="1" applyBorder="1" applyAlignment="1">
      <alignment horizontal="left" vertical="center" wrapText="1"/>
    </xf>
    <xf numFmtId="0" fontId="67" fillId="0" borderId="42" xfId="0" applyFont="1" applyFill="1" applyBorder="1" applyAlignment="1">
      <alignment horizontal="left" vertical="center" wrapText="1"/>
    </xf>
    <xf numFmtId="49" fontId="67" fillId="0" borderId="28" xfId="0" applyNumberFormat="1" applyFont="1" applyFill="1" applyBorder="1" applyAlignment="1">
      <alignment horizontal="left" vertical="center" wrapText="1"/>
    </xf>
    <xf numFmtId="49" fontId="67" fillId="0" borderId="16" xfId="0" applyNumberFormat="1" applyFont="1" applyFill="1" applyBorder="1" applyAlignment="1">
      <alignment horizontal="left" vertical="center" wrapText="1"/>
    </xf>
    <xf numFmtId="49" fontId="67" fillId="0" borderId="42" xfId="0" applyNumberFormat="1" applyFont="1" applyFill="1" applyBorder="1" applyAlignment="1">
      <alignment horizontal="left" vertical="center" wrapText="1"/>
    </xf>
    <xf numFmtId="0" fontId="64" fillId="0" borderId="64" xfId="0" applyFont="1" applyFill="1" applyBorder="1" applyAlignment="1">
      <alignment horizontal="left" vertical="center" wrapText="1"/>
    </xf>
    <xf numFmtId="0" fontId="64" fillId="0" borderId="53" xfId="0" applyFont="1" applyFill="1" applyBorder="1" applyAlignment="1">
      <alignment horizontal="left" vertical="center" wrapText="1"/>
    </xf>
    <xf numFmtId="0" fontId="64" fillId="0" borderId="44" xfId="0" applyFont="1" applyFill="1" applyBorder="1" applyAlignment="1">
      <alignment horizontal="left" vertical="center" wrapText="1"/>
    </xf>
    <xf numFmtId="0" fontId="63" fillId="39" borderId="34" xfId="0" applyFont="1" applyFill="1" applyBorder="1" applyAlignment="1">
      <alignment horizontal="left" vertical="center" wrapText="1"/>
    </xf>
    <xf numFmtId="0" fontId="63" fillId="39" borderId="33" xfId="0" applyFont="1" applyFill="1" applyBorder="1" applyAlignment="1">
      <alignment horizontal="left" vertical="center" wrapText="1"/>
    </xf>
    <xf numFmtId="0" fontId="63" fillId="39" borderId="19" xfId="0" applyFont="1" applyFill="1" applyBorder="1" applyAlignment="1">
      <alignment horizontal="left" vertical="center" wrapText="1"/>
    </xf>
    <xf numFmtId="0" fontId="63" fillId="39" borderId="18" xfId="0" applyFont="1" applyFill="1" applyBorder="1" applyAlignment="1">
      <alignment horizontal="left" vertical="center" wrapText="1"/>
    </xf>
    <xf numFmtId="0" fontId="96" fillId="39" borderId="67" xfId="0" applyFont="1" applyFill="1" applyBorder="1" applyAlignment="1">
      <alignment horizontal="left" vertical="center" wrapText="1"/>
    </xf>
    <xf numFmtId="0" fontId="96" fillId="39" borderId="66" xfId="0" applyFont="1" applyFill="1" applyBorder="1" applyAlignment="1">
      <alignment horizontal="left" vertical="center" wrapText="1"/>
    </xf>
    <xf numFmtId="0" fontId="63" fillId="0" borderId="5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39" xfId="0" applyFont="1" applyFill="1" applyBorder="1" applyAlignment="1">
      <alignment horizontal="center" vertical="center"/>
    </xf>
    <xf numFmtId="2" fontId="63" fillId="0" borderId="69" xfId="0" applyNumberFormat="1" applyFont="1" applyFill="1" applyBorder="1" applyAlignment="1">
      <alignment horizontal="center" vertical="center" wrapText="1"/>
    </xf>
    <xf numFmtId="2" fontId="63" fillId="0" borderId="7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3" fillId="0" borderId="32" xfId="0" applyFont="1" applyFill="1" applyBorder="1" applyAlignment="1">
      <alignment horizontal="left" vertical="center" wrapText="1"/>
    </xf>
    <xf numFmtId="0" fontId="63" fillId="0" borderId="21" xfId="0" applyFont="1" applyFill="1" applyBorder="1" applyAlignment="1">
      <alignment horizontal="left" vertical="center" wrapText="1"/>
    </xf>
    <xf numFmtId="0" fontId="63" fillId="0" borderId="47" xfId="0" applyFont="1" applyFill="1" applyBorder="1" applyAlignment="1">
      <alignment horizontal="left" vertical="center" wrapText="1"/>
    </xf>
    <xf numFmtId="0" fontId="64" fillId="0" borderId="28" xfId="0" applyFont="1" applyFill="1" applyBorder="1" applyAlignment="1">
      <alignment vertical="center" wrapText="1"/>
    </xf>
    <xf numFmtId="0" fontId="64" fillId="0" borderId="16" xfId="0" applyFont="1" applyFill="1" applyBorder="1" applyAlignment="1">
      <alignment vertical="center" wrapText="1"/>
    </xf>
    <xf numFmtId="0" fontId="64" fillId="0" borderId="42" xfId="0" applyFont="1" applyFill="1" applyBorder="1" applyAlignment="1">
      <alignment vertical="center" wrapText="1"/>
    </xf>
    <xf numFmtId="0" fontId="95" fillId="0" borderId="0" xfId="0" applyFont="1" applyFill="1" applyAlignment="1">
      <alignment horizontal="center" wrapText="1"/>
    </xf>
    <xf numFmtId="0" fontId="63" fillId="0" borderId="28" xfId="0" applyFont="1" applyFill="1" applyBorder="1" applyAlignment="1">
      <alignment vertical="center" wrapText="1"/>
    </xf>
    <xf numFmtId="0" fontId="63" fillId="0" borderId="16" xfId="0" applyFont="1" applyFill="1" applyBorder="1" applyAlignment="1">
      <alignment vertical="center" wrapText="1"/>
    </xf>
    <xf numFmtId="0" fontId="63" fillId="0" borderId="42" xfId="0" applyFont="1" applyFill="1" applyBorder="1" applyAlignment="1">
      <alignment vertical="center" wrapText="1"/>
    </xf>
    <xf numFmtId="0" fontId="63" fillId="0" borderId="64" xfId="0" applyFont="1" applyFill="1" applyBorder="1" applyAlignment="1">
      <alignment vertical="center" wrapText="1"/>
    </xf>
    <xf numFmtId="0" fontId="63" fillId="0" borderId="53" xfId="0" applyFont="1" applyFill="1" applyBorder="1" applyAlignment="1">
      <alignment vertical="center" wrapText="1"/>
    </xf>
    <xf numFmtId="0" fontId="63" fillId="0" borderId="44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2" fontId="53" fillId="0" borderId="54" xfId="0" applyNumberFormat="1" applyFont="1" applyFill="1" applyBorder="1" applyAlignment="1">
      <alignment horizontal="center" vertical="center"/>
    </xf>
    <xf numFmtId="0" fontId="126" fillId="0" borderId="49" xfId="0" applyFont="1" applyFill="1" applyBorder="1" applyAlignment="1">
      <alignment vertical="center"/>
    </xf>
    <xf numFmtId="0" fontId="126" fillId="0" borderId="51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top"/>
    </xf>
    <xf numFmtId="49" fontId="69" fillId="0" borderId="54" xfId="0" applyNumberFormat="1" applyFont="1" applyFill="1" applyBorder="1" applyAlignment="1">
      <alignment horizontal="center" vertical="center" wrapText="1"/>
    </xf>
    <xf numFmtId="49" fontId="69" fillId="0" borderId="49" xfId="0" applyNumberFormat="1" applyFont="1" applyFill="1" applyBorder="1" applyAlignment="1">
      <alignment horizontal="center" vertical="center" wrapText="1"/>
    </xf>
    <xf numFmtId="49" fontId="69" fillId="0" borderId="51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 vertical="justify"/>
    </xf>
    <xf numFmtId="0" fontId="80" fillId="0" borderId="33" xfId="0" applyFont="1" applyFill="1" applyBorder="1" applyAlignment="1">
      <alignment horizontal="center" vertical="center" wrapText="1"/>
    </xf>
    <xf numFmtId="0" fontId="80" fillId="0" borderId="66" xfId="0" applyFont="1" applyFill="1" applyBorder="1" applyAlignment="1">
      <alignment horizontal="center" vertical="center" wrapText="1"/>
    </xf>
    <xf numFmtId="0" fontId="129" fillId="0" borderId="26" xfId="0" applyFont="1" applyFill="1" applyBorder="1" applyAlignment="1">
      <alignment horizontal="center" vertical="center" wrapText="1"/>
    </xf>
    <xf numFmtId="0" fontId="129" fillId="0" borderId="62" xfId="0" applyFont="1" applyFill="1" applyBorder="1" applyAlignment="1">
      <alignment horizontal="center" vertical="center" wrapText="1"/>
    </xf>
    <xf numFmtId="0" fontId="129" fillId="0" borderId="27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43" xfId="0" applyFont="1" applyFill="1" applyBorder="1" applyAlignment="1">
      <alignment horizontal="center" vertical="center" wrapText="1"/>
    </xf>
    <xf numFmtId="0" fontId="80" fillId="0" borderId="58" xfId="0" applyFont="1" applyFill="1" applyBorder="1" applyAlignment="1">
      <alignment horizontal="center" vertical="center" wrapText="1"/>
    </xf>
    <xf numFmtId="0" fontId="80" fillId="0" borderId="63" xfId="0" applyFont="1" applyFill="1" applyBorder="1" applyAlignment="1">
      <alignment horizontal="center" vertical="center" wrapText="1"/>
    </xf>
    <xf numFmtId="0" fontId="80" fillId="0" borderId="56" xfId="0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vertical="top" wrapText="1"/>
    </xf>
    <xf numFmtId="0" fontId="65" fillId="0" borderId="28" xfId="0" applyFont="1" applyFill="1" applyBorder="1" applyAlignment="1">
      <alignment horizontal="center" vertical="top" wrapText="1"/>
    </xf>
    <xf numFmtId="0" fontId="65" fillId="0" borderId="64" xfId="0" applyFont="1" applyFill="1" applyBorder="1" applyAlignment="1">
      <alignment horizontal="center" vertical="top" wrapText="1"/>
    </xf>
    <xf numFmtId="0" fontId="129" fillId="0" borderId="71" xfId="0" applyFont="1" applyFill="1" applyBorder="1" applyAlignment="1">
      <alignment horizontal="center" vertical="center" wrapText="1"/>
    </xf>
    <xf numFmtId="0" fontId="80" fillId="0" borderId="41" xfId="0" applyFont="1" applyFill="1" applyBorder="1" applyAlignment="1">
      <alignment horizontal="center" vertical="center" wrapText="1"/>
    </xf>
    <xf numFmtId="0" fontId="80" fillId="0" borderId="68" xfId="0" applyFont="1" applyFill="1" applyBorder="1" applyAlignment="1">
      <alignment horizontal="center" vertical="center" wrapText="1"/>
    </xf>
    <xf numFmtId="0" fontId="80" fillId="0" borderId="34" xfId="0" applyFont="1" applyFill="1" applyBorder="1" applyAlignment="1">
      <alignment horizontal="center" vertical="center" wrapText="1"/>
    </xf>
    <xf numFmtId="0" fontId="80" fillId="0" borderId="6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top" wrapText="1"/>
    </xf>
    <xf numFmtId="2" fontId="53" fillId="0" borderId="49" xfId="0" applyNumberFormat="1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top" wrapText="1"/>
    </xf>
    <xf numFmtId="0" fontId="53" fillId="0" borderId="2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wrapText="1"/>
    </xf>
    <xf numFmtId="0" fontId="85" fillId="0" borderId="54" xfId="0" applyFont="1" applyFill="1" applyBorder="1" applyAlignment="1">
      <alignment horizontal="center" vertical="center" wrapText="1"/>
    </xf>
    <xf numFmtId="0" fontId="85" fillId="0" borderId="51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/>
    </xf>
    <xf numFmtId="0" fontId="85" fillId="0" borderId="1" xfId="0" applyFont="1" applyFill="1" applyBorder="1" applyAlignment="1">
      <alignment horizontal="center" vertical="center" wrapText="1"/>
    </xf>
    <xf numFmtId="0" fontId="85" fillId="0" borderId="2" xfId="0" applyFont="1" applyFill="1" applyBorder="1" applyAlignment="1">
      <alignment horizontal="center" vertical="center" wrapText="1"/>
    </xf>
    <xf numFmtId="49" fontId="65" fillId="0" borderId="54" xfId="0" applyNumberFormat="1" applyFont="1" applyFill="1" applyBorder="1" applyAlignment="1">
      <alignment horizontal="center" vertical="center" wrapText="1"/>
    </xf>
    <xf numFmtId="49" fontId="65" fillId="0" borderId="49" xfId="0" applyNumberFormat="1" applyFont="1" applyFill="1" applyBorder="1" applyAlignment="1">
      <alignment horizontal="center" vertical="center" wrapText="1"/>
    </xf>
    <xf numFmtId="49" fontId="65" fillId="0" borderId="51" xfId="0" applyNumberFormat="1" applyFont="1" applyFill="1" applyBorder="1" applyAlignment="1">
      <alignment horizontal="center" vertical="center" wrapText="1"/>
    </xf>
    <xf numFmtId="2" fontId="65" fillId="0" borderId="54" xfId="0" applyNumberFormat="1" applyFont="1" applyFill="1" applyBorder="1" applyAlignment="1">
      <alignment horizontal="center" vertical="center" wrapText="1"/>
    </xf>
    <xf numFmtId="2" fontId="65" fillId="0" borderId="49" xfId="0" applyNumberFormat="1" applyFont="1" applyFill="1" applyBorder="1" applyAlignment="1">
      <alignment horizontal="center" vertical="center" wrapText="1"/>
    </xf>
    <xf numFmtId="2" fontId="65" fillId="0" borderId="51" xfId="0" applyNumberFormat="1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5" fillId="0" borderId="49" xfId="0" applyFont="1" applyFill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65" fillId="0" borderId="50" xfId="0" applyFont="1" applyFill="1" applyBorder="1" applyAlignment="1">
      <alignment horizontal="center" vertical="center" wrapText="1"/>
    </xf>
    <xf numFmtId="0" fontId="65" fillId="0" borderId="51" xfId="0" applyFont="1" applyFill="1" applyBorder="1" applyAlignment="1">
      <alignment horizontal="center" vertical="center" wrapText="1"/>
    </xf>
    <xf numFmtId="0" fontId="69" fillId="0" borderId="54" xfId="0" applyNumberFormat="1" applyFont="1" applyFill="1" applyBorder="1" applyAlignment="1">
      <alignment horizontal="center" vertical="center" wrapText="1"/>
    </xf>
    <xf numFmtId="0" fontId="69" fillId="0" borderId="49" xfId="0" applyNumberFormat="1" applyFont="1" applyFill="1" applyBorder="1" applyAlignment="1">
      <alignment horizontal="center" vertical="center" wrapText="1"/>
    </xf>
    <xf numFmtId="0" fontId="69" fillId="0" borderId="5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58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center" wrapText="1"/>
    </xf>
    <xf numFmtId="0" fontId="69" fillId="0" borderId="45" xfId="0" applyFont="1" applyFill="1" applyBorder="1" applyAlignment="1">
      <alignment horizontal="center" vertical="center" wrapText="1"/>
    </xf>
    <xf numFmtId="0" fontId="69" fillId="0" borderId="60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49" fontId="65" fillId="0" borderId="26" xfId="0" applyNumberFormat="1" applyFont="1" applyFill="1" applyBorder="1" applyAlignment="1">
      <alignment horizontal="center" vertical="center" wrapText="1"/>
    </xf>
    <xf numFmtId="49" fontId="65" fillId="0" borderId="62" xfId="0" applyNumberFormat="1" applyFont="1" applyFill="1" applyBorder="1" applyAlignment="1">
      <alignment horizontal="center" vertical="center" wrapText="1"/>
    </xf>
    <xf numFmtId="49" fontId="65" fillId="0" borderId="27" xfId="0" applyNumberFormat="1" applyFont="1" applyFill="1" applyBorder="1" applyAlignment="1">
      <alignment horizontal="center" vertical="center" wrapText="1"/>
    </xf>
    <xf numFmtId="2" fontId="65" fillId="0" borderId="50" xfId="0" applyNumberFormat="1" applyFont="1" applyFill="1" applyBorder="1" applyAlignment="1">
      <alignment horizontal="center" vertical="center" wrapText="1"/>
    </xf>
    <xf numFmtId="0" fontId="69" fillId="0" borderId="4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168" fontId="69" fillId="0" borderId="5" xfId="0" applyNumberFormat="1" applyFont="1" applyFill="1" applyBorder="1" applyAlignment="1">
      <alignment horizontal="center" vertical="center" wrapText="1"/>
    </xf>
    <xf numFmtId="168" fontId="69" fillId="0" borderId="10" xfId="0" applyNumberFormat="1" applyFont="1" applyFill="1" applyBorder="1" applyAlignment="1">
      <alignment horizontal="center" vertical="center" wrapText="1"/>
    </xf>
    <xf numFmtId="168" fontId="69" fillId="0" borderId="37" xfId="0" applyNumberFormat="1" applyFont="1" applyFill="1" applyBorder="1" applyAlignment="1">
      <alignment horizontal="center" vertical="center" wrapText="1"/>
    </xf>
    <xf numFmtId="168" fontId="69" fillId="0" borderId="4" xfId="0" applyNumberFormat="1" applyFont="1" applyFill="1" applyBorder="1" applyAlignment="1">
      <alignment horizontal="center" vertical="center" wrapText="1"/>
    </xf>
    <xf numFmtId="168" fontId="69" fillId="0" borderId="0" xfId="0" applyNumberFormat="1" applyFont="1" applyFill="1" applyBorder="1" applyAlignment="1">
      <alignment horizontal="center" vertical="center" wrapText="1"/>
    </xf>
    <xf numFmtId="168" fontId="69" fillId="0" borderId="38" xfId="0" applyNumberFormat="1" applyFont="1" applyFill="1" applyBorder="1" applyAlignment="1">
      <alignment horizontal="center" vertical="center" wrapText="1"/>
    </xf>
    <xf numFmtId="168" fontId="69" fillId="0" borderId="30" xfId="0" applyNumberFormat="1" applyFont="1" applyFill="1" applyBorder="1" applyAlignment="1">
      <alignment horizontal="center" vertical="center" wrapText="1"/>
    </xf>
    <xf numFmtId="168" fontId="69" fillId="0" borderId="9" xfId="0" applyNumberFormat="1" applyFont="1" applyFill="1" applyBorder="1" applyAlignment="1">
      <alignment horizontal="center" vertical="center" wrapText="1"/>
    </xf>
    <xf numFmtId="168" fontId="69" fillId="0" borderId="39" xfId="0" applyNumberFormat="1" applyFont="1" applyFill="1" applyBorder="1" applyAlignment="1">
      <alignment horizontal="center" vertical="center" wrapText="1"/>
    </xf>
    <xf numFmtId="167" fontId="65" fillId="0" borderId="74" xfId="0" applyNumberFormat="1" applyFont="1" applyFill="1" applyBorder="1" applyAlignment="1">
      <alignment horizontal="center" vertical="center"/>
    </xf>
    <xf numFmtId="167" fontId="65" fillId="0" borderId="7" xfId="0" applyNumberFormat="1" applyFont="1" applyFill="1" applyBorder="1" applyAlignment="1">
      <alignment horizontal="center" vertical="center"/>
    </xf>
    <xf numFmtId="167" fontId="65" fillId="0" borderId="75" xfId="0" applyNumberFormat="1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0" fontId="69" fillId="0" borderId="47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65" fillId="0" borderId="60" xfId="0" applyFont="1" applyFill="1" applyBorder="1" applyAlignment="1">
      <alignment horizontal="center" vertical="center"/>
    </xf>
    <xf numFmtId="0" fontId="65" fillId="0" borderId="75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  <xf numFmtId="0" fontId="65" fillId="0" borderId="73" xfId="0" applyFont="1" applyFill="1" applyBorder="1" applyAlignment="1">
      <alignment horizontal="center" vertical="center"/>
    </xf>
    <xf numFmtId="167" fontId="65" fillId="0" borderId="86" xfId="0" applyNumberFormat="1" applyFont="1" applyFill="1" applyBorder="1" applyAlignment="1">
      <alignment horizontal="center" vertical="center"/>
    </xf>
    <xf numFmtId="167" fontId="65" fillId="0" borderId="6" xfId="0" applyNumberFormat="1" applyFont="1" applyFill="1" applyBorder="1" applyAlignment="1">
      <alignment horizontal="center" vertical="center"/>
    </xf>
    <xf numFmtId="167" fontId="65" fillId="0" borderId="73" xfId="0" applyNumberFormat="1" applyFont="1" applyFill="1" applyBorder="1" applyAlignment="1">
      <alignment horizontal="center" vertical="center"/>
    </xf>
    <xf numFmtId="167" fontId="65" fillId="0" borderId="5" xfId="0" applyNumberFormat="1" applyFont="1" applyFill="1" applyBorder="1" applyAlignment="1">
      <alignment horizontal="center" vertical="center" wrapText="1"/>
    </xf>
    <xf numFmtId="167" fontId="65" fillId="0" borderId="10" xfId="0" applyNumberFormat="1" applyFont="1" applyFill="1" applyBorder="1" applyAlignment="1">
      <alignment horizontal="center" vertical="center" wrapText="1"/>
    </xf>
    <xf numFmtId="167" fontId="65" fillId="0" borderId="37" xfId="0" applyNumberFormat="1" applyFont="1" applyFill="1" applyBorder="1" applyAlignment="1">
      <alignment horizontal="center" vertical="center" wrapText="1"/>
    </xf>
    <xf numFmtId="167" fontId="65" fillId="0" borderId="4" xfId="0" applyNumberFormat="1" applyFont="1" applyFill="1" applyBorder="1" applyAlignment="1">
      <alignment horizontal="center" vertical="center" wrapText="1"/>
    </xf>
    <xf numFmtId="167" fontId="65" fillId="0" borderId="0" xfId="0" applyNumberFormat="1" applyFont="1" applyFill="1" applyBorder="1" applyAlignment="1">
      <alignment horizontal="center" vertical="center" wrapText="1"/>
    </xf>
    <xf numFmtId="167" fontId="65" fillId="0" borderId="38" xfId="0" applyNumberFormat="1" applyFont="1" applyFill="1" applyBorder="1" applyAlignment="1">
      <alignment horizontal="center" vertical="center" wrapText="1"/>
    </xf>
    <xf numFmtId="167" fontId="65" fillId="0" borderId="30" xfId="0" applyNumberFormat="1" applyFont="1" applyFill="1" applyBorder="1" applyAlignment="1">
      <alignment horizontal="center" vertical="center" wrapText="1"/>
    </xf>
    <xf numFmtId="167" fontId="65" fillId="0" borderId="9" xfId="0" applyNumberFormat="1" applyFont="1" applyFill="1" applyBorder="1" applyAlignment="1">
      <alignment horizontal="center" vertical="center" wrapText="1"/>
    </xf>
    <xf numFmtId="167" fontId="65" fillId="0" borderId="39" xfId="0" applyNumberFormat="1" applyFont="1" applyFill="1" applyBorder="1" applyAlignment="1">
      <alignment horizontal="center" vertical="center" wrapText="1"/>
    </xf>
    <xf numFmtId="1" fontId="69" fillId="0" borderId="74" xfId="0" applyNumberFormat="1" applyFont="1" applyFill="1" applyBorder="1" applyAlignment="1">
      <alignment horizontal="center" vertical="center"/>
    </xf>
    <xf numFmtId="1" fontId="69" fillId="0" borderId="7" xfId="0" applyNumberFormat="1" applyFont="1" applyFill="1" applyBorder="1" applyAlignment="1">
      <alignment horizontal="center" vertical="center"/>
    </xf>
    <xf numFmtId="1" fontId="69" fillId="0" borderId="75" xfId="0" applyNumberFormat="1" applyFont="1" applyFill="1" applyBorder="1" applyAlignment="1">
      <alignment horizontal="center" vertical="center"/>
    </xf>
    <xf numFmtId="1" fontId="69" fillId="0" borderId="86" xfId="0" applyNumberFormat="1" applyFont="1" applyFill="1" applyBorder="1" applyAlignment="1">
      <alignment horizontal="center" vertical="center"/>
    </xf>
    <xf numFmtId="1" fontId="69" fillId="0" borderId="6" xfId="0" applyNumberFormat="1" applyFont="1" applyFill="1" applyBorder="1" applyAlignment="1">
      <alignment horizontal="center" vertical="center"/>
    </xf>
    <xf numFmtId="1" fontId="69" fillId="0" borderId="73" xfId="0" applyNumberFormat="1" applyFont="1" applyFill="1" applyBorder="1" applyAlignment="1">
      <alignment horizontal="center" vertical="center"/>
    </xf>
    <xf numFmtId="49" fontId="69" fillId="0" borderId="4" xfId="0" applyNumberFormat="1" applyFont="1" applyFill="1" applyBorder="1" applyAlignment="1">
      <alignment horizontal="center" vertical="center" wrapText="1"/>
    </xf>
    <xf numFmtId="49" fontId="69" fillId="0" borderId="0" xfId="0" applyNumberFormat="1" applyFont="1" applyFill="1" applyBorder="1" applyAlignment="1">
      <alignment horizontal="center" vertical="center" wrapText="1"/>
    </xf>
    <xf numFmtId="49" fontId="69" fillId="0" borderId="38" xfId="0" applyNumberFormat="1" applyFont="1" applyFill="1" applyBorder="1" applyAlignment="1">
      <alignment horizontal="center" vertical="center" wrapText="1"/>
    </xf>
    <xf numFmtId="49" fontId="69" fillId="0" borderId="30" xfId="0" applyNumberFormat="1" applyFont="1" applyFill="1" applyBorder="1" applyAlignment="1">
      <alignment horizontal="center" vertical="center" wrapText="1"/>
    </xf>
    <xf numFmtId="49" fontId="69" fillId="0" borderId="9" xfId="0" applyNumberFormat="1" applyFont="1" applyFill="1" applyBorder="1" applyAlignment="1">
      <alignment horizontal="center" vertical="center" wrapText="1"/>
    </xf>
    <xf numFmtId="49" fontId="69" fillId="0" borderId="39" xfId="0" applyNumberFormat="1" applyFont="1" applyFill="1" applyBorder="1" applyAlignment="1">
      <alignment horizontal="center" vertical="center" wrapText="1"/>
    </xf>
    <xf numFmtId="167" fontId="65" fillId="0" borderId="10" xfId="0" applyNumberFormat="1" applyFont="1" applyFill="1" applyBorder="1" applyAlignment="1">
      <alignment horizontal="center" vertical="center"/>
    </xf>
    <xf numFmtId="167" fontId="65" fillId="0" borderId="0" xfId="0" applyNumberFormat="1" applyFont="1" applyFill="1" applyBorder="1" applyAlignment="1">
      <alignment horizontal="center" vertical="center"/>
    </xf>
    <xf numFmtId="167" fontId="65" fillId="0" borderId="9" xfId="0" applyNumberFormat="1" applyFont="1" applyFill="1" applyBorder="1" applyAlignment="1">
      <alignment horizontal="center" vertical="center"/>
    </xf>
    <xf numFmtId="167" fontId="65" fillId="0" borderId="70" xfId="0" applyNumberFormat="1" applyFont="1" applyFill="1" applyBorder="1" applyAlignment="1">
      <alignment horizontal="center" vertical="center"/>
    </xf>
    <xf numFmtId="167" fontId="65" fillId="0" borderId="46" xfId="0" applyNumberFormat="1" applyFont="1" applyFill="1" applyBorder="1" applyAlignment="1">
      <alignment horizontal="center" vertical="center"/>
    </xf>
    <xf numFmtId="167" fontId="65" fillId="0" borderId="29" xfId="0" applyNumberFormat="1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167" fontId="65" fillId="0" borderId="74" xfId="1" applyNumberFormat="1" applyFont="1" applyFill="1" applyBorder="1" applyAlignment="1">
      <alignment horizontal="center" vertical="center"/>
    </xf>
    <xf numFmtId="167" fontId="65" fillId="0" borderId="7" xfId="1" applyNumberFormat="1" applyFont="1" applyFill="1" applyBorder="1" applyAlignment="1">
      <alignment horizontal="center" vertical="center"/>
    </xf>
    <xf numFmtId="167" fontId="65" fillId="0" borderId="75" xfId="1" applyNumberFormat="1" applyFont="1" applyFill="1" applyBorder="1" applyAlignment="1">
      <alignment horizontal="center" vertical="center"/>
    </xf>
    <xf numFmtId="167" fontId="65" fillId="0" borderId="10" xfId="1" applyNumberFormat="1" applyFont="1" applyFill="1" applyBorder="1" applyAlignment="1">
      <alignment horizontal="center" vertical="center"/>
    </xf>
    <xf numFmtId="167" fontId="65" fillId="0" borderId="0" xfId="1" applyNumberFormat="1" applyFont="1" applyFill="1" applyBorder="1" applyAlignment="1">
      <alignment horizontal="center" vertical="center"/>
    </xf>
    <xf numFmtId="167" fontId="65" fillId="0" borderId="9" xfId="1" applyNumberFormat="1" applyFont="1" applyFill="1" applyBorder="1" applyAlignment="1">
      <alignment horizontal="center" vertical="center"/>
    </xf>
    <xf numFmtId="167" fontId="65" fillId="0" borderId="70" xfId="1" applyNumberFormat="1" applyFont="1" applyFill="1" applyBorder="1" applyAlignment="1">
      <alignment horizontal="center" vertical="center"/>
    </xf>
    <xf numFmtId="167" fontId="65" fillId="0" borderId="46" xfId="1" applyNumberFormat="1" applyFont="1" applyFill="1" applyBorder="1" applyAlignment="1">
      <alignment horizontal="center" vertical="center"/>
    </xf>
    <xf numFmtId="167" fontId="65" fillId="0" borderId="29" xfId="1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58" xfId="0" applyFont="1" applyFill="1" applyBorder="1" applyAlignment="1">
      <alignment horizontal="center" vertical="center"/>
    </xf>
    <xf numFmtId="0" fontId="69" fillId="0" borderId="56" xfId="0" applyFont="1" applyFill="1" applyBorder="1" applyAlignment="1">
      <alignment horizontal="center" vertical="center"/>
    </xf>
    <xf numFmtId="0" fontId="69" fillId="0" borderId="0" xfId="0" applyNumberFormat="1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horizontal="center" vertical="top" wrapText="1"/>
    </xf>
    <xf numFmtId="0" fontId="69" fillId="0" borderId="9" xfId="0" applyNumberFormat="1" applyFont="1" applyFill="1" applyBorder="1" applyAlignment="1">
      <alignment horizontal="center" vertical="top" wrapText="1"/>
    </xf>
    <xf numFmtId="0" fontId="69" fillId="0" borderId="55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0" fontId="69" fillId="0" borderId="64" xfId="0" applyFont="1" applyFill="1" applyBorder="1" applyAlignment="1">
      <alignment horizontal="center" vertical="center"/>
    </xf>
    <xf numFmtId="0" fontId="69" fillId="0" borderId="53" xfId="0" applyFont="1" applyFill="1" applyBorder="1" applyAlignment="1">
      <alignment horizontal="center" vertical="center"/>
    </xf>
    <xf numFmtId="0" fontId="69" fillId="0" borderId="67" xfId="0" applyFont="1" applyFill="1" applyBorder="1" applyAlignment="1">
      <alignment horizontal="center" vertical="center"/>
    </xf>
    <xf numFmtId="0" fontId="69" fillId="0" borderId="72" xfId="0" applyFont="1" applyFill="1" applyBorder="1" applyAlignment="1">
      <alignment horizontal="center" vertical="center"/>
    </xf>
    <xf numFmtId="0" fontId="69" fillId="0" borderId="72" xfId="0" applyFont="1" applyFill="1" applyBorder="1" applyAlignment="1">
      <alignment horizontal="center" vertical="center" wrapText="1"/>
    </xf>
    <xf numFmtId="0" fontId="69" fillId="0" borderId="53" xfId="0" applyFont="1" applyFill="1" applyBorder="1" applyAlignment="1">
      <alignment horizontal="center" vertical="center" wrapText="1"/>
    </xf>
    <xf numFmtId="0" fontId="69" fillId="0" borderId="44" xfId="0" applyFont="1" applyFill="1" applyBorder="1" applyAlignment="1">
      <alignment horizontal="center" vertical="center" wrapText="1"/>
    </xf>
    <xf numFmtId="0" fontId="69" fillId="0" borderId="44" xfId="0" applyFont="1" applyFill="1" applyBorder="1" applyAlignment="1">
      <alignment horizontal="center" vertical="center"/>
    </xf>
    <xf numFmtId="49" fontId="69" fillId="0" borderId="5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69" fillId="0" borderId="37" xfId="0" applyNumberFormat="1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0" fontId="65" fillId="0" borderId="45" xfId="0" applyFont="1" applyFill="1" applyBorder="1" applyAlignment="1">
      <alignment horizontal="center" vertical="center"/>
    </xf>
    <xf numFmtId="1" fontId="69" fillId="0" borderId="58" xfId="0" applyNumberFormat="1" applyFont="1" applyFill="1" applyBorder="1" applyAlignment="1">
      <alignment horizontal="center" vertical="center"/>
    </xf>
    <xf numFmtId="1" fontId="69" fillId="0" borderId="57" xfId="0" applyNumberFormat="1" applyFont="1" applyFill="1" applyBorder="1" applyAlignment="1">
      <alignment horizontal="center" vertical="center"/>
    </xf>
    <xf numFmtId="1" fontId="69" fillId="0" borderId="63" xfId="0" applyNumberFormat="1" applyFont="1" applyFill="1" applyBorder="1" applyAlignment="1">
      <alignment horizontal="center" vertical="center"/>
    </xf>
    <xf numFmtId="0" fontId="69" fillId="0" borderId="52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57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69" fillId="0" borderId="9" xfId="0" applyNumberFormat="1" applyFont="1" applyFill="1" applyBorder="1" applyAlignment="1">
      <alignment horizontal="center" vertical="center" wrapText="1"/>
    </xf>
    <xf numFmtId="0" fontId="70" fillId="0" borderId="0" xfId="19" applyFont="1" applyFill="1" applyAlignment="1">
      <alignment horizontal="left" vertical="center" wrapText="1"/>
    </xf>
    <xf numFmtId="0" fontId="69" fillId="36" borderId="54" xfId="19" applyFont="1" applyFill="1" applyBorder="1" applyAlignment="1">
      <alignment horizontal="center" vertical="center"/>
    </xf>
    <xf numFmtId="0" fontId="69" fillId="36" borderId="49" xfId="19" applyFont="1" applyFill="1" applyBorder="1" applyAlignment="1">
      <alignment horizontal="center" vertical="center"/>
    </xf>
    <xf numFmtId="0" fontId="69" fillId="36" borderId="51" xfId="19" applyFont="1" applyFill="1" applyBorder="1" applyAlignment="1">
      <alignment horizontal="center" vertical="center"/>
    </xf>
    <xf numFmtId="0" fontId="85" fillId="0" borderId="0" xfId="19" applyFont="1" applyFill="1" applyBorder="1" applyAlignment="1">
      <alignment horizontal="center" vertical="center"/>
    </xf>
    <xf numFmtId="0" fontId="70" fillId="0" borderId="0" xfId="19" applyFont="1" applyFill="1" applyBorder="1" applyAlignment="1">
      <alignment horizontal="right"/>
    </xf>
    <xf numFmtId="0" fontId="69" fillId="0" borderId="1" xfId="19" applyFont="1" applyFill="1" applyBorder="1" applyAlignment="1">
      <alignment horizontal="center" vertical="center"/>
    </xf>
    <xf numFmtId="0" fontId="69" fillId="0" borderId="30" xfId="19" applyFont="1" applyFill="1" applyBorder="1" applyAlignment="1">
      <alignment horizontal="center" vertical="center"/>
    </xf>
    <xf numFmtId="0" fontId="69" fillId="0" borderId="54" xfId="19" applyFont="1" applyFill="1" applyBorder="1" applyAlignment="1">
      <alignment horizontal="center" vertical="center"/>
    </xf>
    <xf numFmtId="0" fontId="69" fillId="0" borderId="49" xfId="19" applyFont="1" applyFill="1" applyBorder="1" applyAlignment="1">
      <alignment horizontal="center" vertical="center"/>
    </xf>
  </cellXfs>
  <cellStyles count="549">
    <cellStyle name="20% - Акцент1" xfId="241"/>
    <cellStyle name="20% - Акцент2" xfId="242"/>
    <cellStyle name="20% - Акцент3" xfId="243"/>
    <cellStyle name="20% - Акцент4" xfId="244"/>
    <cellStyle name="20% - Акцент5" xfId="245"/>
    <cellStyle name="20% - Акцент6" xfId="246"/>
    <cellStyle name="40% - Акцент1" xfId="247"/>
    <cellStyle name="40% - Акцент2" xfId="248"/>
    <cellStyle name="40% - Акцент3" xfId="249"/>
    <cellStyle name="40% - Акцент4" xfId="250"/>
    <cellStyle name="40% - Акцент5" xfId="251"/>
    <cellStyle name="40% - Акцент6" xfId="252"/>
    <cellStyle name="60% - Акцент1" xfId="253"/>
    <cellStyle name="60% - Акцент2" xfId="254"/>
    <cellStyle name="60% - Акцент3" xfId="255"/>
    <cellStyle name="60% - Акцент4" xfId="256"/>
    <cellStyle name="60% - Акцент5" xfId="257"/>
    <cellStyle name="60% - Акцент6" xfId="258"/>
    <cellStyle name="Comma" xfId="284"/>
    <cellStyle name="Comma [0]" xfId="285"/>
    <cellStyle name="Currency" xfId="268"/>
    <cellStyle name="Currency [0]" xfId="269"/>
    <cellStyle name="Normal" xfId="287"/>
    <cellStyle name="Percent" xfId="281"/>
    <cellStyle name="Акцент1 2" xfId="259"/>
    <cellStyle name="Акцент2 2" xfId="260"/>
    <cellStyle name="Акцент3 2" xfId="261"/>
    <cellStyle name="Акцент4 2" xfId="262"/>
    <cellStyle name="Акцент5 2" xfId="263"/>
    <cellStyle name="Акцент6 2" xfId="264"/>
    <cellStyle name="Ввод  2" xfId="265"/>
    <cellStyle name="Вывод 2" xfId="266"/>
    <cellStyle name="Вычисление 2" xfId="267"/>
    <cellStyle name="Денежный" xfId="1" builtinId="4"/>
    <cellStyle name="Денежный 2" xfId="306"/>
    <cellStyle name="Денежный 2 2" xfId="482"/>
    <cellStyle name="Заголовок 1 2" xfId="270"/>
    <cellStyle name="Заголовок 2 2" xfId="271"/>
    <cellStyle name="Заголовок 3 2" xfId="272"/>
    <cellStyle name="Заголовок 4 2" xfId="273"/>
    <cellStyle name="Итог 2" xfId="274"/>
    <cellStyle name="Контрольная ячейка 2" xfId="275"/>
    <cellStyle name="Название 2" xfId="276"/>
    <cellStyle name="Нейтральный 2" xfId="277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ояснение 2" xfId="279"/>
    <cellStyle name="Примечание 2" xfId="280"/>
    <cellStyle name="Процентный 2" xfId="20"/>
    <cellStyle name="Связанная ячейка 2" xfId="282"/>
    <cellStyle name="Текст предупреждения 2" xfId="283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4" xfId="480"/>
    <cellStyle name="Хороший 2" xfId="2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CFD83"/>
      <color rgb="FFF6FEC6"/>
      <color rgb="FF87F76D"/>
      <color rgb="FFCC66FF"/>
      <color rgb="FFD284B1"/>
      <color rgb="FF8B3180"/>
      <color rgb="FFC45C97"/>
      <color rgb="FF47375B"/>
      <color rgb="FFF7A209"/>
      <color rgb="FFB054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60440797865E-2"/>
          <c:y val="0.18291482163195963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5.3075367420221981E-2"/>
                  <c:y val="2.0858546820354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706814330297023E-2"/>
                  <c:y val="5.442120651040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309307024046443E-2"/>
                  <c:y val="5.566469964242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846046907560801E-2"/>
                  <c:y val="-5.3486800597979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диаграмма!$BH$27:$BL$27</c:f>
              <c:strCache>
                <c:ptCount val="5"/>
                <c:pt idx="0">
                  <c:v>1 кв. 2018</c:v>
                </c:pt>
                <c:pt idx="1">
                  <c:v>2 кв. 2018</c:v>
                </c:pt>
                <c:pt idx="2">
                  <c:v>3 кв. 2018</c:v>
                </c:pt>
                <c:pt idx="3">
                  <c:v>4 кв. 2018</c:v>
                </c:pt>
                <c:pt idx="4">
                  <c:v>1 кв. 2019</c:v>
                </c:pt>
              </c:strCache>
            </c:strRef>
          </c:cat>
          <c:val>
            <c:numRef>
              <c:f>диаграмма!$BH$28:$BL$28</c:f>
              <c:numCache>
                <c:formatCode>#,##0</c:formatCode>
                <c:ptCount val="5"/>
                <c:pt idx="0">
                  <c:v>3802</c:v>
                </c:pt>
                <c:pt idx="1">
                  <c:v>3160</c:v>
                </c:pt>
                <c:pt idx="2">
                  <c:v>3572</c:v>
                </c:pt>
                <c:pt idx="3">
                  <c:v>3673</c:v>
                </c:pt>
                <c:pt idx="4">
                  <c:v>2921</c:v>
                </c:pt>
              </c:numCache>
            </c:numRef>
          </c:val>
          <c:smooth val="0"/>
          <c:extLst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2468620310367566E-2"/>
                  <c:y val="8.491235201671968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92861333277575E-2"/>
                  <c:y val="-4.0375043241451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500043006911963E-2"/>
                  <c:y val="-4.78533184494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051821030839646E-2"/>
                  <c:y val="-5.1562124321360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669420393975162E-2"/>
                  <c:y val="4.9951173705858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диаграмма!$BH$27:$BL$27</c:f>
              <c:strCache>
                <c:ptCount val="5"/>
                <c:pt idx="0">
                  <c:v>1 кв. 2018</c:v>
                </c:pt>
                <c:pt idx="1">
                  <c:v>2 кв. 2018</c:v>
                </c:pt>
                <c:pt idx="2">
                  <c:v>3 кв. 2018</c:v>
                </c:pt>
                <c:pt idx="3">
                  <c:v>4 кв. 2018</c:v>
                </c:pt>
                <c:pt idx="4">
                  <c:v>1 кв. 2019</c:v>
                </c:pt>
              </c:strCache>
            </c:strRef>
          </c:cat>
          <c:val>
            <c:numRef>
              <c:f>диаграмма!$BH$29:$BL$29</c:f>
              <c:numCache>
                <c:formatCode>#,##0</c:formatCode>
                <c:ptCount val="5"/>
                <c:pt idx="0">
                  <c:v>3021</c:v>
                </c:pt>
                <c:pt idx="1">
                  <c:v>3412</c:v>
                </c:pt>
                <c:pt idx="2">
                  <c:v>3938</c:v>
                </c:pt>
                <c:pt idx="3">
                  <c:v>3768</c:v>
                </c:pt>
                <c:pt idx="4">
                  <c:v>2920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600"/>
        <c:axId val="94992160"/>
      </c:lineChart>
      <c:catAx>
        <c:axId val="9499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94992160"/>
        <c:crosses val="autoZero"/>
        <c:auto val="1"/>
        <c:lblAlgn val="ctr"/>
        <c:lblOffset val="100"/>
        <c:noMultiLvlLbl val="0"/>
      </c:catAx>
      <c:valAx>
        <c:axId val="94992160"/>
        <c:scaling>
          <c:orientation val="minMax"/>
          <c:min val="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991600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792671878010845"/>
          <c:h val="5.2800865547572781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491287778766193E-2"/>
                  <c:y val="-3.5515231828898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01469447215704E-2"/>
                  <c:y val="-3.2681325793179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505407836349094E-2"/>
                  <c:y val="-2.7129882737260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231099859138335E-2"/>
                  <c:y val="-2.693770128049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49727610073778E-2"/>
                  <c:y val="-2.5738262169283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4152416937719092E-3"/>
                  <c:y val="-3.118529361911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#\ ##0.0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670857913851692E-3"/>
                  <c:y val="-8.4436568716581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009989609835646E-3"/>
                  <c:y val="-2.38039971031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768653162609229E-3"/>
                  <c:y val="-2.9868622586560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584053264042434E-2"/>
                  <c:y val="-3.4149621708245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75817439973675E-2"/>
                  <c:y val="-3.4013405858514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7090073142122434E-3"/>
                  <c:y val="-1.6499869023221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046885839072921E-2"/>
                  <c:y val="2.8296654698984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#\ ##0.0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309837886997642E-2"/>
                  <c:y val="2.499456061143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4544041628742006E-3"/>
                  <c:y val="3.4537843803321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66658763184621E-2"/>
                  <c:y val="-1.6406921737522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0984330424078135E-2"/>
                  <c:y val="3.707203722822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703263835618963E-2"/>
                  <c:y val="2.344157665223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488425011591537E-3"/>
                  <c:y val="-1.700749831718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898519208641743E-2"/>
                  <c:y val="-2.9973106244423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4985067041336791E-2"/>
                  <c:y val="-2.952965670543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586049799069316E-2"/>
                  <c:y val="-2.880643696873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520193859334181E-2"/>
                  <c:y val="-3.600176646526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451408"/>
        <c:axId val="174451968"/>
      </c:lineChart>
      <c:catAx>
        <c:axId val="17445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445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451968"/>
        <c:scaling>
          <c:orientation val="minMax"/>
          <c:max val="16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4451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4455328"/>
        <c:axId val="174455888"/>
        <c:axId val="0"/>
      </c:bar3DChart>
      <c:catAx>
        <c:axId val="1744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445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45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4455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3563767246"/>
          <c:y val="0.15980617869968136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12575725226781E-2"/>
                  <c:y val="-3.1383190899122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410713637698409E-2"/>
                  <c:y val="-2.432618685856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70054453370228E-2"/>
                  <c:y val="-4.391335398616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143962475062521E-2"/>
                  <c:y val="-4.6133879104802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327982317737889E-2"/>
                  <c:y val="-4.122630290423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50717860490048E-2"/>
                  <c:y val="-3.2335947689444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249791953518634E-2"/>
                  <c:y val="4.3838528760313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659833545014244E-2"/>
                  <c:y val="-3.8559489249931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3920610352749957E-3"/>
                  <c:y val="-3.2372162033627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2262567701E-2"/>
                  <c:y val="-4.034251313701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797400246185603E-2"/>
                  <c:y val="-2.887161961731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5877539916108104E-2"/>
                  <c:y val="-4.473749659824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#\ ##0.0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56576403806714E-2"/>
                  <c:y val="-3.934928149143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629522280153317E-2"/>
                  <c:y val="-3.8027457928784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65235021761139E-2"/>
                  <c:y val="-4.391814706112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288695476779283E-2"/>
                  <c:y val="-4.74921832935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37277082141796E-2"/>
                  <c:y val="-3.5112735786003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87155435464229E-2"/>
                  <c:y val="-3.4100241656101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369682799206443E-2"/>
                  <c:y val="-4.438973238132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598868011931098E-2"/>
                  <c:y val="3.5829730678515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6808286613733114E-2"/>
                  <c:y val="-3.5148950130185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888494262682135E-2"/>
                  <c:y val="-4.9833067850236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8274963130158329E-2"/>
                  <c:y val="-4.6625169288745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368958692502987E-2"/>
                  <c:y val="-4.2668780844432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#\ ##0.0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92155468351542E-2"/>
                  <c:y val="-4.084764998197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115728135983632E-2"/>
                  <c:y val="-3.068819502915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91842190976183E-2"/>
                  <c:y val="-3.5222443946319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26453620462304E-2"/>
                  <c:y val="-3.73343260324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238641946160273E-2"/>
                  <c:y val="-3.2896792125296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49925615607922E-2"/>
                  <c:y val="-3.9125529125947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816552505963645E-2"/>
                  <c:y val="-5.2403195314169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144032"/>
        <c:axId val="175144592"/>
      </c:lineChart>
      <c:catAx>
        <c:axId val="17514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514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144592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514403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61421715610964E-2"/>
                  <c:y val="4.1974679937095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308127658673118E-2"/>
                  <c:y val="-3.899569379505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337176339965607E-2"/>
                  <c:y val="-5.56571712033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454907717352871E-2"/>
                  <c:y val="-5.4621782220017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60202700021E-2"/>
                  <c:y val="-4.2404508849884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84959039923806E-2"/>
                  <c:y val="-4.77461027789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72715836512607E-2"/>
                  <c:y val="-4.061236767391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011613127319867E-2"/>
                  <c:y val="-4.1464637402767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8305413834668E-2"/>
                  <c:y val="-2.472927902730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8100181535865056E-2"/>
                  <c:y val="-5.193858380740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7613040150711705E-2"/>
                  <c:y val="-2.902704043399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7489431976931888E-2"/>
                  <c:y val="-3.2179342174628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#\ ##0.0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38785582842787E-2"/>
                  <c:y val="-4.3819065511309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12722149649032E-2"/>
                  <c:y val="4.508374935354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496177588189229E-2"/>
                  <c:y val="4.2809271005942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1100205516899986E-2"/>
                  <c:y val="1.4317009995116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264743148765082E-2"/>
                  <c:y val="3.270604874032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916883101616056E-2"/>
                  <c:y val="-2.4158812416224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750132833149474E-2"/>
                  <c:y val="4.9411854728909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3405095580534E-2"/>
                  <c:y val="3.8351610077363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8075836539136917E-2"/>
                  <c:y val="4.719489799149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137966527227398E-2"/>
                  <c:y val="5.3158147487519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53352990384444E-2"/>
                  <c:y val="4.062292209779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487814118098235E-2"/>
                  <c:y val="2.88154242350681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#\ ##0.0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839149286715656E-2"/>
                  <c:y val="-3.5878444700096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273060816233805E-2"/>
                  <c:y val="-4.3316147213104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41483667816315E-2"/>
                  <c:y val="-3.5593211394556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6716912046246649E-3"/>
                  <c:y val="-3.0644105544695699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035862164766659E-3"/>
                  <c:y val="4.20943581554071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031361160924274E-2"/>
                  <c:y val="5.073769520325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45488814440301E-2"/>
                  <c:y val="1.8664002372551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4206488336480808E-2"/>
                  <c:y val="2.6176099758722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48512"/>
        <c:axId val="175149072"/>
      </c:lineChart>
      <c:catAx>
        <c:axId val="17514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514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149072"/>
        <c:scaling>
          <c:orientation val="minMax"/>
          <c:max val="1200"/>
          <c:min val="7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5148512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048588818614107E-2"/>
                  <c:y val="4.74291258257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2252656157434E-2"/>
                  <c:y val="-4.234130890724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98872150236896E-2"/>
                  <c:y val="-3.98025367746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378051633968449E-2"/>
                  <c:y val="-4.863131161808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7091107151738532E-3"/>
                  <c:y val="-2.389675983392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19871417112281E-2"/>
                  <c:y val="-4.554894491289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1506026738454949E-2"/>
                  <c:y val="4.1654753242306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2471950135949756E-2"/>
                  <c:y val="-4.491917419281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#\ ##0.0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14857917867E-2"/>
                  <c:y val="-4.0857481202471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96440126784027E-2"/>
                  <c:y val="3.426928619326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531712592890145E-2"/>
                  <c:y val="3.8082438043059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893198683002804E-2"/>
                  <c:y val="2.998216553239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811018597944265E-2"/>
                  <c:y val="4.5219934654510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023149416939965E-2"/>
                  <c:y val="4.026994250167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9768096189154606E-2"/>
                  <c:y val="2.3032430195893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732096943429181E-2"/>
                  <c:y val="2.5546091398079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99710802044556E-2"/>
                  <c:y val="3.8059324573042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23353213559324E-2"/>
                  <c:y val="4.2968796815477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443041374037077E-2"/>
                  <c:y val="4.968060549481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2020046605619808E-2"/>
                  <c:y val="5.1293355590748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#\ ##0.0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9408219500135E-2"/>
                  <c:y val="5.573684886358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353882120776126E-2"/>
                  <c:y val="5.1434033871220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909846116798404E-2"/>
                  <c:y val="4.252630065077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198117643260408E-2"/>
                  <c:y val="5.0778556789990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13192192452767E-2"/>
                  <c:y val="4.8255420127278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4937813534330736E-2"/>
                  <c:y val="5.3655780507640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617633105084386E-2"/>
                  <c:y val="4.769564410963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993680"/>
        <c:axId val="174994240"/>
      </c:lineChart>
      <c:catAx>
        <c:axId val="17499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499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994240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4993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12781333329487"/>
          <c:y val="0.18749019635986355"/>
          <c:w val="0.88512990564512517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751782864725095E-2"/>
                  <c:y val="3.669124454199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726637062570005E-2"/>
                  <c:y val="-2.6483668801510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785922966839588E-2"/>
                  <c:y val="3.586440681441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893540746431084E-2"/>
                  <c:y val="3.5053384310648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49302716221552E-2"/>
                  <c:y val="3.8721174734955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4393782718032462E-2"/>
                  <c:y val="4.5877447578077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43665524823965E-2"/>
                  <c:y val="-3.5442017299516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179914960440251E-2"/>
                  <c:y val="-4.6012263648973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4946957076648898E-2"/>
                  <c:y val="-3.718104209234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6083280135987057E-2"/>
                  <c:y val="-3.77732332174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034940772470605E-2"/>
                      <c:h val="9.400696703871917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0516551134199337E-2"/>
                  <c:y val="-3.775311332854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#\ ##0.0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89625280222345E-2"/>
                  <c:y val="-4.2374792777959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094145377279183E-2"/>
                  <c:y val="-3.5685506400944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03346245317792E-2"/>
                  <c:y val="-3.2456840916011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937169615628742E-2"/>
                  <c:y val="-4.0429186705392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849375407857111E-2"/>
                  <c:y val="-4.4161233869487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4030647441572889E-2"/>
                  <c:y val="-5.3569396444341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97802207069419E-2"/>
                  <c:y val="-4.369424740338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35068648711218E-2"/>
                  <c:y val="-3.8496139544372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82451378106248E-2"/>
                  <c:y val="-2.9883545570395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7616829528405488E-2"/>
                  <c:y val="-3.96072187598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623616448260824E-2"/>
                  <c:y val="4.438626906007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#\ ##0.0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1487672992182E-2"/>
                  <c:y val="5.0264864881490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043057061103026E-2"/>
                  <c:y val="3.6960876683791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871379942830582E-3"/>
                  <c:y val="-1.6764426972523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593921783106909E-2"/>
                  <c:y val="-2.1579275450272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1862069733329993E-2"/>
                  <c:y val="2.320499487746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4017836818124064E-3"/>
                  <c:y val="-6.38572012842748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6054260527820605E-3"/>
                  <c:y val="-5.88526941274685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129328"/>
        <c:axId val="175129888"/>
      </c:lineChart>
      <c:catAx>
        <c:axId val="17512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512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129888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512932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5133248"/>
        <c:axId val="175133808"/>
        <c:axId val="0"/>
      </c:bar3DChart>
      <c:catAx>
        <c:axId val="17513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513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13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5133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3804992"/>
        <c:axId val="173805552"/>
        <c:axId val="0"/>
      </c:bar3DChart>
      <c:catAx>
        <c:axId val="1738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380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80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3804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01.06.2019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- 23,1%
(01.06.18 г. - 24,2%)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- 30,1%
(01.06.18 г. - 29,6%)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- 27,5%</a:t>
                    </a:r>
                  </a:p>
                  <a:p>
                    <a:pPr>
                      <a:defRPr/>
                    </a:pPr>
                    <a:r>
                      <a:rPr lang="ru-RU"/>
                      <a:t>(01.06.18 г. - 25,4%)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- 15,6%
(01.06.18 г. - 17,2%)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- 3,7%
(01.06.18 г. - 3,6%)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23.1</c:v>
                </c:pt>
                <c:pt idx="1">
                  <c:v>30.1</c:v>
                </c:pt>
                <c:pt idx="2">
                  <c:v>27.5</c:v>
                </c:pt>
                <c:pt idx="3">
                  <c:v>15.6</c:v>
                </c:pt>
                <c:pt idx="4">
                  <c:v>3.7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01.06.2018 г.</c:v>
                </c:pt>
                <c:pt idx="1">
                  <c:v>На 01.06.2019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58</c:v>
                </c:pt>
                <c:pt idx="1">
                  <c:v>52.2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01.06.2018 г.</c:v>
                </c:pt>
                <c:pt idx="1">
                  <c:v>На 01.06.2019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42</c:v>
                </c:pt>
                <c:pt idx="1">
                  <c:v>47.8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0150896"/>
        <c:axId val="170151456"/>
        <c:axId val="0"/>
      </c:bar3DChart>
      <c:catAx>
        <c:axId val="17015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70151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15145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70150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01.06.2018 г.</c:v>
                </c:pt>
                <c:pt idx="1">
                  <c:v>На 01.06.2019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26.8</c:v>
                </c:pt>
                <c:pt idx="1">
                  <c:v>24.8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01.06.2018 г.</c:v>
                </c:pt>
                <c:pt idx="1">
                  <c:v>На 01.06.2019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32.200000000000003</c:v>
                </c:pt>
                <c:pt idx="1">
                  <c:v>32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01.06.2018 г.</c:v>
                </c:pt>
                <c:pt idx="1">
                  <c:v>На 01.06.2019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41</c:v>
                </c:pt>
                <c:pt idx="1">
                  <c:v>43.2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0155376"/>
        <c:axId val="172277360"/>
        <c:axId val="0"/>
      </c:bar3DChart>
      <c:catAx>
        <c:axId val="170155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7227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7736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70155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диаграмма!$B$73</c:f>
              <c:strCache>
                <c:ptCount val="1"/>
                <c:pt idx="0">
                  <c:v>За май 2019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1"/>
                    </a:pPr>
                    <a:fld id="{BF44B23D-084F-4F68-A104-697269113FB3}" type="VALUE">
                      <a:rPr lang="en-US" b="1"/>
                      <a:pPr>
                        <a:defRPr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диаграмма!$B$74:$B$83</c:f>
              <c:numCache>
                <c:formatCode>#,##0.00</c:formatCode>
                <c:ptCount val="8"/>
                <c:pt idx="0">
                  <c:v>4356.57</c:v>
                </c:pt>
                <c:pt idx="1">
                  <c:v>4833.46</c:v>
                </c:pt>
                <c:pt idx="2">
                  <c:v>5811.69</c:v>
                </c:pt>
                <c:pt idx="3">
                  <c:v>6161.5</c:v>
                </c:pt>
                <c:pt idx="4">
                  <c:v>6140.88</c:v>
                </c:pt>
                <c:pt idx="5">
                  <c:v>6694.35</c:v>
                </c:pt>
                <c:pt idx="6">
                  <c:v>7425.66</c:v>
                </c:pt>
                <c:pt idx="7">
                  <c:v>10605.89</c:v>
                </c:pt>
              </c:numCache>
            </c:numRef>
          </c:val>
        </c:ser>
        <c:ser>
          <c:idx val="1"/>
          <c:order val="1"/>
          <c:tx>
            <c:strRef>
              <c:f>диаграмма!$C$73</c:f>
              <c:strCache>
                <c:ptCount val="1"/>
                <c:pt idx="0">
                  <c:v>За май 2018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диаграмма!$A$74:$A$83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Ненецкий автономный округ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диаграмма!$C$74:$C$83</c:f>
              <c:numCache>
                <c:formatCode>#,##0.00</c:formatCode>
                <c:ptCount val="8"/>
                <c:pt idx="0" formatCode="0.00">
                  <c:v>3969.88</c:v>
                </c:pt>
                <c:pt idx="1">
                  <c:v>4447.75</c:v>
                </c:pt>
                <c:pt idx="2">
                  <c:v>5378.14</c:v>
                </c:pt>
                <c:pt idx="3">
                  <c:v>6109.23</c:v>
                </c:pt>
                <c:pt idx="4">
                  <c:v>6261.03</c:v>
                </c:pt>
                <c:pt idx="5">
                  <c:v>6321.99</c:v>
                </c:pt>
                <c:pt idx="6">
                  <c:v>6771.55</c:v>
                </c:pt>
                <c:pt idx="7">
                  <c:v>10135.57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72903296"/>
        <c:axId val="172903856"/>
      </c:barChart>
      <c:catAx>
        <c:axId val="17290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7290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903856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72903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3843472"/>
        <c:axId val="173844032"/>
        <c:axId val="0"/>
      </c:bar3DChart>
      <c:catAx>
        <c:axId val="17384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384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84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3843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3846832"/>
        <c:axId val="173847392"/>
        <c:axId val="0"/>
      </c:bar3DChart>
      <c:catAx>
        <c:axId val="17384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384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847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3846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4178864"/>
        <c:axId val="174179424"/>
        <c:axId val="0"/>
      </c:bar3DChart>
      <c:catAx>
        <c:axId val="17417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417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17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74178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230520279817362E-2"/>
                  <c:y val="3.4274644547642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66016214289455E-2"/>
                  <c:y val="3.6317394224783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254765474194863E-2"/>
                  <c:y val="3.2934409458447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28080746362275E-2"/>
                  <c:y val="2.6285131398813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3653321725751453E-2"/>
                  <c:y val="4.064355741670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4498034636633192E-3"/>
                  <c:y val="3.2250795610793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#\ ##0.0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047308289424575E-2"/>
                  <c:y val="-3.5017038680794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149145109274987E-2"/>
                  <c:y val="-2.4752613828586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914613977264888E-2"/>
                  <c:y val="-3.57115275731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37447144652251E-2"/>
                  <c:y val="3.206214562883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94641665567719E-2"/>
                  <c:y val="3.6464475642528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729634578771473E-2"/>
                  <c:y val="4.891736679409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0669080171028823E-2"/>
                  <c:y val="2.5352994341540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2887818634321197E-2"/>
                  <c:y val="3.1210812934097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009070584139616E-2"/>
                  <c:y val="3.562188876660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7015757048224E-2"/>
                  <c:y val="2.8718343339984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349042914093273E-2"/>
                  <c:y val="3.6248534793618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#\ ##0.0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1513496985372002E-2"/>
                  <c:y val="-1.779787798968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4100485347505768E-2"/>
                  <c:y val="-1.5444746494673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12766514569718E-2"/>
                  <c:y val="3.3359802780346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923477946505343E-3"/>
                  <c:y val="-1.3302620334584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520695835350675E-2"/>
                  <c:y val="5.09880550645454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410587026136423E-2"/>
                  <c:y val="3.816951452496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36418384597E-2"/>
                  <c:y val="2.1962254718160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182784"/>
        <c:axId val="174183344"/>
      </c:lineChart>
      <c:catAx>
        <c:axId val="1741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418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183344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7418278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29</xdr:row>
      <xdr:rowOff>117846</xdr:rowOff>
    </xdr:from>
    <xdr:to>
      <xdr:col>8</xdr:col>
      <xdr:colOff>784412</xdr:colOff>
      <xdr:row>59</xdr:row>
      <xdr:rowOff>140073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30957</xdr:colOff>
      <xdr:row>29</xdr:row>
      <xdr:rowOff>64296</xdr:rowOff>
    </xdr:from>
    <xdr:to>
      <xdr:col>7</xdr:col>
      <xdr:colOff>1295134</xdr:colOff>
      <xdr:row>66</xdr:row>
      <xdr:rowOff>147778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112</xdr:row>
      <xdr:rowOff>10091</xdr:rowOff>
    </xdr:from>
    <xdr:to>
      <xdr:col>10</xdr:col>
      <xdr:colOff>603249</xdr:colOff>
      <xdr:row>167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47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382500" y="121824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382500" y="1284922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</sheetPr>
  <dimension ref="A1:DW131"/>
  <sheetViews>
    <sheetView zoomScale="82" zoomScaleNormal="82" workbookViewId="0">
      <pane xSplit="1" ySplit="1" topLeftCell="B2" activePane="bottomRight" state="frozen"/>
      <selection activeCell="B79" sqref="B79"/>
      <selection pane="topRight" activeCell="B79" sqref="B79"/>
      <selection pane="bottomLeft" activeCell="B79" sqref="B79"/>
      <selection pane="bottomRight" activeCell="G85" sqref="G85"/>
    </sheetView>
  </sheetViews>
  <sheetFormatPr defaultColWidth="9.140625" defaultRowHeight="12.75" x14ac:dyDescent="0.2"/>
  <cols>
    <col min="1" max="1" width="76.7109375" style="57" customWidth="1"/>
    <col min="2" max="2" width="20.85546875" style="57" customWidth="1"/>
    <col min="3" max="3" width="20.140625" style="57" customWidth="1"/>
    <col min="4" max="4" width="15.42578125" style="57" customWidth="1"/>
    <col min="5" max="5" width="26.5703125" style="57" customWidth="1"/>
    <col min="6" max="6" width="20.28515625" style="57" customWidth="1"/>
    <col min="7" max="7" width="19.42578125" style="57" customWidth="1"/>
    <col min="8" max="8" width="13.5703125" style="57" customWidth="1"/>
    <col min="9" max="9" width="18.28515625" style="57" customWidth="1"/>
    <col min="10" max="10" width="15.42578125" style="57" customWidth="1"/>
    <col min="11" max="11" width="15.28515625" style="57" customWidth="1"/>
    <col min="12" max="12" width="16.7109375" style="57" customWidth="1"/>
    <col min="13" max="13" width="17" style="57" customWidth="1"/>
    <col min="14" max="15" width="14.28515625" style="57" customWidth="1"/>
    <col min="16" max="16" width="14.7109375" style="57" customWidth="1"/>
    <col min="17" max="17" width="14.5703125" style="57" bestFit="1" customWidth="1"/>
    <col min="18" max="18" width="14.85546875" style="57" customWidth="1"/>
    <col min="19" max="23" width="15.7109375" style="57" bestFit="1" customWidth="1"/>
    <col min="24" max="24" width="15.5703125" style="57" customWidth="1"/>
    <col min="25" max="29" width="15.7109375" style="57" bestFit="1" customWidth="1"/>
    <col min="30" max="30" width="15.42578125" style="57" customWidth="1"/>
    <col min="31" max="31" width="15.7109375" style="57" customWidth="1"/>
    <col min="32" max="32" width="16.140625" style="57" customWidth="1"/>
    <col min="33" max="33" width="17.85546875" style="57" customWidth="1"/>
    <col min="34" max="34" width="17.7109375" style="57" customWidth="1"/>
    <col min="35" max="35" width="15.7109375" style="57" customWidth="1"/>
    <col min="36" max="36" width="18.7109375" style="57" customWidth="1"/>
    <col min="37" max="37" width="15.85546875" style="57" customWidth="1"/>
    <col min="38" max="38" width="17.5703125" style="57" customWidth="1"/>
    <col min="39" max="39" width="14.42578125" style="57" bestFit="1" customWidth="1"/>
    <col min="40" max="40" width="16.140625" style="57" customWidth="1"/>
    <col min="41" max="42" width="14.42578125" style="57" bestFit="1" customWidth="1"/>
    <col min="43" max="44" width="14.5703125" style="57" customWidth="1"/>
    <col min="45" max="45" width="18.28515625" style="57" bestFit="1" customWidth="1"/>
    <col min="46" max="46" width="19.85546875" style="57" customWidth="1"/>
    <col min="47" max="48" width="19" style="57" customWidth="1"/>
    <col min="49" max="50" width="16.140625" style="57" customWidth="1"/>
    <col min="51" max="52" width="18.28515625" style="57" customWidth="1"/>
    <col min="53" max="53" width="16.28515625" style="57" customWidth="1"/>
    <col min="54" max="54" width="17.85546875" style="57" customWidth="1"/>
    <col min="55" max="55" width="14.5703125" style="57" bestFit="1" customWidth="1"/>
    <col min="56" max="56" width="14.5703125" style="57" customWidth="1"/>
    <col min="57" max="57" width="15.5703125" style="57" customWidth="1"/>
    <col min="58" max="58" width="19.42578125" style="57" bestFit="1" customWidth="1"/>
    <col min="59" max="59" width="18.42578125" style="57" bestFit="1" customWidth="1"/>
    <col min="60" max="60" width="17" style="57" bestFit="1" customWidth="1"/>
    <col min="61" max="61" width="18.42578125" style="57" bestFit="1" customWidth="1"/>
    <col min="62" max="62" width="17" style="57" bestFit="1" customWidth="1"/>
    <col min="63" max="63" width="19" style="57" bestFit="1" customWidth="1"/>
    <col min="64" max="64" width="17.5703125" style="57" customWidth="1"/>
    <col min="65" max="65" width="17.28515625" style="57" bestFit="1" customWidth="1"/>
    <col min="66" max="66" width="13.5703125" style="57" bestFit="1" customWidth="1"/>
    <col min="67" max="67" width="15" style="57" bestFit="1" customWidth="1"/>
    <col min="68" max="68" width="15.85546875" style="57" customWidth="1"/>
    <col min="69" max="69" width="16.42578125" style="57" customWidth="1"/>
    <col min="70" max="70" width="18.7109375" style="57" bestFit="1" customWidth="1"/>
    <col min="71" max="71" width="17.42578125" style="57" bestFit="1" customWidth="1"/>
    <col min="72" max="72" width="16.42578125" style="57" bestFit="1" customWidth="1"/>
    <col min="73" max="73" width="17.42578125" style="57" bestFit="1" customWidth="1"/>
    <col min="74" max="74" width="16.5703125" style="57" bestFit="1" customWidth="1"/>
    <col min="75" max="75" width="18" style="57" bestFit="1" customWidth="1"/>
    <col min="76" max="76" width="14.28515625" style="57" bestFit="1" customWidth="1"/>
    <col min="77" max="77" width="16.42578125" style="57" bestFit="1" customWidth="1"/>
    <col min="78" max="78" width="13.140625" style="57" bestFit="1" customWidth="1"/>
    <col min="79" max="79" width="15" style="57" customWidth="1"/>
    <col min="80" max="80" width="15" style="57" bestFit="1" customWidth="1"/>
    <col min="81" max="81" width="16" style="57" bestFit="1" customWidth="1"/>
    <col min="82" max="82" width="18.7109375" style="57" bestFit="1" customWidth="1"/>
    <col min="83" max="83" width="17.42578125" style="57" bestFit="1" customWidth="1"/>
    <col min="84" max="84" width="16.42578125" style="57" bestFit="1" customWidth="1"/>
    <col min="85" max="85" width="17.42578125" style="57" bestFit="1" customWidth="1"/>
    <col min="86" max="86" width="16.5703125" style="57" bestFit="1" customWidth="1"/>
    <col min="87" max="87" width="18" style="57" bestFit="1" customWidth="1"/>
    <col min="88" max="88" width="14.28515625" style="57" bestFit="1" customWidth="1"/>
    <col min="89" max="89" width="16.42578125" style="57" bestFit="1" customWidth="1" collapsed="1"/>
    <col min="90" max="90" width="13.140625" style="57" bestFit="1" customWidth="1"/>
    <col min="91" max="92" width="15" style="57" bestFit="1" customWidth="1"/>
    <col min="93" max="93" width="16" style="57" bestFit="1" customWidth="1"/>
    <col min="94" max="94" width="18.7109375" style="57" bestFit="1" customWidth="1"/>
    <col min="95" max="126" width="18.7109375" style="57" customWidth="1"/>
    <col min="127" max="127" width="80" style="57" bestFit="1" customWidth="1" collapsed="1"/>
    <col min="128" max="16384" width="9.140625" style="57"/>
  </cols>
  <sheetData>
    <row r="1" spans="1:18" ht="27.75" customHeight="1" x14ac:dyDescent="0.4">
      <c r="A1" s="92" t="s">
        <v>51</v>
      </c>
      <c r="B1" s="40" t="s">
        <v>572</v>
      </c>
      <c r="C1" s="40" t="s">
        <v>573</v>
      </c>
      <c r="D1" s="93"/>
      <c r="F1" s="94"/>
    </row>
    <row r="2" spans="1:18" ht="16.5" x14ac:dyDescent="0.25">
      <c r="A2" s="95"/>
      <c r="B2" s="514"/>
      <c r="C2" s="96"/>
      <c r="D2" s="97"/>
      <c r="E2" s="2"/>
    </row>
    <row r="10" spans="1:18" ht="17.25" thickBot="1" x14ac:dyDescent="0.3">
      <c r="A10" s="77"/>
      <c r="B10" s="98"/>
      <c r="C10" s="99"/>
      <c r="D10" s="19"/>
      <c r="E10" s="19"/>
      <c r="F10" s="2"/>
      <c r="G10" s="19"/>
      <c r="H10" s="19"/>
      <c r="I10" s="19"/>
      <c r="J10" s="19"/>
      <c r="K10" s="19"/>
      <c r="L10" s="19"/>
      <c r="M10" s="19"/>
      <c r="N10" s="100"/>
    </row>
    <row r="11" spans="1:18" ht="16.5" x14ac:dyDescent="0.25">
      <c r="A11" s="268" t="s">
        <v>32</v>
      </c>
      <c r="B11" s="266" t="str">
        <f>B1</f>
        <v>На 01.06.2018 г.</v>
      </c>
      <c r="C11" s="267" t="str">
        <f>C1</f>
        <v>На 01.06.2019 г.</v>
      </c>
      <c r="D11" s="97"/>
      <c r="P11" s="3"/>
      <c r="Q11" s="3"/>
      <c r="R11" s="3"/>
    </row>
    <row r="12" spans="1:18" ht="15.75" customHeight="1" x14ac:dyDescent="0.25">
      <c r="A12" s="269"/>
      <c r="B12" s="91"/>
      <c r="C12" s="285"/>
      <c r="O12" s="90"/>
      <c r="P12" s="90"/>
      <c r="Q12" s="90"/>
      <c r="R12" s="90"/>
    </row>
    <row r="13" spans="1:18" ht="16.5" x14ac:dyDescent="0.25">
      <c r="A13" s="270" t="s">
        <v>60</v>
      </c>
      <c r="B13" s="284">
        <v>58</v>
      </c>
      <c r="C13" s="516">
        <v>52.2</v>
      </c>
      <c r="D13" s="97"/>
      <c r="O13" s="32"/>
      <c r="P13" s="32"/>
      <c r="Q13" s="32"/>
      <c r="R13" s="32"/>
    </row>
    <row r="14" spans="1:18" ht="17.25" thickBot="1" x14ac:dyDescent="0.3">
      <c r="A14" s="271" t="s">
        <v>61</v>
      </c>
      <c r="B14" s="286">
        <v>42</v>
      </c>
      <c r="C14" s="518">
        <v>47.8</v>
      </c>
      <c r="O14" s="32"/>
      <c r="P14" s="32"/>
      <c r="Q14" s="32"/>
      <c r="R14" s="32"/>
    </row>
    <row r="15" spans="1:18" ht="17.25" thickBot="1" x14ac:dyDescent="0.3">
      <c r="A15" s="272"/>
      <c r="B15" s="282">
        <f>B14+B13</f>
        <v>100</v>
      </c>
      <c r="C15" s="283">
        <f>C14+C13</f>
        <v>100</v>
      </c>
      <c r="O15" s="32"/>
      <c r="P15" s="32"/>
      <c r="Q15" s="32"/>
      <c r="R15" s="32"/>
    </row>
    <row r="16" spans="1:18" ht="16.5" x14ac:dyDescent="0.25">
      <c r="A16" s="272" t="s">
        <v>33</v>
      </c>
      <c r="B16" s="278" t="str">
        <f>B1</f>
        <v>На 01.06.2018 г.</v>
      </c>
      <c r="C16" s="279" t="str">
        <f>C1</f>
        <v>На 01.06.2019 г.</v>
      </c>
      <c r="D16" s="97"/>
      <c r="O16" s="32"/>
      <c r="P16" s="32"/>
      <c r="Q16" s="32"/>
      <c r="R16" s="32"/>
    </row>
    <row r="17" spans="1:64" ht="16.5" x14ac:dyDescent="0.25">
      <c r="A17" s="273" t="s">
        <v>62</v>
      </c>
      <c r="B17" s="515">
        <v>26.8</v>
      </c>
      <c r="C17" s="516">
        <v>24.8</v>
      </c>
      <c r="D17" s="97"/>
      <c r="L17" s="511"/>
      <c r="P17" s="32"/>
      <c r="Q17" s="32"/>
      <c r="R17" s="32"/>
    </row>
    <row r="18" spans="1:64" ht="16.5" x14ac:dyDescent="0.25">
      <c r="A18" s="273" t="s">
        <v>63</v>
      </c>
      <c r="B18" s="515">
        <v>32.200000000000003</v>
      </c>
      <c r="C18" s="516">
        <v>32</v>
      </c>
      <c r="D18" s="97"/>
      <c r="P18" s="32"/>
      <c r="Q18" s="32"/>
      <c r="R18" s="32"/>
    </row>
    <row r="19" spans="1:64" ht="17.25" thickBot="1" x14ac:dyDescent="0.3">
      <c r="A19" s="274" t="s">
        <v>64</v>
      </c>
      <c r="B19" s="517">
        <v>41</v>
      </c>
      <c r="C19" s="518">
        <v>43.2</v>
      </c>
      <c r="D19" s="97"/>
      <c r="P19" s="2"/>
      <c r="Q19" s="3"/>
      <c r="R19" s="3"/>
    </row>
    <row r="20" spans="1:64" ht="16.5" x14ac:dyDescent="0.25">
      <c r="A20" s="275"/>
      <c r="B20" s="280">
        <f>B17+B18+B19</f>
        <v>100</v>
      </c>
      <c r="C20" s="281">
        <f>C17+C18+C19</f>
        <v>100</v>
      </c>
      <c r="D20" s="97"/>
      <c r="P20" s="2"/>
    </row>
    <row r="21" spans="1:64" ht="15.75" x14ac:dyDescent="0.25">
      <c r="A21" s="276" t="s">
        <v>194</v>
      </c>
      <c r="B21" s="289">
        <v>24.2</v>
      </c>
      <c r="C21" s="287">
        <v>23.1</v>
      </c>
      <c r="D21" s="7"/>
    </row>
    <row r="22" spans="1:64" ht="16.5" x14ac:dyDescent="0.25">
      <c r="A22" s="276" t="s">
        <v>110</v>
      </c>
      <c r="B22" s="289">
        <v>29.6</v>
      </c>
      <c r="C22" s="287">
        <v>30.1</v>
      </c>
      <c r="D22" s="1"/>
    </row>
    <row r="23" spans="1:64" ht="16.5" x14ac:dyDescent="0.25">
      <c r="A23" s="276" t="s">
        <v>90</v>
      </c>
      <c r="B23" s="289">
        <v>25.4</v>
      </c>
      <c r="C23" s="287">
        <v>27.5</v>
      </c>
      <c r="D23" s="1"/>
      <c r="E23" s="88"/>
    </row>
    <row r="24" spans="1:64" ht="16.5" x14ac:dyDescent="0.25">
      <c r="A24" s="276" t="s">
        <v>165</v>
      </c>
      <c r="B24" s="289">
        <v>17.2</v>
      </c>
      <c r="C24" s="287">
        <v>15.6</v>
      </c>
      <c r="D24" s="1"/>
      <c r="E24" s="88"/>
    </row>
    <row r="25" spans="1:64" ht="16.5" thickBot="1" x14ac:dyDescent="0.3">
      <c r="A25" s="277" t="s">
        <v>146</v>
      </c>
      <c r="B25" s="290">
        <v>3.6</v>
      </c>
      <c r="C25" s="288">
        <v>3.7</v>
      </c>
      <c r="D25" s="7"/>
    </row>
    <row r="26" spans="1:64" ht="17.25" thickBot="1" x14ac:dyDescent="0.25">
      <c r="B26" s="73">
        <f>B21+B22+B23+B24+B25</f>
        <v>99.999999999999986</v>
      </c>
      <c r="C26" s="73">
        <f>C21+C22+C23+C24+C25</f>
        <v>100</v>
      </c>
      <c r="D26" s="1"/>
      <c r="E26" s="96"/>
    </row>
    <row r="27" spans="1:64" x14ac:dyDescent="0.2">
      <c r="G27" s="684"/>
      <c r="H27" s="685" t="s">
        <v>112</v>
      </c>
      <c r="I27" s="685" t="s">
        <v>113</v>
      </c>
      <c r="J27" s="685" t="s">
        <v>114</v>
      </c>
      <c r="K27" s="685" t="s">
        <v>115</v>
      </c>
      <c r="L27" s="685" t="s">
        <v>116</v>
      </c>
      <c r="M27" s="685" t="s">
        <v>117</v>
      </c>
      <c r="N27" s="685" t="s">
        <v>118</v>
      </c>
      <c r="O27" s="685" t="s">
        <v>119</v>
      </c>
      <c r="P27" s="685" t="s">
        <v>120</v>
      </c>
      <c r="Q27" s="685" t="s">
        <v>121</v>
      </c>
      <c r="R27" s="685" t="s">
        <v>122</v>
      </c>
      <c r="S27" s="685" t="s">
        <v>123</v>
      </c>
      <c r="T27" s="685" t="s">
        <v>124</v>
      </c>
      <c r="U27" s="685" t="s">
        <v>125</v>
      </c>
      <c r="V27" s="685" t="s">
        <v>126</v>
      </c>
      <c r="W27" s="685" t="s">
        <v>127</v>
      </c>
      <c r="X27" s="685" t="s">
        <v>128</v>
      </c>
      <c r="Y27" s="685" t="s">
        <v>129</v>
      </c>
      <c r="Z27" s="685" t="s">
        <v>130</v>
      </c>
      <c r="AA27" s="685" t="s">
        <v>131</v>
      </c>
      <c r="AB27" s="685" t="s">
        <v>132</v>
      </c>
      <c r="AC27" s="685" t="s">
        <v>133</v>
      </c>
      <c r="AD27" s="685" t="s">
        <v>134</v>
      </c>
      <c r="AE27" s="685" t="s">
        <v>135</v>
      </c>
      <c r="AF27" s="685" t="s">
        <v>136</v>
      </c>
      <c r="AG27" s="685" t="s">
        <v>137</v>
      </c>
      <c r="AH27" s="686" t="s">
        <v>138</v>
      </c>
      <c r="AI27" s="686" t="s">
        <v>140</v>
      </c>
      <c r="AJ27" s="686" t="s">
        <v>141</v>
      </c>
      <c r="AK27" s="686" t="s">
        <v>142</v>
      </c>
      <c r="AL27" s="686" t="s">
        <v>143</v>
      </c>
      <c r="AM27" s="686" t="s">
        <v>144</v>
      </c>
      <c r="AN27" s="686" t="s">
        <v>147</v>
      </c>
      <c r="AO27" s="686" t="s">
        <v>148</v>
      </c>
      <c r="AP27" s="687" t="s">
        <v>150</v>
      </c>
      <c r="AQ27" s="687" t="s">
        <v>154</v>
      </c>
      <c r="AR27" s="687" t="s">
        <v>164</v>
      </c>
      <c r="AS27" s="687" t="s">
        <v>166</v>
      </c>
      <c r="AT27" s="687" t="s">
        <v>168</v>
      </c>
      <c r="AU27" s="687" t="s">
        <v>172</v>
      </c>
      <c r="AV27" s="687" t="s">
        <v>180</v>
      </c>
      <c r="AW27" s="687" t="s">
        <v>181</v>
      </c>
      <c r="AX27" s="687" t="s">
        <v>186</v>
      </c>
      <c r="AY27" s="687" t="s">
        <v>189</v>
      </c>
      <c r="AZ27" s="687" t="s">
        <v>191</v>
      </c>
      <c r="BA27" s="687" t="s">
        <v>193</v>
      </c>
      <c r="BB27" s="687" t="s">
        <v>195</v>
      </c>
      <c r="BC27" s="687" t="s">
        <v>197</v>
      </c>
      <c r="BD27" s="687" t="s">
        <v>212</v>
      </c>
      <c r="BE27" s="687" t="s">
        <v>216</v>
      </c>
      <c r="BF27" s="687" t="s">
        <v>217</v>
      </c>
      <c r="BG27" s="687" t="s">
        <v>221</v>
      </c>
      <c r="BH27" s="687" t="s">
        <v>305</v>
      </c>
      <c r="BI27" s="687" t="s">
        <v>307</v>
      </c>
      <c r="BJ27" s="687" t="s">
        <v>429</v>
      </c>
      <c r="BK27" s="687" t="s">
        <v>441</v>
      </c>
      <c r="BL27" s="687" t="s">
        <v>499</v>
      </c>
    </row>
    <row r="28" spans="1:64" ht="16.5" x14ac:dyDescent="0.2">
      <c r="G28" s="428" t="s">
        <v>57</v>
      </c>
      <c r="H28" s="429">
        <v>697</v>
      </c>
      <c r="I28" s="429">
        <v>675</v>
      </c>
      <c r="J28" s="429">
        <v>619</v>
      </c>
      <c r="K28" s="429">
        <v>826</v>
      </c>
      <c r="L28" s="429">
        <v>655</v>
      </c>
      <c r="M28" s="429">
        <v>815</v>
      </c>
      <c r="N28" s="429">
        <v>681</v>
      </c>
      <c r="O28" s="429">
        <v>1011</v>
      </c>
      <c r="P28" s="429">
        <v>862</v>
      </c>
      <c r="Q28" s="429">
        <v>865</v>
      </c>
      <c r="R28" s="429">
        <v>903</v>
      </c>
      <c r="S28" s="429">
        <v>829</v>
      </c>
      <c r="T28" s="429">
        <v>957</v>
      </c>
      <c r="U28" s="429">
        <v>1049</v>
      </c>
      <c r="V28" s="429">
        <v>1015</v>
      </c>
      <c r="W28" s="429">
        <v>1149</v>
      </c>
      <c r="X28" s="429">
        <v>601</v>
      </c>
      <c r="Y28" s="429">
        <v>1069</v>
      </c>
      <c r="Z28" s="429">
        <v>939</v>
      </c>
      <c r="AA28" s="429">
        <v>552</v>
      </c>
      <c r="AB28" s="429">
        <v>855</v>
      </c>
      <c r="AC28" s="429">
        <v>976</v>
      </c>
      <c r="AD28" s="429">
        <v>1392</v>
      </c>
      <c r="AE28" s="429">
        <v>1125</v>
      </c>
      <c r="AF28" s="429">
        <v>2202</v>
      </c>
      <c r="AG28" s="429">
        <v>2004</v>
      </c>
      <c r="AH28" s="430">
        <v>2503</v>
      </c>
      <c r="AI28" s="430">
        <v>2952</v>
      </c>
      <c r="AJ28" s="430">
        <v>2754</v>
      </c>
      <c r="AK28" s="430">
        <v>2585</v>
      </c>
      <c r="AL28" s="430">
        <v>2679</v>
      </c>
      <c r="AM28" s="430">
        <v>2969</v>
      </c>
      <c r="AN28" s="430">
        <v>2849</v>
      </c>
      <c r="AO28" s="430">
        <v>2109</v>
      </c>
      <c r="AP28" s="431">
        <v>3192</v>
      </c>
      <c r="AQ28" s="431">
        <v>2858</v>
      </c>
      <c r="AR28" s="431">
        <v>2252</v>
      </c>
      <c r="AS28" s="431">
        <v>3554</v>
      </c>
      <c r="AT28" s="431">
        <v>2982</v>
      </c>
      <c r="AU28" s="431">
        <v>3268</v>
      </c>
      <c r="AV28" s="431">
        <v>2336</v>
      </c>
      <c r="AW28" s="431">
        <v>3474</v>
      </c>
      <c r="AX28" s="431">
        <v>3157</v>
      </c>
      <c r="AY28" s="431">
        <v>3619</v>
      </c>
      <c r="AZ28" s="431">
        <v>2842</v>
      </c>
      <c r="BA28" s="431">
        <v>3131</v>
      </c>
      <c r="BB28" s="431">
        <f>9003-BA28-AZ28</f>
        <v>3030</v>
      </c>
      <c r="BC28" s="431">
        <f>12469-AZ28-BA28-BB28</f>
        <v>3466</v>
      </c>
      <c r="BD28" s="431">
        <v>3591</v>
      </c>
      <c r="BE28" s="431">
        <v>3177</v>
      </c>
      <c r="BF28" s="431">
        <v>3024</v>
      </c>
      <c r="BG28" s="431">
        <v>3603</v>
      </c>
      <c r="BH28" s="431">
        <v>3802</v>
      </c>
      <c r="BI28" s="431">
        <v>3160</v>
      </c>
      <c r="BJ28" s="431">
        <v>3572</v>
      </c>
      <c r="BK28" s="431">
        <f>14207-BH28-BI28-BJ28</f>
        <v>3673</v>
      </c>
      <c r="BL28" s="431">
        <v>2921</v>
      </c>
    </row>
    <row r="29" spans="1:64" ht="16.5" x14ac:dyDescent="0.2">
      <c r="G29" s="428" t="s">
        <v>58</v>
      </c>
      <c r="H29" s="429">
        <v>1383</v>
      </c>
      <c r="I29" s="429">
        <v>1752</v>
      </c>
      <c r="J29" s="429">
        <v>2669</v>
      </c>
      <c r="K29" s="429">
        <v>2226</v>
      </c>
      <c r="L29" s="429">
        <v>1365</v>
      </c>
      <c r="M29" s="429">
        <v>1856</v>
      </c>
      <c r="N29" s="429">
        <v>2686</v>
      </c>
      <c r="O29" s="429">
        <v>2182</v>
      </c>
      <c r="P29" s="429">
        <v>1672</v>
      </c>
      <c r="Q29" s="429">
        <v>1752</v>
      </c>
      <c r="R29" s="429">
        <v>2555</v>
      </c>
      <c r="S29" s="429">
        <v>1755</v>
      </c>
      <c r="T29" s="429">
        <v>1600</v>
      </c>
      <c r="U29" s="429">
        <v>1821</v>
      </c>
      <c r="V29" s="429">
        <v>2705</v>
      </c>
      <c r="W29" s="429">
        <v>1746</v>
      </c>
      <c r="X29" s="429">
        <v>1356</v>
      </c>
      <c r="Y29" s="429">
        <v>1657</v>
      </c>
      <c r="Z29" s="429">
        <v>2159</v>
      </c>
      <c r="AA29" s="429">
        <v>1580</v>
      </c>
      <c r="AB29" s="429">
        <v>1256</v>
      </c>
      <c r="AC29" s="429">
        <v>1748</v>
      </c>
      <c r="AD29" s="429">
        <v>2311</v>
      </c>
      <c r="AE29" s="429">
        <v>1681</v>
      </c>
      <c r="AF29" s="429">
        <v>1486</v>
      </c>
      <c r="AG29" s="429">
        <v>2039</v>
      </c>
      <c r="AH29" s="430">
        <v>2667</v>
      </c>
      <c r="AI29" s="430">
        <v>2687</v>
      </c>
      <c r="AJ29" s="430">
        <v>2181</v>
      </c>
      <c r="AK29" s="430">
        <v>2695</v>
      </c>
      <c r="AL29" s="430">
        <v>3950</v>
      </c>
      <c r="AM29" s="430">
        <v>3372</v>
      </c>
      <c r="AN29" s="430">
        <v>2664</v>
      </c>
      <c r="AO29" s="430">
        <v>3291</v>
      </c>
      <c r="AP29" s="431">
        <v>4263</v>
      </c>
      <c r="AQ29" s="431">
        <v>3654</v>
      </c>
      <c r="AR29" s="431">
        <v>3012</v>
      </c>
      <c r="AS29" s="431">
        <v>3149</v>
      </c>
      <c r="AT29" s="431">
        <v>4063</v>
      </c>
      <c r="AU29" s="431">
        <v>3870</v>
      </c>
      <c r="AV29" s="431">
        <v>2735</v>
      </c>
      <c r="AW29" s="431">
        <v>3111</v>
      </c>
      <c r="AX29" s="431">
        <v>3845</v>
      </c>
      <c r="AY29" s="431">
        <v>3435</v>
      </c>
      <c r="AZ29" s="431">
        <v>2684</v>
      </c>
      <c r="BA29" s="431">
        <v>3045</v>
      </c>
      <c r="BB29" s="431">
        <f>9589-BA29-AZ29</f>
        <v>3860</v>
      </c>
      <c r="BC29" s="431">
        <f>13405-AZ29-BA29-BB29</f>
        <v>3816</v>
      </c>
      <c r="BD29" s="431">
        <v>2797</v>
      </c>
      <c r="BE29" s="432">
        <v>3187</v>
      </c>
      <c r="BF29" s="432">
        <v>3451</v>
      </c>
      <c r="BG29" s="432">
        <v>3798</v>
      </c>
      <c r="BH29" s="432">
        <v>3021</v>
      </c>
      <c r="BI29" s="431">
        <v>3412</v>
      </c>
      <c r="BJ29" s="431">
        <v>3938</v>
      </c>
      <c r="BK29" s="431">
        <f>14139-BH29-BI29-BJ29</f>
        <v>3768</v>
      </c>
      <c r="BL29" s="431">
        <v>2920</v>
      </c>
    </row>
    <row r="30" spans="1:64" ht="17.25" thickBot="1" x14ac:dyDescent="0.25">
      <c r="G30" s="433" t="s">
        <v>139</v>
      </c>
      <c r="H30" s="434">
        <f t="shared" ref="H30:Y30" si="0">H29-H28</f>
        <v>686</v>
      </c>
      <c r="I30" s="434">
        <f t="shared" si="0"/>
        <v>1077</v>
      </c>
      <c r="J30" s="434">
        <f t="shared" si="0"/>
        <v>2050</v>
      </c>
      <c r="K30" s="434">
        <f t="shared" si="0"/>
        <v>1400</v>
      </c>
      <c r="L30" s="434">
        <f t="shared" si="0"/>
        <v>710</v>
      </c>
      <c r="M30" s="434">
        <f t="shared" si="0"/>
        <v>1041</v>
      </c>
      <c r="N30" s="434">
        <f t="shared" si="0"/>
        <v>2005</v>
      </c>
      <c r="O30" s="434">
        <f t="shared" si="0"/>
        <v>1171</v>
      </c>
      <c r="P30" s="434">
        <f t="shared" si="0"/>
        <v>810</v>
      </c>
      <c r="Q30" s="434">
        <f t="shared" si="0"/>
        <v>887</v>
      </c>
      <c r="R30" s="434">
        <f t="shared" si="0"/>
        <v>1652</v>
      </c>
      <c r="S30" s="434">
        <f t="shared" si="0"/>
        <v>926</v>
      </c>
      <c r="T30" s="434">
        <f t="shared" si="0"/>
        <v>643</v>
      </c>
      <c r="U30" s="434">
        <f t="shared" si="0"/>
        <v>772</v>
      </c>
      <c r="V30" s="434">
        <f t="shared" si="0"/>
        <v>1690</v>
      </c>
      <c r="W30" s="434">
        <f t="shared" si="0"/>
        <v>597</v>
      </c>
      <c r="X30" s="434">
        <f t="shared" si="0"/>
        <v>755</v>
      </c>
      <c r="Y30" s="434">
        <f t="shared" si="0"/>
        <v>588</v>
      </c>
      <c r="Z30" s="434">
        <f>Z28-Z29</f>
        <v>-1220</v>
      </c>
      <c r="AA30" s="434">
        <f t="shared" ref="AA30:AM30" si="1">AA28-AA29</f>
        <v>-1028</v>
      </c>
      <c r="AB30" s="434">
        <f t="shared" si="1"/>
        <v>-401</v>
      </c>
      <c r="AC30" s="434">
        <f t="shared" si="1"/>
        <v>-772</v>
      </c>
      <c r="AD30" s="434">
        <f t="shared" si="1"/>
        <v>-919</v>
      </c>
      <c r="AE30" s="434">
        <f t="shared" si="1"/>
        <v>-556</v>
      </c>
      <c r="AF30" s="434">
        <f t="shared" si="1"/>
        <v>716</v>
      </c>
      <c r="AG30" s="434">
        <f t="shared" si="1"/>
        <v>-35</v>
      </c>
      <c r="AH30" s="435">
        <f t="shared" si="1"/>
        <v>-164</v>
      </c>
      <c r="AI30" s="435">
        <f t="shared" si="1"/>
        <v>265</v>
      </c>
      <c r="AJ30" s="435">
        <f t="shared" si="1"/>
        <v>573</v>
      </c>
      <c r="AK30" s="435">
        <f t="shared" si="1"/>
        <v>-110</v>
      </c>
      <c r="AL30" s="435">
        <f t="shared" si="1"/>
        <v>-1271</v>
      </c>
      <c r="AM30" s="435">
        <f t="shared" si="1"/>
        <v>-403</v>
      </c>
      <c r="AN30" s="435">
        <f t="shared" ref="AN30:AS30" si="2">AN28-AN29</f>
        <v>185</v>
      </c>
      <c r="AO30" s="435">
        <f t="shared" si="2"/>
        <v>-1182</v>
      </c>
      <c r="AP30" s="134">
        <f t="shared" si="2"/>
        <v>-1071</v>
      </c>
      <c r="AQ30" s="134">
        <f t="shared" si="2"/>
        <v>-796</v>
      </c>
      <c r="AR30" s="134">
        <f t="shared" si="2"/>
        <v>-760</v>
      </c>
      <c r="AS30" s="134">
        <f t="shared" si="2"/>
        <v>405</v>
      </c>
      <c r="AT30" s="134">
        <f t="shared" ref="AT30:BD30" si="3">AT28-AT29</f>
        <v>-1081</v>
      </c>
      <c r="AU30" s="134">
        <f t="shared" si="3"/>
        <v>-602</v>
      </c>
      <c r="AV30" s="134">
        <f t="shared" si="3"/>
        <v>-399</v>
      </c>
      <c r="AW30" s="134">
        <f t="shared" si="3"/>
        <v>363</v>
      </c>
      <c r="AX30" s="134">
        <f t="shared" si="3"/>
        <v>-688</v>
      </c>
      <c r="AY30" s="134">
        <f t="shared" si="3"/>
        <v>184</v>
      </c>
      <c r="AZ30" s="134">
        <f t="shared" si="3"/>
        <v>158</v>
      </c>
      <c r="BA30" s="134">
        <f t="shared" si="3"/>
        <v>86</v>
      </c>
      <c r="BB30" s="134">
        <f t="shared" si="3"/>
        <v>-830</v>
      </c>
      <c r="BC30" s="134">
        <f t="shared" si="3"/>
        <v>-350</v>
      </c>
      <c r="BD30" s="134">
        <f t="shared" si="3"/>
        <v>794</v>
      </c>
      <c r="BE30" s="134">
        <v>784</v>
      </c>
      <c r="BF30" s="134">
        <v>357</v>
      </c>
      <c r="BG30" s="134">
        <v>162</v>
      </c>
      <c r="BH30" s="134">
        <v>781</v>
      </c>
      <c r="BI30" s="134">
        <v>529</v>
      </c>
      <c r="BJ30" s="134">
        <f>BJ28-BJ29</f>
        <v>-366</v>
      </c>
      <c r="BK30" s="134">
        <f>BK28-BK29</f>
        <v>-95</v>
      </c>
      <c r="BL30" s="134">
        <v>1</v>
      </c>
    </row>
    <row r="32" spans="1:64" x14ac:dyDescent="0.2">
      <c r="A32" s="3"/>
      <c r="B32" s="3"/>
    </row>
    <row r="33" spans="1:48" ht="15.75" customHeight="1" x14ac:dyDescent="0.2">
      <c r="A33" s="674"/>
      <c r="B33" s="674"/>
      <c r="C33" s="674"/>
      <c r="D33" s="674"/>
      <c r="E33" s="674"/>
      <c r="F33" s="674"/>
      <c r="G33" s="674"/>
      <c r="H33" s="674"/>
      <c r="I33" s="674"/>
      <c r="J33" s="674"/>
      <c r="K33" s="674"/>
      <c r="L33" s="674"/>
      <c r="M33" s="674"/>
      <c r="N33" s="674"/>
      <c r="O33" s="674"/>
      <c r="P33" s="674"/>
      <c r="Q33" s="674"/>
    </row>
    <row r="34" spans="1:48" ht="15.75" customHeight="1" x14ac:dyDescent="0.2">
      <c r="A34" s="674"/>
      <c r="B34" s="674"/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4"/>
      <c r="Q34" s="674"/>
    </row>
    <row r="35" spans="1:48" x14ac:dyDescent="0.2">
      <c r="A35" s="674"/>
      <c r="B35" s="674"/>
      <c r="C35" s="674"/>
      <c r="D35" s="674"/>
      <c r="E35" s="674"/>
      <c r="F35" s="674"/>
      <c r="G35" s="674"/>
      <c r="H35" s="674"/>
      <c r="I35" s="674"/>
      <c r="J35" s="674"/>
      <c r="K35" s="674"/>
      <c r="L35" s="674"/>
      <c r="M35" s="674"/>
      <c r="N35" s="674"/>
      <c r="O35" s="674"/>
      <c r="P35" s="674"/>
      <c r="Q35" s="674"/>
      <c r="AT35" s="30"/>
      <c r="AU35" s="30"/>
      <c r="AV35" s="30"/>
    </row>
    <row r="36" spans="1:48" x14ac:dyDescent="0.2">
      <c r="A36" s="674"/>
      <c r="B36" s="674"/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Q36" s="674"/>
      <c r="AT36" s="30"/>
      <c r="AU36" s="30"/>
      <c r="AV36" s="30"/>
    </row>
    <row r="37" spans="1:48" x14ac:dyDescent="0.2">
      <c r="A37" s="674"/>
      <c r="B37" s="674"/>
      <c r="C37" s="674"/>
      <c r="D37" s="674"/>
      <c r="E37" s="674"/>
      <c r="F37" s="674"/>
      <c r="G37" s="674"/>
      <c r="H37" s="674"/>
      <c r="I37" s="674"/>
      <c r="J37" s="674"/>
      <c r="K37" s="674"/>
      <c r="L37" s="674"/>
      <c r="M37" s="674"/>
      <c r="N37" s="674"/>
      <c r="O37" s="674"/>
      <c r="P37" s="674"/>
      <c r="Q37" s="674"/>
    </row>
    <row r="38" spans="1:48" x14ac:dyDescent="0.2">
      <c r="A38" s="674"/>
      <c r="B38" s="674"/>
      <c r="C38" s="674"/>
      <c r="D38" s="674"/>
      <c r="E38" s="674"/>
      <c r="F38" s="674"/>
      <c r="G38" s="674"/>
      <c r="H38" s="674"/>
      <c r="I38" s="674"/>
      <c r="J38" s="674"/>
      <c r="K38" s="674"/>
      <c r="L38" s="674"/>
      <c r="M38" s="674"/>
      <c r="N38" s="674"/>
      <c r="O38" s="674"/>
      <c r="P38" s="674"/>
      <c r="Q38" s="674"/>
    </row>
    <row r="39" spans="1:48" x14ac:dyDescent="0.2">
      <c r="A39" s="674"/>
      <c r="B39" s="674"/>
      <c r="C39" s="674"/>
      <c r="D39" s="674"/>
      <c r="E39" s="674"/>
      <c r="F39" s="674"/>
      <c r="G39" s="674"/>
      <c r="H39" s="674"/>
      <c r="I39" s="674"/>
      <c r="J39" s="674"/>
      <c r="K39" s="674"/>
      <c r="L39" s="674"/>
      <c r="M39" s="674"/>
      <c r="N39" s="674"/>
      <c r="O39" s="674"/>
      <c r="P39" s="674"/>
      <c r="Q39" s="674"/>
    </row>
    <row r="40" spans="1:48" x14ac:dyDescent="0.2">
      <c r="A40" s="674"/>
      <c r="B40" s="674"/>
      <c r="C40" s="674"/>
      <c r="D40" s="674"/>
      <c r="E40" s="674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</row>
    <row r="41" spans="1:48" x14ac:dyDescent="0.2">
      <c r="A41" s="674"/>
      <c r="B41" s="674"/>
      <c r="C41" s="674"/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</row>
    <row r="42" spans="1:48" x14ac:dyDescent="0.2">
      <c r="A42" s="674"/>
      <c r="B42" s="674"/>
      <c r="C42" s="674"/>
      <c r="D42" s="674"/>
      <c r="E42" s="674"/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</row>
    <row r="43" spans="1:48" x14ac:dyDescent="0.2">
      <c r="A43" s="674"/>
      <c r="B43" s="674"/>
      <c r="C43" s="674"/>
      <c r="D43" s="674"/>
      <c r="E43" s="674"/>
      <c r="F43" s="674"/>
      <c r="G43" s="674"/>
      <c r="H43" s="674"/>
      <c r="I43" s="674"/>
      <c r="J43" s="674"/>
      <c r="K43" s="674"/>
      <c r="L43" s="674"/>
      <c r="M43" s="674"/>
      <c r="N43" s="674"/>
      <c r="O43" s="674"/>
      <c r="P43" s="674"/>
      <c r="Q43" s="674"/>
    </row>
    <row r="44" spans="1:48" x14ac:dyDescent="0.2">
      <c r="A44" s="674"/>
      <c r="B44" s="674"/>
      <c r="C44" s="674"/>
      <c r="D44" s="674"/>
      <c r="E44" s="674"/>
      <c r="F44" s="674"/>
      <c r="G44" s="674"/>
      <c r="H44" s="674"/>
      <c r="I44" s="674"/>
      <c r="J44" s="674"/>
      <c r="K44" s="674"/>
      <c r="L44" s="674"/>
      <c r="M44" s="674"/>
      <c r="N44" s="674"/>
      <c r="O44" s="674"/>
      <c r="P44" s="674"/>
      <c r="Q44" s="674"/>
    </row>
    <row r="45" spans="1:48" x14ac:dyDescent="0.2">
      <c r="A45" s="674"/>
      <c r="B45" s="674"/>
      <c r="C45" s="674"/>
      <c r="D45" s="674"/>
      <c r="E45" s="674"/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</row>
    <row r="46" spans="1:48" x14ac:dyDescent="0.2">
      <c r="A46" s="674"/>
      <c r="B46" s="674"/>
      <c r="C46" s="674"/>
      <c r="D46" s="674"/>
      <c r="E46" s="674"/>
      <c r="F46" s="674"/>
      <c r="G46" s="674"/>
      <c r="H46" s="674"/>
      <c r="I46" s="674"/>
      <c r="J46" s="674"/>
      <c r="K46" s="674"/>
      <c r="L46" s="674"/>
      <c r="M46" s="674"/>
      <c r="N46" s="674"/>
      <c r="O46" s="674"/>
      <c r="P46" s="674"/>
      <c r="Q46" s="674"/>
    </row>
    <row r="47" spans="1:48" x14ac:dyDescent="0.2">
      <c r="A47" s="674"/>
      <c r="B47" s="674"/>
      <c r="C47" s="674"/>
      <c r="D47" s="674"/>
      <c r="E47" s="674"/>
      <c r="F47" s="674"/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674"/>
    </row>
    <row r="48" spans="1:48" x14ac:dyDescent="0.2">
      <c r="A48" s="674"/>
      <c r="B48" s="674"/>
      <c r="C48" s="674"/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4"/>
      <c r="P48" s="674"/>
      <c r="Q48" s="674"/>
    </row>
    <row r="49" spans="1:17" x14ac:dyDescent="0.2">
      <c r="A49" s="674"/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</row>
    <row r="50" spans="1:17" x14ac:dyDescent="0.2">
      <c r="A50" s="674"/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674"/>
      <c r="M50" s="674"/>
      <c r="N50" s="674"/>
      <c r="O50" s="674"/>
      <c r="P50" s="674"/>
      <c r="Q50" s="674"/>
    </row>
    <row r="51" spans="1:17" x14ac:dyDescent="0.2">
      <c r="A51" s="674"/>
      <c r="B51" s="674"/>
      <c r="C51" s="674"/>
      <c r="D51" s="674"/>
      <c r="E51" s="674"/>
      <c r="F51" s="674"/>
      <c r="G51" s="674"/>
      <c r="H51" s="674"/>
      <c r="I51" s="674"/>
      <c r="J51" s="674"/>
      <c r="K51" s="674"/>
      <c r="L51" s="674"/>
      <c r="M51" s="674"/>
      <c r="N51" s="674"/>
      <c r="O51" s="674"/>
      <c r="P51" s="674"/>
      <c r="Q51" s="674"/>
    </row>
    <row r="52" spans="1:17" x14ac:dyDescent="0.2">
      <c r="A52" s="674"/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</row>
    <row r="53" spans="1:17" x14ac:dyDescent="0.2">
      <c r="A53" s="674"/>
      <c r="B53" s="674"/>
      <c r="C53" s="674"/>
      <c r="D53" s="674"/>
      <c r="E53" s="674"/>
      <c r="F53" s="674"/>
      <c r="G53" s="674"/>
      <c r="H53" s="674"/>
      <c r="I53" s="674"/>
      <c r="J53" s="674"/>
      <c r="K53" s="674"/>
      <c r="L53" s="674"/>
      <c r="M53" s="674"/>
      <c r="N53" s="674"/>
      <c r="O53" s="674"/>
      <c r="P53" s="674"/>
      <c r="Q53" s="674"/>
    </row>
    <row r="54" spans="1:17" x14ac:dyDescent="0.2">
      <c r="A54" s="674"/>
      <c r="B54" s="674"/>
      <c r="C54" s="674"/>
      <c r="D54" s="674"/>
      <c r="E54" s="674"/>
      <c r="F54" s="674"/>
      <c r="G54" s="674"/>
      <c r="H54" s="674"/>
      <c r="I54" s="674"/>
      <c r="J54" s="674"/>
      <c r="K54" s="674"/>
      <c r="L54" s="674"/>
      <c r="M54" s="674"/>
      <c r="N54" s="674"/>
      <c r="O54" s="674"/>
      <c r="P54" s="674"/>
      <c r="Q54" s="674"/>
    </row>
    <row r="55" spans="1:17" x14ac:dyDescent="0.2">
      <c r="A55" s="674"/>
      <c r="B55" s="674"/>
      <c r="C55" s="674"/>
      <c r="D55" s="674"/>
      <c r="E55" s="674"/>
      <c r="F55" s="674"/>
      <c r="G55" s="674"/>
      <c r="H55" s="674"/>
      <c r="I55" s="674"/>
      <c r="J55" s="674"/>
      <c r="K55" s="674"/>
      <c r="L55" s="674"/>
      <c r="M55" s="674"/>
      <c r="N55" s="674"/>
      <c r="O55" s="674"/>
      <c r="P55" s="674"/>
      <c r="Q55" s="674"/>
    </row>
    <row r="56" spans="1:17" x14ac:dyDescent="0.2">
      <c r="A56" s="674"/>
      <c r="B56" s="674"/>
      <c r="C56" s="674"/>
      <c r="D56" s="674"/>
      <c r="E56" s="674"/>
      <c r="F56" s="674"/>
      <c r="G56" s="674"/>
      <c r="H56" s="674"/>
      <c r="I56" s="674"/>
      <c r="J56" s="674"/>
      <c r="K56" s="674"/>
      <c r="L56" s="674"/>
      <c r="M56" s="674"/>
      <c r="N56" s="674"/>
      <c r="O56" s="674"/>
      <c r="P56" s="674"/>
      <c r="Q56" s="674"/>
    </row>
    <row r="57" spans="1:17" x14ac:dyDescent="0.2">
      <c r="A57" s="674"/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4"/>
      <c r="P57" s="674"/>
      <c r="Q57" s="674"/>
    </row>
    <row r="58" spans="1:17" x14ac:dyDescent="0.2">
      <c r="A58" s="674"/>
      <c r="B58" s="674"/>
      <c r="C58" s="674"/>
      <c r="D58" s="674"/>
      <c r="E58" s="674"/>
      <c r="F58" s="674"/>
      <c r="G58" s="674"/>
      <c r="H58" s="674"/>
      <c r="I58" s="674"/>
      <c r="J58" s="674"/>
      <c r="K58" s="674"/>
      <c r="L58" s="674"/>
      <c r="M58" s="674"/>
      <c r="N58" s="674"/>
      <c r="O58" s="674"/>
      <c r="P58" s="674"/>
      <c r="Q58" s="674"/>
    </row>
    <row r="59" spans="1:17" x14ac:dyDescent="0.2">
      <c r="A59" s="674"/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674"/>
      <c r="M59" s="674"/>
      <c r="N59" s="674"/>
      <c r="O59" s="674"/>
      <c r="P59" s="674"/>
      <c r="Q59" s="674"/>
    </row>
    <row r="60" spans="1:17" x14ac:dyDescent="0.2">
      <c r="A60" s="674"/>
      <c r="B60" s="674"/>
      <c r="C60" s="674"/>
      <c r="D60" s="674"/>
      <c r="E60" s="674"/>
      <c r="F60" s="674"/>
      <c r="G60" s="674"/>
      <c r="H60" s="674"/>
      <c r="I60" s="674"/>
      <c r="J60" s="674"/>
      <c r="K60" s="674"/>
      <c r="L60" s="674"/>
      <c r="M60" s="674"/>
      <c r="N60" s="674"/>
      <c r="O60" s="674"/>
      <c r="P60" s="674"/>
      <c r="Q60" s="674"/>
    </row>
    <row r="61" spans="1:17" x14ac:dyDescent="0.2">
      <c r="A61" s="674"/>
      <c r="B61" s="674"/>
      <c r="C61" s="674"/>
      <c r="D61" s="674"/>
      <c r="E61" s="674"/>
      <c r="F61" s="674"/>
      <c r="G61" s="674"/>
      <c r="H61" s="674"/>
      <c r="I61" s="674"/>
      <c r="J61" s="674"/>
      <c r="K61" s="674"/>
      <c r="L61" s="674"/>
      <c r="M61" s="674"/>
      <c r="N61" s="674"/>
      <c r="O61" s="674"/>
      <c r="P61" s="674"/>
      <c r="Q61" s="674"/>
    </row>
    <row r="62" spans="1:17" x14ac:dyDescent="0.2">
      <c r="A62" s="674"/>
      <c r="B62" s="674"/>
      <c r="C62" s="674"/>
      <c r="D62" s="674"/>
      <c r="E62" s="674"/>
      <c r="F62" s="674"/>
      <c r="G62" s="674"/>
      <c r="H62" s="674"/>
      <c r="I62" s="674"/>
      <c r="J62" s="674"/>
      <c r="K62" s="674"/>
      <c r="L62" s="674"/>
      <c r="M62" s="674"/>
      <c r="N62" s="674"/>
      <c r="O62" s="674"/>
      <c r="P62" s="674"/>
      <c r="Q62" s="674"/>
    </row>
    <row r="63" spans="1:17" x14ac:dyDescent="0.2">
      <c r="A63" s="674"/>
      <c r="B63" s="674"/>
      <c r="C63" s="674"/>
      <c r="D63" s="674"/>
      <c r="E63" s="674"/>
      <c r="F63" s="674"/>
      <c r="G63" s="674"/>
      <c r="H63" s="674"/>
      <c r="I63" s="674"/>
      <c r="J63" s="674"/>
      <c r="K63" s="674"/>
      <c r="L63" s="674"/>
      <c r="M63" s="674"/>
      <c r="N63" s="674"/>
      <c r="O63" s="674"/>
      <c r="P63" s="674"/>
      <c r="Q63" s="674"/>
    </row>
    <row r="64" spans="1:17" x14ac:dyDescent="0.2">
      <c r="A64" s="674"/>
      <c r="B64" s="674"/>
      <c r="C64" s="674"/>
      <c r="D64" s="674"/>
      <c r="E64" s="674"/>
      <c r="F64" s="674"/>
      <c r="G64" s="674"/>
      <c r="H64" s="674"/>
      <c r="I64" s="674"/>
      <c r="J64" s="674"/>
      <c r="K64" s="674"/>
      <c r="L64" s="674"/>
      <c r="M64" s="674"/>
      <c r="N64" s="674"/>
      <c r="O64" s="674"/>
      <c r="P64" s="674"/>
      <c r="Q64" s="674"/>
    </row>
    <row r="65" spans="1:127" x14ac:dyDescent="0.2">
      <c r="A65" s="674"/>
      <c r="B65" s="674"/>
      <c r="C65" s="674"/>
      <c r="D65" s="674"/>
      <c r="E65" s="674"/>
      <c r="F65" s="674"/>
      <c r="G65" s="674"/>
      <c r="H65" s="674"/>
      <c r="I65" s="674"/>
      <c r="J65" s="674"/>
      <c r="K65" s="674"/>
      <c r="L65" s="674"/>
      <c r="M65" s="674"/>
      <c r="N65" s="674"/>
      <c r="O65" s="674"/>
      <c r="P65" s="674"/>
      <c r="Q65" s="674"/>
    </row>
    <row r="66" spans="1:127" x14ac:dyDescent="0.2">
      <c r="A66" s="674"/>
      <c r="B66" s="674"/>
      <c r="C66" s="674"/>
      <c r="D66" s="674"/>
      <c r="E66" s="674"/>
      <c r="F66" s="674"/>
      <c r="G66" s="674"/>
      <c r="H66" s="674"/>
      <c r="I66" s="674"/>
      <c r="J66" s="674"/>
      <c r="K66" s="674"/>
      <c r="L66" s="674"/>
      <c r="M66" s="674"/>
      <c r="N66" s="674"/>
      <c r="O66" s="674"/>
      <c r="P66" s="674"/>
      <c r="Q66" s="674"/>
    </row>
    <row r="67" spans="1:127" x14ac:dyDescent="0.2">
      <c r="A67" s="674"/>
      <c r="B67" s="674"/>
      <c r="C67" s="674"/>
      <c r="D67" s="674"/>
      <c r="E67" s="674"/>
      <c r="F67" s="674"/>
      <c r="G67" s="674"/>
      <c r="H67" s="674"/>
      <c r="I67" s="674"/>
      <c r="J67" s="674"/>
      <c r="K67" s="674"/>
      <c r="L67" s="674"/>
      <c r="M67" s="674"/>
      <c r="N67" s="674"/>
      <c r="O67" s="674"/>
      <c r="P67" s="674"/>
      <c r="Q67" s="674"/>
    </row>
    <row r="68" spans="1:127" x14ac:dyDescent="0.2">
      <c r="A68" s="674"/>
      <c r="B68" s="674"/>
      <c r="C68" s="674"/>
      <c r="D68" s="674"/>
      <c r="E68" s="674"/>
      <c r="F68" s="674"/>
      <c r="G68" s="674"/>
      <c r="H68" s="674"/>
      <c r="I68" s="674"/>
      <c r="J68" s="674"/>
      <c r="K68" s="674"/>
      <c r="L68" s="674"/>
      <c r="M68" s="674"/>
      <c r="N68" s="674"/>
      <c r="O68" s="674"/>
      <c r="P68" s="674"/>
      <c r="Q68" s="674"/>
    </row>
    <row r="69" spans="1:127" x14ac:dyDescent="0.2">
      <c r="A69" s="674"/>
      <c r="B69" s="674"/>
      <c r="C69" s="674"/>
      <c r="D69" s="674"/>
      <c r="E69" s="674"/>
      <c r="F69" s="674"/>
      <c r="G69" s="674"/>
      <c r="H69" s="674"/>
      <c r="I69" s="674"/>
      <c r="J69" s="674"/>
      <c r="K69" s="674"/>
      <c r="L69" s="674"/>
      <c r="M69" s="674"/>
      <c r="N69" s="674"/>
      <c r="O69" s="674"/>
      <c r="P69" s="674"/>
      <c r="Q69" s="674"/>
    </row>
    <row r="70" spans="1:127" x14ac:dyDescent="0.2">
      <c r="H70" s="680"/>
    </row>
    <row r="71" spans="1:127" ht="16.5" x14ac:dyDescent="0.25">
      <c r="A71" s="5"/>
      <c r="B71" s="8"/>
      <c r="C71" s="8"/>
    </row>
    <row r="72" spans="1:127" ht="13.5" thickBot="1" x14ac:dyDescent="0.25">
      <c r="H72" s="232"/>
      <c r="I72" s="232"/>
    </row>
    <row r="73" spans="1:127" ht="30.75" customHeight="1" thickBot="1" x14ac:dyDescent="0.3">
      <c r="A73" s="663" t="s">
        <v>25</v>
      </c>
      <c r="B73" s="664" t="s">
        <v>577</v>
      </c>
      <c r="C73" s="665" t="s">
        <v>578</v>
      </c>
      <c r="D73" s="101"/>
      <c r="E73" s="101"/>
      <c r="H73" s="232"/>
      <c r="I73" s="232"/>
    </row>
    <row r="74" spans="1:127" ht="13.5" customHeight="1" x14ac:dyDescent="0.25">
      <c r="A74" s="666" t="s">
        <v>170</v>
      </c>
      <c r="B74" s="672">
        <v>4356.57</v>
      </c>
      <c r="C74" s="671">
        <v>3969.88</v>
      </c>
      <c r="D74" s="101"/>
      <c r="E74" s="103"/>
      <c r="F74" s="104"/>
      <c r="G74" s="105"/>
      <c r="H74" s="232"/>
      <c r="I74" s="675"/>
      <c r="J74" s="106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</row>
    <row r="75" spans="1:127" s="104" customFormat="1" ht="15.75" x14ac:dyDescent="0.25">
      <c r="A75" s="667" t="s">
        <v>52</v>
      </c>
      <c r="B75" s="669">
        <v>4833.46</v>
      </c>
      <c r="C75" s="669">
        <v>4447.75</v>
      </c>
      <c r="D75" s="101"/>
      <c r="E75" s="107"/>
      <c r="G75" s="105"/>
      <c r="H75" s="232"/>
      <c r="I75" s="675"/>
      <c r="J75" s="106"/>
    </row>
    <row r="76" spans="1:127" s="104" customFormat="1" ht="16.5" customHeight="1" x14ac:dyDescent="0.25">
      <c r="A76" s="667" t="s">
        <v>91</v>
      </c>
      <c r="B76" s="669">
        <v>5811.69</v>
      </c>
      <c r="C76" s="669">
        <v>5378.14</v>
      </c>
      <c r="D76" s="101"/>
      <c r="E76" s="103"/>
      <c r="G76" s="105"/>
      <c r="H76" s="232"/>
      <c r="I76" s="675"/>
      <c r="J76" s="106"/>
    </row>
    <row r="77" spans="1:127" s="104" customFormat="1" ht="15.75" x14ac:dyDescent="0.25">
      <c r="A77" s="668" t="s">
        <v>176</v>
      </c>
      <c r="B77" s="670">
        <v>6161.5</v>
      </c>
      <c r="C77" s="670">
        <v>6109.23</v>
      </c>
      <c r="D77" s="101"/>
      <c r="E77" s="103"/>
      <c r="F77" s="108"/>
      <c r="G77" s="109"/>
      <c r="H77" s="232"/>
      <c r="I77" s="676"/>
      <c r="J77" s="110"/>
    </row>
    <row r="78" spans="1:127" s="104" customFormat="1" ht="15.75" x14ac:dyDescent="0.25">
      <c r="A78" s="667" t="s">
        <v>177</v>
      </c>
      <c r="B78" s="669">
        <v>6140.88</v>
      </c>
      <c r="C78" s="669">
        <v>6261.03</v>
      </c>
      <c r="D78" s="101"/>
      <c r="E78" s="103"/>
      <c r="F78" s="108"/>
      <c r="G78" s="109"/>
      <c r="H78" s="232"/>
      <c r="I78" s="676"/>
      <c r="J78" s="110"/>
    </row>
    <row r="79" spans="1:127" s="104" customFormat="1" ht="15.75" x14ac:dyDescent="0.25">
      <c r="A79" s="667" t="s">
        <v>1</v>
      </c>
      <c r="B79" s="669">
        <v>6694.35</v>
      </c>
      <c r="C79" s="669">
        <v>6321.99</v>
      </c>
      <c r="D79" s="101"/>
      <c r="E79" s="103"/>
      <c r="F79" s="108"/>
      <c r="G79" s="109"/>
      <c r="H79" s="232"/>
      <c r="I79" s="676"/>
      <c r="J79" s="110"/>
    </row>
    <row r="80" spans="1:127" s="104" customFormat="1" ht="15.75" x14ac:dyDescent="0.25">
      <c r="A80" s="667" t="s">
        <v>0</v>
      </c>
      <c r="B80" s="669">
        <v>7425.66</v>
      </c>
      <c r="C80" s="669">
        <v>6771.55</v>
      </c>
      <c r="D80" s="101"/>
      <c r="E80" s="103"/>
      <c r="F80" s="3"/>
      <c r="G80" s="114"/>
      <c r="H80" s="232"/>
      <c r="I80" s="677"/>
      <c r="J80" s="115"/>
      <c r="K80" s="116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</row>
    <row r="81" spans="1:127" ht="15.75" hidden="1" x14ac:dyDescent="0.25">
      <c r="A81" s="668"/>
      <c r="B81" s="670"/>
      <c r="C81" s="670"/>
      <c r="D81" s="101"/>
      <c r="E81" s="111"/>
      <c r="F81" s="112"/>
      <c r="G81" s="3"/>
      <c r="H81" s="232"/>
      <c r="I81" s="678"/>
      <c r="J81" s="113"/>
    </row>
    <row r="82" spans="1:127" ht="16.5" thickBot="1" x14ac:dyDescent="0.3">
      <c r="A82" s="667" t="s">
        <v>171</v>
      </c>
      <c r="B82" s="669">
        <v>10605.89</v>
      </c>
      <c r="C82" s="669">
        <v>10135.57</v>
      </c>
      <c r="D82" s="101"/>
      <c r="E82" s="103"/>
      <c r="F82" s="117"/>
      <c r="G82" s="118"/>
      <c r="H82" s="232"/>
      <c r="I82" s="679"/>
      <c r="J82" s="119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</row>
    <row r="83" spans="1:127" s="120" customFormat="1" ht="15.75" hidden="1" thickBot="1" x14ac:dyDescent="0.3">
      <c r="A83" s="139"/>
      <c r="B83" s="140"/>
      <c r="C83" s="139"/>
      <c r="D83" s="101"/>
      <c r="E83" s="101"/>
      <c r="F83" s="57"/>
      <c r="G83" s="102"/>
      <c r="H83" s="232"/>
      <c r="I83" s="232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</row>
    <row r="84" spans="1:127" x14ac:dyDescent="0.2">
      <c r="A84" s="681"/>
      <c r="B84" s="682"/>
      <c r="C84" s="683"/>
      <c r="E84" s="3"/>
      <c r="F84" s="3"/>
      <c r="H84" s="232"/>
      <c r="I84" s="232"/>
    </row>
    <row r="85" spans="1:127" ht="29.25" customHeight="1" x14ac:dyDescent="0.2">
      <c r="A85" s="3"/>
      <c r="B85" s="3"/>
      <c r="C85" s="3"/>
      <c r="E85" s="3"/>
      <c r="G85" s="3"/>
      <c r="H85" s="232"/>
      <c r="I85" s="232"/>
    </row>
    <row r="86" spans="1:127" ht="31.5" customHeight="1" x14ac:dyDescent="0.2">
      <c r="A86" s="3"/>
      <c r="B86" s="3"/>
      <c r="C86" s="3"/>
      <c r="D86" s="3"/>
      <c r="E86" s="3"/>
      <c r="F86" s="3"/>
      <c r="G86" s="3"/>
      <c r="H86" s="232"/>
      <c r="I86" s="232"/>
    </row>
    <row r="87" spans="1:127" x14ac:dyDescent="0.2">
      <c r="A87" s="3"/>
      <c r="B87" s="3"/>
      <c r="C87" s="3"/>
      <c r="D87" s="3"/>
      <c r="E87" s="3"/>
      <c r="F87" s="3"/>
      <c r="G87" s="3"/>
      <c r="H87" s="232"/>
      <c r="I87" s="232"/>
    </row>
    <row r="88" spans="1:127" x14ac:dyDescent="0.2">
      <c r="A88" s="3"/>
      <c r="B88" s="3"/>
      <c r="C88" s="3"/>
      <c r="D88" s="3"/>
      <c r="E88" s="3"/>
      <c r="F88" s="3"/>
      <c r="G88" s="3"/>
      <c r="H88" s="232"/>
      <c r="I88" s="232"/>
    </row>
    <row r="89" spans="1:127" x14ac:dyDescent="0.2">
      <c r="A89" s="3"/>
      <c r="B89" s="3"/>
      <c r="C89" s="3"/>
      <c r="D89" s="3"/>
      <c r="E89" s="3"/>
      <c r="F89" s="3"/>
      <c r="G89" s="3"/>
      <c r="H89" s="232"/>
      <c r="I89" s="232"/>
    </row>
    <row r="90" spans="1:127" x14ac:dyDescent="0.2">
      <c r="A90" s="3"/>
      <c r="B90" s="3"/>
      <c r="C90" s="3"/>
      <c r="D90" s="3"/>
      <c r="E90" s="3"/>
      <c r="F90" s="3"/>
      <c r="G90" s="3"/>
      <c r="H90" s="232"/>
      <c r="I90" s="232"/>
    </row>
    <row r="91" spans="1:127" x14ac:dyDescent="0.2">
      <c r="A91" s="3"/>
      <c r="B91" s="3"/>
      <c r="C91" s="3"/>
      <c r="D91" s="3"/>
      <c r="E91" s="3"/>
      <c r="F91" s="3"/>
      <c r="G91" s="3"/>
      <c r="H91" s="232"/>
      <c r="I91" s="232"/>
    </row>
    <row r="92" spans="1:127" x14ac:dyDescent="0.2">
      <c r="A92" s="3"/>
      <c r="B92" s="3"/>
      <c r="C92" s="3"/>
      <c r="D92" s="3"/>
      <c r="E92" s="3"/>
      <c r="F92" s="3"/>
      <c r="G92" s="3"/>
      <c r="H92" s="232"/>
      <c r="I92" s="232"/>
    </row>
    <row r="93" spans="1:127" x14ac:dyDescent="0.2">
      <c r="A93" s="3"/>
      <c r="B93" s="3"/>
      <c r="C93" s="3"/>
      <c r="D93" s="3"/>
      <c r="E93" s="3"/>
      <c r="F93" s="3"/>
      <c r="G93" s="3"/>
      <c r="H93" s="232"/>
      <c r="I93" s="232"/>
    </row>
    <row r="94" spans="1:127" x14ac:dyDescent="0.2">
      <c r="A94" s="3"/>
      <c r="B94" s="3"/>
      <c r="C94" s="3"/>
      <c r="D94" s="3"/>
      <c r="E94" s="3"/>
      <c r="F94" s="3"/>
      <c r="G94" s="3"/>
      <c r="H94" s="232"/>
      <c r="I94" s="232"/>
    </row>
    <row r="95" spans="1:127" x14ac:dyDescent="0.2">
      <c r="A95" s="3"/>
      <c r="B95" s="3"/>
      <c r="C95" s="3"/>
      <c r="D95" s="3"/>
      <c r="E95" s="3"/>
      <c r="F95" s="3"/>
      <c r="G95" s="3"/>
      <c r="H95" s="232"/>
      <c r="I95" s="232"/>
    </row>
    <row r="96" spans="1:127" x14ac:dyDescent="0.2">
      <c r="A96" s="3"/>
      <c r="B96" s="3"/>
      <c r="C96" s="3"/>
      <c r="D96" s="3"/>
      <c r="E96" s="3"/>
      <c r="F96" s="3"/>
      <c r="G96" s="3"/>
      <c r="H96" s="232"/>
      <c r="I96" s="232"/>
    </row>
    <row r="97" spans="1:19" x14ac:dyDescent="0.2">
      <c r="A97" s="3"/>
      <c r="B97" s="3"/>
      <c r="C97" s="3"/>
      <c r="D97" s="3"/>
      <c r="E97" s="3"/>
      <c r="F97" s="3"/>
      <c r="G97" s="3"/>
      <c r="H97" s="232"/>
      <c r="I97" s="232"/>
    </row>
    <row r="98" spans="1:19" x14ac:dyDescent="0.2">
      <c r="A98" s="3"/>
      <c r="B98" s="3"/>
      <c r="C98" s="3"/>
      <c r="D98" s="3"/>
      <c r="E98" s="3"/>
      <c r="F98" s="3"/>
      <c r="G98" s="3"/>
      <c r="H98" s="232"/>
      <c r="I98" s="232"/>
    </row>
    <row r="99" spans="1:19" x14ac:dyDescent="0.2">
      <c r="A99" s="3"/>
      <c r="B99" s="3"/>
      <c r="C99" s="3"/>
      <c r="D99" s="3"/>
      <c r="E99" s="3"/>
      <c r="F99" s="3"/>
      <c r="G99" s="3"/>
    </row>
    <row r="100" spans="1:19" x14ac:dyDescent="0.2">
      <c r="A100" s="3"/>
      <c r="B100" s="3"/>
      <c r="C100" s="56"/>
      <c r="D100" s="3"/>
      <c r="E100" s="3"/>
      <c r="F100" s="3"/>
      <c r="G100" s="3"/>
    </row>
    <row r="101" spans="1:19" ht="13.5" thickBot="1" x14ac:dyDescent="0.25">
      <c r="A101" s="3"/>
      <c r="B101" s="3"/>
      <c r="C101" s="3"/>
      <c r="D101" s="3"/>
      <c r="E101" s="3"/>
      <c r="F101" s="3"/>
      <c r="G101" s="3"/>
    </row>
    <row r="102" spans="1:19" ht="16.5" customHeight="1" thickBot="1" x14ac:dyDescent="0.25">
      <c r="A102" s="816"/>
      <c r="B102" s="818" t="s">
        <v>5</v>
      </c>
      <c r="C102" s="819"/>
      <c r="D102" s="820"/>
      <c r="E102" s="818" t="s">
        <v>6</v>
      </c>
      <c r="F102" s="819"/>
      <c r="G102" s="820"/>
      <c r="H102" s="813" t="s">
        <v>8</v>
      </c>
      <c r="I102" s="814"/>
      <c r="J102" s="815"/>
      <c r="K102" s="813" t="s">
        <v>7</v>
      </c>
      <c r="L102" s="814"/>
      <c r="M102" s="815"/>
      <c r="N102" s="813" t="s">
        <v>108</v>
      </c>
      <c r="O102" s="814"/>
      <c r="P102" s="815"/>
      <c r="Q102" s="813" t="s">
        <v>109</v>
      </c>
      <c r="R102" s="814"/>
      <c r="S102" s="815"/>
    </row>
    <row r="103" spans="1:19" ht="16.5" thickBot="1" x14ac:dyDescent="0.3">
      <c r="A103" s="817"/>
      <c r="B103" s="537">
        <v>2017</v>
      </c>
      <c r="C103" s="538">
        <v>2018</v>
      </c>
      <c r="D103" s="539">
        <v>2019</v>
      </c>
      <c r="E103" s="537">
        <v>2017</v>
      </c>
      <c r="F103" s="538">
        <v>2018</v>
      </c>
      <c r="G103" s="539">
        <v>2019</v>
      </c>
      <c r="H103" s="537">
        <v>2017</v>
      </c>
      <c r="I103" s="538">
        <v>2018</v>
      </c>
      <c r="J103" s="539">
        <v>2019</v>
      </c>
      <c r="K103" s="537">
        <v>2017</v>
      </c>
      <c r="L103" s="538">
        <v>2018</v>
      </c>
      <c r="M103" s="539">
        <v>2019</v>
      </c>
      <c r="N103" s="537">
        <v>2017</v>
      </c>
      <c r="O103" s="538">
        <v>2018</v>
      </c>
      <c r="P103" s="539">
        <v>2019</v>
      </c>
      <c r="Q103" s="537">
        <v>2017</v>
      </c>
      <c r="R103" s="538">
        <v>2018</v>
      </c>
      <c r="S103" s="539">
        <v>2019</v>
      </c>
    </row>
    <row r="104" spans="1:19" ht="16.5" x14ac:dyDescent="0.25">
      <c r="A104" s="540" t="s">
        <v>9</v>
      </c>
      <c r="B104" s="546">
        <v>5736.99</v>
      </c>
      <c r="C104" s="547">
        <v>7079.88</v>
      </c>
      <c r="D104" s="544">
        <v>5931.58</v>
      </c>
      <c r="E104" s="548">
        <v>9980.7199999999993</v>
      </c>
      <c r="F104" s="544">
        <v>12876.03</v>
      </c>
      <c r="G104" s="549">
        <v>11451.94</v>
      </c>
      <c r="H104" s="546">
        <v>971.76</v>
      </c>
      <c r="I104" s="547">
        <v>991.6</v>
      </c>
      <c r="J104" s="544">
        <v>806.77</v>
      </c>
      <c r="K104" s="550">
        <v>748</v>
      </c>
      <c r="L104" s="551">
        <v>1094.45</v>
      </c>
      <c r="M104" s="544">
        <v>1331.18</v>
      </c>
      <c r="N104" s="550">
        <v>1192.6199999999999</v>
      </c>
      <c r="O104" s="551">
        <v>1331.67</v>
      </c>
      <c r="P104" s="544">
        <v>1291.75</v>
      </c>
      <c r="Q104" s="550">
        <v>16.809999999999999</v>
      </c>
      <c r="R104" s="551">
        <v>17.170000000000002</v>
      </c>
      <c r="S104" s="544">
        <v>15.61</v>
      </c>
    </row>
    <row r="105" spans="1:19" ht="16.5" x14ac:dyDescent="0.25">
      <c r="A105" s="541" t="s">
        <v>10</v>
      </c>
      <c r="B105" s="552">
        <v>5941.1</v>
      </c>
      <c r="C105" s="553">
        <v>7001.33</v>
      </c>
      <c r="D105" s="545">
        <v>6277.77</v>
      </c>
      <c r="E105" s="554">
        <v>10615.53</v>
      </c>
      <c r="F105" s="545">
        <v>13572.75</v>
      </c>
      <c r="G105" s="555">
        <v>12646.5</v>
      </c>
      <c r="H105" s="552">
        <v>1007.35</v>
      </c>
      <c r="I105" s="553">
        <v>988.25</v>
      </c>
      <c r="J105" s="545">
        <v>817.9</v>
      </c>
      <c r="K105" s="556">
        <v>774.9</v>
      </c>
      <c r="L105" s="557">
        <v>1022.45</v>
      </c>
      <c r="M105" s="545">
        <v>1443.15</v>
      </c>
      <c r="N105" s="556">
        <v>1234.33</v>
      </c>
      <c r="O105" s="557">
        <v>1331.53</v>
      </c>
      <c r="P105" s="545">
        <v>1320.0650000000001</v>
      </c>
      <c r="Q105" s="556">
        <v>17.86</v>
      </c>
      <c r="R105" s="557">
        <v>16.66</v>
      </c>
      <c r="S105" s="545">
        <v>15.806250000000002</v>
      </c>
    </row>
    <row r="106" spans="1:19" ht="16.5" x14ac:dyDescent="0.25">
      <c r="A106" s="541" t="s">
        <v>11</v>
      </c>
      <c r="B106" s="552">
        <v>5821.09</v>
      </c>
      <c r="C106" s="553">
        <v>6795.25</v>
      </c>
      <c r="D106" s="545">
        <v>6450.3119047619048</v>
      </c>
      <c r="E106" s="554">
        <v>10225.65</v>
      </c>
      <c r="F106" s="545">
        <v>13399.76</v>
      </c>
      <c r="G106" s="555">
        <v>13056.307142857142</v>
      </c>
      <c r="H106" s="552">
        <v>962.26</v>
      </c>
      <c r="I106" s="553">
        <v>954.57</v>
      </c>
      <c r="J106" s="545">
        <v>843.4</v>
      </c>
      <c r="K106" s="556">
        <v>776.3</v>
      </c>
      <c r="L106" s="557">
        <v>987.33</v>
      </c>
      <c r="M106" s="545">
        <v>1530.71</v>
      </c>
      <c r="N106" s="556">
        <v>1231.07</v>
      </c>
      <c r="O106" s="557">
        <v>1324.66</v>
      </c>
      <c r="P106" s="545">
        <v>1300.8699999999999</v>
      </c>
      <c r="Q106" s="556">
        <v>16.88</v>
      </c>
      <c r="R106" s="557">
        <v>16.47</v>
      </c>
      <c r="S106" s="545">
        <v>15.32</v>
      </c>
    </row>
    <row r="107" spans="1:19" ht="16.5" x14ac:dyDescent="0.25">
      <c r="A107" s="541" t="s">
        <v>12</v>
      </c>
      <c r="B107" s="552">
        <v>5697.37</v>
      </c>
      <c r="C107" s="553">
        <v>6838.07</v>
      </c>
      <c r="D107" s="545">
        <v>6444.5</v>
      </c>
      <c r="E107" s="554">
        <v>9664.86</v>
      </c>
      <c r="F107" s="545">
        <v>13930.75</v>
      </c>
      <c r="G107" s="555">
        <v>12815.125</v>
      </c>
      <c r="H107" s="552">
        <v>959.89</v>
      </c>
      <c r="I107" s="553">
        <v>924.16</v>
      </c>
      <c r="J107" s="545">
        <v>886.3</v>
      </c>
      <c r="K107" s="556">
        <v>799.67</v>
      </c>
      <c r="L107" s="557">
        <v>970.55</v>
      </c>
      <c r="M107" s="545">
        <v>1389.3</v>
      </c>
      <c r="N107" s="556">
        <v>1265.6300000000001</v>
      </c>
      <c r="O107" s="557">
        <v>1335.34</v>
      </c>
      <c r="P107" s="545">
        <v>1286.4449999999999</v>
      </c>
      <c r="Q107" s="556">
        <v>18</v>
      </c>
      <c r="R107" s="557">
        <v>16.600000000000001</v>
      </c>
      <c r="S107" s="545">
        <v>15.042000000000002</v>
      </c>
    </row>
    <row r="108" spans="1:19" ht="16.5" x14ac:dyDescent="0.25">
      <c r="A108" s="541" t="s">
        <v>13</v>
      </c>
      <c r="B108" s="552">
        <v>5591.11</v>
      </c>
      <c r="C108" s="553">
        <v>6821.3</v>
      </c>
      <c r="D108" s="545">
        <v>6027.7049999999999</v>
      </c>
      <c r="E108" s="554">
        <v>9150.9599999999991</v>
      </c>
      <c r="F108" s="545">
        <v>14351.67</v>
      </c>
      <c r="G108" s="555">
        <v>11995.116666666667</v>
      </c>
      <c r="H108" s="552">
        <v>929.71</v>
      </c>
      <c r="I108" s="553">
        <v>904.29</v>
      </c>
      <c r="J108" s="545">
        <v>832.33333333333337</v>
      </c>
      <c r="K108" s="556">
        <v>792.43</v>
      </c>
      <c r="L108" s="557">
        <v>980.3</v>
      </c>
      <c r="M108" s="545">
        <v>1330.2380952380952</v>
      </c>
      <c r="N108" s="556">
        <v>1245</v>
      </c>
      <c r="O108" s="557">
        <v>1303.03</v>
      </c>
      <c r="P108" s="545">
        <v>1283.9476190476191</v>
      </c>
      <c r="Q108" s="556">
        <v>16.760000000000002</v>
      </c>
      <c r="R108" s="557">
        <v>16.47</v>
      </c>
      <c r="S108" s="545">
        <v>14.62547619047619</v>
      </c>
    </row>
    <row r="109" spans="1:19" ht="16.5" x14ac:dyDescent="0.25">
      <c r="A109" s="541" t="s">
        <v>14</v>
      </c>
      <c r="B109" s="558">
        <v>5699.08</v>
      </c>
      <c r="C109" s="553">
        <v>6954.17</v>
      </c>
      <c r="D109" s="545"/>
      <c r="E109" s="559">
        <v>8927.6200000000008</v>
      </c>
      <c r="F109" s="545">
        <v>15107.03</v>
      </c>
      <c r="G109" s="555"/>
      <c r="H109" s="558">
        <v>930.73</v>
      </c>
      <c r="I109" s="553">
        <v>884.9</v>
      </c>
      <c r="J109" s="545"/>
      <c r="K109" s="560">
        <v>864.64</v>
      </c>
      <c r="L109" s="557">
        <v>985.05</v>
      </c>
      <c r="M109" s="545"/>
      <c r="N109" s="560">
        <v>1260.22</v>
      </c>
      <c r="O109" s="557">
        <v>1281.57</v>
      </c>
      <c r="P109" s="545"/>
      <c r="Q109" s="560">
        <v>16.95</v>
      </c>
      <c r="R109" s="557">
        <v>16.52</v>
      </c>
      <c r="S109" s="545"/>
    </row>
    <row r="110" spans="1:19" ht="16.5" x14ac:dyDescent="0.25">
      <c r="A110" s="541" t="s">
        <v>70</v>
      </c>
      <c r="B110" s="558">
        <v>5978.11</v>
      </c>
      <c r="C110" s="553">
        <v>6247.62</v>
      </c>
      <c r="D110" s="545"/>
      <c r="E110" s="559">
        <v>9478.69</v>
      </c>
      <c r="F110" s="545">
        <v>13767.73</v>
      </c>
      <c r="G110" s="555"/>
      <c r="H110" s="558">
        <v>916.95</v>
      </c>
      <c r="I110" s="553">
        <v>831.84</v>
      </c>
      <c r="J110" s="545"/>
      <c r="K110" s="560">
        <v>860.8</v>
      </c>
      <c r="L110" s="557">
        <v>931.14</v>
      </c>
      <c r="M110" s="545"/>
      <c r="N110" s="560">
        <v>1236.22</v>
      </c>
      <c r="O110" s="557">
        <v>1238.53</v>
      </c>
      <c r="P110" s="545"/>
      <c r="Q110" s="560">
        <v>16.14</v>
      </c>
      <c r="R110" s="557">
        <v>15.71</v>
      </c>
      <c r="S110" s="545"/>
    </row>
    <row r="111" spans="1:19" ht="16.5" x14ac:dyDescent="0.25">
      <c r="A111" s="274" t="s">
        <v>75</v>
      </c>
      <c r="B111" s="561">
        <v>6477.68</v>
      </c>
      <c r="C111" s="553">
        <v>6039.26</v>
      </c>
      <c r="D111" s="545"/>
      <c r="E111" s="562">
        <v>10848.52</v>
      </c>
      <c r="F111" s="545">
        <v>13429.2</v>
      </c>
      <c r="G111" s="555"/>
      <c r="H111" s="561">
        <v>972.67</v>
      </c>
      <c r="I111" s="553">
        <v>805.11</v>
      </c>
      <c r="J111" s="545"/>
      <c r="K111" s="563">
        <v>913.1</v>
      </c>
      <c r="L111" s="557">
        <v>918.09</v>
      </c>
      <c r="M111" s="545"/>
      <c r="N111" s="563">
        <v>1282.3</v>
      </c>
      <c r="O111" s="557">
        <v>1201.3</v>
      </c>
      <c r="P111" s="545"/>
      <c r="Q111" s="563">
        <v>16.91</v>
      </c>
      <c r="R111" s="557">
        <v>15.01</v>
      </c>
      <c r="S111" s="545"/>
    </row>
    <row r="112" spans="1:19" ht="16.5" x14ac:dyDescent="0.25">
      <c r="A112" s="274" t="s">
        <v>81</v>
      </c>
      <c r="B112" s="561">
        <v>6582.68</v>
      </c>
      <c r="C112" s="553">
        <v>6019.61</v>
      </c>
      <c r="D112" s="545"/>
      <c r="E112" s="562">
        <v>11230.36</v>
      </c>
      <c r="F112" s="545">
        <v>12523.875</v>
      </c>
      <c r="G112" s="555"/>
      <c r="H112" s="561">
        <v>968.1</v>
      </c>
      <c r="I112" s="553">
        <v>803.98</v>
      </c>
      <c r="J112" s="545"/>
      <c r="K112" s="563">
        <v>935.85</v>
      </c>
      <c r="L112" s="557">
        <v>1012.65</v>
      </c>
      <c r="M112" s="545"/>
      <c r="N112" s="563">
        <v>1314.98</v>
      </c>
      <c r="O112" s="557">
        <v>1198.47</v>
      </c>
      <c r="P112" s="545"/>
      <c r="Q112" s="563">
        <v>17.45</v>
      </c>
      <c r="R112" s="557">
        <v>14.26</v>
      </c>
      <c r="S112" s="545"/>
    </row>
    <row r="113" spans="1:19" ht="16.5" x14ac:dyDescent="0.25">
      <c r="A113" s="274" t="s">
        <v>82</v>
      </c>
      <c r="B113" s="561">
        <v>6796.85</v>
      </c>
      <c r="C113" s="553">
        <v>6215.2306521739129</v>
      </c>
      <c r="D113" s="545"/>
      <c r="E113" s="562">
        <v>11319.66</v>
      </c>
      <c r="F113" s="545">
        <v>12323.151956521739</v>
      </c>
      <c r="G113" s="555"/>
      <c r="H113" s="561">
        <v>921.43</v>
      </c>
      <c r="I113" s="553">
        <v>830.32</v>
      </c>
      <c r="J113" s="545"/>
      <c r="K113" s="563">
        <v>960.52</v>
      </c>
      <c r="L113" s="557">
        <v>1492.18</v>
      </c>
      <c r="M113" s="545"/>
      <c r="N113" s="563">
        <v>1279.51</v>
      </c>
      <c r="O113" s="557">
        <v>1215.3900000000001</v>
      </c>
      <c r="P113" s="545"/>
      <c r="Q113" s="563">
        <v>17.07</v>
      </c>
      <c r="R113" s="557">
        <v>14.58</v>
      </c>
      <c r="S113" s="545"/>
    </row>
    <row r="114" spans="1:19" ht="16.5" x14ac:dyDescent="0.25">
      <c r="A114" s="274" t="s">
        <v>86</v>
      </c>
      <c r="B114" s="561">
        <v>6825.09</v>
      </c>
      <c r="C114" s="553">
        <v>6192.3850000000002</v>
      </c>
      <c r="D114" s="545"/>
      <c r="E114" s="562">
        <v>11989.89</v>
      </c>
      <c r="F114" s="545">
        <v>11249.21</v>
      </c>
      <c r="G114" s="555"/>
      <c r="H114" s="561">
        <v>934</v>
      </c>
      <c r="I114" s="553">
        <v>846.14</v>
      </c>
      <c r="J114" s="545"/>
      <c r="K114" s="563">
        <v>999.8</v>
      </c>
      <c r="L114" s="557">
        <v>1141.2</v>
      </c>
      <c r="M114" s="545"/>
      <c r="N114" s="563">
        <v>1282.28</v>
      </c>
      <c r="O114" s="557">
        <v>1220.95</v>
      </c>
      <c r="P114" s="545"/>
      <c r="Q114" s="563">
        <v>17.010000000000002</v>
      </c>
      <c r="R114" s="557">
        <v>14.37</v>
      </c>
      <c r="S114" s="545"/>
    </row>
    <row r="115" spans="1:19" ht="17.25" thickBot="1" x14ac:dyDescent="0.3">
      <c r="A115" s="542" t="s">
        <v>87</v>
      </c>
      <c r="B115" s="564">
        <v>6800.64</v>
      </c>
      <c r="C115" s="565">
        <v>6093.5152631578949</v>
      </c>
      <c r="D115" s="566"/>
      <c r="E115" s="567">
        <v>11405.66</v>
      </c>
      <c r="F115" s="566">
        <v>10833.291052631579</v>
      </c>
      <c r="G115" s="568"/>
      <c r="H115" s="564">
        <v>906.32</v>
      </c>
      <c r="I115" s="565">
        <v>790.35</v>
      </c>
      <c r="J115" s="566"/>
      <c r="K115" s="569">
        <v>1021.16</v>
      </c>
      <c r="L115" s="570">
        <v>1246.72</v>
      </c>
      <c r="M115" s="566"/>
      <c r="N115" s="569">
        <v>1263.54</v>
      </c>
      <c r="O115" s="570">
        <v>1250.56</v>
      </c>
      <c r="P115" s="566"/>
      <c r="Q115" s="569">
        <v>16.16</v>
      </c>
      <c r="R115" s="570">
        <v>14.7</v>
      </c>
      <c r="S115" s="566"/>
    </row>
    <row r="116" spans="1:19" x14ac:dyDescent="0.2">
      <c r="A116" s="3"/>
      <c r="B116" s="3"/>
      <c r="C116" s="3"/>
      <c r="D116" s="3"/>
      <c r="E116" s="3"/>
      <c r="F116" s="3"/>
      <c r="G116" s="3"/>
    </row>
    <row r="117" spans="1:19" x14ac:dyDescent="0.2">
      <c r="A117" s="3"/>
      <c r="B117" s="3"/>
      <c r="C117" s="3"/>
      <c r="D117" s="3"/>
      <c r="E117" s="3"/>
      <c r="F117" s="3"/>
      <c r="G117" s="3"/>
    </row>
    <row r="118" spans="1:19" x14ac:dyDescent="0.2">
      <c r="A118" s="3"/>
      <c r="B118" s="3"/>
      <c r="C118" s="3"/>
      <c r="D118" s="3"/>
      <c r="E118" s="3"/>
      <c r="F118" s="3"/>
      <c r="G118" s="3"/>
    </row>
    <row r="119" spans="1:19" x14ac:dyDescent="0.2">
      <c r="A119" s="3"/>
      <c r="B119" s="3"/>
      <c r="C119" s="3"/>
      <c r="D119" s="3"/>
      <c r="E119" s="3"/>
      <c r="F119" s="3"/>
      <c r="G119" s="3"/>
    </row>
    <row r="120" spans="1:19" x14ac:dyDescent="0.2">
      <c r="A120" s="3"/>
      <c r="B120" s="3"/>
      <c r="C120" s="3"/>
      <c r="D120" s="3"/>
      <c r="E120" s="3"/>
      <c r="F120" s="3"/>
      <c r="G120" s="3"/>
    </row>
    <row r="121" spans="1:19" x14ac:dyDescent="0.2">
      <c r="A121" s="3"/>
      <c r="B121" s="3"/>
      <c r="C121" s="3"/>
      <c r="D121" s="3"/>
      <c r="E121" s="3"/>
      <c r="F121" s="3"/>
      <c r="G121" s="3"/>
    </row>
    <row r="122" spans="1:19" x14ac:dyDescent="0.2">
      <c r="A122" s="3"/>
      <c r="B122" s="3"/>
      <c r="C122" s="3"/>
      <c r="D122" s="3"/>
      <c r="E122" s="3"/>
      <c r="F122" s="3"/>
      <c r="G122" s="3"/>
    </row>
    <row r="123" spans="1:19" x14ac:dyDescent="0.2">
      <c r="A123" s="3"/>
      <c r="B123" s="3"/>
      <c r="C123" s="3"/>
      <c r="D123" s="3"/>
      <c r="E123" s="3"/>
      <c r="F123" s="3"/>
      <c r="G123" s="3"/>
    </row>
    <row r="124" spans="1:19" x14ac:dyDescent="0.2">
      <c r="A124" s="3"/>
      <c r="B124" s="3"/>
      <c r="C124" s="3"/>
      <c r="D124" s="3"/>
      <c r="E124" s="3"/>
      <c r="F124" s="3"/>
      <c r="G124" s="3"/>
    </row>
    <row r="125" spans="1:19" x14ac:dyDescent="0.2">
      <c r="A125" s="3"/>
      <c r="B125" s="3"/>
      <c r="C125" s="3"/>
      <c r="D125" s="3"/>
      <c r="E125" s="3"/>
      <c r="F125" s="3"/>
      <c r="G125" s="3"/>
    </row>
    <row r="126" spans="1:19" x14ac:dyDescent="0.2">
      <c r="A126" s="3"/>
      <c r="B126" s="3"/>
      <c r="C126" s="3"/>
      <c r="D126" s="3"/>
      <c r="E126" s="3"/>
      <c r="F126" s="3"/>
      <c r="G126" s="3"/>
    </row>
    <row r="127" spans="1:19" x14ac:dyDescent="0.2">
      <c r="A127" s="3"/>
      <c r="B127" s="3"/>
      <c r="C127" s="3"/>
      <c r="D127" s="3"/>
      <c r="E127" s="3"/>
      <c r="F127" s="3"/>
      <c r="G127" s="3"/>
    </row>
    <row r="128" spans="1:19" x14ac:dyDescent="0.2">
      <c r="A128" s="3"/>
      <c r="B128" s="3"/>
      <c r="C128" s="3"/>
      <c r="D128" s="3"/>
      <c r="E128" s="3"/>
      <c r="F128" s="3"/>
      <c r="G128" s="3"/>
    </row>
    <row r="129" spans="1:7" x14ac:dyDescent="0.2">
      <c r="A129" s="3"/>
      <c r="B129" s="3"/>
      <c r="C129" s="3"/>
      <c r="D129" s="3"/>
      <c r="E129" s="3"/>
      <c r="F129" s="3"/>
      <c r="G129" s="3"/>
    </row>
    <row r="130" spans="1:7" x14ac:dyDescent="0.2">
      <c r="A130" s="3"/>
      <c r="B130" s="3"/>
      <c r="C130" s="3"/>
      <c r="D130" s="3"/>
      <c r="E130" s="3"/>
      <c r="F130" s="3"/>
      <c r="G130" s="3"/>
    </row>
    <row r="131" spans="1:7" x14ac:dyDescent="0.2">
      <c r="A131" s="3"/>
      <c r="B131" s="3"/>
      <c r="C131" s="3"/>
      <c r="D131" s="3"/>
      <c r="E131" s="3"/>
      <c r="F131" s="3"/>
      <c r="G131" s="3"/>
    </row>
  </sheetData>
  <sortState ref="A74:C82">
    <sortCondition ref="B74:B82"/>
  </sortState>
  <mergeCells count="7">
    <mergeCell ref="Q102:S102"/>
    <mergeCell ref="A102:A103"/>
    <mergeCell ref="B102:D102"/>
    <mergeCell ref="E102:G102"/>
    <mergeCell ref="N102:P102"/>
    <mergeCell ref="K102:M102"/>
    <mergeCell ref="H102:J10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33"/>
  <sheetViews>
    <sheetView view="pageBreakPreview" zoomScale="70" zoomScaleNormal="100" zoomScaleSheetLayoutView="70" workbookViewId="0">
      <pane ySplit="4" topLeftCell="A5" activePane="bottomLeft" state="frozen"/>
      <selection activeCell="C9" sqref="C9"/>
      <selection pane="bottomLeft" sqref="A1:E1"/>
    </sheetView>
  </sheetViews>
  <sheetFormatPr defaultColWidth="5.7109375" defaultRowHeight="12.75" x14ac:dyDescent="0.2"/>
  <cols>
    <col min="1" max="1" width="113.42578125" style="146" customWidth="1"/>
    <col min="2" max="2" width="10.140625" style="146" bestFit="1" customWidth="1"/>
    <col min="3" max="3" width="18.85546875" style="146" customWidth="1"/>
    <col min="4" max="4" width="20.7109375" style="146" customWidth="1"/>
    <col min="5" max="5" width="22.5703125" style="146" customWidth="1"/>
    <col min="6" max="6" width="89.140625" style="146" bestFit="1" customWidth="1"/>
    <col min="7" max="7" width="9.140625" style="146" customWidth="1"/>
    <col min="8" max="8" width="22.5703125" style="146" customWidth="1"/>
    <col min="9" max="252" width="9.140625" style="146" customWidth="1"/>
    <col min="253" max="253" width="5.7109375" style="146"/>
    <col min="254" max="254" width="5.7109375" style="146" customWidth="1"/>
    <col min="255" max="255" width="112.5703125" style="146" customWidth="1"/>
    <col min="256" max="256" width="10.140625" style="146" bestFit="1" customWidth="1"/>
    <col min="257" max="257" width="18.85546875" style="146" customWidth="1"/>
    <col min="258" max="258" width="19" style="146" customWidth="1"/>
    <col min="259" max="259" width="19.5703125" style="146" customWidth="1"/>
    <col min="260" max="260" width="16.7109375" style="146" customWidth="1"/>
    <col min="261" max="508" width="9.140625" style="146" customWidth="1"/>
    <col min="509" max="509" width="5.7109375" style="146"/>
    <col min="510" max="510" width="5.7109375" style="146" customWidth="1"/>
    <col min="511" max="511" width="112.5703125" style="146" customWidth="1"/>
    <col min="512" max="512" width="10.140625" style="146" bestFit="1" customWidth="1"/>
    <col min="513" max="513" width="18.85546875" style="146" customWidth="1"/>
    <col min="514" max="514" width="19" style="146" customWidth="1"/>
    <col min="515" max="515" width="19.5703125" style="146" customWidth="1"/>
    <col min="516" max="516" width="16.7109375" style="146" customWidth="1"/>
    <col min="517" max="764" width="9.140625" style="146" customWidth="1"/>
    <col min="765" max="765" width="5.7109375" style="146"/>
    <col min="766" max="766" width="5.7109375" style="146" customWidth="1"/>
    <col min="767" max="767" width="112.5703125" style="146" customWidth="1"/>
    <col min="768" max="768" width="10.140625" style="146" bestFit="1" customWidth="1"/>
    <col min="769" max="769" width="18.85546875" style="146" customWidth="1"/>
    <col min="770" max="770" width="19" style="146" customWidth="1"/>
    <col min="771" max="771" width="19.5703125" style="146" customWidth="1"/>
    <col min="772" max="772" width="16.7109375" style="146" customWidth="1"/>
    <col min="773" max="1020" width="9.140625" style="146" customWidth="1"/>
    <col min="1021" max="1021" width="5.7109375" style="146"/>
    <col min="1022" max="1022" width="5.7109375" style="146" customWidth="1"/>
    <col min="1023" max="1023" width="112.5703125" style="146" customWidth="1"/>
    <col min="1024" max="1024" width="10.140625" style="146" bestFit="1" customWidth="1"/>
    <col min="1025" max="1025" width="18.85546875" style="146" customWidth="1"/>
    <col min="1026" max="1026" width="19" style="146" customWidth="1"/>
    <col min="1027" max="1027" width="19.5703125" style="146" customWidth="1"/>
    <col min="1028" max="1028" width="16.7109375" style="146" customWidth="1"/>
    <col min="1029" max="1276" width="9.140625" style="146" customWidth="1"/>
    <col min="1277" max="1277" width="5.7109375" style="146"/>
    <col min="1278" max="1278" width="5.7109375" style="146" customWidth="1"/>
    <col min="1279" max="1279" width="112.5703125" style="146" customWidth="1"/>
    <col min="1280" max="1280" width="10.140625" style="146" bestFit="1" customWidth="1"/>
    <col min="1281" max="1281" width="18.85546875" style="146" customWidth="1"/>
    <col min="1282" max="1282" width="19" style="146" customWidth="1"/>
    <col min="1283" max="1283" width="19.5703125" style="146" customWidth="1"/>
    <col min="1284" max="1284" width="16.7109375" style="146" customWidth="1"/>
    <col min="1285" max="1532" width="9.140625" style="146" customWidth="1"/>
    <col min="1533" max="1533" width="5.7109375" style="146"/>
    <col min="1534" max="1534" width="5.7109375" style="146" customWidth="1"/>
    <col min="1535" max="1535" width="112.5703125" style="146" customWidth="1"/>
    <col min="1536" max="1536" width="10.140625" style="146" bestFit="1" customWidth="1"/>
    <col min="1537" max="1537" width="18.85546875" style="146" customWidth="1"/>
    <col min="1538" max="1538" width="19" style="146" customWidth="1"/>
    <col min="1539" max="1539" width="19.5703125" style="146" customWidth="1"/>
    <col min="1540" max="1540" width="16.7109375" style="146" customWidth="1"/>
    <col min="1541" max="1788" width="9.140625" style="146" customWidth="1"/>
    <col min="1789" max="1789" width="5.7109375" style="146"/>
    <col min="1790" max="1790" width="5.7109375" style="146" customWidth="1"/>
    <col min="1791" max="1791" width="112.5703125" style="146" customWidth="1"/>
    <col min="1792" max="1792" width="10.140625" style="146" bestFit="1" customWidth="1"/>
    <col min="1793" max="1793" width="18.85546875" style="146" customWidth="1"/>
    <col min="1794" max="1794" width="19" style="146" customWidth="1"/>
    <col min="1795" max="1795" width="19.5703125" style="146" customWidth="1"/>
    <col min="1796" max="1796" width="16.7109375" style="146" customWidth="1"/>
    <col min="1797" max="2044" width="9.140625" style="146" customWidth="1"/>
    <col min="2045" max="2045" width="5.7109375" style="146"/>
    <col min="2046" max="2046" width="5.7109375" style="146" customWidth="1"/>
    <col min="2047" max="2047" width="112.5703125" style="146" customWidth="1"/>
    <col min="2048" max="2048" width="10.140625" style="146" bestFit="1" customWidth="1"/>
    <col min="2049" max="2049" width="18.85546875" style="146" customWidth="1"/>
    <col min="2050" max="2050" width="19" style="146" customWidth="1"/>
    <col min="2051" max="2051" width="19.5703125" style="146" customWidth="1"/>
    <col min="2052" max="2052" width="16.7109375" style="146" customWidth="1"/>
    <col min="2053" max="2300" width="9.140625" style="146" customWidth="1"/>
    <col min="2301" max="2301" width="5.7109375" style="146"/>
    <col min="2302" max="2302" width="5.7109375" style="146" customWidth="1"/>
    <col min="2303" max="2303" width="112.5703125" style="146" customWidth="1"/>
    <col min="2304" max="2304" width="10.140625" style="146" bestFit="1" customWidth="1"/>
    <col min="2305" max="2305" width="18.85546875" style="146" customWidth="1"/>
    <col min="2306" max="2306" width="19" style="146" customWidth="1"/>
    <col min="2307" max="2307" width="19.5703125" style="146" customWidth="1"/>
    <col min="2308" max="2308" width="16.7109375" style="146" customWidth="1"/>
    <col min="2309" max="2556" width="9.140625" style="146" customWidth="1"/>
    <col min="2557" max="2557" width="5.7109375" style="146"/>
    <col min="2558" max="2558" width="5.7109375" style="146" customWidth="1"/>
    <col min="2559" max="2559" width="112.5703125" style="146" customWidth="1"/>
    <col min="2560" max="2560" width="10.140625" style="146" bestFit="1" customWidth="1"/>
    <col min="2561" max="2561" width="18.85546875" style="146" customWidth="1"/>
    <col min="2562" max="2562" width="19" style="146" customWidth="1"/>
    <col min="2563" max="2563" width="19.5703125" style="146" customWidth="1"/>
    <col min="2564" max="2564" width="16.7109375" style="146" customWidth="1"/>
    <col min="2565" max="2812" width="9.140625" style="146" customWidth="1"/>
    <col min="2813" max="2813" width="5.7109375" style="146"/>
    <col min="2814" max="2814" width="5.7109375" style="146" customWidth="1"/>
    <col min="2815" max="2815" width="112.5703125" style="146" customWidth="1"/>
    <col min="2816" max="2816" width="10.140625" style="146" bestFit="1" customWidth="1"/>
    <col min="2817" max="2817" width="18.85546875" style="146" customWidth="1"/>
    <col min="2818" max="2818" width="19" style="146" customWidth="1"/>
    <col min="2819" max="2819" width="19.5703125" style="146" customWidth="1"/>
    <col min="2820" max="2820" width="16.7109375" style="146" customWidth="1"/>
    <col min="2821" max="3068" width="9.140625" style="146" customWidth="1"/>
    <col min="3069" max="3069" width="5.7109375" style="146"/>
    <col min="3070" max="3070" width="5.7109375" style="146" customWidth="1"/>
    <col min="3071" max="3071" width="112.5703125" style="146" customWidth="1"/>
    <col min="3072" max="3072" width="10.140625" style="146" bestFit="1" customWidth="1"/>
    <col min="3073" max="3073" width="18.85546875" style="146" customWidth="1"/>
    <col min="3074" max="3074" width="19" style="146" customWidth="1"/>
    <col min="3075" max="3075" width="19.5703125" style="146" customWidth="1"/>
    <col min="3076" max="3076" width="16.7109375" style="146" customWidth="1"/>
    <col min="3077" max="3324" width="9.140625" style="146" customWidth="1"/>
    <col min="3325" max="3325" width="5.7109375" style="146"/>
    <col min="3326" max="3326" width="5.7109375" style="146" customWidth="1"/>
    <col min="3327" max="3327" width="112.5703125" style="146" customWidth="1"/>
    <col min="3328" max="3328" width="10.140625" style="146" bestFit="1" customWidth="1"/>
    <col min="3329" max="3329" width="18.85546875" style="146" customWidth="1"/>
    <col min="3330" max="3330" width="19" style="146" customWidth="1"/>
    <col min="3331" max="3331" width="19.5703125" style="146" customWidth="1"/>
    <col min="3332" max="3332" width="16.7109375" style="146" customWidth="1"/>
    <col min="3333" max="3580" width="9.140625" style="146" customWidth="1"/>
    <col min="3581" max="3581" width="5.7109375" style="146"/>
    <col min="3582" max="3582" width="5.7109375" style="146" customWidth="1"/>
    <col min="3583" max="3583" width="112.5703125" style="146" customWidth="1"/>
    <col min="3584" max="3584" width="10.140625" style="146" bestFit="1" customWidth="1"/>
    <col min="3585" max="3585" width="18.85546875" style="146" customWidth="1"/>
    <col min="3586" max="3586" width="19" style="146" customWidth="1"/>
    <col min="3587" max="3587" width="19.5703125" style="146" customWidth="1"/>
    <col min="3588" max="3588" width="16.7109375" style="146" customWidth="1"/>
    <col min="3589" max="3836" width="9.140625" style="146" customWidth="1"/>
    <col min="3837" max="3837" width="5.7109375" style="146"/>
    <col min="3838" max="3838" width="5.7109375" style="146" customWidth="1"/>
    <col min="3839" max="3839" width="112.5703125" style="146" customWidth="1"/>
    <col min="3840" max="3840" width="10.140625" style="146" bestFit="1" customWidth="1"/>
    <col min="3841" max="3841" width="18.85546875" style="146" customWidth="1"/>
    <col min="3842" max="3842" width="19" style="146" customWidth="1"/>
    <col min="3843" max="3843" width="19.5703125" style="146" customWidth="1"/>
    <col min="3844" max="3844" width="16.7109375" style="146" customWidth="1"/>
    <col min="3845" max="4092" width="9.140625" style="146" customWidth="1"/>
    <col min="4093" max="4093" width="5.7109375" style="146"/>
    <col min="4094" max="4094" width="5.7109375" style="146" customWidth="1"/>
    <col min="4095" max="4095" width="112.5703125" style="146" customWidth="1"/>
    <col min="4096" max="4096" width="10.140625" style="146" bestFit="1" customWidth="1"/>
    <col min="4097" max="4097" width="18.85546875" style="146" customWidth="1"/>
    <col min="4098" max="4098" width="19" style="146" customWidth="1"/>
    <col min="4099" max="4099" width="19.5703125" style="146" customWidth="1"/>
    <col min="4100" max="4100" width="16.7109375" style="146" customWidth="1"/>
    <col min="4101" max="4348" width="9.140625" style="146" customWidth="1"/>
    <col min="4349" max="4349" width="5.7109375" style="146"/>
    <col min="4350" max="4350" width="5.7109375" style="146" customWidth="1"/>
    <col min="4351" max="4351" width="112.5703125" style="146" customWidth="1"/>
    <col min="4352" max="4352" width="10.140625" style="146" bestFit="1" customWidth="1"/>
    <col min="4353" max="4353" width="18.85546875" style="146" customWidth="1"/>
    <col min="4354" max="4354" width="19" style="146" customWidth="1"/>
    <col min="4355" max="4355" width="19.5703125" style="146" customWidth="1"/>
    <col min="4356" max="4356" width="16.7109375" style="146" customWidth="1"/>
    <col min="4357" max="4604" width="9.140625" style="146" customWidth="1"/>
    <col min="4605" max="4605" width="5.7109375" style="146"/>
    <col min="4606" max="4606" width="5.7109375" style="146" customWidth="1"/>
    <col min="4607" max="4607" width="112.5703125" style="146" customWidth="1"/>
    <col min="4608" max="4608" width="10.140625" style="146" bestFit="1" customWidth="1"/>
    <col min="4609" max="4609" width="18.85546875" style="146" customWidth="1"/>
    <col min="4610" max="4610" width="19" style="146" customWidth="1"/>
    <col min="4611" max="4611" width="19.5703125" style="146" customWidth="1"/>
    <col min="4612" max="4612" width="16.7109375" style="146" customWidth="1"/>
    <col min="4613" max="4860" width="9.140625" style="146" customWidth="1"/>
    <col min="4861" max="4861" width="5.7109375" style="146"/>
    <col min="4862" max="4862" width="5.7109375" style="146" customWidth="1"/>
    <col min="4863" max="4863" width="112.5703125" style="146" customWidth="1"/>
    <col min="4864" max="4864" width="10.140625" style="146" bestFit="1" customWidth="1"/>
    <col min="4865" max="4865" width="18.85546875" style="146" customWidth="1"/>
    <col min="4866" max="4866" width="19" style="146" customWidth="1"/>
    <col min="4867" max="4867" width="19.5703125" style="146" customWidth="1"/>
    <col min="4868" max="4868" width="16.7109375" style="146" customWidth="1"/>
    <col min="4869" max="5116" width="9.140625" style="146" customWidth="1"/>
    <col min="5117" max="5117" width="5.7109375" style="146"/>
    <col min="5118" max="5118" width="5.7109375" style="146" customWidth="1"/>
    <col min="5119" max="5119" width="112.5703125" style="146" customWidth="1"/>
    <col min="5120" max="5120" width="10.140625" style="146" bestFit="1" customWidth="1"/>
    <col min="5121" max="5121" width="18.85546875" style="146" customWidth="1"/>
    <col min="5122" max="5122" width="19" style="146" customWidth="1"/>
    <col min="5123" max="5123" width="19.5703125" style="146" customWidth="1"/>
    <col min="5124" max="5124" width="16.7109375" style="146" customWidth="1"/>
    <col min="5125" max="5372" width="9.140625" style="146" customWidth="1"/>
    <col min="5373" max="5373" width="5.7109375" style="146"/>
    <col min="5374" max="5374" width="5.7109375" style="146" customWidth="1"/>
    <col min="5375" max="5375" width="112.5703125" style="146" customWidth="1"/>
    <col min="5376" max="5376" width="10.140625" style="146" bestFit="1" customWidth="1"/>
    <col min="5377" max="5377" width="18.85546875" style="146" customWidth="1"/>
    <col min="5378" max="5378" width="19" style="146" customWidth="1"/>
    <col min="5379" max="5379" width="19.5703125" style="146" customWidth="1"/>
    <col min="5380" max="5380" width="16.7109375" style="146" customWidth="1"/>
    <col min="5381" max="5628" width="9.140625" style="146" customWidth="1"/>
    <col min="5629" max="5629" width="5.7109375" style="146"/>
    <col min="5630" max="5630" width="5.7109375" style="146" customWidth="1"/>
    <col min="5631" max="5631" width="112.5703125" style="146" customWidth="1"/>
    <col min="5632" max="5632" width="10.140625" style="146" bestFit="1" customWidth="1"/>
    <col min="5633" max="5633" width="18.85546875" style="146" customWidth="1"/>
    <col min="5634" max="5634" width="19" style="146" customWidth="1"/>
    <col min="5635" max="5635" width="19.5703125" style="146" customWidth="1"/>
    <col min="5636" max="5636" width="16.7109375" style="146" customWidth="1"/>
    <col min="5637" max="5884" width="9.140625" style="146" customWidth="1"/>
    <col min="5885" max="5885" width="5.7109375" style="146"/>
    <col min="5886" max="5886" width="5.7109375" style="146" customWidth="1"/>
    <col min="5887" max="5887" width="112.5703125" style="146" customWidth="1"/>
    <col min="5888" max="5888" width="10.140625" style="146" bestFit="1" customWidth="1"/>
    <col min="5889" max="5889" width="18.85546875" style="146" customWidth="1"/>
    <col min="5890" max="5890" width="19" style="146" customWidth="1"/>
    <col min="5891" max="5891" width="19.5703125" style="146" customWidth="1"/>
    <col min="5892" max="5892" width="16.7109375" style="146" customWidth="1"/>
    <col min="5893" max="6140" width="9.140625" style="146" customWidth="1"/>
    <col min="6141" max="6141" width="5.7109375" style="146"/>
    <col min="6142" max="6142" width="5.7109375" style="146" customWidth="1"/>
    <col min="6143" max="6143" width="112.5703125" style="146" customWidth="1"/>
    <col min="6144" max="6144" width="10.140625" style="146" bestFit="1" customWidth="1"/>
    <col min="6145" max="6145" width="18.85546875" style="146" customWidth="1"/>
    <col min="6146" max="6146" width="19" style="146" customWidth="1"/>
    <col min="6147" max="6147" width="19.5703125" style="146" customWidth="1"/>
    <col min="6148" max="6148" width="16.7109375" style="146" customWidth="1"/>
    <col min="6149" max="6396" width="9.140625" style="146" customWidth="1"/>
    <col min="6397" max="6397" width="5.7109375" style="146"/>
    <col min="6398" max="6398" width="5.7109375" style="146" customWidth="1"/>
    <col min="6399" max="6399" width="112.5703125" style="146" customWidth="1"/>
    <col min="6400" max="6400" width="10.140625" style="146" bestFit="1" customWidth="1"/>
    <col min="6401" max="6401" width="18.85546875" style="146" customWidth="1"/>
    <col min="6402" max="6402" width="19" style="146" customWidth="1"/>
    <col min="6403" max="6403" width="19.5703125" style="146" customWidth="1"/>
    <col min="6404" max="6404" width="16.7109375" style="146" customWidth="1"/>
    <col min="6405" max="6652" width="9.140625" style="146" customWidth="1"/>
    <col min="6653" max="6653" width="5.7109375" style="146"/>
    <col min="6654" max="6654" width="5.7109375" style="146" customWidth="1"/>
    <col min="6655" max="6655" width="112.5703125" style="146" customWidth="1"/>
    <col min="6656" max="6656" width="10.140625" style="146" bestFit="1" customWidth="1"/>
    <col min="6657" max="6657" width="18.85546875" style="146" customWidth="1"/>
    <col min="6658" max="6658" width="19" style="146" customWidth="1"/>
    <col min="6659" max="6659" width="19.5703125" style="146" customWidth="1"/>
    <col min="6660" max="6660" width="16.7109375" style="146" customWidth="1"/>
    <col min="6661" max="6908" width="9.140625" style="146" customWidth="1"/>
    <col min="6909" max="6909" width="5.7109375" style="146"/>
    <col min="6910" max="6910" width="5.7109375" style="146" customWidth="1"/>
    <col min="6911" max="6911" width="112.5703125" style="146" customWidth="1"/>
    <col min="6912" max="6912" width="10.140625" style="146" bestFit="1" customWidth="1"/>
    <col min="6913" max="6913" width="18.85546875" style="146" customWidth="1"/>
    <col min="6914" max="6914" width="19" style="146" customWidth="1"/>
    <col min="6915" max="6915" width="19.5703125" style="146" customWidth="1"/>
    <col min="6916" max="6916" width="16.7109375" style="146" customWidth="1"/>
    <col min="6917" max="7164" width="9.140625" style="146" customWidth="1"/>
    <col min="7165" max="7165" width="5.7109375" style="146"/>
    <col min="7166" max="7166" width="5.7109375" style="146" customWidth="1"/>
    <col min="7167" max="7167" width="112.5703125" style="146" customWidth="1"/>
    <col min="7168" max="7168" width="10.140625" style="146" bestFit="1" customWidth="1"/>
    <col min="7169" max="7169" width="18.85546875" style="146" customWidth="1"/>
    <col min="7170" max="7170" width="19" style="146" customWidth="1"/>
    <col min="7171" max="7171" width="19.5703125" style="146" customWidth="1"/>
    <col min="7172" max="7172" width="16.7109375" style="146" customWidth="1"/>
    <col min="7173" max="7420" width="9.140625" style="146" customWidth="1"/>
    <col min="7421" max="7421" width="5.7109375" style="146"/>
    <col min="7422" max="7422" width="5.7109375" style="146" customWidth="1"/>
    <col min="7423" max="7423" width="112.5703125" style="146" customWidth="1"/>
    <col min="7424" max="7424" width="10.140625" style="146" bestFit="1" customWidth="1"/>
    <col min="7425" max="7425" width="18.85546875" style="146" customWidth="1"/>
    <col min="7426" max="7426" width="19" style="146" customWidth="1"/>
    <col min="7427" max="7427" width="19.5703125" style="146" customWidth="1"/>
    <col min="7428" max="7428" width="16.7109375" style="146" customWidth="1"/>
    <col min="7429" max="7676" width="9.140625" style="146" customWidth="1"/>
    <col min="7677" max="7677" width="5.7109375" style="146"/>
    <col min="7678" max="7678" width="5.7109375" style="146" customWidth="1"/>
    <col min="7679" max="7679" width="112.5703125" style="146" customWidth="1"/>
    <col min="7680" max="7680" width="10.140625" style="146" bestFit="1" customWidth="1"/>
    <col min="7681" max="7681" width="18.85546875" style="146" customWidth="1"/>
    <col min="7682" max="7682" width="19" style="146" customWidth="1"/>
    <col min="7683" max="7683" width="19.5703125" style="146" customWidth="1"/>
    <col min="7684" max="7684" width="16.7109375" style="146" customWidth="1"/>
    <col min="7685" max="7932" width="9.140625" style="146" customWidth="1"/>
    <col min="7933" max="7933" width="5.7109375" style="146"/>
    <col min="7934" max="7934" width="5.7109375" style="146" customWidth="1"/>
    <col min="7935" max="7935" width="112.5703125" style="146" customWidth="1"/>
    <col min="7936" max="7936" width="10.140625" style="146" bestFit="1" customWidth="1"/>
    <col min="7937" max="7937" width="18.85546875" style="146" customWidth="1"/>
    <col min="7938" max="7938" width="19" style="146" customWidth="1"/>
    <col min="7939" max="7939" width="19.5703125" style="146" customWidth="1"/>
    <col min="7940" max="7940" width="16.7109375" style="146" customWidth="1"/>
    <col min="7941" max="8188" width="9.140625" style="146" customWidth="1"/>
    <col min="8189" max="8189" width="5.7109375" style="146"/>
    <col min="8190" max="8190" width="5.7109375" style="146" customWidth="1"/>
    <col min="8191" max="8191" width="112.5703125" style="146" customWidth="1"/>
    <col min="8192" max="8192" width="10.140625" style="146" bestFit="1" customWidth="1"/>
    <col min="8193" max="8193" width="18.85546875" style="146" customWidth="1"/>
    <col min="8194" max="8194" width="19" style="146" customWidth="1"/>
    <col min="8195" max="8195" width="19.5703125" style="146" customWidth="1"/>
    <col min="8196" max="8196" width="16.7109375" style="146" customWidth="1"/>
    <col min="8197" max="8444" width="9.140625" style="146" customWidth="1"/>
    <col min="8445" max="8445" width="5.7109375" style="146"/>
    <col min="8446" max="8446" width="5.7109375" style="146" customWidth="1"/>
    <col min="8447" max="8447" width="112.5703125" style="146" customWidth="1"/>
    <col min="8448" max="8448" width="10.140625" style="146" bestFit="1" customWidth="1"/>
    <col min="8449" max="8449" width="18.85546875" style="146" customWidth="1"/>
    <col min="8450" max="8450" width="19" style="146" customWidth="1"/>
    <col min="8451" max="8451" width="19.5703125" style="146" customWidth="1"/>
    <col min="8452" max="8452" width="16.7109375" style="146" customWidth="1"/>
    <col min="8453" max="8700" width="9.140625" style="146" customWidth="1"/>
    <col min="8701" max="8701" width="5.7109375" style="146"/>
    <col min="8702" max="8702" width="5.7109375" style="146" customWidth="1"/>
    <col min="8703" max="8703" width="112.5703125" style="146" customWidth="1"/>
    <col min="8704" max="8704" width="10.140625" style="146" bestFit="1" customWidth="1"/>
    <col min="8705" max="8705" width="18.85546875" style="146" customWidth="1"/>
    <col min="8706" max="8706" width="19" style="146" customWidth="1"/>
    <col min="8707" max="8707" width="19.5703125" style="146" customWidth="1"/>
    <col min="8708" max="8708" width="16.7109375" style="146" customWidth="1"/>
    <col min="8709" max="8956" width="9.140625" style="146" customWidth="1"/>
    <col min="8957" max="8957" width="5.7109375" style="146"/>
    <col min="8958" max="8958" width="5.7109375" style="146" customWidth="1"/>
    <col min="8959" max="8959" width="112.5703125" style="146" customWidth="1"/>
    <col min="8960" max="8960" width="10.140625" style="146" bestFit="1" customWidth="1"/>
    <col min="8961" max="8961" width="18.85546875" style="146" customWidth="1"/>
    <col min="8962" max="8962" width="19" style="146" customWidth="1"/>
    <col min="8963" max="8963" width="19.5703125" style="146" customWidth="1"/>
    <col min="8964" max="8964" width="16.7109375" style="146" customWidth="1"/>
    <col min="8965" max="9212" width="9.140625" style="146" customWidth="1"/>
    <col min="9213" max="9213" width="5.7109375" style="146"/>
    <col min="9214" max="9214" width="5.7109375" style="146" customWidth="1"/>
    <col min="9215" max="9215" width="112.5703125" style="146" customWidth="1"/>
    <col min="9216" max="9216" width="10.140625" style="146" bestFit="1" customWidth="1"/>
    <col min="9217" max="9217" width="18.85546875" style="146" customWidth="1"/>
    <col min="9218" max="9218" width="19" style="146" customWidth="1"/>
    <col min="9219" max="9219" width="19.5703125" style="146" customWidth="1"/>
    <col min="9220" max="9220" width="16.7109375" style="146" customWidth="1"/>
    <col min="9221" max="9468" width="9.140625" style="146" customWidth="1"/>
    <col min="9469" max="9469" width="5.7109375" style="146"/>
    <col min="9470" max="9470" width="5.7109375" style="146" customWidth="1"/>
    <col min="9471" max="9471" width="112.5703125" style="146" customWidth="1"/>
    <col min="9472" max="9472" width="10.140625" style="146" bestFit="1" customWidth="1"/>
    <col min="9473" max="9473" width="18.85546875" style="146" customWidth="1"/>
    <col min="9474" max="9474" width="19" style="146" customWidth="1"/>
    <col min="9475" max="9475" width="19.5703125" style="146" customWidth="1"/>
    <col min="9476" max="9476" width="16.7109375" style="146" customWidth="1"/>
    <col min="9477" max="9724" width="9.140625" style="146" customWidth="1"/>
    <col min="9725" max="9725" width="5.7109375" style="146"/>
    <col min="9726" max="9726" width="5.7109375" style="146" customWidth="1"/>
    <col min="9727" max="9727" width="112.5703125" style="146" customWidth="1"/>
    <col min="9728" max="9728" width="10.140625" style="146" bestFit="1" customWidth="1"/>
    <col min="9729" max="9729" width="18.85546875" style="146" customWidth="1"/>
    <col min="9730" max="9730" width="19" style="146" customWidth="1"/>
    <col min="9731" max="9731" width="19.5703125" style="146" customWidth="1"/>
    <col min="9732" max="9732" width="16.7109375" style="146" customWidth="1"/>
    <col min="9733" max="9980" width="9.140625" style="146" customWidth="1"/>
    <col min="9981" max="9981" width="5.7109375" style="146"/>
    <col min="9982" max="9982" width="5.7109375" style="146" customWidth="1"/>
    <col min="9983" max="9983" width="112.5703125" style="146" customWidth="1"/>
    <col min="9984" max="9984" width="10.140625" style="146" bestFit="1" customWidth="1"/>
    <col min="9985" max="9985" width="18.85546875" style="146" customWidth="1"/>
    <col min="9986" max="9986" width="19" style="146" customWidth="1"/>
    <col min="9987" max="9987" width="19.5703125" style="146" customWidth="1"/>
    <col min="9988" max="9988" width="16.7109375" style="146" customWidth="1"/>
    <col min="9989" max="10236" width="9.140625" style="146" customWidth="1"/>
    <col min="10237" max="10237" width="5.7109375" style="146"/>
    <col min="10238" max="10238" width="5.7109375" style="146" customWidth="1"/>
    <col min="10239" max="10239" width="112.5703125" style="146" customWidth="1"/>
    <col min="10240" max="10240" width="10.140625" style="146" bestFit="1" customWidth="1"/>
    <col min="10241" max="10241" width="18.85546875" style="146" customWidth="1"/>
    <col min="10242" max="10242" width="19" style="146" customWidth="1"/>
    <col min="10243" max="10243" width="19.5703125" style="146" customWidth="1"/>
    <col min="10244" max="10244" width="16.7109375" style="146" customWidth="1"/>
    <col min="10245" max="10492" width="9.140625" style="146" customWidth="1"/>
    <col min="10493" max="10493" width="5.7109375" style="146"/>
    <col min="10494" max="10494" width="5.7109375" style="146" customWidth="1"/>
    <col min="10495" max="10495" width="112.5703125" style="146" customWidth="1"/>
    <col min="10496" max="10496" width="10.140625" style="146" bestFit="1" customWidth="1"/>
    <col min="10497" max="10497" width="18.85546875" style="146" customWidth="1"/>
    <col min="10498" max="10498" width="19" style="146" customWidth="1"/>
    <col min="10499" max="10499" width="19.5703125" style="146" customWidth="1"/>
    <col min="10500" max="10500" width="16.7109375" style="146" customWidth="1"/>
    <col min="10501" max="10748" width="9.140625" style="146" customWidth="1"/>
    <col min="10749" max="10749" width="5.7109375" style="146"/>
    <col min="10750" max="10750" width="5.7109375" style="146" customWidth="1"/>
    <col min="10751" max="10751" width="112.5703125" style="146" customWidth="1"/>
    <col min="10752" max="10752" width="10.140625" style="146" bestFit="1" customWidth="1"/>
    <col min="10753" max="10753" width="18.85546875" style="146" customWidth="1"/>
    <col min="10754" max="10754" width="19" style="146" customWidth="1"/>
    <col min="10755" max="10755" width="19.5703125" style="146" customWidth="1"/>
    <col min="10756" max="10756" width="16.7109375" style="146" customWidth="1"/>
    <col min="10757" max="11004" width="9.140625" style="146" customWidth="1"/>
    <col min="11005" max="11005" width="5.7109375" style="146"/>
    <col min="11006" max="11006" width="5.7109375" style="146" customWidth="1"/>
    <col min="11007" max="11007" width="112.5703125" style="146" customWidth="1"/>
    <col min="11008" max="11008" width="10.140625" style="146" bestFit="1" customWidth="1"/>
    <col min="11009" max="11009" width="18.85546875" style="146" customWidth="1"/>
    <col min="11010" max="11010" width="19" style="146" customWidth="1"/>
    <col min="11011" max="11011" width="19.5703125" style="146" customWidth="1"/>
    <col min="11012" max="11012" width="16.7109375" style="146" customWidth="1"/>
    <col min="11013" max="11260" width="9.140625" style="146" customWidth="1"/>
    <col min="11261" max="11261" width="5.7109375" style="146"/>
    <col min="11262" max="11262" width="5.7109375" style="146" customWidth="1"/>
    <col min="11263" max="11263" width="112.5703125" style="146" customWidth="1"/>
    <col min="11264" max="11264" width="10.140625" style="146" bestFit="1" customWidth="1"/>
    <col min="11265" max="11265" width="18.85546875" style="146" customWidth="1"/>
    <col min="11266" max="11266" width="19" style="146" customWidth="1"/>
    <col min="11267" max="11267" width="19.5703125" style="146" customWidth="1"/>
    <col min="11268" max="11268" width="16.7109375" style="146" customWidth="1"/>
    <col min="11269" max="11516" width="9.140625" style="146" customWidth="1"/>
    <col min="11517" max="11517" width="5.7109375" style="146"/>
    <col min="11518" max="11518" width="5.7109375" style="146" customWidth="1"/>
    <col min="11519" max="11519" width="112.5703125" style="146" customWidth="1"/>
    <col min="11520" max="11520" width="10.140625" style="146" bestFit="1" customWidth="1"/>
    <col min="11521" max="11521" width="18.85546875" style="146" customWidth="1"/>
    <col min="11522" max="11522" width="19" style="146" customWidth="1"/>
    <col min="11523" max="11523" width="19.5703125" style="146" customWidth="1"/>
    <col min="11524" max="11524" width="16.7109375" style="146" customWidth="1"/>
    <col min="11525" max="11772" width="9.140625" style="146" customWidth="1"/>
    <col min="11773" max="11773" width="5.7109375" style="146"/>
    <col min="11774" max="11774" width="5.7109375" style="146" customWidth="1"/>
    <col min="11775" max="11775" width="112.5703125" style="146" customWidth="1"/>
    <col min="11776" max="11776" width="10.140625" style="146" bestFit="1" customWidth="1"/>
    <col min="11777" max="11777" width="18.85546875" style="146" customWidth="1"/>
    <col min="11778" max="11778" width="19" style="146" customWidth="1"/>
    <col min="11779" max="11779" width="19.5703125" style="146" customWidth="1"/>
    <col min="11780" max="11780" width="16.7109375" style="146" customWidth="1"/>
    <col min="11781" max="12028" width="9.140625" style="146" customWidth="1"/>
    <col min="12029" max="12029" width="5.7109375" style="146"/>
    <col min="12030" max="12030" width="5.7109375" style="146" customWidth="1"/>
    <col min="12031" max="12031" width="112.5703125" style="146" customWidth="1"/>
    <col min="12032" max="12032" width="10.140625" style="146" bestFit="1" customWidth="1"/>
    <col min="12033" max="12033" width="18.85546875" style="146" customWidth="1"/>
    <col min="12034" max="12034" width="19" style="146" customWidth="1"/>
    <col min="12035" max="12035" width="19.5703125" style="146" customWidth="1"/>
    <col min="12036" max="12036" width="16.7109375" style="146" customWidth="1"/>
    <col min="12037" max="12284" width="9.140625" style="146" customWidth="1"/>
    <col min="12285" max="12285" width="5.7109375" style="146"/>
    <col min="12286" max="12286" width="5.7109375" style="146" customWidth="1"/>
    <col min="12287" max="12287" width="112.5703125" style="146" customWidth="1"/>
    <col min="12288" max="12288" width="10.140625" style="146" bestFit="1" customWidth="1"/>
    <col min="12289" max="12289" width="18.85546875" style="146" customWidth="1"/>
    <col min="12290" max="12290" width="19" style="146" customWidth="1"/>
    <col min="12291" max="12291" width="19.5703125" style="146" customWidth="1"/>
    <col min="12292" max="12292" width="16.7109375" style="146" customWidth="1"/>
    <col min="12293" max="12540" width="9.140625" style="146" customWidth="1"/>
    <col min="12541" max="12541" width="5.7109375" style="146"/>
    <col min="12542" max="12542" width="5.7109375" style="146" customWidth="1"/>
    <col min="12543" max="12543" width="112.5703125" style="146" customWidth="1"/>
    <col min="12544" max="12544" width="10.140625" style="146" bestFit="1" customWidth="1"/>
    <col min="12545" max="12545" width="18.85546875" style="146" customWidth="1"/>
    <col min="12546" max="12546" width="19" style="146" customWidth="1"/>
    <col min="12547" max="12547" width="19.5703125" style="146" customWidth="1"/>
    <col min="12548" max="12548" width="16.7109375" style="146" customWidth="1"/>
    <col min="12549" max="12796" width="9.140625" style="146" customWidth="1"/>
    <col min="12797" max="12797" width="5.7109375" style="146"/>
    <col min="12798" max="12798" width="5.7109375" style="146" customWidth="1"/>
    <col min="12799" max="12799" width="112.5703125" style="146" customWidth="1"/>
    <col min="12800" max="12800" width="10.140625" style="146" bestFit="1" customWidth="1"/>
    <col min="12801" max="12801" width="18.85546875" style="146" customWidth="1"/>
    <col min="12802" max="12802" width="19" style="146" customWidth="1"/>
    <col min="12803" max="12803" width="19.5703125" style="146" customWidth="1"/>
    <col min="12804" max="12804" width="16.7109375" style="146" customWidth="1"/>
    <col min="12805" max="13052" width="9.140625" style="146" customWidth="1"/>
    <col min="13053" max="13053" width="5.7109375" style="146"/>
    <col min="13054" max="13054" width="5.7109375" style="146" customWidth="1"/>
    <col min="13055" max="13055" width="112.5703125" style="146" customWidth="1"/>
    <col min="13056" max="13056" width="10.140625" style="146" bestFit="1" customWidth="1"/>
    <col min="13057" max="13057" width="18.85546875" style="146" customWidth="1"/>
    <col min="13058" max="13058" width="19" style="146" customWidth="1"/>
    <col min="13059" max="13059" width="19.5703125" style="146" customWidth="1"/>
    <col min="13060" max="13060" width="16.7109375" style="146" customWidth="1"/>
    <col min="13061" max="13308" width="9.140625" style="146" customWidth="1"/>
    <col min="13309" max="13309" width="5.7109375" style="146"/>
    <col min="13310" max="13310" width="5.7109375" style="146" customWidth="1"/>
    <col min="13311" max="13311" width="112.5703125" style="146" customWidth="1"/>
    <col min="13312" max="13312" width="10.140625" style="146" bestFit="1" customWidth="1"/>
    <col min="13313" max="13313" width="18.85546875" style="146" customWidth="1"/>
    <col min="13314" max="13314" width="19" style="146" customWidth="1"/>
    <col min="13315" max="13315" width="19.5703125" style="146" customWidth="1"/>
    <col min="13316" max="13316" width="16.7109375" style="146" customWidth="1"/>
    <col min="13317" max="13564" width="9.140625" style="146" customWidth="1"/>
    <col min="13565" max="13565" width="5.7109375" style="146"/>
    <col min="13566" max="13566" width="5.7109375" style="146" customWidth="1"/>
    <col min="13567" max="13567" width="112.5703125" style="146" customWidth="1"/>
    <col min="13568" max="13568" width="10.140625" style="146" bestFit="1" customWidth="1"/>
    <col min="13569" max="13569" width="18.85546875" style="146" customWidth="1"/>
    <col min="13570" max="13570" width="19" style="146" customWidth="1"/>
    <col min="13571" max="13571" width="19.5703125" style="146" customWidth="1"/>
    <col min="13572" max="13572" width="16.7109375" style="146" customWidth="1"/>
    <col min="13573" max="13820" width="9.140625" style="146" customWidth="1"/>
    <col min="13821" max="13821" width="5.7109375" style="146"/>
    <col min="13822" max="13822" width="5.7109375" style="146" customWidth="1"/>
    <col min="13823" max="13823" width="112.5703125" style="146" customWidth="1"/>
    <col min="13824" max="13824" width="10.140625" style="146" bestFit="1" customWidth="1"/>
    <col min="13825" max="13825" width="18.85546875" style="146" customWidth="1"/>
    <col min="13826" max="13826" width="19" style="146" customWidth="1"/>
    <col min="13827" max="13827" width="19.5703125" style="146" customWidth="1"/>
    <col min="13828" max="13828" width="16.7109375" style="146" customWidth="1"/>
    <col min="13829" max="14076" width="9.140625" style="146" customWidth="1"/>
    <col min="14077" max="14077" width="5.7109375" style="146"/>
    <col min="14078" max="14078" width="5.7109375" style="146" customWidth="1"/>
    <col min="14079" max="14079" width="112.5703125" style="146" customWidth="1"/>
    <col min="14080" max="14080" width="10.140625" style="146" bestFit="1" customWidth="1"/>
    <col min="14081" max="14081" width="18.85546875" style="146" customWidth="1"/>
    <col min="14082" max="14082" width="19" style="146" customWidth="1"/>
    <col min="14083" max="14083" width="19.5703125" style="146" customWidth="1"/>
    <col min="14084" max="14084" width="16.7109375" style="146" customWidth="1"/>
    <col min="14085" max="14332" width="9.140625" style="146" customWidth="1"/>
    <col min="14333" max="14333" width="5.7109375" style="146"/>
    <col min="14334" max="14334" width="5.7109375" style="146" customWidth="1"/>
    <col min="14335" max="14335" width="112.5703125" style="146" customWidth="1"/>
    <col min="14336" max="14336" width="10.140625" style="146" bestFit="1" customWidth="1"/>
    <col min="14337" max="14337" width="18.85546875" style="146" customWidth="1"/>
    <col min="14338" max="14338" width="19" style="146" customWidth="1"/>
    <col min="14339" max="14339" width="19.5703125" style="146" customWidth="1"/>
    <col min="14340" max="14340" width="16.7109375" style="146" customWidth="1"/>
    <col min="14341" max="14588" width="9.140625" style="146" customWidth="1"/>
    <col min="14589" max="14589" width="5.7109375" style="146"/>
    <col min="14590" max="14590" width="5.7109375" style="146" customWidth="1"/>
    <col min="14591" max="14591" width="112.5703125" style="146" customWidth="1"/>
    <col min="14592" max="14592" width="10.140625" style="146" bestFit="1" customWidth="1"/>
    <col min="14593" max="14593" width="18.85546875" style="146" customWidth="1"/>
    <col min="14594" max="14594" width="19" style="146" customWidth="1"/>
    <col min="14595" max="14595" width="19.5703125" style="146" customWidth="1"/>
    <col min="14596" max="14596" width="16.7109375" style="146" customWidth="1"/>
    <col min="14597" max="14844" width="9.140625" style="146" customWidth="1"/>
    <col min="14845" max="14845" width="5.7109375" style="146"/>
    <col min="14846" max="14846" width="5.7109375" style="146" customWidth="1"/>
    <col min="14847" max="14847" width="112.5703125" style="146" customWidth="1"/>
    <col min="14848" max="14848" width="10.140625" style="146" bestFit="1" customWidth="1"/>
    <col min="14849" max="14849" width="18.85546875" style="146" customWidth="1"/>
    <col min="14850" max="14850" width="19" style="146" customWidth="1"/>
    <col min="14851" max="14851" width="19.5703125" style="146" customWidth="1"/>
    <col min="14852" max="14852" width="16.7109375" style="146" customWidth="1"/>
    <col min="14853" max="15100" width="9.140625" style="146" customWidth="1"/>
    <col min="15101" max="15101" width="5.7109375" style="146"/>
    <col min="15102" max="15102" width="5.7109375" style="146" customWidth="1"/>
    <col min="15103" max="15103" width="112.5703125" style="146" customWidth="1"/>
    <col min="15104" max="15104" width="10.140625" style="146" bestFit="1" customWidth="1"/>
    <col min="15105" max="15105" width="18.85546875" style="146" customWidth="1"/>
    <col min="15106" max="15106" width="19" style="146" customWidth="1"/>
    <col min="15107" max="15107" width="19.5703125" style="146" customWidth="1"/>
    <col min="15108" max="15108" width="16.7109375" style="146" customWidth="1"/>
    <col min="15109" max="15356" width="9.140625" style="146" customWidth="1"/>
    <col min="15357" max="15357" width="5.7109375" style="146"/>
    <col min="15358" max="15358" width="5.7109375" style="146" customWidth="1"/>
    <col min="15359" max="15359" width="112.5703125" style="146" customWidth="1"/>
    <col min="15360" max="15360" width="10.140625" style="146" bestFit="1" customWidth="1"/>
    <col min="15361" max="15361" width="18.85546875" style="146" customWidth="1"/>
    <col min="15362" max="15362" width="19" style="146" customWidth="1"/>
    <col min="15363" max="15363" width="19.5703125" style="146" customWidth="1"/>
    <col min="15364" max="15364" width="16.7109375" style="146" customWidth="1"/>
    <col min="15365" max="15612" width="9.140625" style="146" customWidth="1"/>
    <col min="15613" max="15613" width="5.7109375" style="146"/>
    <col min="15614" max="15614" width="5.7109375" style="146" customWidth="1"/>
    <col min="15615" max="15615" width="112.5703125" style="146" customWidth="1"/>
    <col min="15616" max="15616" width="10.140625" style="146" bestFit="1" customWidth="1"/>
    <col min="15617" max="15617" width="18.85546875" style="146" customWidth="1"/>
    <col min="15618" max="15618" width="19" style="146" customWidth="1"/>
    <col min="15619" max="15619" width="19.5703125" style="146" customWidth="1"/>
    <col min="15620" max="15620" width="16.7109375" style="146" customWidth="1"/>
    <col min="15621" max="15868" width="9.140625" style="146" customWidth="1"/>
    <col min="15869" max="15869" width="5.7109375" style="146"/>
    <col min="15870" max="15870" width="5.7109375" style="146" customWidth="1"/>
    <col min="15871" max="15871" width="112.5703125" style="146" customWidth="1"/>
    <col min="15872" max="15872" width="10.140625" style="146" bestFit="1" customWidth="1"/>
    <col min="15873" max="15873" width="18.85546875" style="146" customWidth="1"/>
    <col min="15874" max="15874" width="19" style="146" customWidth="1"/>
    <col min="15875" max="15875" width="19.5703125" style="146" customWidth="1"/>
    <col min="15876" max="15876" width="16.7109375" style="146" customWidth="1"/>
    <col min="15877" max="16124" width="9.140625" style="146" customWidth="1"/>
    <col min="16125" max="16125" width="5.7109375" style="146"/>
    <col min="16126" max="16126" width="5.7109375" style="146" customWidth="1"/>
    <col min="16127" max="16127" width="112.5703125" style="146" customWidth="1"/>
    <col min="16128" max="16128" width="10.140625" style="146" bestFit="1" customWidth="1"/>
    <col min="16129" max="16129" width="18.85546875" style="146" customWidth="1"/>
    <col min="16130" max="16130" width="19" style="146" customWidth="1"/>
    <col min="16131" max="16131" width="19.5703125" style="146" customWidth="1"/>
    <col min="16132" max="16132" width="16.7109375" style="146" customWidth="1"/>
    <col min="16133" max="16380" width="9.140625" style="146" customWidth="1"/>
    <col min="16381" max="16384" width="5.7109375" style="146"/>
  </cols>
  <sheetData>
    <row r="1" spans="1:8" ht="27" customHeight="1" x14ac:dyDescent="0.2">
      <c r="A1" s="1144" t="s">
        <v>528</v>
      </c>
      <c r="B1" s="1144"/>
      <c r="C1" s="1144"/>
      <c r="D1" s="1144"/>
      <c r="E1" s="1144"/>
    </row>
    <row r="2" spans="1:8" ht="16.5" thickBot="1" x14ac:dyDescent="0.3">
      <c r="D2" s="1145" t="s">
        <v>111</v>
      </c>
      <c r="E2" s="1145"/>
    </row>
    <row r="3" spans="1:8" ht="69" customHeight="1" thickBot="1" x14ac:dyDescent="0.25">
      <c r="A3" s="1146" t="s">
        <v>56</v>
      </c>
      <c r="B3" s="1148" t="s">
        <v>309</v>
      </c>
      <c r="C3" s="1149"/>
      <c r="D3" s="1149"/>
      <c r="E3" s="691" t="s">
        <v>310</v>
      </c>
    </row>
    <row r="4" spans="1:8" ht="19.5" customHeight="1" thickBot="1" x14ac:dyDescent="0.25">
      <c r="A4" s="1147"/>
      <c r="B4" s="147" t="s">
        <v>34</v>
      </c>
      <c r="C4" s="463" t="s">
        <v>500</v>
      </c>
      <c r="D4" s="148" t="s">
        <v>501</v>
      </c>
      <c r="E4" s="463" t="s">
        <v>501</v>
      </c>
    </row>
    <row r="5" spans="1:8" ht="41.25" customHeight="1" x14ac:dyDescent="0.2">
      <c r="A5" s="149" t="s">
        <v>311</v>
      </c>
      <c r="B5" s="150" t="s">
        <v>312</v>
      </c>
      <c r="C5" s="151">
        <f>C6+C7+C8+C9</f>
        <v>153</v>
      </c>
      <c r="D5" s="151">
        <f>D6+D7+D8+D9</f>
        <v>154</v>
      </c>
      <c r="E5" s="464">
        <f>SUM(E11,E48,E65,E92,E105,E117,E119)</f>
        <v>105</v>
      </c>
    </row>
    <row r="6" spans="1:8" ht="23.25" customHeight="1" x14ac:dyDescent="0.2">
      <c r="A6" s="152" t="s">
        <v>313</v>
      </c>
      <c r="B6" s="153" t="s">
        <v>312</v>
      </c>
      <c r="C6" s="154">
        <f>C38+C35+C40</f>
        <v>3</v>
      </c>
      <c r="D6" s="154">
        <f>D38+D36+D35+D40+D41+D43</f>
        <v>5</v>
      </c>
      <c r="E6" s="465"/>
    </row>
    <row r="7" spans="1:8" ht="24.95" customHeight="1" x14ac:dyDescent="0.2">
      <c r="A7" s="155" t="s">
        <v>314</v>
      </c>
      <c r="B7" s="156" t="s">
        <v>312</v>
      </c>
      <c r="C7" s="157">
        <f>C25+C27+C31+C32+C33+C34+C48+C74</f>
        <v>18</v>
      </c>
      <c r="D7" s="157">
        <f>D25+D27+D31+D32+D33+D34+D48+D74</f>
        <v>18</v>
      </c>
      <c r="E7" s="465"/>
    </row>
    <row r="8" spans="1:8" ht="24.95" customHeight="1" x14ac:dyDescent="0.2">
      <c r="A8" s="158" t="s">
        <v>315</v>
      </c>
      <c r="B8" s="159" t="s">
        <v>312</v>
      </c>
      <c r="C8" s="160">
        <f>C12+C15+C23+C44+C69+C76+C81+C85+C106+C109+C112+C117+C119+C93+C100+C66+C89+C102+C121+C122+C123+C124+C125+C126+C127</f>
        <v>128</v>
      </c>
      <c r="D8" s="160">
        <f>D12+D15+D23+D44+D69+D76+D81+D85+D106+D109+D112+D117+D119+D93+D100+D66+D89+D102+D121+D122+D123+D124+D125+D126+D127</f>
        <v>127</v>
      </c>
      <c r="E8" s="465"/>
    </row>
    <row r="9" spans="1:8" ht="22.5" customHeight="1" thickBot="1" x14ac:dyDescent="0.25">
      <c r="A9" s="161" t="s">
        <v>316</v>
      </c>
      <c r="B9" s="162" t="s">
        <v>312</v>
      </c>
      <c r="C9" s="163">
        <f>C39+C41+C73+C84</f>
        <v>4</v>
      </c>
      <c r="D9" s="163">
        <f>D39+D41+D73+D84</f>
        <v>4</v>
      </c>
      <c r="E9" s="466"/>
    </row>
    <row r="10" spans="1:8" ht="20.100000000000001" customHeight="1" thickBot="1" x14ac:dyDescent="0.25">
      <c r="A10" s="1141" t="s">
        <v>48</v>
      </c>
      <c r="B10" s="1142"/>
      <c r="C10" s="1142"/>
      <c r="D10" s="1142"/>
      <c r="E10" s="1143"/>
    </row>
    <row r="11" spans="1:8" ht="19.5" customHeight="1" x14ac:dyDescent="0.25">
      <c r="A11" s="164" t="s">
        <v>317</v>
      </c>
      <c r="B11" s="165"/>
      <c r="C11" s="166">
        <f>C12+C15+C23+C26+C28+C30+C37+C44</f>
        <v>97</v>
      </c>
      <c r="D11" s="166">
        <f>D12+D15+D23+D26+D28+D30+D37+D44</f>
        <v>99</v>
      </c>
      <c r="E11" s="167">
        <f>E12+E15+E23+E26+E28+E30+E37+E44</f>
        <v>39</v>
      </c>
      <c r="F11" s="168"/>
      <c r="G11" s="168"/>
      <c r="H11" s="168"/>
    </row>
    <row r="12" spans="1:8" ht="19.5" customHeight="1" x14ac:dyDescent="0.25">
      <c r="A12" s="169" t="s">
        <v>529</v>
      </c>
      <c r="B12" s="170" t="s">
        <v>312</v>
      </c>
      <c r="C12" s="170">
        <v>41</v>
      </c>
      <c r="D12" s="170">
        <v>41</v>
      </c>
      <c r="E12" s="467">
        <v>13</v>
      </c>
      <c r="F12" s="168"/>
      <c r="G12" s="168"/>
      <c r="H12" s="168"/>
    </row>
    <row r="13" spans="1:8" ht="19.5" customHeight="1" x14ac:dyDescent="0.25">
      <c r="A13" s="171" t="s">
        <v>318</v>
      </c>
      <c r="B13" s="172" t="s">
        <v>26</v>
      </c>
      <c r="C13" s="173">
        <v>12205</v>
      </c>
      <c r="D13" s="173">
        <v>12766</v>
      </c>
      <c r="E13" s="468">
        <v>2223</v>
      </c>
      <c r="F13" s="168"/>
      <c r="G13" s="168"/>
      <c r="H13" s="168"/>
    </row>
    <row r="14" spans="1:8" ht="19.5" customHeight="1" x14ac:dyDescent="0.25">
      <c r="A14" s="171" t="s">
        <v>319</v>
      </c>
      <c r="B14" s="172" t="s">
        <v>26</v>
      </c>
      <c r="C14" s="172" t="s">
        <v>530</v>
      </c>
      <c r="D14" s="172" t="s">
        <v>531</v>
      </c>
      <c r="E14" s="469"/>
      <c r="F14" s="168"/>
      <c r="G14" s="168"/>
      <c r="H14" s="168"/>
    </row>
    <row r="15" spans="1:8" ht="19.5" customHeight="1" x14ac:dyDescent="0.25">
      <c r="A15" s="169" t="s">
        <v>320</v>
      </c>
      <c r="B15" s="170" t="s">
        <v>312</v>
      </c>
      <c r="C15" s="170">
        <f>C16+C17+C18+C19+C21</f>
        <v>37</v>
      </c>
      <c r="D15" s="170">
        <f>D16+D17+D18+D19+D21</f>
        <v>37</v>
      </c>
      <c r="E15" s="467">
        <v>25</v>
      </c>
      <c r="F15" s="168"/>
      <c r="G15" s="168"/>
      <c r="H15" s="168"/>
    </row>
    <row r="16" spans="1:8" ht="15.75" customHeight="1" x14ac:dyDescent="0.25">
      <c r="A16" s="171" t="s">
        <v>321</v>
      </c>
      <c r="B16" s="172" t="s">
        <v>312</v>
      </c>
      <c r="C16" s="174">
        <v>29</v>
      </c>
      <c r="D16" s="174">
        <v>29</v>
      </c>
      <c r="E16" s="469"/>
      <c r="F16" s="692"/>
      <c r="G16" s="168"/>
      <c r="H16" s="168"/>
    </row>
    <row r="17" spans="1:8" ht="16.5" x14ac:dyDescent="0.25">
      <c r="A17" s="171" t="s">
        <v>322</v>
      </c>
      <c r="B17" s="172" t="s">
        <v>312</v>
      </c>
      <c r="C17" s="174">
        <v>1</v>
      </c>
      <c r="D17" s="174">
        <v>1</v>
      </c>
      <c r="E17" s="469"/>
      <c r="F17" s="168"/>
      <c r="G17" s="168"/>
      <c r="H17" s="168"/>
    </row>
    <row r="18" spans="1:8" ht="16.5" x14ac:dyDescent="0.25">
      <c r="A18" s="171" t="s">
        <v>323</v>
      </c>
      <c r="B18" s="172" t="s">
        <v>312</v>
      </c>
      <c r="C18" s="174">
        <v>6</v>
      </c>
      <c r="D18" s="174">
        <v>6</v>
      </c>
      <c r="E18" s="469"/>
      <c r="F18" s="168"/>
      <c r="G18" s="168"/>
      <c r="H18" s="168"/>
    </row>
    <row r="19" spans="1:8" ht="16.5" x14ac:dyDescent="0.25">
      <c r="A19" s="171" t="s">
        <v>324</v>
      </c>
      <c r="B19" s="172" t="s">
        <v>312</v>
      </c>
      <c r="C19" s="174">
        <v>1</v>
      </c>
      <c r="D19" s="174">
        <v>1</v>
      </c>
      <c r="E19" s="469"/>
      <c r="F19" s="168"/>
      <c r="G19" s="168"/>
      <c r="H19" s="168"/>
    </row>
    <row r="20" spans="1:8" ht="16.5" hidden="1" customHeight="1" x14ac:dyDescent="0.25">
      <c r="A20" s="171" t="s">
        <v>325</v>
      </c>
      <c r="B20" s="172" t="s">
        <v>312</v>
      </c>
      <c r="C20" s="174">
        <v>1</v>
      </c>
      <c r="D20" s="174">
        <v>1</v>
      </c>
      <c r="E20" s="469"/>
    </row>
    <row r="21" spans="1:8" ht="16.5" hidden="1" x14ac:dyDescent="0.25">
      <c r="A21" s="171" t="s">
        <v>532</v>
      </c>
      <c r="B21" s="172" t="s">
        <v>312</v>
      </c>
      <c r="C21" s="172">
        <v>0</v>
      </c>
      <c r="D21" s="172">
        <v>0</v>
      </c>
      <c r="E21" s="469"/>
    </row>
    <row r="22" spans="1:8" ht="16.5" x14ac:dyDescent="0.25">
      <c r="A22" s="171" t="s">
        <v>326</v>
      </c>
      <c r="B22" s="172" t="s">
        <v>26</v>
      </c>
      <c r="C22" s="175">
        <v>23793</v>
      </c>
      <c r="D22" s="175">
        <v>24080</v>
      </c>
      <c r="E22" s="468">
        <v>4921</v>
      </c>
      <c r="F22" s="693"/>
    </row>
    <row r="23" spans="1:8" ht="19.5" customHeight="1" x14ac:dyDescent="0.25">
      <c r="A23" s="169" t="s">
        <v>327</v>
      </c>
      <c r="B23" s="170" t="s">
        <v>312</v>
      </c>
      <c r="C23" s="170">
        <v>6</v>
      </c>
      <c r="D23" s="170">
        <v>6</v>
      </c>
      <c r="E23" s="469"/>
      <c r="F23" s="168"/>
      <c r="G23" s="168"/>
      <c r="H23" s="168"/>
    </row>
    <row r="24" spans="1:8" ht="16.5" x14ac:dyDescent="0.25">
      <c r="A24" s="171" t="s">
        <v>533</v>
      </c>
      <c r="B24" s="172" t="s">
        <v>26</v>
      </c>
      <c r="C24" s="175">
        <v>8972</v>
      </c>
      <c r="D24" s="175">
        <v>9079</v>
      </c>
      <c r="E24" s="469"/>
      <c r="F24" s="694"/>
    </row>
    <row r="25" spans="1:8" ht="19.5" customHeight="1" x14ac:dyDescent="0.25">
      <c r="A25" s="176" t="s">
        <v>328</v>
      </c>
      <c r="B25" s="177" t="s">
        <v>312</v>
      </c>
      <c r="C25" s="177">
        <v>1</v>
      </c>
      <c r="D25" s="177">
        <v>1</v>
      </c>
      <c r="E25" s="469"/>
      <c r="F25" s="168"/>
      <c r="G25" s="168"/>
      <c r="H25" s="168"/>
    </row>
    <row r="26" spans="1:8" ht="16.5" x14ac:dyDescent="0.25">
      <c r="A26" s="178" t="s">
        <v>329</v>
      </c>
      <c r="B26" s="179" t="s">
        <v>312</v>
      </c>
      <c r="C26" s="695">
        <v>1</v>
      </c>
      <c r="D26" s="695">
        <v>1</v>
      </c>
      <c r="E26" s="469"/>
      <c r="F26" s="168"/>
    </row>
    <row r="27" spans="1:8" ht="19.5" customHeight="1" x14ac:dyDescent="0.25">
      <c r="A27" s="176" t="s">
        <v>331</v>
      </c>
      <c r="B27" s="177" t="s">
        <v>312</v>
      </c>
      <c r="C27" s="177">
        <v>1</v>
      </c>
      <c r="D27" s="177">
        <v>1</v>
      </c>
      <c r="E27" s="469"/>
      <c r="F27" s="168"/>
      <c r="G27" s="168"/>
      <c r="H27" s="168"/>
    </row>
    <row r="28" spans="1:8" ht="18" customHeight="1" x14ac:dyDescent="0.25">
      <c r="A28" s="178" t="s">
        <v>534</v>
      </c>
      <c r="B28" s="181" t="s">
        <v>312</v>
      </c>
      <c r="C28" s="181">
        <v>1</v>
      </c>
      <c r="D28" s="179">
        <v>1</v>
      </c>
      <c r="E28" s="696"/>
      <c r="F28" s="168"/>
      <c r="G28" s="168"/>
      <c r="H28" s="168"/>
    </row>
    <row r="29" spans="1:8" s="698" customFormat="1" ht="18" customHeight="1" x14ac:dyDescent="0.25">
      <c r="A29" s="178" t="s">
        <v>332</v>
      </c>
      <c r="B29" s="181" t="s">
        <v>26</v>
      </c>
      <c r="C29" s="181">
        <v>51</v>
      </c>
      <c r="D29" s="179">
        <v>51</v>
      </c>
      <c r="E29" s="696"/>
      <c r="F29" s="697"/>
      <c r="G29" s="697"/>
      <c r="H29" s="697"/>
    </row>
    <row r="30" spans="1:8" s="183" customFormat="1" ht="19.5" customHeight="1" x14ac:dyDescent="0.25">
      <c r="A30" s="699" t="s">
        <v>333</v>
      </c>
      <c r="B30" s="181" t="s">
        <v>312</v>
      </c>
      <c r="C30" s="444">
        <f>C31+C32+C33+C34+C35</f>
        <v>5</v>
      </c>
      <c r="D30" s="700">
        <f>D31+D32+D33+D34+D35+D36</f>
        <v>6</v>
      </c>
      <c r="E30" s="701">
        <v>1</v>
      </c>
      <c r="F30" s="168"/>
      <c r="G30" s="702"/>
      <c r="H30" s="702"/>
    </row>
    <row r="31" spans="1:8" s="183" customFormat="1" ht="18" customHeight="1" x14ac:dyDescent="0.25">
      <c r="A31" s="178" t="s">
        <v>334</v>
      </c>
      <c r="B31" s="179" t="s">
        <v>312</v>
      </c>
      <c r="C31" s="179">
        <v>1</v>
      </c>
      <c r="D31" s="179">
        <v>1</v>
      </c>
      <c r="E31" s="696"/>
      <c r="F31" s="168"/>
      <c r="G31" s="702"/>
      <c r="H31" s="702"/>
    </row>
    <row r="32" spans="1:8" s="183" customFormat="1" ht="18" customHeight="1" x14ac:dyDescent="0.25">
      <c r="A32" s="178" t="s">
        <v>335</v>
      </c>
      <c r="B32" s="179" t="s">
        <v>312</v>
      </c>
      <c r="C32" s="180">
        <v>1</v>
      </c>
      <c r="D32" s="180">
        <v>1</v>
      </c>
      <c r="E32" s="696"/>
      <c r="F32" s="168"/>
      <c r="G32" s="702"/>
      <c r="H32" s="702"/>
    </row>
    <row r="33" spans="1:8" s="183" customFormat="1" ht="18" customHeight="1" x14ac:dyDescent="0.25">
      <c r="A33" s="178" t="s">
        <v>336</v>
      </c>
      <c r="B33" s="179" t="s">
        <v>312</v>
      </c>
      <c r="C33" s="180">
        <v>1</v>
      </c>
      <c r="D33" s="180">
        <v>1</v>
      </c>
      <c r="E33" s="696"/>
      <c r="F33" s="168"/>
      <c r="G33" s="702"/>
      <c r="H33" s="702"/>
    </row>
    <row r="34" spans="1:8" s="183" customFormat="1" ht="18" customHeight="1" x14ac:dyDescent="0.25">
      <c r="A34" s="178" t="s">
        <v>337</v>
      </c>
      <c r="B34" s="179" t="s">
        <v>312</v>
      </c>
      <c r="C34" s="179">
        <v>1</v>
      </c>
      <c r="D34" s="179">
        <v>1</v>
      </c>
      <c r="E34" s="696"/>
      <c r="F34" s="168"/>
      <c r="G34" s="702"/>
      <c r="H34" s="702"/>
    </row>
    <row r="35" spans="1:8" s="183" customFormat="1" ht="18" customHeight="1" x14ac:dyDescent="0.25">
      <c r="A35" s="184" t="s">
        <v>430</v>
      </c>
      <c r="B35" s="185" t="s">
        <v>312</v>
      </c>
      <c r="C35" s="185">
        <v>1</v>
      </c>
      <c r="D35" s="185">
        <v>1</v>
      </c>
      <c r="E35" s="696"/>
      <c r="F35" s="168"/>
      <c r="G35" s="702"/>
      <c r="H35" s="702"/>
    </row>
    <row r="36" spans="1:8" ht="36" x14ac:dyDescent="0.25">
      <c r="A36" s="703" t="s">
        <v>535</v>
      </c>
      <c r="B36" s="448" t="s">
        <v>312</v>
      </c>
      <c r="C36" s="448">
        <v>0</v>
      </c>
      <c r="D36" s="448">
        <v>1</v>
      </c>
      <c r="E36" s="696"/>
      <c r="F36" s="704"/>
      <c r="G36" s="168"/>
      <c r="H36" s="168"/>
    </row>
    <row r="37" spans="1:8" s="183" customFormat="1" ht="19.5" customHeight="1" x14ac:dyDescent="0.25">
      <c r="A37" s="705" t="s">
        <v>338</v>
      </c>
      <c r="B37" s="186" t="s">
        <v>312</v>
      </c>
      <c r="C37" s="186">
        <v>4</v>
      </c>
      <c r="D37" s="461">
        <f>D38+D39+D40+D41+D42+D43</f>
        <v>5</v>
      </c>
      <c r="E37" s="467"/>
      <c r="F37" s="168"/>
      <c r="G37" s="702"/>
      <c r="H37" s="702"/>
    </row>
    <row r="38" spans="1:8" s="183" customFormat="1" ht="18" customHeight="1" x14ac:dyDescent="0.25">
      <c r="A38" s="184" t="s">
        <v>339</v>
      </c>
      <c r="B38" s="185" t="s">
        <v>312</v>
      </c>
      <c r="C38" s="187">
        <v>1</v>
      </c>
      <c r="D38" s="187">
        <v>1</v>
      </c>
      <c r="E38" s="696"/>
      <c r="F38" s="168"/>
      <c r="G38" s="702"/>
      <c r="H38" s="702"/>
    </row>
    <row r="39" spans="1:8" s="183" customFormat="1" ht="18" customHeight="1" x14ac:dyDescent="0.25">
      <c r="A39" s="188" t="s">
        <v>536</v>
      </c>
      <c r="B39" s="189" t="s">
        <v>312</v>
      </c>
      <c r="C39" s="190">
        <v>1</v>
      </c>
      <c r="D39" s="190">
        <v>1</v>
      </c>
      <c r="E39" s="696"/>
      <c r="F39" s="168"/>
      <c r="G39" s="702"/>
      <c r="H39" s="702"/>
    </row>
    <row r="40" spans="1:8" s="183" customFormat="1" ht="19.5" x14ac:dyDescent="0.25">
      <c r="A40" s="184" t="s">
        <v>537</v>
      </c>
      <c r="B40" s="185" t="s">
        <v>312</v>
      </c>
      <c r="C40" s="191">
        <v>1</v>
      </c>
      <c r="D40" s="191" t="s">
        <v>345</v>
      </c>
      <c r="E40" s="696"/>
      <c r="F40" s="706"/>
      <c r="G40" s="702"/>
      <c r="H40" s="702"/>
    </row>
    <row r="41" spans="1:8" s="183" customFormat="1" ht="33" x14ac:dyDescent="0.25">
      <c r="A41" s="445" t="s">
        <v>538</v>
      </c>
      <c r="B41" s="189"/>
      <c r="C41" s="446">
        <v>1</v>
      </c>
      <c r="D41" s="446">
        <v>1</v>
      </c>
      <c r="E41" s="696"/>
      <c r="F41" s="704"/>
      <c r="G41" s="702"/>
      <c r="H41" s="702"/>
    </row>
    <row r="42" spans="1:8" s="183" customFormat="1" ht="16.5" x14ac:dyDescent="0.25">
      <c r="A42" s="707" t="s">
        <v>431</v>
      </c>
      <c r="B42" s="189" t="s">
        <v>312</v>
      </c>
      <c r="C42" s="190">
        <v>0</v>
      </c>
      <c r="D42" s="190">
        <v>1</v>
      </c>
      <c r="E42" s="696"/>
      <c r="F42" s="168"/>
      <c r="G42" s="702"/>
      <c r="H42" s="702"/>
    </row>
    <row r="43" spans="1:8" s="183" customFormat="1" ht="16.5" x14ac:dyDescent="0.25">
      <c r="A43" s="708" t="s">
        <v>432</v>
      </c>
      <c r="B43" s="185" t="s">
        <v>312</v>
      </c>
      <c r="C43" s="446">
        <v>0</v>
      </c>
      <c r="D43" s="446">
        <v>1</v>
      </c>
      <c r="E43" s="696"/>
      <c r="F43" s="168"/>
      <c r="G43" s="702"/>
      <c r="H43" s="702"/>
    </row>
    <row r="44" spans="1:8" s="183" customFormat="1" ht="19.5" customHeight="1" x14ac:dyDescent="0.25">
      <c r="A44" s="169" t="s">
        <v>340</v>
      </c>
      <c r="B44" s="170" t="s">
        <v>312</v>
      </c>
      <c r="C44" s="170">
        <f>C45+C46</f>
        <v>2</v>
      </c>
      <c r="D44" s="170">
        <f>D45+D46</f>
        <v>2</v>
      </c>
      <c r="E44" s="696"/>
      <c r="F44" s="168"/>
      <c r="G44" s="702"/>
      <c r="H44" s="702"/>
    </row>
    <row r="45" spans="1:8" ht="18" customHeight="1" x14ac:dyDescent="0.25">
      <c r="A45" s="171" t="s">
        <v>341</v>
      </c>
      <c r="B45" s="172" t="s">
        <v>312</v>
      </c>
      <c r="C45" s="172">
        <v>1</v>
      </c>
      <c r="D45" s="172">
        <v>1</v>
      </c>
      <c r="E45" s="696"/>
      <c r="F45" s="168"/>
      <c r="G45" s="168"/>
      <c r="H45" s="168"/>
    </row>
    <row r="46" spans="1:8" ht="21" customHeight="1" thickBot="1" x14ac:dyDescent="0.3">
      <c r="A46" s="192" t="s">
        <v>342</v>
      </c>
      <c r="B46" s="172" t="s">
        <v>312</v>
      </c>
      <c r="C46" s="175">
        <v>1</v>
      </c>
      <c r="D46" s="709">
        <v>1</v>
      </c>
      <c r="E46" s="696"/>
      <c r="F46" s="168"/>
      <c r="G46" s="168"/>
      <c r="H46" s="168"/>
    </row>
    <row r="47" spans="1:8" ht="20.100000000000001" customHeight="1" thickBot="1" x14ac:dyDescent="0.25">
      <c r="A47" s="1141" t="s">
        <v>49</v>
      </c>
      <c r="B47" s="1142"/>
      <c r="C47" s="1142"/>
      <c r="D47" s="1142"/>
      <c r="E47" s="1143"/>
    </row>
    <row r="48" spans="1:8" ht="16.5" customHeight="1" x14ac:dyDescent="0.25">
      <c r="A48" s="193" t="s">
        <v>343</v>
      </c>
      <c r="B48" s="194" t="s">
        <v>312</v>
      </c>
      <c r="C48" s="710">
        <f>C49+C51+C54+C58</f>
        <v>11</v>
      </c>
      <c r="D48" s="710">
        <f>D49+D51+D54+D58</f>
        <v>11</v>
      </c>
      <c r="E48" s="165">
        <f>E49+E51+E54+E58</f>
        <v>2</v>
      </c>
    </row>
    <row r="49" spans="1:6" ht="16.5" x14ac:dyDescent="0.25">
      <c r="A49" s="176" t="s">
        <v>344</v>
      </c>
      <c r="B49" s="195" t="s">
        <v>312</v>
      </c>
      <c r="C49" s="177">
        <f>C50</f>
        <v>1</v>
      </c>
      <c r="D49" s="177">
        <f>D50</f>
        <v>1</v>
      </c>
      <c r="E49" s="186">
        <v>2</v>
      </c>
    </row>
    <row r="50" spans="1:6" ht="19.5" x14ac:dyDescent="0.25">
      <c r="A50" s="196" t="s">
        <v>453</v>
      </c>
      <c r="B50" s="197" t="s">
        <v>312</v>
      </c>
      <c r="C50" s="179">
        <v>1</v>
      </c>
      <c r="D50" s="179">
        <v>1</v>
      </c>
      <c r="E50" s="185"/>
    </row>
    <row r="51" spans="1:6" ht="16.5" x14ac:dyDescent="0.25">
      <c r="A51" s="176" t="s">
        <v>346</v>
      </c>
      <c r="B51" s="195" t="s">
        <v>312</v>
      </c>
      <c r="C51" s="177">
        <f>C52+C53</f>
        <v>2</v>
      </c>
      <c r="D51" s="177">
        <f>D52+D53</f>
        <v>2</v>
      </c>
      <c r="E51" s="470"/>
    </row>
    <row r="52" spans="1:6" ht="16.5" x14ac:dyDescent="0.25">
      <c r="A52" s="196" t="s">
        <v>347</v>
      </c>
      <c r="B52" s="197" t="s">
        <v>312</v>
      </c>
      <c r="C52" s="179">
        <v>1</v>
      </c>
      <c r="D52" s="179">
        <v>1</v>
      </c>
      <c r="E52" s="182"/>
    </row>
    <row r="53" spans="1:6" ht="33" x14ac:dyDescent="0.2">
      <c r="A53" s="198" t="s">
        <v>348</v>
      </c>
      <c r="B53" s="197" t="s">
        <v>312</v>
      </c>
      <c r="C53" s="197" t="s">
        <v>349</v>
      </c>
      <c r="D53" s="197" t="s">
        <v>349</v>
      </c>
      <c r="E53" s="471"/>
    </row>
    <row r="54" spans="1:6" ht="16.5" x14ac:dyDescent="0.25">
      <c r="A54" s="176" t="s">
        <v>350</v>
      </c>
      <c r="B54" s="195" t="s">
        <v>312</v>
      </c>
      <c r="C54" s="177">
        <f>C55+C56+C57</f>
        <v>3</v>
      </c>
      <c r="D54" s="177">
        <f>D55+D56+D57</f>
        <v>3</v>
      </c>
      <c r="E54" s="186"/>
    </row>
    <row r="55" spans="1:6" ht="16.5" x14ac:dyDescent="0.25">
      <c r="A55" s="196" t="s">
        <v>351</v>
      </c>
      <c r="B55" s="197" t="s">
        <v>312</v>
      </c>
      <c r="C55" s="179">
        <v>1</v>
      </c>
      <c r="D55" s="179">
        <v>1</v>
      </c>
      <c r="E55" s="182"/>
    </row>
    <row r="56" spans="1:6" ht="16.5" x14ac:dyDescent="0.25">
      <c r="A56" s="196" t="s">
        <v>352</v>
      </c>
      <c r="B56" s="197" t="s">
        <v>312</v>
      </c>
      <c r="C56" s="179">
        <v>1</v>
      </c>
      <c r="D56" s="179">
        <v>1</v>
      </c>
      <c r="E56" s="182"/>
    </row>
    <row r="57" spans="1:6" ht="16.5" x14ac:dyDescent="0.25">
      <c r="A57" s="196" t="s">
        <v>353</v>
      </c>
      <c r="B57" s="197" t="s">
        <v>312</v>
      </c>
      <c r="C57" s="179">
        <v>1</v>
      </c>
      <c r="D57" s="179">
        <v>1</v>
      </c>
      <c r="E57" s="182"/>
    </row>
    <row r="58" spans="1:6" ht="16.5" x14ac:dyDescent="0.25">
      <c r="A58" s="176" t="s">
        <v>354</v>
      </c>
      <c r="B58" s="195" t="s">
        <v>312</v>
      </c>
      <c r="C58" s="177">
        <f>C59+C60+C61+C62+C63</f>
        <v>5</v>
      </c>
      <c r="D58" s="177">
        <f>D59+D60+D61+D62+D63</f>
        <v>5</v>
      </c>
      <c r="E58" s="186"/>
    </row>
    <row r="59" spans="1:6" ht="16.5" x14ac:dyDescent="0.25">
      <c r="A59" s="196" t="s">
        <v>355</v>
      </c>
      <c r="B59" s="197" t="s">
        <v>312</v>
      </c>
      <c r="C59" s="179">
        <v>1</v>
      </c>
      <c r="D59" s="179">
        <v>1</v>
      </c>
      <c r="E59" s="182"/>
    </row>
    <row r="60" spans="1:6" ht="16.5" x14ac:dyDescent="0.25">
      <c r="A60" s="196" t="s">
        <v>356</v>
      </c>
      <c r="B60" s="197" t="s">
        <v>312</v>
      </c>
      <c r="C60" s="179">
        <v>1</v>
      </c>
      <c r="D60" s="179">
        <v>1</v>
      </c>
      <c r="E60" s="182"/>
    </row>
    <row r="61" spans="1:6" ht="16.5" x14ac:dyDescent="0.25">
      <c r="A61" s="196" t="s">
        <v>539</v>
      </c>
      <c r="B61" s="197" t="s">
        <v>312</v>
      </c>
      <c r="C61" s="179">
        <v>1</v>
      </c>
      <c r="D61" s="179">
        <v>1</v>
      </c>
      <c r="E61" s="182"/>
    </row>
    <row r="62" spans="1:6" ht="16.5" x14ac:dyDescent="0.25">
      <c r="A62" s="196" t="s">
        <v>357</v>
      </c>
      <c r="B62" s="197" t="s">
        <v>312</v>
      </c>
      <c r="C62" s="179">
        <v>1</v>
      </c>
      <c r="D62" s="179">
        <v>1</v>
      </c>
      <c r="E62" s="182"/>
    </row>
    <row r="63" spans="1:6" ht="17.25" thickBot="1" x14ac:dyDescent="0.3">
      <c r="A63" s="196" t="s">
        <v>358</v>
      </c>
      <c r="B63" s="197" t="s">
        <v>312</v>
      </c>
      <c r="C63" s="199">
        <v>1</v>
      </c>
      <c r="D63" s="199">
        <v>1</v>
      </c>
      <c r="E63" s="472"/>
    </row>
    <row r="64" spans="1:6" ht="20.100000000000001" customHeight="1" thickBot="1" x14ac:dyDescent="0.25">
      <c r="A64" s="1141" t="s">
        <v>359</v>
      </c>
      <c r="B64" s="1142"/>
      <c r="C64" s="1142"/>
      <c r="D64" s="1142"/>
      <c r="E64" s="1143"/>
      <c r="F64" s="702"/>
    </row>
    <row r="65" spans="1:10" s="183" customFormat="1" ht="17.25" customHeight="1" x14ac:dyDescent="0.25">
      <c r="A65" s="200" t="s">
        <v>360</v>
      </c>
      <c r="B65" s="711" t="s">
        <v>312</v>
      </c>
      <c r="C65" s="712">
        <f>SUM(C66,C68,C74,C76,C80,C85)+C89</f>
        <v>17</v>
      </c>
      <c r="D65" s="712">
        <f>SUM(D66,D68,D74,D76,D80,D85)+D89</f>
        <v>16</v>
      </c>
      <c r="E65" s="696">
        <v>60</v>
      </c>
      <c r="F65" s="146"/>
    </row>
    <row r="66" spans="1:10" s="714" customFormat="1" ht="16.5" x14ac:dyDescent="0.25">
      <c r="A66" s="169" t="s">
        <v>361</v>
      </c>
      <c r="B66" s="713" t="s">
        <v>312</v>
      </c>
      <c r="C66" s="170">
        <v>6</v>
      </c>
      <c r="D66" s="170">
        <v>6</v>
      </c>
      <c r="E66" s="467">
        <v>5</v>
      </c>
      <c r="F66" s="201"/>
    </row>
    <row r="67" spans="1:10" s="183" customFormat="1" ht="16.5" x14ac:dyDescent="0.25">
      <c r="A67" s="202" t="s">
        <v>362</v>
      </c>
      <c r="B67" s="715" t="s">
        <v>26</v>
      </c>
      <c r="C67" s="203">
        <v>2355</v>
      </c>
      <c r="D67" s="203">
        <v>2355</v>
      </c>
      <c r="E67" s="696">
        <v>1035</v>
      </c>
      <c r="F67" s="146"/>
    </row>
    <row r="68" spans="1:10" s="714" customFormat="1" ht="23.25" customHeight="1" x14ac:dyDescent="0.3">
      <c r="A68" s="204" t="s">
        <v>363</v>
      </c>
      <c r="B68" s="716" t="s">
        <v>312</v>
      </c>
      <c r="C68" s="186">
        <v>5</v>
      </c>
      <c r="D68" s="186">
        <v>4</v>
      </c>
      <c r="E68" s="467">
        <v>1</v>
      </c>
      <c r="F68" s="201"/>
    </row>
    <row r="69" spans="1:10" s="183" customFormat="1" ht="19.5" customHeight="1" x14ac:dyDescent="0.25">
      <c r="A69" s="192" t="s">
        <v>364</v>
      </c>
      <c r="B69" s="717" t="s">
        <v>312</v>
      </c>
      <c r="C69" s="172">
        <v>4</v>
      </c>
      <c r="D69" s="172">
        <v>3</v>
      </c>
      <c r="E69" s="696"/>
      <c r="F69" s="146"/>
    </row>
    <row r="70" spans="1:10" s="183" customFormat="1" ht="18.75" customHeight="1" x14ac:dyDescent="0.25">
      <c r="A70" s="202" t="s">
        <v>365</v>
      </c>
      <c r="B70" s="718" t="s">
        <v>312</v>
      </c>
      <c r="C70" s="203">
        <v>1427</v>
      </c>
      <c r="D70" s="203">
        <v>1427</v>
      </c>
      <c r="E70" s="696"/>
      <c r="F70" s="146"/>
      <c r="G70" s="702"/>
      <c r="H70" s="702"/>
      <c r="I70" s="702"/>
      <c r="J70" s="702"/>
    </row>
    <row r="71" spans="1:10" s="183" customFormat="1" ht="18.75" customHeight="1" x14ac:dyDescent="0.25">
      <c r="A71" s="202" t="s">
        <v>366</v>
      </c>
      <c r="B71" s="718" t="s">
        <v>26</v>
      </c>
      <c r="C71" s="719">
        <v>97771</v>
      </c>
      <c r="D71" s="719">
        <v>96967</v>
      </c>
      <c r="E71" s="696"/>
      <c r="F71" s="146"/>
      <c r="G71" s="702"/>
      <c r="H71" s="702"/>
      <c r="I71" s="702"/>
      <c r="J71" s="702"/>
    </row>
    <row r="72" spans="1:10" s="183" customFormat="1" ht="18.75" customHeight="1" thickBot="1" x14ac:dyDescent="0.3">
      <c r="A72" s="720" t="s">
        <v>367</v>
      </c>
      <c r="B72" s="721" t="s">
        <v>26</v>
      </c>
      <c r="C72" s="472" t="s">
        <v>540</v>
      </c>
      <c r="D72" s="472" t="s">
        <v>541</v>
      </c>
      <c r="E72" s="722"/>
      <c r="G72" s="702"/>
      <c r="H72" s="723"/>
      <c r="I72" s="723"/>
      <c r="J72" s="702"/>
    </row>
    <row r="73" spans="1:10" s="183" customFormat="1" ht="30.75" customHeight="1" x14ac:dyDescent="0.25">
      <c r="A73" s="205" t="s">
        <v>368</v>
      </c>
      <c r="B73" s="724" t="s">
        <v>312</v>
      </c>
      <c r="C73" s="206">
        <v>1</v>
      </c>
      <c r="D73" s="206">
        <v>1</v>
      </c>
      <c r="E73" s="696"/>
      <c r="F73" s="146"/>
      <c r="G73" s="702"/>
      <c r="H73" s="702"/>
      <c r="I73" s="702"/>
      <c r="J73" s="702"/>
    </row>
    <row r="74" spans="1:10" s="714" customFormat="1" ht="18.75" customHeight="1" x14ac:dyDescent="0.25">
      <c r="A74" s="176" t="s">
        <v>369</v>
      </c>
      <c r="B74" s="725" t="s">
        <v>312</v>
      </c>
      <c r="C74" s="177">
        <v>1</v>
      </c>
      <c r="D74" s="177">
        <v>1</v>
      </c>
      <c r="E74" s="467"/>
      <c r="F74" s="201"/>
      <c r="G74" s="726"/>
      <c r="H74" s="726"/>
      <c r="I74" s="726"/>
      <c r="J74" s="726"/>
    </row>
    <row r="75" spans="1:10" s="183" customFormat="1" ht="16.5" x14ac:dyDescent="0.25">
      <c r="A75" s="196" t="s">
        <v>370</v>
      </c>
      <c r="B75" s="727" t="s">
        <v>312</v>
      </c>
      <c r="C75" s="179">
        <v>1</v>
      </c>
      <c r="D75" s="179">
        <v>1</v>
      </c>
      <c r="E75" s="696"/>
      <c r="F75" s="146"/>
    </row>
    <row r="76" spans="1:10" s="714" customFormat="1" ht="16.5" customHeight="1" x14ac:dyDescent="0.25">
      <c r="A76" s="169" t="s">
        <v>371</v>
      </c>
      <c r="B76" s="728" t="s">
        <v>312</v>
      </c>
      <c r="C76" s="170">
        <v>1</v>
      </c>
      <c r="D76" s="170">
        <v>1</v>
      </c>
      <c r="E76" s="467"/>
      <c r="F76" s="201"/>
    </row>
    <row r="77" spans="1:10" s="183" customFormat="1" ht="16.5" x14ac:dyDescent="0.25">
      <c r="A77" s="192" t="s">
        <v>372</v>
      </c>
      <c r="B77" s="717" t="s">
        <v>312</v>
      </c>
      <c r="C77" s="172">
        <v>1</v>
      </c>
      <c r="D77" s="172">
        <v>1</v>
      </c>
      <c r="E77" s="696"/>
      <c r="F77" s="146"/>
    </row>
    <row r="78" spans="1:10" s="183" customFormat="1" ht="16.5" x14ac:dyDescent="0.25">
      <c r="A78" s="192" t="s">
        <v>373</v>
      </c>
      <c r="B78" s="717" t="s">
        <v>312</v>
      </c>
      <c r="C78" s="172">
        <v>9</v>
      </c>
      <c r="D78" s="172">
        <v>9</v>
      </c>
      <c r="E78" s="696">
        <v>26</v>
      </c>
      <c r="F78" s="146"/>
      <c r="G78" s="702"/>
    </row>
    <row r="79" spans="1:10" s="183" customFormat="1" ht="16.5" x14ac:dyDescent="0.25">
      <c r="A79" s="192" t="s">
        <v>374</v>
      </c>
      <c r="B79" s="717" t="s">
        <v>26</v>
      </c>
      <c r="C79" s="809">
        <v>120659</v>
      </c>
      <c r="D79" s="809">
        <v>120154</v>
      </c>
      <c r="E79" s="696"/>
    </row>
    <row r="80" spans="1:10" s="714" customFormat="1" ht="16.5" x14ac:dyDescent="0.25">
      <c r="A80" s="207" t="s">
        <v>375</v>
      </c>
      <c r="B80" s="728" t="s">
        <v>312</v>
      </c>
      <c r="C80" s="173">
        <v>2</v>
      </c>
      <c r="D80" s="173">
        <f>D81+D84</f>
        <v>2</v>
      </c>
      <c r="E80" s="467">
        <v>1</v>
      </c>
    </row>
    <row r="81" spans="1:8" s="183" customFormat="1" ht="16.5" x14ac:dyDescent="0.25">
      <c r="A81" s="208" t="s">
        <v>542</v>
      </c>
      <c r="B81" s="717" t="s">
        <v>312</v>
      </c>
      <c r="C81" s="809">
        <v>1</v>
      </c>
      <c r="D81" s="809">
        <v>1</v>
      </c>
      <c r="E81" s="696"/>
    </row>
    <row r="82" spans="1:8" s="183" customFormat="1" ht="16.5" x14ac:dyDescent="0.25">
      <c r="A82" s="208" t="s">
        <v>376</v>
      </c>
      <c r="B82" s="717" t="s">
        <v>312</v>
      </c>
      <c r="C82" s="809">
        <v>1423</v>
      </c>
      <c r="D82" s="809">
        <v>1538</v>
      </c>
      <c r="E82" s="696"/>
    </row>
    <row r="83" spans="1:8" s="183" customFormat="1" ht="16.5" x14ac:dyDescent="0.25">
      <c r="A83" s="208" t="s">
        <v>377</v>
      </c>
      <c r="B83" s="717" t="s">
        <v>26</v>
      </c>
      <c r="C83" s="809">
        <v>31013</v>
      </c>
      <c r="D83" s="809">
        <v>31015</v>
      </c>
      <c r="E83" s="696"/>
    </row>
    <row r="84" spans="1:8" s="183" customFormat="1" ht="36.75" customHeight="1" x14ac:dyDescent="0.25">
      <c r="A84" s="209" t="s">
        <v>378</v>
      </c>
      <c r="B84" s="724" t="s">
        <v>312</v>
      </c>
      <c r="C84" s="810">
        <v>1</v>
      </c>
      <c r="D84" s="810">
        <v>1</v>
      </c>
      <c r="E84" s="696"/>
    </row>
    <row r="85" spans="1:8" s="714" customFormat="1" ht="16.5" x14ac:dyDescent="0.25">
      <c r="A85" s="207" t="s">
        <v>379</v>
      </c>
      <c r="B85" s="728" t="s">
        <v>312</v>
      </c>
      <c r="C85" s="173">
        <v>1</v>
      </c>
      <c r="D85" s="173">
        <v>1</v>
      </c>
      <c r="E85" s="467">
        <v>1</v>
      </c>
    </row>
    <row r="86" spans="1:8" ht="16.5" x14ac:dyDescent="0.25">
      <c r="A86" s="210" t="s">
        <v>543</v>
      </c>
      <c r="B86" s="717" t="s">
        <v>312</v>
      </c>
      <c r="C86" s="211" t="s">
        <v>330</v>
      </c>
      <c r="D86" s="211" t="s">
        <v>330</v>
      </c>
      <c r="E86" s="696"/>
    </row>
    <row r="87" spans="1:8" s="183" customFormat="1" ht="16.5" x14ac:dyDescent="0.25">
      <c r="A87" s="208" t="s">
        <v>380</v>
      </c>
      <c r="B87" s="717" t="s">
        <v>312</v>
      </c>
      <c r="C87" s="212">
        <v>76010</v>
      </c>
      <c r="D87" s="212">
        <v>76502</v>
      </c>
      <c r="E87" s="696"/>
    </row>
    <row r="88" spans="1:8" s="183" customFormat="1" ht="16.5" x14ac:dyDescent="0.25">
      <c r="A88" s="208" t="s">
        <v>381</v>
      </c>
      <c r="B88" s="717" t="s">
        <v>26</v>
      </c>
      <c r="C88" s="212">
        <v>58869</v>
      </c>
      <c r="D88" s="212">
        <v>61664</v>
      </c>
      <c r="E88" s="696"/>
    </row>
    <row r="89" spans="1:8" s="714" customFormat="1" ht="19.5" customHeight="1" x14ac:dyDescent="0.25">
      <c r="A89" s="207" t="s">
        <v>382</v>
      </c>
      <c r="B89" s="713" t="s">
        <v>312</v>
      </c>
      <c r="C89" s="170">
        <f>C90</f>
        <v>1</v>
      </c>
      <c r="D89" s="170">
        <f t="shared" ref="D89" si="0">D90</f>
        <v>1</v>
      </c>
      <c r="E89" s="467"/>
      <c r="F89" s="213"/>
      <c r="G89" s="726"/>
      <c r="H89" s="726"/>
    </row>
    <row r="90" spans="1:8" ht="25.5" customHeight="1" thickBot="1" x14ac:dyDescent="0.3">
      <c r="A90" s="192" t="s">
        <v>383</v>
      </c>
      <c r="B90" s="729" t="s">
        <v>312</v>
      </c>
      <c r="C90" s="214">
        <v>1</v>
      </c>
      <c r="D90" s="214">
        <v>1</v>
      </c>
      <c r="E90" s="696"/>
      <c r="F90" s="168"/>
      <c r="G90" s="168"/>
      <c r="H90" s="168"/>
    </row>
    <row r="91" spans="1:8" ht="20.100000000000001" customHeight="1" thickBot="1" x14ac:dyDescent="0.25">
      <c r="A91" s="1141" t="s">
        <v>384</v>
      </c>
      <c r="B91" s="1142"/>
      <c r="C91" s="1142"/>
      <c r="D91" s="1142"/>
      <c r="E91" s="1143"/>
    </row>
    <row r="92" spans="1:8" ht="16.5" customHeight="1" x14ac:dyDescent="0.25">
      <c r="A92" s="215" t="s">
        <v>385</v>
      </c>
      <c r="B92" s="216" t="s">
        <v>312</v>
      </c>
      <c r="C92" s="730">
        <f>C93+C100+C102</f>
        <v>16</v>
      </c>
      <c r="D92" s="730">
        <f>D93+D100+D102</f>
        <v>16</v>
      </c>
      <c r="E92" s="447">
        <v>3</v>
      </c>
    </row>
    <row r="93" spans="1:8" ht="16.5" x14ac:dyDescent="0.25">
      <c r="A93" s="207" t="s">
        <v>386</v>
      </c>
      <c r="B93" s="170" t="s">
        <v>312</v>
      </c>
      <c r="C93" s="170">
        <f>SUM(C94:C98)</f>
        <v>6</v>
      </c>
      <c r="D93" s="170">
        <f>SUM(D94:D98)</f>
        <v>6</v>
      </c>
      <c r="E93" s="186">
        <v>2</v>
      </c>
    </row>
    <row r="94" spans="1:8" ht="17.25" customHeight="1" x14ac:dyDescent="0.25">
      <c r="A94" s="208" t="s">
        <v>387</v>
      </c>
      <c r="B94" s="172" t="s">
        <v>312</v>
      </c>
      <c r="C94" s="172">
        <v>1</v>
      </c>
      <c r="D94" s="172">
        <v>1</v>
      </c>
      <c r="E94" s="185"/>
    </row>
    <row r="95" spans="1:8" ht="16.5" x14ac:dyDescent="0.25">
      <c r="A95" s="208" t="s">
        <v>388</v>
      </c>
      <c r="B95" s="172" t="s">
        <v>312</v>
      </c>
      <c r="C95" s="172">
        <v>1</v>
      </c>
      <c r="D95" s="172">
        <v>1</v>
      </c>
      <c r="E95" s="185"/>
    </row>
    <row r="96" spans="1:8" ht="15.75" customHeight="1" x14ac:dyDescent="0.25">
      <c r="A96" s="217" t="s">
        <v>389</v>
      </c>
      <c r="B96" s="172" t="s">
        <v>312</v>
      </c>
      <c r="C96" s="731">
        <v>2</v>
      </c>
      <c r="D96" s="731">
        <v>2</v>
      </c>
      <c r="E96" s="185"/>
    </row>
    <row r="97" spans="1:8" ht="18.75" customHeight="1" x14ac:dyDescent="0.25">
      <c r="A97" s="217" t="s">
        <v>544</v>
      </c>
      <c r="B97" s="172" t="s">
        <v>312</v>
      </c>
      <c r="C97" s="731">
        <v>1</v>
      </c>
      <c r="D97" s="731">
        <v>1</v>
      </c>
      <c r="E97" s="185"/>
    </row>
    <row r="98" spans="1:8" ht="15.75" customHeight="1" x14ac:dyDescent="0.25">
      <c r="A98" s="217" t="s">
        <v>390</v>
      </c>
      <c r="B98" s="172" t="s">
        <v>312</v>
      </c>
      <c r="C98" s="731">
        <v>1</v>
      </c>
      <c r="D98" s="731">
        <v>1</v>
      </c>
      <c r="E98" s="185"/>
    </row>
    <row r="99" spans="1:8" ht="33" customHeight="1" x14ac:dyDescent="0.25">
      <c r="A99" s="218" t="s">
        <v>391</v>
      </c>
      <c r="B99" s="172" t="s">
        <v>26</v>
      </c>
      <c r="C99" s="175" t="s">
        <v>545</v>
      </c>
      <c r="D99" s="732">
        <v>2887</v>
      </c>
      <c r="E99" s="473"/>
      <c r="F99" s="811"/>
    </row>
    <row r="100" spans="1:8" ht="19.5" x14ac:dyDescent="0.25">
      <c r="A100" s="219" t="s">
        <v>546</v>
      </c>
      <c r="B100" s="170" t="s">
        <v>312</v>
      </c>
      <c r="C100" s="733">
        <v>9</v>
      </c>
      <c r="D100" s="733">
        <v>9</v>
      </c>
      <c r="E100" s="186">
        <v>1</v>
      </c>
    </row>
    <row r="101" spans="1:8" ht="19.5" customHeight="1" x14ac:dyDescent="0.25">
      <c r="A101" s="171" t="s">
        <v>326</v>
      </c>
      <c r="B101" s="172" t="s">
        <v>26</v>
      </c>
      <c r="C101" s="809">
        <v>5754</v>
      </c>
      <c r="D101" s="809">
        <v>5882</v>
      </c>
      <c r="E101" s="474"/>
      <c r="F101" s="812"/>
    </row>
    <row r="102" spans="1:8" ht="19.5" customHeight="1" x14ac:dyDescent="0.25">
      <c r="A102" s="169" t="s">
        <v>392</v>
      </c>
      <c r="B102" s="170" t="s">
        <v>312</v>
      </c>
      <c r="C102" s="170">
        <f>C103</f>
        <v>1</v>
      </c>
      <c r="D102" s="170">
        <f>D103</f>
        <v>1</v>
      </c>
      <c r="E102" s="186"/>
      <c r="F102" s="168"/>
      <c r="G102" s="168"/>
      <c r="H102" s="168"/>
    </row>
    <row r="103" spans="1:8" ht="25.5" customHeight="1" thickBot="1" x14ac:dyDescent="0.3">
      <c r="A103" s="192" t="s">
        <v>393</v>
      </c>
      <c r="B103" s="214" t="s">
        <v>312</v>
      </c>
      <c r="C103" s="220">
        <v>1</v>
      </c>
      <c r="D103" s="220">
        <v>1</v>
      </c>
      <c r="E103" s="472"/>
      <c r="F103" s="168"/>
      <c r="G103" s="168"/>
      <c r="H103" s="168"/>
    </row>
    <row r="104" spans="1:8" ht="20.100000000000001" customHeight="1" thickBot="1" x14ac:dyDescent="0.25">
      <c r="A104" s="1141" t="s">
        <v>394</v>
      </c>
      <c r="B104" s="1142"/>
      <c r="C104" s="1142"/>
      <c r="D104" s="1142"/>
      <c r="E104" s="1143"/>
    </row>
    <row r="105" spans="1:8" ht="19.5" customHeight="1" x14ac:dyDescent="0.25">
      <c r="A105" s="221" t="s">
        <v>395</v>
      </c>
      <c r="B105" s="222" t="s">
        <v>312</v>
      </c>
      <c r="C105" s="734">
        <f>C106+C109+C112</f>
        <v>3</v>
      </c>
      <c r="D105" s="734">
        <f>D106+D109+D112</f>
        <v>3</v>
      </c>
      <c r="E105" s="165"/>
    </row>
    <row r="106" spans="1:8" s="201" customFormat="1" ht="19.5" customHeight="1" x14ac:dyDescent="0.25">
      <c r="A106" s="207" t="s">
        <v>396</v>
      </c>
      <c r="B106" s="170" t="s">
        <v>312</v>
      </c>
      <c r="C106" s="170">
        <v>1</v>
      </c>
      <c r="D106" s="170">
        <v>1</v>
      </c>
      <c r="E106" s="186"/>
    </row>
    <row r="107" spans="1:8" ht="19.5" customHeight="1" x14ac:dyDescent="0.25">
      <c r="A107" s="208" t="s">
        <v>397</v>
      </c>
      <c r="B107" s="172" t="s">
        <v>312</v>
      </c>
      <c r="C107" s="172">
        <v>1</v>
      </c>
      <c r="D107" s="172">
        <v>1</v>
      </c>
      <c r="E107" s="182"/>
    </row>
    <row r="108" spans="1:8" s="183" customFormat="1" ht="19.5" customHeight="1" x14ac:dyDescent="0.25">
      <c r="A108" s="208" t="s">
        <v>398</v>
      </c>
      <c r="B108" s="172" t="s">
        <v>26</v>
      </c>
      <c r="C108" s="212">
        <v>1343</v>
      </c>
      <c r="D108" s="212">
        <v>1194</v>
      </c>
      <c r="E108" s="182"/>
    </row>
    <row r="109" spans="1:8" s="201" customFormat="1" ht="36" customHeight="1" x14ac:dyDescent="0.25">
      <c r="A109" s="223" t="s">
        <v>399</v>
      </c>
      <c r="B109" s="170" t="s">
        <v>312</v>
      </c>
      <c r="C109" s="170">
        <v>1</v>
      </c>
      <c r="D109" s="170">
        <v>1</v>
      </c>
      <c r="E109" s="186"/>
    </row>
    <row r="110" spans="1:8" ht="19.5" customHeight="1" x14ac:dyDescent="0.25">
      <c r="A110" s="208" t="s">
        <v>400</v>
      </c>
      <c r="B110" s="172" t="s">
        <v>312</v>
      </c>
      <c r="C110" s="172">
        <v>1</v>
      </c>
      <c r="D110" s="172">
        <v>1</v>
      </c>
      <c r="E110" s="182"/>
    </row>
    <row r="111" spans="1:8" s="183" customFormat="1" ht="19.5" customHeight="1" x14ac:dyDescent="0.25">
      <c r="A111" s="208" t="s">
        <v>398</v>
      </c>
      <c r="B111" s="172" t="s">
        <v>26</v>
      </c>
      <c r="C111" s="172">
        <v>520</v>
      </c>
      <c r="D111" s="172">
        <v>474</v>
      </c>
      <c r="E111" s="182"/>
    </row>
    <row r="112" spans="1:8" s="201" customFormat="1" ht="30.75" customHeight="1" x14ac:dyDescent="0.25">
      <c r="A112" s="223" t="s">
        <v>401</v>
      </c>
      <c r="B112" s="170" t="s">
        <v>312</v>
      </c>
      <c r="C112" s="170">
        <v>1</v>
      </c>
      <c r="D112" s="170">
        <v>1</v>
      </c>
      <c r="E112" s="186"/>
    </row>
    <row r="113" spans="1:6" ht="19.5" customHeight="1" x14ac:dyDescent="0.25">
      <c r="A113" s="208" t="s">
        <v>402</v>
      </c>
      <c r="B113" s="172" t="s">
        <v>312</v>
      </c>
      <c r="C113" s="172">
        <v>1</v>
      </c>
      <c r="D113" s="172">
        <v>1</v>
      </c>
      <c r="E113" s="182"/>
    </row>
    <row r="114" spans="1:6" s="183" customFormat="1" ht="19.5" customHeight="1" thickBot="1" x14ac:dyDescent="0.3">
      <c r="A114" s="208" t="s">
        <v>398</v>
      </c>
      <c r="B114" s="214" t="s">
        <v>26</v>
      </c>
      <c r="C114" s="224">
        <v>730</v>
      </c>
      <c r="D114" s="224">
        <v>906</v>
      </c>
      <c r="E114" s="472"/>
    </row>
    <row r="115" spans="1:6" ht="20.100000000000001" customHeight="1" thickBot="1" x14ac:dyDescent="0.25">
      <c r="A115" s="1141" t="s">
        <v>37</v>
      </c>
      <c r="B115" s="1142"/>
      <c r="C115" s="1142"/>
      <c r="D115" s="1142"/>
      <c r="E115" s="1143"/>
    </row>
    <row r="116" spans="1:6" ht="20.100000000000001" customHeight="1" x14ac:dyDescent="0.25">
      <c r="A116" s="215" t="s">
        <v>403</v>
      </c>
      <c r="B116" s="225" t="s">
        <v>312</v>
      </c>
      <c r="C116" s="712">
        <f>C117+C119+C121+C122+C123+C124+C125+C126+C127</f>
        <v>9</v>
      </c>
      <c r="D116" s="712">
        <f>D117+D119+D121+D122+D123+D124+D125+D126+D127</f>
        <v>9</v>
      </c>
      <c r="E116" s="447"/>
    </row>
    <row r="117" spans="1:6" s="201" customFormat="1" ht="19.5" customHeight="1" x14ac:dyDescent="0.25">
      <c r="A117" s="207" t="s">
        <v>404</v>
      </c>
      <c r="B117" s="172" t="s">
        <v>312</v>
      </c>
      <c r="C117" s="172">
        <v>1</v>
      </c>
      <c r="D117" s="172">
        <v>1</v>
      </c>
      <c r="E117" s="182">
        <v>1</v>
      </c>
    </row>
    <row r="118" spans="1:6" ht="17.25" customHeight="1" x14ac:dyDescent="0.25">
      <c r="A118" s="208" t="s">
        <v>405</v>
      </c>
      <c r="B118" s="172" t="s">
        <v>26</v>
      </c>
      <c r="C118" s="172">
        <v>788</v>
      </c>
      <c r="D118" s="172">
        <v>560</v>
      </c>
      <c r="E118" s="182"/>
    </row>
    <row r="119" spans="1:6" s="201" customFormat="1" ht="20.25" customHeight="1" x14ac:dyDescent="0.25">
      <c r="A119" s="207" t="s">
        <v>406</v>
      </c>
      <c r="B119" s="170" t="s">
        <v>312</v>
      </c>
      <c r="C119" s="170">
        <v>1</v>
      </c>
      <c r="D119" s="170">
        <v>1</v>
      </c>
      <c r="E119" s="186"/>
    </row>
    <row r="120" spans="1:6" ht="22.5" customHeight="1" x14ac:dyDescent="0.25">
      <c r="A120" s="226" t="s">
        <v>407</v>
      </c>
      <c r="B120" s="172" t="s">
        <v>408</v>
      </c>
      <c r="C120" s="212">
        <v>38</v>
      </c>
      <c r="D120" s="212">
        <v>157</v>
      </c>
      <c r="E120" s="185"/>
      <c r="F120" s="735"/>
    </row>
    <row r="121" spans="1:6" s="183" customFormat="1" ht="22.5" customHeight="1" x14ac:dyDescent="0.25">
      <c r="A121" s="227" t="s">
        <v>409</v>
      </c>
      <c r="B121" s="170" t="s">
        <v>312</v>
      </c>
      <c r="C121" s="170">
        <v>1</v>
      </c>
      <c r="D121" s="170">
        <v>1</v>
      </c>
      <c r="E121" s="185"/>
      <c r="F121" s="146"/>
    </row>
    <row r="122" spans="1:6" s="183" customFormat="1" ht="22.5" customHeight="1" x14ac:dyDescent="0.25">
      <c r="A122" s="227" t="s">
        <v>410</v>
      </c>
      <c r="B122" s="170" t="s">
        <v>312</v>
      </c>
      <c r="C122" s="170">
        <v>1</v>
      </c>
      <c r="D122" s="170">
        <v>1</v>
      </c>
      <c r="E122" s="185"/>
      <c r="F122" s="146"/>
    </row>
    <row r="123" spans="1:6" s="183" customFormat="1" ht="22.5" customHeight="1" x14ac:dyDescent="0.25">
      <c r="A123" s="227" t="s">
        <v>411</v>
      </c>
      <c r="B123" s="170" t="s">
        <v>312</v>
      </c>
      <c r="C123" s="170">
        <v>1</v>
      </c>
      <c r="D123" s="170">
        <v>1</v>
      </c>
      <c r="E123" s="185"/>
      <c r="F123" s="146"/>
    </row>
    <row r="124" spans="1:6" s="183" customFormat="1" ht="22.5" customHeight="1" x14ac:dyDescent="0.25">
      <c r="A124" s="227" t="s">
        <v>412</v>
      </c>
      <c r="B124" s="170" t="s">
        <v>312</v>
      </c>
      <c r="C124" s="170">
        <v>1</v>
      </c>
      <c r="D124" s="170">
        <v>1</v>
      </c>
      <c r="E124" s="185"/>
      <c r="F124" s="146"/>
    </row>
    <row r="125" spans="1:6" s="183" customFormat="1" ht="22.5" customHeight="1" x14ac:dyDescent="0.25">
      <c r="A125" s="227" t="s">
        <v>413</v>
      </c>
      <c r="B125" s="170" t="s">
        <v>312</v>
      </c>
      <c r="C125" s="170">
        <v>1</v>
      </c>
      <c r="D125" s="170">
        <v>1</v>
      </c>
      <c r="E125" s="185"/>
      <c r="F125" s="146"/>
    </row>
    <row r="126" spans="1:6" s="183" customFormat="1" ht="22.5" customHeight="1" x14ac:dyDescent="0.25">
      <c r="A126" s="227" t="s">
        <v>414</v>
      </c>
      <c r="B126" s="170" t="s">
        <v>312</v>
      </c>
      <c r="C126" s="170">
        <v>1</v>
      </c>
      <c r="D126" s="170">
        <v>1</v>
      </c>
      <c r="E126" s="185"/>
      <c r="F126" s="146"/>
    </row>
    <row r="127" spans="1:6" s="183" customFormat="1" ht="22.5" customHeight="1" thickBot="1" x14ac:dyDescent="0.3">
      <c r="A127" s="228" t="s">
        <v>547</v>
      </c>
      <c r="B127" s="229" t="s">
        <v>312</v>
      </c>
      <c r="C127" s="229">
        <v>1</v>
      </c>
      <c r="D127" s="229">
        <v>1</v>
      </c>
      <c r="E127" s="475"/>
      <c r="F127" s="146"/>
    </row>
    <row r="128" spans="1:6" s="183" customFormat="1" ht="31.5" customHeight="1" x14ac:dyDescent="0.2">
      <c r="A128" s="1140" t="s">
        <v>548</v>
      </c>
      <c r="B128" s="1140"/>
      <c r="C128" s="1140"/>
      <c r="D128" s="1140"/>
      <c r="E128" s="1140"/>
    </row>
    <row r="129" spans="1:5" s="183" customFormat="1" ht="15.75" x14ac:dyDescent="0.2">
      <c r="A129" s="1140" t="s">
        <v>549</v>
      </c>
      <c r="B129" s="1140"/>
      <c r="C129" s="1140"/>
      <c r="D129" s="1140"/>
      <c r="E129" s="1140"/>
    </row>
    <row r="130" spans="1:5" ht="36.75" customHeight="1" x14ac:dyDescent="0.2">
      <c r="A130" s="1140" t="s">
        <v>550</v>
      </c>
      <c r="B130" s="1140"/>
      <c r="C130" s="1140"/>
      <c r="D130" s="1140"/>
      <c r="E130" s="1140"/>
    </row>
    <row r="131" spans="1:5" ht="15.75" x14ac:dyDescent="0.2">
      <c r="A131" s="1140" t="s">
        <v>415</v>
      </c>
      <c r="B131" s="1140"/>
      <c r="C131" s="1140"/>
      <c r="D131" s="1140"/>
      <c r="E131" s="1140"/>
    </row>
    <row r="132" spans="1:5" ht="15.75" x14ac:dyDescent="0.2">
      <c r="A132" s="1140" t="s">
        <v>551</v>
      </c>
      <c r="B132" s="1140"/>
      <c r="C132" s="1140"/>
      <c r="D132" s="1140"/>
      <c r="E132" s="1140"/>
    </row>
    <row r="133" spans="1:5" ht="27" customHeight="1" x14ac:dyDescent="0.2">
      <c r="A133" s="1140" t="s">
        <v>609</v>
      </c>
      <c r="B133" s="1140"/>
      <c r="C133" s="1140"/>
      <c r="D133" s="1140"/>
      <c r="E133" s="1140"/>
    </row>
  </sheetData>
  <mergeCells count="16">
    <mergeCell ref="A47:E47"/>
    <mergeCell ref="A1:E1"/>
    <mergeCell ref="D2:E2"/>
    <mergeCell ref="A3:A4"/>
    <mergeCell ref="B3:D3"/>
    <mergeCell ref="A10:E10"/>
    <mergeCell ref="A130:E130"/>
    <mergeCell ref="A131:E131"/>
    <mergeCell ref="A132:E132"/>
    <mergeCell ref="A133:E133"/>
    <mergeCell ref="A64:E64"/>
    <mergeCell ref="A91:E91"/>
    <mergeCell ref="A104:E104"/>
    <mergeCell ref="A115:E115"/>
    <mergeCell ref="A128:E128"/>
    <mergeCell ref="A129:E129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0" orientation="portrait" r:id="rId1"/>
  <headerFooter alignWithMargins="0">
    <oddFooter xml:space="preserve">&amp;C&amp;P+17
</oddFooter>
  </headerFooter>
  <rowBreaks count="1" manualBreakCount="1">
    <brk id="7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9"/>
  <sheetViews>
    <sheetView tabSelected="1" view="pageBreakPreview" zoomScale="70" zoomScaleNormal="69" zoomScaleSheetLayoutView="70" workbookViewId="0">
      <selection sqref="A1:I1"/>
    </sheetView>
  </sheetViews>
  <sheetFormatPr defaultRowHeight="12.75" x14ac:dyDescent="0.2"/>
  <cols>
    <col min="1" max="1" width="39.7109375" style="57" customWidth="1"/>
    <col min="2" max="2" width="17.140625" style="21" customWidth="1"/>
    <col min="3" max="3" width="10.42578125" style="21" customWidth="1"/>
    <col min="4" max="4" width="12.28515625" style="21" customWidth="1"/>
    <col min="5" max="5" width="16.85546875" style="21" customWidth="1"/>
    <col min="6" max="6" width="28.5703125" style="21" customWidth="1"/>
    <col min="7" max="7" width="30" style="21" customWidth="1"/>
    <col min="8" max="8" width="14.85546875" style="21" customWidth="1"/>
    <col min="9" max="9" width="14.85546875" style="57" customWidth="1"/>
    <col min="10" max="10" width="17.85546875" style="57" customWidth="1"/>
    <col min="11" max="11" width="84.7109375" style="57" customWidth="1"/>
    <col min="12" max="260" width="9.140625" style="57"/>
    <col min="261" max="261" width="42.140625" style="57" bestFit="1" customWidth="1"/>
    <col min="262" max="262" width="7.7109375" style="57" bestFit="1" customWidth="1"/>
    <col min="263" max="263" width="14.85546875" style="57" bestFit="1" customWidth="1"/>
    <col min="264" max="264" width="14.85546875" style="57" customWidth="1"/>
    <col min="265" max="265" width="14.85546875" style="57" bestFit="1" customWidth="1"/>
    <col min="266" max="267" width="17.85546875" style="57" customWidth="1"/>
    <col min="268" max="516" width="9.140625" style="57"/>
    <col min="517" max="517" width="42.140625" style="57" bestFit="1" customWidth="1"/>
    <col min="518" max="518" width="7.7109375" style="57" bestFit="1" customWidth="1"/>
    <col min="519" max="519" width="14.85546875" style="57" bestFit="1" customWidth="1"/>
    <col min="520" max="520" width="14.85546875" style="57" customWidth="1"/>
    <col min="521" max="521" width="14.85546875" style="57" bestFit="1" customWidth="1"/>
    <col min="522" max="523" width="17.85546875" style="57" customWidth="1"/>
    <col min="524" max="772" width="9.140625" style="57"/>
    <col min="773" max="773" width="42.140625" style="57" bestFit="1" customWidth="1"/>
    <col min="774" max="774" width="7.7109375" style="57" bestFit="1" customWidth="1"/>
    <col min="775" max="775" width="14.85546875" style="57" bestFit="1" customWidth="1"/>
    <col min="776" max="776" width="14.85546875" style="57" customWidth="1"/>
    <col min="777" max="777" width="14.85546875" style="57" bestFit="1" customWidth="1"/>
    <col min="778" max="779" width="17.85546875" style="57" customWidth="1"/>
    <col min="780" max="1028" width="9.140625" style="57"/>
    <col min="1029" max="1029" width="42.140625" style="57" bestFit="1" customWidth="1"/>
    <col min="1030" max="1030" width="7.7109375" style="57" bestFit="1" customWidth="1"/>
    <col min="1031" max="1031" width="14.85546875" style="57" bestFit="1" customWidth="1"/>
    <col min="1032" max="1032" width="14.85546875" style="57" customWidth="1"/>
    <col min="1033" max="1033" width="14.85546875" style="57" bestFit="1" customWidth="1"/>
    <col min="1034" max="1035" width="17.85546875" style="57" customWidth="1"/>
    <col min="1036" max="1284" width="9.140625" style="57"/>
    <col min="1285" max="1285" width="42.140625" style="57" bestFit="1" customWidth="1"/>
    <col min="1286" max="1286" width="7.7109375" style="57" bestFit="1" customWidth="1"/>
    <col min="1287" max="1287" width="14.85546875" style="57" bestFit="1" customWidth="1"/>
    <col min="1288" max="1288" width="14.85546875" style="57" customWidth="1"/>
    <col min="1289" max="1289" width="14.85546875" style="57" bestFit="1" customWidth="1"/>
    <col min="1290" max="1291" width="17.85546875" style="57" customWidth="1"/>
    <col min="1292" max="1540" width="9.140625" style="57"/>
    <col min="1541" max="1541" width="42.140625" style="57" bestFit="1" customWidth="1"/>
    <col min="1542" max="1542" width="7.7109375" style="57" bestFit="1" customWidth="1"/>
    <col min="1543" max="1543" width="14.85546875" style="57" bestFit="1" customWidth="1"/>
    <col min="1544" max="1544" width="14.85546875" style="57" customWidth="1"/>
    <col min="1545" max="1545" width="14.85546875" style="57" bestFit="1" customWidth="1"/>
    <col min="1546" max="1547" width="17.85546875" style="57" customWidth="1"/>
    <col min="1548" max="1796" width="9.140625" style="57"/>
    <col min="1797" max="1797" width="42.140625" style="57" bestFit="1" customWidth="1"/>
    <col min="1798" max="1798" width="7.7109375" style="57" bestFit="1" customWidth="1"/>
    <col min="1799" max="1799" width="14.85546875" style="57" bestFit="1" customWidth="1"/>
    <col min="1800" max="1800" width="14.85546875" style="57" customWidth="1"/>
    <col min="1801" max="1801" width="14.85546875" style="57" bestFit="1" customWidth="1"/>
    <col min="1802" max="1803" width="17.85546875" style="57" customWidth="1"/>
    <col min="1804" max="2052" width="9.140625" style="57"/>
    <col min="2053" max="2053" width="42.140625" style="57" bestFit="1" customWidth="1"/>
    <col min="2054" max="2054" width="7.7109375" style="57" bestFit="1" customWidth="1"/>
    <col min="2055" max="2055" width="14.85546875" style="57" bestFit="1" customWidth="1"/>
    <col min="2056" max="2056" width="14.85546875" style="57" customWidth="1"/>
    <col min="2057" max="2057" width="14.85546875" style="57" bestFit="1" customWidth="1"/>
    <col min="2058" max="2059" width="17.85546875" style="57" customWidth="1"/>
    <col min="2060" max="2308" width="9.140625" style="57"/>
    <col min="2309" max="2309" width="42.140625" style="57" bestFit="1" customWidth="1"/>
    <col min="2310" max="2310" width="7.7109375" style="57" bestFit="1" customWidth="1"/>
    <col min="2311" max="2311" width="14.85546875" style="57" bestFit="1" customWidth="1"/>
    <col min="2312" max="2312" width="14.85546875" style="57" customWidth="1"/>
    <col min="2313" max="2313" width="14.85546875" style="57" bestFit="1" customWidth="1"/>
    <col min="2314" max="2315" width="17.85546875" style="57" customWidth="1"/>
    <col min="2316" max="2564" width="9.140625" style="57"/>
    <col min="2565" max="2565" width="42.140625" style="57" bestFit="1" customWidth="1"/>
    <col min="2566" max="2566" width="7.7109375" style="57" bestFit="1" customWidth="1"/>
    <col min="2567" max="2567" width="14.85546875" style="57" bestFit="1" customWidth="1"/>
    <col min="2568" max="2568" width="14.85546875" style="57" customWidth="1"/>
    <col min="2569" max="2569" width="14.85546875" style="57" bestFit="1" customWidth="1"/>
    <col min="2570" max="2571" width="17.85546875" style="57" customWidth="1"/>
    <col min="2572" max="2820" width="9.140625" style="57"/>
    <col min="2821" max="2821" width="42.140625" style="57" bestFit="1" customWidth="1"/>
    <col min="2822" max="2822" width="7.7109375" style="57" bestFit="1" customWidth="1"/>
    <col min="2823" max="2823" width="14.85546875" style="57" bestFit="1" customWidth="1"/>
    <col min="2824" max="2824" width="14.85546875" style="57" customWidth="1"/>
    <col min="2825" max="2825" width="14.85546875" style="57" bestFit="1" customWidth="1"/>
    <col min="2826" max="2827" width="17.85546875" style="57" customWidth="1"/>
    <col min="2828" max="3076" width="9.140625" style="57"/>
    <col min="3077" max="3077" width="42.140625" style="57" bestFit="1" customWidth="1"/>
    <col min="3078" max="3078" width="7.7109375" style="57" bestFit="1" customWidth="1"/>
    <col min="3079" max="3079" width="14.85546875" style="57" bestFit="1" customWidth="1"/>
    <col min="3080" max="3080" width="14.85546875" style="57" customWidth="1"/>
    <col min="3081" max="3081" width="14.85546875" style="57" bestFit="1" customWidth="1"/>
    <col min="3082" max="3083" width="17.85546875" style="57" customWidth="1"/>
    <col min="3084" max="3332" width="9.140625" style="57"/>
    <col min="3333" max="3333" width="42.140625" style="57" bestFit="1" customWidth="1"/>
    <col min="3334" max="3334" width="7.7109375" style="57" bestFit="1" customWidth="1"/>
    <col min="3335" max="3335" width="14.85546875" style="57" bestFit="1" customWidth="1"/>
    <col min="3336" max="3336" width="14.85546875" style="57" customWidth="1"/>
    <col min="3337" max="3337" width="14.85546875" style="57" bestFit="1" customWidth="1"/>
    <col min="3338" max="3339" width="17.85546875" style="57" customWidth="1"/>
    <col min="3340" max="3588" width="9.140625" style="57"/>
    <col min="3589" max="3589" width="42.140625" style="57" bestFit="1" customWidth="1"/>
    <col min="3590" max="3590" width="7.7109375" style="57" bestFit="1" customWidth="1"/>
    <col min="3591" max="3591" width="14.85546875" style="57" bestFit="1" customWidth="1"/>
    <col min="3592" max="3592" width="14.85546875" style="57" customWidth="1"/>
    <col min="3593" max="3593" width="14.85546875" style="57" bestFit="1" customWidth="1"/>
    <col min="3594" max="3595" width="17.85546875" style="57" customWidth="1"/>
    <col min="3596" max="3844" width="9.140625" style="57"/>
    <col min="3845" max="3845" width="42.140625" style="57" bestFit="1" customWidth="1"/>
    <col min="3846" max="3846" width="7.7109375" style="57" bestFit="1" customWidth="1"/>
    <col min="3847" max="3847" width="14.85546875" style="57" bestFit="1" customWidth="1"/>
    <col min="3848" max="3848" width="14.85546875" style="57" customWidth="1"/>
    <col min="3849" max="3849" width="14.85546875" style="57" bestFit="1" customWidth="1"/>
    <col min="3850" max="3851" width="17.85546875" style="57" customWidth="1"/>
    <col min="3852" max="4100" width="9.140625" style="57"/>
    <col min="4101" max="4101" width="42.140625" style="57" bestFit="1" customWidth="1"/>
    <col min="4102" max="4102" width="7.7109375" style="57" bestFit="1" customWidth="1"/>
    <col min="4103" max="4103" width="14.85546875" style="57" bestFit="1" customWidth="1"/>
    <col min="4104" max="4104" width="14.85546875" style="57" customWidth="1"/>
    <col min="4105" max="4105" width="14.85546875" style="57" bestFit="1" customWidth="1"/>
    <col min="4106" max="4107" width="17.85546875" style="57" customWidth="1"/>
    <col min="4108" max="4356" width="9.140625" style="57"/>
    <col min="4357" max="4357" width="42.140625" style="57" bestFit="1" customWidth="1"/>
    <col min="4358" max="4358" width="7.7109375" style="57" bestFit="1" customWidth="1"/>
    <col min="4359" max="4359" width="14.85546875" style="57" bestFit="1" customWidth="1"/>
    <col min="4360" max="4360" width="14.85546875" style="57" customWidth="1"/>
    <col min="4361" max="4361" width="14.85546875" style="57" bestFit="1" customWidth="1"/>
    <col min="4362" max="4363" width="17.85546875" style="57" customWidth="1"/>
    <col min="4364" max="4612" width="9.140625" style="57"/>
    <col min="4613" max="4613" width="42.140625" style="57" bestFit="1" customWidth="1"/>
    <col min="4614" max="4614" width="7.7109375" style="57" bestFit="1" customWidth="1"/>
    <col min="4615" max="4615" width="14.85546875" style="57" bestFit="1" customWidth="1"/>
    <col min="4616" max="4616" width="14.85546875" style="57" customWidth="1"/>
    <col min="4617" max="4617" width="14.85546875" style="57" bestFit="1" customWidth="1"/>
    <col min="4618" max="4619" width="17.85546875" style="57" customWidth="1"/>
    <col min="4620" max="4868" width="9.140625" style="57"/>
    <col min="4869" max="4869" width="42.140625" style="57" bestFit="1" customWidth="1"/>
    <col min="4870" max="4870" width="7.7109375" style="57" bestFit="1" customWidth="1"/>
    <col min="4871" max="4871" width="14.85546875" style="57" bestFit="1" customWidth="1"/>
    <col min="4872" max="4872" width="14.85546875" style="57" customWidth="1"/>
    <col min="4873" max="4873" width="14.85546875" style="57" bestFit="1" customWidth="1"/>
    <col min="4874" max="4875" width="17.85546875" style="57" customWidth="1"/>
    <col min="4876" max="5124" width="9.140625" style="57"/>
    <col min="5125" max="5125" width="42.140625" style="57" bestFit="1" customWidth="1"/>
    <col min="5126" max="5126" width="7.7109375" style="57" bestFit="1" customWidth="1"/>
    <col min="5127" max="5127" width="14.85546875" style="57" bestFit="1" customWidth="1"/>
    <col min="5128" max="5128" width="14.85546875" style="57" customWidth="1"/>
    <col min="5129" max="5129" width="14.85546875" style="57" bestFit="1" customWidth="1"/>
    <col min="5130" max="5131" width="17.85546875" style="57" customWidth="1"/>
    <col min="5132" max="5380" width="9.140625" style="57"/>
    <col min="5381" max="5381" width="42.140625" style="57" bestFit="1" customWidth="1"/>
    <col min="5382" max="5382" width="7.7109375" style="57" bestFit="1" customWidth="1"/>
    <col min="5383" max="5383" width="14.85546875" style="57" bestFit="1" customWidth="1"/>
    <col min="5384" max="5384" width="14.85546875" style="57" customWidth="1"/>
    <col min="5385" max="5385" width="14.85546875" style="57" bestFit="1" customWidth="1"/>
    <col min="5386" max="5387" width="17.85546875" style="57" customWidth="1"/>
    <col min="5388" max="5636" width="9.140625" style="57"/>
    <col min="5637" max="5637" width="42.140625" style="57" bestFit="1" customWidth="1"/>
    <col min="5638" max="5638" width="7.7109375" style="57" bestFit="1" customWidth="1"/>
    <col min="5639" max="5639" width="14.85546875" style="57" bestFit="1" customWidth="1"/>
    <col min="5640" max="5640" width="14.85546875" style="57" customWidth="1"/>
    <col min="5641" max="5641" width="14.85546875" style="57" bestFit="1" customWidth="1"/>
    <col min="5642" max="5643" width="17.85546875" style="57" customWidth="1"/>
    <col min="5644" max="5892" width="9.140625" style="57"/>
    <col min="5893" max="5893" width="42.140625" style="57" bestFit="1" customWidth="1"/>
    <col min="5894" max="5894" width="7.7109375" style="57" bestFit="1" customWidth="1"/>
    <col min="5895" max="5895" width="14.85546875" style="57" bestFit="1" customWidth="1"/>
    <col min="5896" max="5896" width="14.85546875" style="57" customWidth="1"/>
    <col min="5897" max="5897" width="14.85546875" style="57" bestFit="1" customWidth="1"/>
    <col min="5898" max="5899" width="17.85546875" style="57" customWidth="1"/>
    <col min="5900" max="6148" width="9.140625" style="57"/>
    <col min="6149" max="6149" width="42.140625" style="57" bestFit="1" customWidth="1"/>
    <col min="6150" max="6150" width="7.7109375" style="57" bestFit="1" customWidth="1"/>
    <col min="6151" max="6151" width="14.85546875" style="57" bestFit="1" customWidth="1"/>
    <col min="6152" max="6152" width="14.85546875" style="57" customWidth="1"/>
    <col min="6153" max="6153" width="14.85546875" style="57" bestFit="1" customWidth="1"/>
    <col min="6154" max="6155" width="17.85546875" style="57" customWidth="1"/>
    <col min="6156" max="6404" width="9.140625" style="57"/>
    <col min="6405" max="6405" width="42.140625" style="57" bestFit="1" customWidth="1"/>
    <col min="6406" max="6406" width="7.7109375" style="57" bestFit="1" customWidth="1"/>
    <col min="6407" max="6407" width="14.85546875" style="57" bestFit="1" customWidth="1"/>
    <col min="6408" max="6408" width="14.85546875" style="57" customWidth="1"/>
    <col min="6409" max="6409" width="14.85546875" style="57" bestFit="1" customWidth="1"/>
    <col min="6410" max="6411" width="17.85546875" style="57" customWidth="1"/>
    <col min="6412" max="6660" width="9.140625" style="57"/>
    <col min="6661" max="6661" width="42.140625" style="57" bestFit="1" customWidth="1"/>
    <col min="6662" max="6662" width="7.7109375" style="57" bestFit="1" customWidth="1"/>
    <col min="6663" max="6663" width="14.85546875" style="57" bestFit="1" customWidth="1"/>
    <col min="6664" max="6664" width="14.85546875" style="57" customWidth="1"/>
    <col min="6665" max="6665" width="14.85546875" style="57" bestFit="1" customWidth="1"/>
    <col min="6666" max="6667" width="17.85546875" style="57" customWidth="1"/>
    <col min="6668" max="6916" width="9.140625" style="57"/>
    <col min="6917" max="6917" width="42.140625" style="57" bestFit="1" customWidth="1"/>
    <col min="6918" max="6918" width="7.7109375" style="57" bestFit="1" customWidth="1"/>
    <col min="6919" max="6919" width="14.85546875" style="57" bestFit="1" customWidth="1"/>
    <col min="6920" max="6920" width="14.85546875" style="57" customWidth="1"/>
    <col min="6921" max="6921" width="14.85546875" style="57" bestFit="1" customWidth="1"/>
    <col min="6922" max="6923" width="17.85546875" style="57" customWidth="1"/>
    <col min="6924" max="7172" width="9.140625" style="57"/>
    <col min="7173" max="7173" width="42.140625" style="57" bestFit="1" customWidth="1"/>
    <col min="7174" max="7174" width="7.7109375" style="57" bestFit="1" customWidth="1"/>
    <col min="7175" max="7175" width="14.85546875" style="57" bestFit="1" customWidth="1"/>
    <col min="7176" max="7176" width="14.85546875" style="57" customWidth="1"/>
    <col min="7177" max="7177" width="14.85546875" style="57" bestFit="1" customWidth="1"/>
    <col min="7178" max="7179" width="17.85546875" style="57" customWidth="1"/>
    <col min="7180" max="7428" width="9.140625" style="57"/>
    <col min="7429" max="7429" width="42.140625" style="57" bestFit="1" customWidth="1"/>
    <col min="7430" max="7430" width="7.7109375" style="57" bestFit="1" customWidth="1"/>
    <col min="7431" max="7431" width="14.85546875" style="57" bestFit="1" customWidth="1"/>
    <col min="7432" max="7432" width="14.85546875" style="57" customWidth="1"/>
    <col min="7433" max="7433" width="14.85546875" style="57" bestFit="1" customWidth="1"/>
    <col min="7434" max="7435" width="17.85546875" style="57" customWidth="1"/>
    <col min="7436" max="7684" width="9.140625" style="57"/>
    <col min="7685" max="7685" width="42.140625" style="57" bestFit="1" customWidth="1"/>
    <col min="7686" max="7686" width="7.7109375" style="57" bestFit="1" customWidth="1"/>
    <col min="7687" max="7687" width="14.85546875" style="57" bestFit="1" customWidth="1"/>
    <col min="7688" max="7688" width="14.85546875" style="57" customWidth="1"/>
    <col min="7689" max="7689" width="14.85546875" style="57" bestFit="1" customWidth="1"/>
    <col min="7690" max="7691" width="17.85546875" style="57" customWidth="1"/>
    <col min="7692" max="7940" width="9.140625" style="57"/>
    <col min="7941" max="7941" width="42.140625" style="57" bestFit="1" customWidth="1"/>
    <col min="7942" max="7942" width="7.7109375" style="57" bestFit="1" customWidth="1"/>
    <col min="7943" max="7943" width="14.85546875" style="57" bestFit="1" customWidth="1"/>
    <col min="7944" max="7944" width="14.85546875" style="57" customWidth="1"/>
    <col min="7945" max="7945" width="14.85546875" style="57" bestFit="1" customWidth="1"/>
    <col min="7946" max="7947" width="17.85546875" style="57" customWidth="1"/>
    <col min="7948" max="8196" width="9.140625" style="57"/>
    <col min="8197" max="8197" width="42.140625" style="57" bestFit="1" customWidth="1"/>
    <col min="8198" max="8198" width="7.7109375" style="57" bestFit="1" customWidth="1"/>
    <col min="8199" max="8199" width="14.85546875" style="57" bestFit="1" customWidth="1"/>
    <col min="8200" max="8200" width="14.85546875" style="57" customWidth="1"/>
    <col min="8201" max="8201" width="14.85546875" style="57" bestFit="1" customWidth="1"/>
    <col min="8202" max="8203" width="17.85546875" style="57" customWidth="1"/>
    <col min="8204" max="8452" width="9.140625" style="57"/>
    <col min="8453" max="8453" width="42.140625" style="57" bestFit="1" customWidth="1"/>
    <col min="8454" max="8454" width="7.7109375" style="57" bestFit="1" customWidth="1"/>
    <col min="8455" max="8455" width="14.85546875" style="57" bestFit="1" customWidth="1"/>
    <col min="8456" max="8456" width="14.85546875" style="57" customWidth="1"/>
    <col min="8457" max="8457" width="14.85546875" style="57" bestFit="1" customWidth="1"/>
    <col min="8458" max="8459" width="17.85546875" style="57" customWidth="1"/>
    <col min="8460" max="8708" width="9.140625" style="57"/>
    <col min="8709" max="8709" width="42.140625" style="57" bestFit="1" customWidth="1"/>
    <col min="8710" max="8710" width="7.7109375" style="57" bestFit="1" customWidth="1"/>
    <col min="8711" max="8711" width="14.85546875" style="57" bestFit="1" customWidth="1"/>
    <col min="8712" max="8712" width="14.85546875" style="57" customWidth="1"/>
    <col min="8713" max="8713" width="14.85546875" style="57" bestFit="1" customWidth="1"/>
    <col min="8714" max="8715" width="17.85546875" style="57" customWidth="1"/>
    <col min="8716" max="8964" width="9.140625" style="57"/>
    <col min="8965" max="8965" width="42.140625" style="57" bestFit="1" customWidth="1"/>
    <col min="8966" max="8966" width="7.7109375" style="57" bestFit="1" customWidth="1"/>
    <col min="8967" max="8967" width="14.85546875" style="57" bestFit="1" customWidth="1"/>
    <col min="8968" max="8968" width="14.85546875" style="57" customWidth="1"/>
    <col min="8969" max="8969" width="14.85546875" style="57" bestFit="1" customWidth="1"/>
    <col min="8970" max="8971" width="17.85546875" style="57" customWidth="1"/>
    <col min="8972" max="9220" width="9.140625" style="57"/>
    <col min="9221" max="9221" width="42.140625" style="57" bestFit="1" customWidth="1"/>
    <col min="9222" max="9222" width="7.7109375" style="57" bestFit="1" customWidth="1"/>
    <col min="9223" max="9223" width="14.85546875" style="57" bestFit="1" customWidth="1"/>
    <col min="9224" max="9224" width="14.85546875" style="57" customWidth="1"/>
    <col min="9225" max="9225" width="14.85546875" style="57" bestFit="1" customWidth="1"/>
    <col min="9226" max="9227" width="17.85546875" style="57" customWidth="1"/>
    <col min="9228" max="9476" width="9.140625" style="57"/>
    <col min="9477" max="9477" width="42.140625" style="57" bestFit="1" customWidth="1"/>
    <col min="9478" max="9478" width="7.7109375" style="57" bestFit="1" customWidth="1"/>
    <col min="9479" max="9479" width="14.85546875" style="57" bestFit="1" customWidth="1"/>
    <col min="9480" max="9480" width="14.85546875" style="57" customWidth="1"/>
    <col min="9481" max="9481" width="14.85546875" style="57" bestFit="1" customWidth="1"/>
    <col min="9482" max="9483" width="17.85546875" style="57" customWidth="1"/>
    <col min="9484" max="9732" width="9.140625" style="57"/>
    <col min="9733" max="9733" width="42.140625" style="57" bestFit="1" customWidth="1"/>
    <col min="9734" max="9734" width="7.7109375" style="57" bestFit="1" customWidth="1"/>
    <col min="9735" max="9735" width="14.85546875" style="57" bestFit="1" customWidth="1"/>
    <col min="9736" max="9736" width="14.85546875" style="57" customWidth="1"/>
    <col min="9737" max="9737" width="14.85546875" style="57" bestFit="1" customWidth="1"/>
    <col min="9738" max="9739" width="17.85546875" style="57" customWidth="1"/>
    <col min="9740" max="9988" width="9.140625" style="57"/>
    <col min="9989" max="9989" width="42.140625" style="57" bestFit="1" customWidth="1"/>
    <col min="9990" max="9990" width="7.7109375" style="57" bestFit="1" customWidth="1"/>
    <col min="9991" max="9991" width="14.85546875" style="57" bestFit="1" customWidth="1"/>
    <col min="9992" max="9992" width="14.85546875" style="57" customWidth="1"/>
    <col min="9993" max="9993" width="14.85546875" style="57" bestFit="1" customWidth="1"/>
    <col min="9994" max="9995" width="17.85546875" style="57" customWidth="1"/>
    <col min="9996" max="10244" width="9.140625" style="57"/>
    <col min="10245" max="10245" width="42.140625" style="57" bestFit="1" customWidth="1"/>
    <col min="10246" max="10246" width="7.7109375" style="57" bestFit="1" customWidth="1"/>
    <col min="10247" max="10247" width="14.85546875" style="57" bestFit="1" customWidth="1"/>
    <col min="10248" max="10248" width="14.85546875" style="57" customWidth="1"/>
    <col min="10249" max="10249" width="14.85546875" style="57" bestFit="1" customWidth="1"/>
    <col min="10250" max="10251" width="17.85546875" style="57" customWidth="1"/>
    <col min="10252" max="10500" width="9.140625" style="57"/>
    <col min="10501" max="10501" width="42.140625" style="57" bestFit="1" customWidth="1"/>
    <col min="10502" max="10502" width="7.7109375" style="57" bestFit="1" customWidth="1"/>
    <col min="10503" max="10503" width="14.85546875" style="57" bestFit="1" customWidth="1"/>
    <col min="10504" max="10504" width="14.85546875" style="57" customWidth="1"/>
    <col min="10505" max="10505" width="14.85546875" style="57" bestFit="1" customWidth="1"/>
    <col min="10506" max="10507" width="17.85546875" style="57" customWidth="1"/>
    <col min="10508" max="10756" width="9.140625" style="57"/>
    <col min="10757" max="10757" width="42.140625" style="57" bestFit="1" customWidth="1"/>
    <col min="10758" max="10758" width="7.7109375" style="57" bestFit="1" customWidth="1"/>
    <col min="10759" max="10759" width="14.85546875" style="57" bestFit="1" customWidth="1"/>
    <col min="10760" max="10760" width="14.85546875" style="57" customWidth="1"/>
    <col min="10761" max="10761" width="14.85546875" style="57" bestFit="1" customWidth="1"/>
    <col min="10762" max="10763" width="17.85546875" style="57" customWidth="1"/>
    <col min="10764" max="11012" width="9.140625" style="57"/>
    <col min="11013" max="11013" width="42.140625" style="57" bestFit="1" customWidth="1"/>
    <col min="11014" max="11014" width="7.7109375" style="57" bestFit="1" customWidth="1"/>
    <col min="11015" max="11015" width="14.85546875" style="57" bestFit="1" customWidth="1"/>
    <col min="11016" max="11016" width="14.85546875" style="57" customWidth="1"/>
    <col min="11017" max="11017" width="14.85546875" style="57" bestFit="1" customWidth="1"/>
    <col min="11018" max="11019" width="17.85546875" style="57" customWidth="1"/>
    <col min="11020" max="11268" width="9.140625" style="57"/>
    <col min="11269" max="11269" width="42.140625" style="57" bestFit="1" customWidth="1"/>
    <col min="11270" max="11270" width="7.7109375" style="57" bestFit="1" customWidth="1"/>
    <col min="11271" max="11271" width="14.85546875" style="57" bestFit="1" customWidth="1"/>
    <col min="11272" max="11272" width="14.85546875" style="57" customWidth="1"/>
    <col min="11273" max="11273" width="14.85546875" style="57" bestFit="1" customWidth="1"/>
    <col min="11274" max="11275" width="17.85546875" style="57" customWidth="1"/>
    <col min="11276" max="11524" width="9.140625" style="57"/>
    <col min="11525" max="11525" width="42.140625" style="57" bestFit="1" customWidth="1"/>
    <col min="11526" max="11526" width="7.7109375" style="57" bestFit="1" customWidth="1"/>
    <col min="11527" max="11527" width="14.85546875" style="57" bestFit="1" customWidth="1"/>
    <col min="11528" max="11528" width="14.85546875" style="57" customWidth="1"/>
    <col min="11529" max="11529" width="14.85546875" style="57" bestFit="1" customWidth="1"/>
    <col min="11530" max="11531" width="17.85546875" style="57" customWidth="1"/>
    <col min="11532" max="11780" width="9.140625" style="57"/>
    <col min="11781" max="11781" width="42.140625" style="57" bestFit="1" customWidth="1"/>
    <col min="11782" max="11782" width="7.7109375" style="57" bestFit="1" customWidth="1"/>
    <col min="11783" max="11783" width="14.85546875" style="57" bestFit="1" customWidth="1"/>
    <col min="11784" max="11784" width="14.85546875" style="57" customWidth="1"/>
    <col min="11785" max="11785" width="14.85546875" style="57" bestFit="1" customWidth="1"/>
    <col min="11786" max="11787" width="17.85546875" style="57" customWidth="1"/>
    <col min="11788" max="12036" width="9.140625" style="57"/>
    <col min="12037" max="12037" width="42.140625" style="57" bestFit="1" customWidth="1"/>
    <col min="12038" max="12038" width="7.7109375" style="57" bestFit="1" customWidth="1"/>
    <col min="12039" max="12039" width="14.85546875" style="57" bestFit="1" customWidth="1"/>
    <col min="12040" max="12040" width="14.85546875" style="57" customWidth="1"/>
    <col min="12041" max="12041" width="14.85546875" style="57" bestFit="1" customWidth="1"/>
    <col min="12042" max="12043" width="17.85546875" style="57" customWidth="1"/>
    <col min="12044" max="12292" width="9.140625" style="57"/>
    <col min="12293" max="12293" width="42.140625" style="57" bestFit="1" customWidth="1"/>
    <col min="12294" max="12294" width="7.7109375" style="57" bestFit="1" customWidth="1"/>
    <col min="12295" max="12295" width="14.85546875" style="57" bestFit="1" customWidth="1"/>
    <col min="12296" max="12296" width="14.85546875" style="57" customWidth="1"/>
    <col min="12297" max="12297" width="14.85546875" style="57" bestFit="1" customWidth="1"/>
    <col min="12298" max="12299" width="17.85546875" style="57" customWidth="1"/>
    <col min="12300" max="12548" width="9.140625" style="57"/>
    <col min="12549" max="12549" width="42.140625" style="57" bestFit="1" customWidth="1"/>
    <col min="12550" max="12550" width="7.7109375" style="57" bestFit="1" customWidth="1"/>
    <col min="12551" max="12551" width="14.85546875" style="57" bestFit="1" customWidth="1"/>
    <col min="12552" max="12552" width="14.85546875" style="57" customWidth="1"/>
    <col min="12553" max="12553" width="14.85546875" style="57" bestFit="1" customWidth="1"/>
    <col min="12554" max="12555" width="17.85546875" style="57" customWidth="1"/>
    <col min="12556" max="12804" width="9.140625" style="57"/>
    <col min="12805" max="12805" width="42.140625" style="57" bestFit="1" customWidth="1"/>
    <col min="12806" max="12806" width="7.7109375" style="57" bestFit="1" customWidth="1"/>
    <col min="12807" max="12807" width="14.85546875" style="57" bestFit="1" customWidth="1"/>
    <col min="12808" max="12808" width="14.85546875" style="57" customWidth="1"/>
    <col min="12809" max="12809" width="14.85546875" style="57" bestFit="1" customWidth="1"/>
    <col min="12810" max="12811" width="17.85546875" style="57" customWidth="1"/>
    <col min="12812" max="13060" width="9.140625" style="57"/>
    <col min="13061" max="13061" width="42.140625" style="57" bestFit="1" customWidth="1"/>
    <col min="13062" max="13062" width="7.7109375" style="57" bestFit="1" customWidth="1"/>
    <col min="13063" max="13063" width="14.85546875" style="57" bestFit="1" customWidth="1"/>
    <col min="13064" max="13064" width="14.85546875" style="57" customWidth="1"/>
    <col min="13065" max="13065" width="14.85546875" style="57" bestFit="1" customWidth="1"/>
    <col min="13066" max="13067" width="17.85546875" style="57" customWidth="1"/>
    <col min="13068" max="13316" width="9.140625" style="57"/>
    <col min="13317" max="13317" width="42.140625" style="57" bestFit="1" customWidth="1"/>
    <col min="13318" max="13318" width="7.7109375" style="57" bestFit="1" customWidth="1"/>
    <col min="13319" max="13319" width="14.85546875" style="57" bestFit="1" customWidth="1"/>
    <col min="13320" max="13320" width="14.85546875" style="57" customWidth="1"/>
    <col min="13321" max="13321" width="14.85546875" style="57" bestFit="1" customWidth="1"/>
    <col min="13322" max="13323" width="17.85546875" style="57" customWidth="1"/>
    <col min="13324" max="13572" width="9.140625" style="57"/>
    <col min="13573" max="13573" width="42.140625" style="57" bestFit="1" customWidth="1"/>
    <col min="13574" max="13574" width="7.7109375" style="57" bestFit="1" customWidth="1"/>
    <col min="13575" max="13575" width="14.85546875" style="57" bestFit="1" customWidth="1"/>
    <col min="13576" max="13576" width="14.85546875" style="57" customWidth="1"/>
    <col min="13577" max="13577" width="14.85546875" style="57" bestFit="1" customWidth="1"/>
    <col min="13578" max="13579" width="17.85546875" style="57" customWidth="1"/>
    <col min="13580" max="13828" width="9.140625" style="57"/>
    <col min="13829" max="13829" width="42.140625" style="57" bestFit="1" customWidth="1"/>
    <col min="13830" max="13830" width="7.7109375" style="57" bestFit="1" customWidth="1"/>
    <col min="13831" max="13831" width="14.85546875" style="57" bestFit="1" customWidth="1"/>
    <col min="13832" max="13832" width="14.85546875" style="57" customWidth="1"/>
    <col min="13833" max="13833" width="14.85546875" style="57" bestFit="1" customWidth="1"/>
    <col min="13834" max="13835" width="17.85546875" style="57" customWidth="1"/>
    <col min="13836" max="14084" width="9.140625" style="57"/>
    <col min="14085" max="14085" width="42.140625" style="57" bestFit="1" customWidth="1"/>
    <col min="14086" max="14086" width="7.7109375" style="57" bestFit="1" customWidth="1"/>
    <col min="14087" max="14087" width="14.85546875" style="57" bestFit="1" customWidth="1"/>
    <col min="14088" max="14088" width="14.85546875" style="57" customWidth="1"/>
    <col min="14089" max="14089" width="14.85546875" style="57" bestFit="1" customWidth="1"/>
    <col min="14090" max="14091" width="17.85546875" style="57" customWidth="1"/>
    <col min="14092" max="14340" width="9.140625" style="57"/>
    <col min="14341" max="14341" width="42.140625" style="57" bestFit="1" customWidth="1"/>
    <col min="14342" max="14342" width="7.7109375" style="57" bestFit="1" customWidth="1"/>
    <col min="14343" max="14343" width="14.85546875" style="57" bestFit="1" customWidth="1"/>
    <col min="14344" max="14344" width="14.85546875" style="57" customWidth="1"/>
    <col min="14345" max="14345" width="14.85546875" style="57" bestFit="1" customWidth="1"/>
    <col min="14346" max="14347" width="17.85546875" style="57" customWidth="1"/>
    <col min="14348" max="14596" width="9.140625" style="57"/>
    <col min="14597" max="14597" width="42.140625" style="57" bestFit="1" customWidth="1"/>
    <col min="14598" max="14598" width="7.7109375" style="57" bestFit="1" customWidth="1"/>
    <col min="14599" max="14599" width="14.85546875" style="57" bestFit="1" customWidth="1"/>
    <col min="14600" max="14600" width="14.85546875" style="57" customWidth="1"/>
    <col min="14601" max="14601" width="14.85546875" style="57" bestFit="1" customWidth="1"/>
    <col min="14602" max="14603" width="17.85546875" style="57" customWidth="1"/>
    <col min="14604" max="14852" width="9.140625" style="57"/>
    <col min="14853" max="14853" width="42.140625" style="57" bestFit="1" customWidth="1"/>
    <col min="14854" max="14854" width="7.7109375" style="57" bestFit="1" customWidth="1"/>
    <col min="14855" max="14855" width="14.85546875" style="57" bestFit="1" customWidth="1"/>
    <col min="14856" max="14856" width="14.85546875" style="57" customWidth="1"/>
    <col min="14857" max="14857" width="14.85546875" style="57" bestFit="1" customWidth="1"/>
    <col min="14858" max="14859" width="17.85546875" style="57" customWidth="1"/>
    <col min="14860" max="15108" width="9.140625" style="57"/>
    <col min="15109" max="15109" width="42.140625" style="57" bestFit="1" customWidth="1"/>
    <col min="15110" max="15110" width="7.7109375" style="57" bestFit="1" customWidth="1"/>
    <col min="15111" max="15111" width="14.85546875" style="57" bestFit="1" customWidth="1"/>
    <col min="15112" max="15112" width="14.85546875" style="57" customWidth="1"/>
    <col min="15113" max="15113" width="14.85546875" style="57" bestFit="1" customWidth="1"/>
    <col min="15114" max="15115" width="17.85546875" style="57" customWidth="1"/>
    <col min="15116" max="15364" width="9.140625" style="57"/>
    <col min="15365" max="15365" width="42.140625" style="57" bestFit="1" customWidth="1"/>
    <col min="15366" max="15366" width="7.7109375" style="57" bestFit="1" customWidth="1"/>
    <col min="15367" max="15367" width="14.85546875" style="57" bestFit="1" customWidth="1"/>
    <col min="15368" max="15368" width="14.85546875" style="57" customWidth="1"/>
    <col min="15369" max="15369" width="14.85546875" style="57" bestFit="1" customWidth="1"/>
    <col min="15370" max="15371" width="17.85546875" style="57" customWidth="1"/>
    <col min="15372" max="15620" width="9.140625" style="57"/>
    <col min="15621" max="15621" width="42.140625" style="57" bestFit="1" customWidth="1"/>
    <col min="15622" max="15622" width="7.7109375" style="57" bestFit="1" customWidth="1"/>
    <col min="15623" max="15623" width="14.85546875" style="57" bestFit="1" customWidth="1"/>
    <col min="15624" max="15624" width="14.85546875" style="57" customWidth="1"/>
    <col min="15625" max="15625" width="14.85546875" style="57" bestFit="1" customWidth="1"/>
    <col min="15626" max="15627" width="17.85546875" style="57" customWidth="1"/>
    <col min="15628" max="15876" width="9.140625" style="57"/>
    <col min="15877" max="15877" width="42.140625" style="57" bestFit="1" customWidth="1"/>
    <col min="15878" max="15878" width="7.7109375" style="57" bestFit="1" customWidth="1"/>
    <col min="15879" max="15879" width="14.85546875" style="57" bestFit="1" customWidth="1"/>
    <col min="15880" max="15880" width="14.85546875" style="57" customWidth="1"/>
    <col min="15881" max="15881" width="14.85546875" style="57" bestFit="1" customWidth="1"/>
    <col min="15882" max="15883" width="17.85546875" style="57" customWidth="1"/>
    <col min="15884" max="16132" width="9.140625" style="57"/>
    <col min="16133" max="16133" width="42.140625" style="57" bestFit="1" customWidth="1"/>
    <col min="16134" max="16134" width="7.7109375" style="57" bestFit="1" customWidth="1"/>
    <col min="16135" max="16135" width="14.85546875" style="57" bestFit="1" customWidth="1"/>
    <col min="16136" max="16136" width="14.85546875" style="57" customWidth="1"/>
    <col min="16137" max="16137" width="14.85546875" style="57" bestFit="1" customWidth="1"/>
    <col min="16138" max="16139" width="17.85546875" style="57" customWidth="1"/>
    <col min="16140" max="16384" width="9.140625" style="57"/>
  </cols>
  <sheetData>
    <row r="1" spans="1:20" ht="30.75" customHeight="1" x14ac:dyDescent="0.3">
      <c r="A1" s="860" t="s">
        <v>92</v>
      </c>
      <c r="B1" s="860"/>
      <c r="C1" s="860"/>
      <c r="D1" s="860"/>
      <c r="E1" s="860"/>
      <c r="F1" s="860"/>
      <c r="G1" s="860"/>
      <c r="H1" s="860"/>
      <c r="I1" s="860"/>
      <c r="J1" s="47"/>
      <c r="K1" s="43"/>
    </row>
    <row r="2" spans="1:20" ht="25.5" customHeight="1" thickBot="1" x14ac:dyDescent="0.35">
      <c r="A2" s="128"/>
      <c r="B2" s="128"/>
      <c r="C2" s="128"/>
      <c r="D2" s="128"/>
      <c r="E2" s="128"/>
      <c r="F2" s="128"/>
      <c r="G2" s="128"/>
      <c r="H2" s="861" t="s">
        <v>422</v>
      </c>
      <c r="I2" s="861"/>
      <c r="J2" s="42"/>
      <c r="K2" s="50"/>
    </row>
    <row r="3" spans="1:20" ht="51.75" customHeight="1" thickBot="1" x14ac:dyDescent="0.25">
      <c r="A3" s="862" t="s">
        <v>56</v>
      </c>
      <c r="B3" s="847" t="s">
        <v>525</v>
      </c>
      <c r="C3" s="847"/>
      <c r="D3" s="864"/>
      <c r="E3" s="864"/>
      <c r="F3" s="847"/>
      <c r="G3" s="847"/>
      <c r="H3" s="865" t="s">
        <v>526</v>
      </c>
      <c r="I3" s="866"/>
      <c r="J3" s="3"/>
      <c r="K3" s="54"/>
    </row>
    <row r="4" spans="1:20" ht="49.5" customHeight="1" thickBot="1" x14ac:dyDescent="0.25">
      <c r="A4" s="863"/>
      <c r="B4" s="867" t="s">
        <v>495</v>
      </c>
      <c r="C4" s="868"/>
      <c r="D4" s="842" t="s">
        <v>440</v>
      </c>
      <c r="E4" s="859"/>
      <c r="F4" s="530" t="s">
        <v>496</v>
      </c>
      <c r="G4" s="529" t="s">
        <v>497</v>
      </c>
      <c r="H4" s="867" t="s">
        <v>498</v>
      </c>
      <c r="I4" s="868"/>
      <c r="J4" s="3"/>
      <c r="K4" s="55"/>
    </row>
    <row r="5" spans="1:20" ht="20.25" thickBot="1" x14ac:dyDescent="0.25">
      <c r="A5" s="522" t="s">
        <v>569</v>
      </c>
      <c r="B5" s="823" t="s">
        <v>570</v>
      </c>
      <c r="C5" s="824"/>
      <c r="D5" s="821">
        <v>181656</v>
      </c>
      <c r="E5" s="822"/>
      <c r="F5" s="673" t="s">
        <v>571</v>
      </c>
      <c r="G5" s="513">
        <f>181931-181322</f>
        <v>609</v>
      </c>
      <c r="H5" s="821">
        <v>31627</v>
      </c>
      <c r="I5" s="822"/>
      <c r="J5" s="49"/>
      <c r="K5" s="828"/>
      <c r="L5" s="30"/>
      <c r="M5" s="30"/>
    </row>
    <row r="6" spans="1:20" ht="19.5" hidden="1" customHeight="1" x14ac:dyDescent="0.2">
      <c r="A6" s="523" t="s">
        <v>89</v>
      </c>
      <c r="B6" s="520"/>
      <c r="C6" s="520"/>
      <c r="D6" s="531"/>
      <c r="E6" s="144"/>
      <c r="F6" s="519"/>
      <c r="G6" s="513">
        <f t="shared" ref="G6:G13" si="0">F6-B6</f>
        <v>0</v>
      </c>
      <c r="H6" s="519"/>
      <c r="I6" s="521"/>
      <c r="J6" s="49"/>
      <c r="K6" s="828"/>
      <c r="L6" s="30"/>
    </row>
    <row r="7" spans="1:20" ht="17.25" hidden="1" customHeight="1" thickBot="1" x14ac:dyDescent="0.3">
      <c r="A7" s="524" t="s">
        <v>74</v>
      </c>
      <c r="B7" s="520"/>
      <c r="C7" s="520"/>
      <c r="D7" s="531"/>
      <c r="E7" s="144"/>
      <c r="F7" s="519"/>
      <c r="G7" s="513">
        <f t="shared" si="0"/>
        <v>0</v>
      </c>
      <c r="H7" s="519"/>
      <c r="I7" s="521"/>
      <c r="J7" s="49"/>
      <c r="K7" s="828"/>
      <c r="L7" s="30"/>
    </row>
    <row r="8" spans="1:20" ht="19.5" customHeight="1" x14ac:dyDescent="0.25">
      <c r="A8" s="525" t="s">
        <v>57</v>
      </c>
      <c r="B8" s="823"/>
      <c r="C8" s="824"/>
      <c r="D8" s="823"/>
      <c r="E8" s="824"/>
      <c r="F8" s="512"/>
      <c r="G8" s="512"/>
      <c r="H8" s="829"/>
      <c r="I8" s="830"/>
      <c r="J8" s="49"/>
      <c r="K8" s="837"/>
      <c r="L8" s="837"/>
      <c r="M8" s="837"/>
      <c r="N8" s="837"/>
      <c r="O8" s="837"/>
      <c r="P8" s="837"/>
      <c r="Q8" s="837"/>
      <c r="R8" s="837"/>
      <c r="S8" s="837"/>
      <c r="T8" s="837"/>
    </row>
    <row r="9" spans="1:20" ht="20.25" customHeight="1" thickBot="1" x14ac:dyDescent="0.3">
      <c r="A9" s="526" t="s">
        <v>55</v>
      </c>
      <c r="B9" s="825">
        <v>3802</v>
      </c>
      <c r="C9" s="826"/>
      <c r="D9" s="825">
        <v>14207</v>
      </c>
      <c r="E9" s="826"/>
      <c r="F9" s="513">
        <v>2921</v>
      </c>
      <c r="G9" s="513">
        <f t="shared" si="0"/>
        <v>-881</v>
      </c>
      <c r="H9" s="831">
        <v>226</v>
      </c>
      <c r="I9" s="832"/>
      <c r="J9" s="49"/>
      <c r="K9" s="44"/>
      <c r="L9" s="30"/>
    </row>
    <row r="10" spans="1:20" ht="18.75" customHeight="1" x14ac:dyDescent="0.25">
      <c r="A10" s="525" t="s">
        <v>58</v>
      </c>
      <c r="B10" s="838"/>
      <c r="C10" s="839"/>
      <c r="D10" s="857"/>
      <c r="E10" s="858"/>
      <c r="F10" s="512"/>
      <c r="G10" s="512"/>
      <c r="H10" s="833"/>
      <c r="I10" s="834"/>
      <c r="J10" s="49"/>
      <c r="K10" s="827"/>
      <c r="L10" s="30"/>
    </row>
    <row r="11" spans="1:20" ht="20.25" customHeight="1" thickBot="1" x14ac:dyDescent="0.3">
      <c r="A11" s="527" t="s">
        <v>55</v>
      </c>
      <c r="B11" s="825">
        <v>3021</v>
      </c>
      <c r="C11" s="826"/>
      <c r="D11" s="855">
        <v>14139</v>
      </c>
      <c r="E11" s="856"/>
      <c r="F11" s="513">
        <v>2920</v>
      </c>
      <c r="G11" s="513">
        <f t="shared" si="0"/>
        <v>-101</v>
      </c>
      <c r="H11" s="835">
        <v>333</v>
      </c>
      <c r="I11" s="832"/>
      <c r="J11" s="49"/>
      <c r="K11" s="827"/>
      <c r="L11" s="30"/>
    </row>
    <row r="12" spans="1:20" ht="33.75" customHeight="1" x14ac:dyDescent="0.25">
      <c r="A12" s="528" t="s">
        <v>53</v>
      </c>
      <c r="B12" s="838"/>
      <c r="C12" s="839"/>
      <c r="D12" s="838"/>
      <c r="E12" s="839"/>
      <c r="F12" s="512"/>
      <c r="G12" s="512"/>
      <c r="H12" s="836"/>
      <c r="I12" s="830"/>
      <c r="J12" s="49"/>
      <c r="K12" s="827"/>
      <c r="L12" s="30"/>
    </row>
    <row r="13" spans="1:20" ht="19.5" customHeight="1" thickBot="1" x14ac:dyDescent="0.3">
      <c r="A13" s="417" t="s">
        <v>55</v>
      </c>
      <c r="B13" s="825">
        <f>B9-B11</f>
        <v>781</v>
      </c>
      <c r="C13" s="826"/>
      <c r="D13" s="825">
        <f t="shared" ref="D13" si="1">D9-D11</f>
        <v>68</v>
      </c>
      <c r="E13" s="826"/>
      <c r="F13" s="513">
        <f>F9-F11</f>
        <v>1</v>
      </c>
      <c r="G13" s="513">
        <f t="shared" si="0"/>
        <v>-780</v>
      </c>
      <c r="H13" s="825">
        <f>H9-H11</f>
        <v>-107</v>
      </c>
      <c r="I13" s="826"/>
      <c r="J13" s="49"/>
      <c r="K13" s="827"/>
      <c r="L13" s="30"/>
    </row>
    <row r="14" spans="1:20" ht="15" customHeight="1" x14ac:dyDescent="0.2">
      <c r="A14" s="837" t="s">
        <v>163</v>
      </c>
      <c r="B14" s="837"/>
      <c r="C14" s="837"/>
      <c r="D14" s="837"/>
      <c r="E14" s="837"/>
      <c r="F14" s="837"/>
      <c r="G14" s="837"/>
      <c r="H14" s="837"/>
      <c r="I14" s="837"/>
      <c r="J14" s="837"/>
      <c r="K14" s="827"/>
    </row>
    <row r="15" spans="1:20" ht="16.5" x14ac:dyDescent="0.25">
      <c r="A15" s="124" t="s">
        <v>502</v>
      </c>
      <c r="B15" s="688"/>
      <c r="C15" s="688"/>
      <c r="D15" s="688"/>
      <c r="E15" s="688"/>
      <c r="F15" s="688"/>
      <c r="G15" s="688"/>
      <c r="H15" s="688"/>
      <c r="I15" s="44"/>
      <c r="J15" s="30"/>
    </row>
    <row r="16" spans="1:20" ht="32.25" customHeight="1" x14ac:dyDescent="0.2">
      <c r="A16" s="837" t="s">
        <v>568</v>
      </c>
      <c r="B16" s="837"/>
      <c r="C16" s="837"/>
      <c r="D16" s="837"/>
      <c r="E16" s="837"/>
      <c r="F16" s="837"/>
      <c r="G16" s="837"/>
      <c r="H16" s="837"/>
      <c r="I16" s="837"/>
      <c r="J16" s="765"/>
    </row>
    <row r="17" spans="1:13" ht="13.5" thickBot="1" x14ac:dyDescent="0.25">
      <c r="I17" s="437" t="s">
        <v>421</v>
      </c>
    </row>
    <row r="18" spans="1:13" ht="53.45" customHeight="1" thickBot="1" x14ac:dyDescent="0.25">
      <c r="A18" s="844" t="s">
        <v>56</v>
      </c>
      <c r="B18" s="846" t="s">
        <v>556</v>
      </c>
      <c r="C18" s="847"/>
      <c r="D18" s="847"/>
      <c r="E18" s="847"/>
      <c r="F18" s="847"/>
      <c r="G18" s="848"/>
      <c r="H18" s="849" t="s">
        <v>558</v>
      </c>
      <c r="I18" s="850"/>
      <c r="K18" s="52"/>
    </row>
    <row r="19" spans="1:13" ht="48.75" customHeight="1" thickBot="1" x14ac:dyDescent="0.25">
      <c r="A19" s="845"/>
      <c r="B19" s="842" t="s">
        <v>574</v>
      </c>
      <c r="C19" s="843"/>
      <c r="D19" s="842" t="s">
        <v>557</v>
      </c>
      <c r="E19" s="859"/>
      <c r="F19" s="451" t="s">
        <v>575</v>
      </c>
      <c r="G19" s="768" t="s">
        <v>576</v>
      </c>
      <c r="H19" s="842" t="s">
        <v>496</v>
      </c>
      <c r="I19" s="843"/>
      <c r="J19" s="3"/>
      <c r="K19" s="52"/>
      <c r="M19" s="30"/>
    </row>
    <row r="20" spans="1:13" ht="19.5" customHeight="1" thickBot="1" x14ac:dyDescent="0.3">
      <c r="A20" s="452" t="s">
        <v>30</v>
      </c>
      <c r="B20" s="821">
        <v>1068</v>
      </c>
      <c r="C20" s="822"/>
      <c r="D20" s="821">
        <v>2378</v>
      </c>
      <c r="E20" s="822"/>
      <c r="F20" s="265">
        <v>890</v>
      </c>
      <c r="G20" s="766">
        <f>F20-B20</f>
        <v>-178</v>
      </c>
      <c r="H20" s="853">
        <v>98</v>
      </c>
      <c r="I20" s="854"/>
      <c r="J20" s="30"/>
      <c r="K20" s="53"/>
      <c r="M20" s="30"/>
    </row>
    <row r="21" spans="1:13" ht="20.25" customHeight="1" thickBot="1" x14ac:dyDescent="0.3">
      <c r="A21" s="453" t="s">
        <v>31</v>
      </c>
      <c r="B21" s="821">
        <v>469</v>
      </c>
      <c r="C21" s="822"/>
      <c r="D21" s="821">
        <v>1029</v>
      </c>
      <c r="E21" s="822"/>
      <c r="F21" s="265">
        <v>352</v>
      </c>
      <c r="G21" s="766">
        <f>F21-B21</f>
        <v>-117</v>
      </c>
      <c r="H21" s="853">
        <v>84</v>
      </c>
      <c r="I21" s="854"/>
      <c r="J21" s="30"/>
      <c r="K21" s="53"/>
      <c r="M21" s="30"/>
    </row>
    <row r="22" spans="1:13" ht="18.75" customHeight="1" x14ac:dyDescent="0.25">
      <c r="A22" s="125" t="s">
        <v>95</v>
      </c>
      <c r="B22" s="823">
        <f>B20-B21</f>
        <v>599</v>
      </c>
      <c r="C22" s="824"/>
      <c r="D22" s="823">
        <f>D20-D21</f>
        <v>1349</v>
      </c>
      <c r="E22" s="824"/>
      <c r="F22" s="851">
        <f>F20-F21</f>
        <v>538</v>
      </c>
      <c r="G22" s="851">
        <f t="shared" ref="G22:G25" si="2">F22-B22</f>
        <v>-61</v>
      </c>
      <c r="H22" s="823">
        <f>H20-H21</f>
        <v>14</v>
      </c>
      <c r="I22" s="824"/>
      <c r="J22" s="30"/>
      <c r="K22" s="52"/>
      <c r="M22" s="30"/>
    </row>
    <row r="23" spans="1:13" ht="17.25" thickBot="1" x14ac:dyDescent="0.3">
      <c r="A23" s="126" t="s">
        <v>55</v>
      </c>
      <c r="B23" s="825"/>
      <c r="C23" s="826"/>
      <c r="D23" s="825"/>
      <c r="E23" s="826"/>
      <c r="F23" s="852"/>
      <c r="G23" s="852"/>
      <c r="H23" s="825"/>
      <c r="I23" s="826"/>
      <c r="J23" s="30"/>
      <c r="K23" s="52"/>
      <c r="M23" s="30"/>
    </row>
    <row r="24" spans="1:13" ht="19.5" customHeight="1" thickBot="1" x14ac:dyDescent="0.3">
      <c r="A24" s="454" t="s">
        <v>427</v>
      </c>
      <c r="B24" s="821">
        <v>684</v>
      </c>
      <c r="C24" s="822"/>
      <c r="D24" s="821">
        <v>1589</v>
      </c>
      <c r="E24" s="822"/>
      <c r="F24" s="265">
        <v>672</v>
      </c>
      <c r="G24" s="766">
        <f t="shared" si="2"/>
        <v>-12</v>
      </c>
      <c r="H24" s="853">
        <v>50</v>
      </c>
      <c r="I24" s="854"/>
      <c r="J24" s="30"/>
      <c r="K24" s="52"/>
      <c r="M24" s="30"/>
    </row>
    <row r="25" spans="1:13" ht="20.25" customHeight="1" thickBot="1" x14ac:dyDescent="0.3">
      <c r="A25" s="455" t="s">
        <v>428</v>
      </c>
      <c r="B25" s="821">
        <v>578</v>
      </c>
      <c r="C25" s="822"/>
      <c r="D25" s="821">
        <v>1253</v>
      </c>
      <c r="E25" s="822"/>
      <c r="F25" s="265">
        <v>517</v>
      </c>
      <c r="G25" s="766">
        <f t="shared" si="2"/>
        <v>-61</v>
      </c>
      <c r="H25" s="853">
        <v>20</v>
      </c>
      <c r="I25" s="854"/>
      <c r="J25" s="30"/>
      <c r="K25" s="52"/>
      <c r="M25" s="30"/>
    </row>
    <row r="26" spans="1:13" ht="16.5" customHeight="1" x14ac:dyDescent="0.25">
      <c r="A26" s="841" t="s">
        <v>163</v>
      </c>
      <c r="B26" s="841"/>
      <c r="C26" s="841"/>
      <c r="D26" s="841"/>
      <c r="E26" s="841"/>
      <c r="F26" s="841"/>
      <c r="G26" s="841"/>
      <c r="H26" s="841"/>
      <c r="I26" s="841"/>
      <c r="J26" s="30"/>
      <c r="K26" s="52"/>
    </row>
    <row r="27" spans="1:13" ht="16.5" customHeight="1" x14ac:dyDescent="0.25">
      <c r="A27" s="767" t="s">
        <v>559</v>
      </c>
      <c r="B27" s="767"/>
      <c r="C27" s="767"/>
      <c r="D27" s="767"/>
      <c r="E27" s="767"/>
      <c r="F27" s="767"/>
      <c r="G27" s="767"/>
      <c r="H27" s="767"/>
      <c r="I27" s="767"/>
      <c r="J27" s="30"/>
      <c r="K27" s="52"/>
    </row>
    <row r="28" spans="1:13" ht="16.5" customHeight="1" x14ac:dyDescent="0.25">
      <c r="A28" s="840" t="s">
        <v>608</v>
      </c>
      <c r="B28" s="840"/>
      <c r="C28" s="840"/>
      <c r="D28" s="840"/>
      <c r="E28" s="840"/>
      <c r="F28" s="840"/>
      <c r="G28" s="840"/>
      <c r="H28" s="840"/>
      <c r="I28" s="840"/>
      <c r="J28" s="30"/>
      <c r="K28" s="52"/>
    </row>
    <row r="29" spans="1:13" ht="16.5" customHeight="1" x14ac:dyDescent="0.25">
      <c r="A29" s="840"/>
      <c r="B29" s="840"/>
      <c r="C29" s="840"/>
      <c r="D29" s="840"/>
      <c r="E29" s="840"/>
      <c r="F29" s="840"/>
      <c r="G29" s="840"/>
      <c r="H29" s="840"/>
      <c r="I29" s="840"/>
      <c r="J29" s="30"/>
    </row>
    <row r="39" ht="12" customHeight="1" x14ac:dyDescent="0.2"/>
  </sheetData>
  <mergeCells count="60">
    <mergeCell ref="H25:I25"/>
    <mergeCell ref="H21:I21"/>
    <mergeCell ref="B22:C23"/>
    <mergeCell ref="D22:E23"/>
    <mergeCell ref="F22:F23"/>
    <mergeCell ref="B24:C24"/>
    <mergeCell ref="D24:E24"/>
    <mergeCell ref="A1:I1"/>
    <mergeCell ref="H2:I2"/>
    <mergeCell ref="A3:A4"/>
    <mergeCell ref="B3:G3"/>
    <mergeCell ref="H3:I3"/>
    <mergeCell ref="H4:I4"/>
    <mergeCell ref="B4:C4"/>
    <mergeCell ref="D4:E4"/>
    <mergeCell ref="D20:E20"/>
    <mergeCell ref="B8:C8"/>
    <mergeCell ref="D13:E13"/>
    <mergeCell ref="D12:E12"/>
    <mergeCell ref="D11:E11"/>
    <mergeCell ref="D10:E10"/>
    <mergeCell ref="D9:E9"/>
    <mergeCell ref="A14:J14"/>
    <mergeCell ref="D19:E19"/>
    <mergeCell ref="H20:I20"/>
    <mergeCell ref="B10:C10"/>
    <mergeCell ref="B9:C9"/>
    <mergeCell ref="D8:E8"/>
    <mergeCell ref="A16:I16"/>
    <mergeCell ref="A29:I29"/>
    <mergeCell ref="A26:I26"/>
    <mergeCell ref="A28:I28"/>
    <mergeCell ref="B19:C19"/>
    <mergeCell ref="B21:C21"/>
    <mergeCell ref="A18:A19"/>
    <mergeCell ref="B18:G18"/>
    <mergeCell ref="H18:I18"/>
    <mergeCell ref="H19:I19"/>
    <mergeCell ref="D21:E21"/>
    <mergeCell ref="B25:C25"/>
    <mergeCell ref="G22:G23"/>
    <mergeCell ref="H22:I23"/>
    <mergeCell ref="D25:E25"/>
    <mergeCell ref="H24:I24"/>
    <mergeCell ref="B20:C20"/>
    <mergeCell ref="D5:E5"/>
    <mergeCell ref="B5:C5"/>
    <mergeCell ref="B13:C13"/>
    <mergeCell ref="K10:K14"/>
    <mergeCell ref="H5:I5"/>
    <mergeCell ref="K5:K7"/>
    <mergeCell ref="H8:I8"/>
    <mergeCell ref="H13:I13"/>
    <mergeCell ref="H9:I9"/>
    <mergeCell ref="H10:I10"/>
    <mergeCell ref="H11:I11"/>
    <mergeCell ref="H12:I12"/>
    <mergeCell ref="K8:T8"/>
    <mergeCell ref="B12:C12"/>
    <mergeCell ref="B11:C11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73"/>
  <sheetViews>
    <sheetView view="pageBreakPreview" zoomScale="70" zoomScaleNormal="73" zoomScaleSheetLayoutView="70" workbookViewId="0">
      <selection activeCell="W66" sqref="W66"/>
    </sheetView>
  </sheetViews>
  <sheetFormatPr defaultColWidth="9.140625" defaultRowHeight="12.75" x14ac:dyDescent="0.2"/>
  <cols>
    <col min="1" max="1" width="8.140625" style="57" customWidth="1"/>
    <col min="2" max="2" width="79.28515625" style="57" customWidth="1"/>
    <col min="3" max="3" width="9.5703125" style="57" bestFit="1" customWidth="1"/>
    <col min="4" max="4" width="13.7109375" style="57" customWidth="1"/>
    <col min="5" max="5" width="14.42578125" style="57" customWidth="1"/>
    <col min="6" max="6" width="14.5703125" style="57" customWidth="1"/>
    <col min="7" max="7" width="14.42578125" style="57" customWidth="1"/>
    <col min="8" max="8" width="16.7109375" style="57" customWidth="1"/>
    <col min="9" max="9" width="12" style="57" hidden="1" customWidth="1"/>
    <col min="10" max="10" width="4.85546875" style="52" hidden="1" customWidth="1"/>
    <col min="11" max="11" width="38.28515625" style="57" hidden="1" customWidth="1"/>
    <col min="12" max="19" width="0" style="57" hidden="1" customWidth="1"/>
    <col min="20" max="16384" width="9.140625" style="57"/>
  </cols>
  <sheetData>
    <row r="1" spans="1:12" ht="21" customHeight="1" x14ac:dyDescent="0.2">
      <c r="A1" s="869" t="s">
        <v>423</v>
      </c>
      <c r="B1" s="869"/>
      <c r="C1" s="869"/>
      <c r="D1" s="869"/>
      <c r="E1" s="869"/>
      <c r="F1" s="869"/>
      <c r="G1" s="869"/>
      <c r="H1" s="869"/>
      <c r="I1" s="869"/>
    </row>
    <row r="2" spans="1:12" ht="18" customHeight="1" thickBot="1" x14ac:dyDescent="0.35">
      <c r="A2" s="3"/>
      <c r="B2" s="230"/>
      <c r="C2" s="230"/>
      <c r="D2" s="870" t="s">
        <v>26</v>
      </c>
      <c r="E2" s="870"/>
      <c r="F2" s="870"/>
      <c r="G2" s="870"/>
      <c r="H2" s="870"/>
      <c r="I2" s="230"/>
    </row>
    <row r="3" spans="1:12" ht="17.25" customHeight="1" thickBot="1" x14ac:dyDescent="0.25">
      <c r="A3" s="871" t="s">
        <v>56</v>
      </c>
      <c r="B3" s="872"/>
      <c r="C3" s="873"/>
      <c r="D3" s="880" t="s">
        <v>599</v>
      </c>
      <c r="E3" s="883" t="s">
        <v>463</v>
      </c>
      <c r="F3" s="886" t="s">
        <v>600</v>
      </c>
      <c r="G3" s="889" t="s">
        <v>603</v>
      </c>
      <c r="H3" s="890"/>
      <c r="I3" s="492" t="s">
        <v>47</v>
      </c>
    </row>
    <row r="4" spans="1:12" ht="35.25" customHeight="1" thickBot="1" x14ac:dyDescent="0.25">
      <c r="A4" s="874"/>
      <c r="B4" s="875"/>
      <c r="C4" s="876"/>
      <c r="D4" s="881"/>
      <c r="E4" s="884"/>
      <c r="F4" s="887"/>
      <c r="G4" s="891"/>
      <c r="H4" s="892"/>
      <c r="I4" s="492"/>
    </row>
    <row r="5" spans="1:12" ht="21" customHeight="1" thickBot="1" x14ac:dyDescent="0.25">
      <c r="A5" s="877"/>
      <c r="B5" s="878"/>
      <c r="C5" s="879"/>
      <c r="D5" s="882"/>
      <c r="E5" s="885"/>
      <c r="F5" s="888"/>
      <c r="G5" s="127" t="s">
        <v>249</v>
      </c>
      <c r="H5" s="127" t="s">
        <v>27</v>
      </c>
      <c r="I5" s="493" t="s">
        <v>66</v>
      </c>
    </row>
    <row r="6" spans="1:12" ht="41.25" customHeight="1" x14ac:dyDescent="0.5">
      <c r="A6" s="896" t="s">
        <v>226</v>
      </c>
      <c r="B6" s="897"/>
      <c r="C6" s="898"/>
      <c r="D6" s="573">
        <v>79142</v>
      </c>
      <c r="E6" s="476">
        <v>79365.991666666669</v>
      </c>
      <c r="F6" s="571">
        <v>77305</v>
      </c>
      <c r="G6" s="476">
        <f>F6-D6</f>
        <v>-1837</v>
      </c>
      <c r="H6" s="481">
        <f>F6/D6*100</f>
        <v>97.678855727679363</v>
      </c>
      <c r="I6" s="494"/>
      <c r="J6" s="51"/>
      <c r="K6" s="129"/>
    </row>
    <row r="7" spans="1:12" ht="16.5" x14ac:dyDescent="0.2">
      <c r="A7" s="893" t="s">
        <v>416</v>
      </c>
      <c r="B7" s="894"/>
      <c r="C7" s="895"/>
      <c r="D7" s="574" t="s">
        <v>454</v>
      </c>
      <c r="E7" s="477">
        <v>31.3</v>
      </c>
      <c r="F7" s="480" t="s">
        <v>454</v>
      </c>
      <c r="G7" s="477"/>
      <c r="H7" s="135"/>
      <c r="I7" s="495"/>
    </row>
    <row r="8" spans="1:12" ht="16.5" customHeight="1" x14ac:dyDescent="0.2">
      <c r="A8" s="893" t="s">
        <v>151</v>
      </c>
      <c r="B8" s="894"/>
      <c r="C8" s="895"/>
      <c r="D8" s="574">
        <v>10606</v>
      </c>
      <c r="E8" s="477">
        <v>10616.075000000001</v>
      </c>
      <c r="F8" s="480">
        <v>10584</v>
      </c>
      <c r="G8" s="477">
        <f>F8-D8</f>
        <v>-22</v>
      </c>
      <c r="H8" s="135">
        <f>F8/D8*100</f>
        <v>99.792570243258538</v>
      </c>
      <c r="I8" s="495"/>
      <c r="J8" s="69"/>
      <c r="K8" s="22"/>
      <c r="L8" s="7"/>
    </row>
    <row r="9" spans="1:12" ht="16.5" customHeight="1" x14ac:dyDescent="0.2">
      <c r="A9" s="893" t="s">
        <v>418</v>
      </c>
      <c r="B9" s="894"/>
      <c r="C9" s="895"/>
      <c r="D9" s="574">
        <v>19709</v>
      </c>
      <c r="E9" s="477">
        <v>19614.366666666665</v>
      </c>
      <c r="F9" s="480">
        <v>19763</v>
      </c>
      <c r="G9" s="477">
        <f>F9-D9</f>
        <v>54</v>
      </c>
      <c r="H9" s="135">
        <f>F9/D9*100</f>
        <v>100.27398650362778</v>
      </c>
      <c r="I9" s="495"/>
      <c r="J9" s="69"/>
      <c r="K9" s="22"/>
      <c r="L9" s="7"/>
    </row>
    <row r="10" spans="1:12" ht="16.5" hidden="1" x14ac:dyDescent="0.2">
      <c r="A10" s="893" t="s">
        <v>207</v>
      </c>
      <c r="B10" s="894"/>
      <c r="C10" s="895"/>
      <c r="D10" s="804" t="s">
        <v>454</v>
      </c>
      <c r="E10" s="477" t="s">
        <v>454</v>
      </c>
      <c r="F10" s="805" t="s">
        <v>454</v>
      </c>
      <c r="G10" s="477" t="e">
        <f t="shared" ref="G10:G27" si="0">F10-D10</f>
        <v>#VALUE!</v>
      </c>
      <c r="H10" s="135" t="e">
        <f t="shared" ref="H10:H27" si="1">F10/D10*100</f>
        <v>#VALUE!</v>
      </c>
      <c r="I10" s="495"/>
      <c r="J10" s="69"/>
      <c r="K10" s="22"/>
      <c r="L10" s="7"/>
    </row>
    <row r="11" spans="1:12" ht="33" customHeight="1" x14ac:dyDescent="0.2">
      <c r="A11" s="899" t="s">
        <v>208</v>
      </c>
      <c r="B11" s="900"/>
      <c r="C11" s="901"/>
      <c r="D11" s="574">
        <v>1367</v>
      </c>
      <c r="E11" s="477">
        <v>1369.0166666666667</v>
      </c>
      <c r="F11" s="480">
        <v>1078</v>
      </c>
      <c r="G11" s="477">
        <f t="shared" si="0"/>
        <v>-289</v>
      </c>
      <c r="H11" s="135">
        <f t="shared" si="1"/>
        <v>78.85881492318947</v>
      </c>
      <c r="I11" s="495"/>
      <c r="J11" s="69"/>
      <c r="K11" s="22"/>
      <c r="L11" s="7"/>
    </row>
    <row r="12" spans="1:12" ht="16.5" customHeight="1" x14ac:dyDescent="0.2">
      <c r="A12" s="893" t="s">
        <v>152</v>
      </c>
      <c r="B12" s="894"/>
      <c r="C12" s="895"/>
      <c r="D12" s="574">
        <v>7901</v>
      </c>
      <c r="E12" s="477">
        <v>7995.458333333333</v>
      </c>
      <c r="F12" s="480">
        <v>6418</v>
      </c>
      <c r="G12" s="477">
        <f t="shared" si="0"/>
        <v>-1483</v>
      </c>
      <c r="H12" s="135">
        <f t="shared" si="1"/>
        <v>81.230224022275664</v>
      </c>
      <c r="I12" s="495"/>
      <c r="J12" s="69"/>
      <c r="K12" s="22"/>
      <c r="L12" s="7"/>
    </row>
    <row r="13" spans="1:12" ht="16.5" customHeight="1" x14ac:dyDescent="0.2">
      <c r="A13" s="893" t="s">
        <v>200</v>
      </c>
      <c r="B13" s="894"/>
      <c r="C13" s="895"/>
      <c r="D13" s="574">
        <v>1586</v>
      </c>
      <c r="E13" s="477">
        <v>1603.5166666666667</v>
      </c>
      <c r="F13" s="480">
        <v>1590</v>
      </c>
      <c r="G13" s="477">
        <f t="shared" si="0"/>
        <v>4</v>
      </c>
      <c r="H13" s="135">
        <f t="shared" si="1"/>
        <v>100.25220680958387</v>
      </c>
      <c r="I13" s="495"/>
      <c r="J13" s="69"/>
      <c r="K13" s="22"/>
      <c r="L13" s="7"/>
    </row>
    <row r="14" spans="1:12" ht="16.5" x14ac:dyDescent="0.2">
      <c r="A14" s="893" t="s">
        <v>201</v>
      </c>
      <c r="B14" s="894"/>
      <c r="C14" s="895"/>
      <c r="D14" s="574">
        <v>8905</v>
      </c>
      <c r="E14" s="477">
        <v>8858.5</v>
      </c>
      <c r="F14" s="480">
        <v>8795</v>
      </c>
      <c r="G14" s="477">
        <f t="shared" si="0"/>
        <v>-110</v>
      </c>
      <c r="H14" s="135">
        <f t="shared" si="1"/>
        <v>98.764738910724319</v>
      </c>
      <c r="I14" s="495"/>
      <c r="J14" s="69"/>
      <c r="K14" s="22"/>
      <c r="L14" s="7"/>
    </row>
    <row r="15" spans="1:12" ht="16.5" x14ac:dyDescent="0.2">
      <c r="A15" s="893" t="s">
        <v>202</v>
      </c>
      <c r="B15" s="894"/>
      <c r="C15" s="895"/>
      <c r="D15" s="574">
        <v>1009</v>
      </c>
      <c r="E15" s="477">
        <v>979.44166666666672</v>
      </c>
      <c r="F15" s="480">
        <v>897</v>
      </c>
      <c r="G15" s="477">
        <f t="shared" si="0"/>
        <v>-112</v>
      </c>
      <c r="H15" s="135">
        <f t="shared" si="1"/>
        <v>88.899900891972251</v>
      </c>
      <c r="I15" s="495"/>
      <c r="J15" s="69"/>
      <c r="K15" s="22"/>
      <c r="L15" s="7"/>
    </row>
    <row r="16" spans="1:12" ht="16.5" customHeight="1" x14ac:dyDescent="0.2">
      <c r="A16" s="893" t="s">
        <v>203</v>
      </c>
      <c r="B16" s="894"/>
      <c r="C16" s="895"/>
      <c r="D16" s="574">
        <v>1416</v>
      </c>
      <c r="E16" s="477">
        <v>1436.0666666666666</v>
      </c>
      <c r="F16" s="480">
        <v>1483</v>
      </c>
      <c r="G16" s="477">
        <f t="shared" si="0"/>
        <v>67</v>
      </c>
      <c r="H16" s="135">
        <f t="shared" si="1"/>
        <v>104.73163841807909</v>
      </c>
      <c r="I16" s="495"/>
      <c r="J16" s="69"/>
      <c r="K16" s="22"/>
      <c r="L16" s="7"/>
    </row>
    <row r="17" spans="1:12" ht="16.5" customHeight="1" x14ac:dyDescent="0.2">
      <c r="A17" s="893" t="s">
        <v>211</v>
      </c>
      <c r="B17" s="894"/>
      <c r="C17" s="895"/>
      <c r="D17" s="574">
        <v>445</v>
      </c>
      <c r="E17" s="477">
        <v>446.21666666666664</v>
      </c>
      <c r="F17" s="480">
        <v>399</v>
      </c>
      <c r="G17" s="477">
        <f t="shared" si="0"/>
        <v>-46</v>
      </c>
      <c r="H17" s="135">
        <f t="shared" si="1"/>
        <v>89.662921348314612</v>
      </c>
      <c r="I17" s="495"/>
      <c r="J17" s="69"/>
      <c r="K17" s="22"/>
      <c r="L17" s="7"/>
    </row>
    <row r="18" spans="1:12" ht="16.5" customHeight="1" x14ac:dyDescent="0.2">
      <c r="A18" s="893" t="s">
        <v>213</v>
      </c>
      <c r="B18" s="894"/>
      <c r="C18" s="895"/>
      <c r="D18" s="574">
        <v>1823</v>
      </c>
      <c r="E18" s="477">
        <v>1817.5333333333333</v>
      </c>
      <c r="F18" s="480">
        <v>1895</v>
      </c>
      <c r="G18" s="477">
        <f t="shared" si="0"/>
        <v>72</v>
      </c>
      <c r="H18" s="135">
        <f t="shared" si="1"/>
        <v>103.94953373560065</v>
      </c>
      <c r="I18" s="495"/>
      <c r="J18" s="69"/>
      <c r="K18" s="22"/>
      <c r="L18" s="7"/>
    </row>
    <row r="19" spans="1:12" ht="16.5" customHeight="1" x14ac:dyDescent="0.2">
      <c r="A19" s="893" t="s">
        <v>204</v>
      </c>
      <c r="B19" s="894"/>
      <c r="C19" s="895"/>
      <c r="D19" s="574">
        <v>1138</v>
      </c>
      <c r="E19" s="477">
        <v>1182.6166666666666</v>
      </c>
      <c r="F19" s="480">
        <v>1226</v>
      </c>
      <c r="G19" s="477">
        <f t="shared" si="0"/>
        <v>88</v>
      </c>
      <c r="H19" s="135">
        <f t="shared" si="1"/>
        <v>107.7328646748682</v>
      </c>
      <c r="I19" s="495"/>
      <c r="J19" s="69"/>
      <c r="K19" s="22"/>
      <c r="L19" s="7"/>
    </row>
    <row r="20" spans="1:12" ht="16.5" customHeight="1" x14ac:dyDescent="0.2">
      <c r="A20" s="893" t="s">
        <v>205</v>
      </c>
      <c r="B20" s="894"/>
      <c r="C20" s="895"/>
      <c r="D20" s="574">
        <v>1186</v>
      </c>
      <c r="E20" s="477">
        <v>1299.0833333333333</v>
      </c>
      <c r="F20" s="480">
        <v>1473</v>
      </c>
      <c r="G20" s="477">
        <f t="shared" si="0"/>
        <v>287</v>
      </c>
      <c r="H20" s="135">
        <f t="shared" si="1"/>
        <v>124.19898819561553</v>
      </c>
      <c r="I20" s="495"/>
      <c r="J20" s="69"/>
      <c r="K20" s="22"/>
      <c r="L20" s="7"/>
    </row>
    <row r="21" spans="1:12" ht="31.5" customHeight="1" x14ac:dyDescent="0.2">
      <c r="A21" s="899" t="s">
        <v>206</v>
      </c>
      <c r="B21" s="900"/>
      <c r="C21" s="901"/>
      <c r="D21" s="574">
        <v>4123</v>
      </c>
      <c r="E21" s="477">
        <v>4138.833333333333</v>
      </c>
      <c r="F21" s="480">
        <v>4022</v>
      </c>
      <c r="G21" s="477">
        <f t="shared" si="0"/>
        <v>-101</v>
      </c>
      <c r="H21" s="135">
        <f t="shared" si="1"/>
        <v>97.550327431481932</v>
      </c>
      <c r="I21" s="495"/>
      <c r="J21" s="69"/>
      <c r="K21" s="22"/>
      <c r="L21" s="7"/>
    </row>
    <row r="22" spans="1:12" ht="16.5" customHeight="1" x14ac:dyDescent="0.2">
      <c r="A22" s="893" t="s">
        <v>48</v>
      </c>
      <c r="B22" s="894"/>
      <c r="C22" s="895"/>
      <c r="D22" s="574">
        <v>7384</v>
      </c>
      <c r="E22" s="477">
        <v>7478.5249999999996</v>
      </c>
      <c r="F22" s="480">
        <v>7419</v>
      </c>
      <c r="G22" s="477">
        <f t="shared" si="0"/>
        <v>35</v>
      </c>
      <c r="H22" s="135">
        <f t="shared" si="1"/>
        <v>100.47399783315277</v>
      </c>
      <c r="I22" s="495"/>
      <c r="J22" s="69"/>
      <c r="K22" s="22"/>
      <c r="L22" s="7"/>
    </row>
    <row r="23" spans="1:12" ht="16.5" customHeight="1" x14ac:dyDescent="0.2">
      <c r="A23" s="893" t="s">
        <v>209</v>
      </c>
      <c r="B23" s="894"/>
      <c r="C23" s="895"/>
      <c r="D23" s="574">
        <v>6146</v>
      </c>
      <c r="E23" s="477">
        <v>6140.708333333333</v>
      </c>
      <c r="F23" s="480">
        <v>6096</v>
      </c>
      <c r="G23" s="477">
        <f t="shared" si="0"/>
        <v>-50</v>
      </c>
      <c r="H23" s="135">
        <f t="shared" si="1"/>
        <v>99.186462739993488</v>
      </c>
      <c r="I23" s="495"/>
      <c r="J23" s="69"/>
      <c r="K23" s="22"/>
      <c r="L23" s="7"/>
    </row>
    <row r="24" spans="1:12" ht="20.25" customHeight="1" x14ac:dyDescent="0.2">
      <c r="A24" s="893" t="s">
        <v>210</v>
      </c>
      <c r="B24" s="894"/>
      <c r="C24" s="895"/>
      <c r="D24" s="575">
        <v>1351</v>
      </c>
      <c r="E24" s="478">
        <v>1347.65</v>
      </c>
      <c r="F24" s="572">
        <v>1385</v>
      </c>
      <c r="G24" s="478">
        <f t="shared" si="0"/>
        <v>34</v>
      </c>
      <c r="H24" s="482">
        <f t="shared" si="1"/>
        <v>102.51665433012582</v>
      </c>
      <c r="I24" s="495"/>
      <c r="J24" s="69"/>
      <c r="K24" s="22"/>
      <c r="L24" s="7"/>
    </row>
    <row r="25" spans="1:12" ht="35.25" hidden="1" customHeight="1" x14ac:dyDescent="0.2">
      <c r="A25" s="807"/>
      <c r="B25" s="903" t="s">
        <v>210</v>
      </c>
      <c r="C25" s="903"/>
      <c r="D25" s="806"/>
      <c r="E25" s="483"/>
      <c r="F25" s="806"/>
      <c r="G25" s="483">
        <f t="shared" si="0"/>
        <v>0</v>
      </c>
      <c r="H25" s="808" t="e">
        <f t="shared" si="1"/>
        <v>#DIV/0!</v>
      </c>
      <c r="I25" s="495"/>
      <c r="J25" s="69"/>
      <c r="K25" s="22"/>
      <c r="L25" s="7"/>
    </row>
    <row r="26" spans="1:12" s="9" customFormat="1" ht="16.5" hidden="1" x14ac:dyDescent="0.2">
      <c r="A26" s="807"/>
      <c r="B26" s="903" t="s">
        <v>210</v>
      </c>
      <c r="C26" s="903"/>
      <c r="D26" s="806"/>
      <c r="E26" s="483"/>
      <c r="F26" s="806"/>
      <c r="G26" s="483">
        <f t="shared" si="0"/>
        <v>0</v>
      </c>
      <c r="H26" s="808" t="e">
        <f t="shared" si="1"/>
        <v>#DIV/0!</v>
      </c>
      <c r="I26" s="122"/>
      <c r="J26" s="69"/>
      <c r="K26" s="22"/>
      <c r="L26" s="7"/>
    </row>
    <row r="27" spans="1:12" s="31" customFormat="1" ht="20.25" customHeight="1" thickBot="1" x14ac:dyDescent="0.25">
      <c r="A27" s="904" t="s">
        <v>417</v>
      </c>
      <c r="B27" s="905"/>
      <c r="C27" s="906"/>
      <c r="D27" s="577">
        <v>19454.5</v>
      </c>
      <c r="E27" s="479">
        <v>19407.955500000004</v>
      </c>
      <c r="F27" s="576">
        <v>18485.057000000001</v>
      </c>
      <c r="G27" s="479">
        <f t="shared" si="0"/>
        <v>-969.4429999999993</v>
      </c>
      <c r="H27" s="484">
        <f t="shared" si="1"/>
        <v>95.016870132874146</v>
      </c>
      <c r="I27" s="496"/>
      <c r="J27" s="234"/>
      <c r="K27" s="235"/>
      <c r="L27" s="236"/>
    </row>
    <row r="28" spans="1:12" s="9" customFormat="1" ht="75.75" customHeight="1" x14ac:dyDescent="0.25">
      <c r="A28" s="907" t="s">
        <v>464</v>
      </c>
      <c r="B28" s="907"/>
      <c r="C28" s="907"/>
      <c r="D28" s="907"/>
      <c r="E28" s="907"/>
      <c r="F28" s="907"/>
      <c r="G28" s="907"/>
      <c r="H28" s="907"/>
      <c r="I28" s="533"/>
      <c r="J28" s="89"/>
      <c r="K28" s="22"/>
      <c r="L28" s="7"/>
    </row>
    <row r="29" spans="1:12" s="9" customFormat="1" ht="18" customHeight="1" x14ac:dyDescent="0.2">
      <c r="A29" s="902" t="s">
        <v>161</v>
      </c>
      <c r="B29" s="902"/>
      <c r="C29" s="902"/>
      <c r="D29" s="902"/>
      <c r="E29" s="902"/>
      <c r="F29" s="902"/>
      <c r="G29" s="902"/>
      <c r="H29" s="902"/>
      <c r="I29" s="533"/>
      <c r="J29" s="69"/>
      <c r="K29" s="22"/>
      <c r="L29" s="7"/>
    </row>
    <row r="30" spans="1:12" s="9" customFormat="1" ht="16.5" hidden="1" x14ac:dyDescent="0.2">
      <c r="A30" s="908" t="s">
        <v>153</v>
      </c>
      <c r="B30" s="908"/>
      <c r="C30" s="908"/>
      <c r="D30" s="908"/>
      <c r="E30" s="908"/>
      <c r="F30" s="908"/>
      <c r="G30" s="908"/>
      <c r="H30" s="908"/>
      <c r="I30" s="122"/>
      <c r="J30" s="69"/>
      <c r="K30" s="22"/>
      <c r="L30" s="7"/>
    </row>
    <row r="31" spans="1:12" s="9" customFormat="1" ht="34.5" customHeight="1" x14ac:dyDescent="0.2">
      <c r="A31" s="902" t="s">
        <v>224</v>
      </c>
      <c r="B31" s="902"/>
      <c r="C31" s="902"/>
      <c r="D31" s="902"/>
      <c r="E31" s="902"/>
      <c r="F31" s="902"/>
      <c r="G31" s="902"/>
      <c r="H31" s="902"/>
      <c r="I31" s="533"/>
      <c r="J31" s="69"/>
      <c r="K31" s="22"/>
      <c r="L31" s="7"/>
    </row>
    <row r="32" spans="1:12" s="9" customFormat="1" ht="9" customHeight="1" x14ac:dyDescent="0.2">
      <c r="A32" s="65"/>
      <c r="B32" s="65"/>
      <c r="C32" s="65"/>
      <c r="D32" s="65"/>
      <c r="E32" s="65"/>
      <c r="F32" s="65"/>
      <c r="G32" s="65"/>
      <c r="H32" s="65"/>
      <c r="I32" s="533"/>
      <c r="J32" s="69"/>
      <c r="K32" s="22"/>
      <c r="L32" s="7"/>
    </row>
    <row r="33" spans="1:29" s="9" customFormat="1" ht="19.5" customHeight="1" x14ac:dyDescent="0.2">
      <c r="A33" s="869" t="s">
        <v>187</v>
      </c>
      <c r="B33" s="869"/>
      <c r="C33" s="869"/>
      <c r="D33" s="869"/>
      <c r="E33" s="869"/>
      <c r="F33" s="869"/>
      <c r="G33" s="869"/>
      <c r="H33" s="869"/>
      <c r="I33" s="122"/>
      <c r="J33" s="69"/>
      <c r="K33" s="22"/>
      <c r="L33" s="7"/>
    </row>
    <row r="34" spans="1:29" s="9" customFormat="1" ht="15.75" customHeight="1" thickBot="1" x14ac:dyDescent="0.25">
      <c r="A34" s="65"/>
      <c r="B34" s="65"/>
      <c r="C34" s="65"/>
      <c r="D34" s="65"/>
      <c r="E34" s="65"/>
      <c r="F34" s="65"/>
      <c r="G34" s="65"/>
      <c r="H34" s="438" t="s">
        <v>26</v>
      </c>
      <c r="I34" s="122"/>
      <c r="J34" s="69"/>
      <c r="K34" s="22"/>
      <c r="L34" s="7"/>
    </row>
    <row r="35" spans="1:29" s="9" customFormat="1" ht="53.25" customHeight="1" thickBot="1" x14ac:dyDescent="0.25">
      <c r="A35" s="909" t="s">
        <v>56</v>
      </c>
      <c r="B35" s="864"/>
      <c r="C35" s="910"/>
      <c r="D35" s="914" t="s">
        <v>601</v>
      </c>
      <c r="E35" s="914" t="s">
        <v>442</v>
      </c>
      <c r="F35" s="914" t="s">
        <v>602</v>
      </c>
      <c r="G35" s="916" t="s">
        <v>603</v>
      </c>
      <c r="H35" s="917"/>
      <c r="I35" s="122"/>
      <c r="J35" s="69"/>
      <c r="K35" s="51"/>
      <c r="L35" s="7"/>
    </row>
    <row r="36" spans="1:29" s="9" customFormat="1" ht="17.25" customHeight="1" thickBot="1" x14ac:dyDescent="0.25">
      <c r="A36" s="911"/>
      <c r="B36" s="912"/>
      <c r="C36" s="913"/>
      <c r="D36" s="915"/>
      <c r="E36" s="915"/>
      <c r="F36" s="915"/>
      <c r="G36" s="460" t="s">
        <v>249</v>
      </c>
      <c r="H36" s="460" t="s">
        <v>27</v>
      </c>
      <c r="I36" s="122"/>
      <c r="J36" s="69"/>
      <c r="K36" s="51"/>
      <c r="L36" s="7"/>
    </row>
    <row r="37" spans="1:29" s="9" customFormat="1" ht="25.5" customHeight="1" x14ac:dyDescent="0.35">
      <c r="A37" s="920" t="s">
        <v>179</v>
      </c>
      <c r="B37" s="921"/>
      <c r="C37" s="922"/>
      <c r="D37" s="488">
        <f>D38+D40+D41+D42+D43</f>
        <v>9764.9500000000007</v>
      </c>
      <c r="E37" s="488">
        <f>E38+E40+E41+E42+E43</f>
        <v>9840</v>
      </c>
      <c r="F37" s="498">
        <f>F38+F40+F41+F42+F43</f>
        <v>9827</v>
      </c>
      <c r="G37" s="498">
        <f>F37-D37</f>
        <v>62.049999999999272</v>
      </c>
      <c r="H37" s="499">
        <f>F37/D37*100</f>
        <v>100.63543592133088</v>
      </c>
      <c r="I37" s="122"/>
      <c r="J37" s="71"/>
      <c r="K37" s="69"/>
      <c r="L37" s="7"/>
    </row>
    <row r="38" spans="1:29" s="9" customFormat="1" ht="30.75" customHeight="1" x14ac:dyDescent="0.2">
      <c r="A38" s="923" t="s">
        <v>455</v>
      </c>
      <c r="B38" s="924"/>
      <c r="C38" s="925"/>
      <c r="D38" s="485">
        <v>789</v>
      </c>
      <c r="E38" s="490">
        <v>791</v>
      </c>
      <c r="F38" s="485">
        <v>781</v>
      </c>
      <c r="G38" s="485">
        <f>F38-D38</f>
        <v>-8</v>
      </c>
      <c r="H38" s="500">
        <f>F38/D38*100</f>
        <v>98.986058301647645</v>
      </c>
      <c r="I38" s="122"/>
      <c r="J38" s="69"/>
      <c r="K38" s="51"/>
      <c r="L38" s="7"/>
    </row>
    <row r="39" spans="1:29" s="9" customFormat="1" ht="19.5" customHeight="1" x14ac:dyDescent="0.2">
      <c r="A39" s="923" t="s">
        <v>456</v>
      </c>
      <c r="B39" s="924"/>
      <c r="C39" s="925"/>
      <c r="D39" s="489"/>
      <c r="E39" s="486"/>
      <c r="F39" s="497"/>
      <c r="G39" s="485"/>
      <c r="H39" s="500"/>
      <c r="I39" s="122"/>
      <c r="J39" s="69"/>
      <c r="K39" s="51"/>
      <c r="L39" s="7"/>
    </row>
    <row r="40" spans="1:29" s="9" customFormat="1" ht="19.5" customHeight="1" x14ac:dyDescent="0.2">
      <c r="A40" s="926" t="s">
        <v>457</v>
      </c>
      <c r="B40" s="927"/>
      <c r="C40" s="928"/>
      <c r="D40" s="486">
        <v>283</v>
      </c>
      <c r="E40" s="486">
        <v>290</v>
      </c>
      <c r="F40" s="486">
        <v>291</v>
      </c>
      <c r="G40" s="501">
        <f>F40-D40</f>
        <v>8</v>
      </c>
      <c r="H40" s="131">
        <f>F40/D40*100</f>
        <v>102.8268551236749</v>
      </c>
      <c r="I40" s="122"/>
      <c r="J40" s="69"/>
      <c r="K40" s="51"/>
      <c r="L40" s="7"/>
    </row>
    <row r="41" spans="1:29" s="9" customFormat="1" ht="21" customHeight="1" x14ac:dyDescent="0.2">
      <c r="A41" s="926" t="s">
        <v>465</v>
      </c>
      <c r="B41" s="927"/>
      <c r="C41" s="928"/>
      <c r="D41" s="486">
        <v>417</v>
      </c>
      <c r="E41" s="486">
        <v>417</v>
      </c>
      <c r="F41" s="486">
        <v>657</v>
      </c>
      <c r="G41" s="501">
        <f>F41-D41</f>
        <v>240</v>
      </c>
      <c r="H41" s="131">
        <f>F41/D41*100</f>
        <v>157.55395683453236</v>
      </c>
      <c r="I41" s="122"/>
      <c r="J41" s="69"/>
      <c r="K41" s="51"/>
      <c r="L41" s="7"/>
      <c r="AC41" s="532"/>
    </row>
    <row r="42" spans="1:29" s="9" customFormat="1" ht="19.5" customHeight="1" x14ac:dyDescent="0.2">
      <c r="A42" s="929" t="s">
        <v>466</v>
      </c>
      <c r="B42" s="930"/>
      <c r="C42" s="931"/>
      <c r="D42" s="487">
        <v>6786</v>
      </c>
      <c r="E42" s="486">
        <v>6844</v>
      </c>
      <c r="F42" s="487">
        <v>6599</v>
      </c>
      <c r="G42" s="501">
        <f>F42-D42</f>
        <v>-187</v>
      </c>
      <c r="H42" s="131">
        <f>F42/D42*100</f>
        <v>97.244326554671375</v>
      </c>
      <c r="I42" s="122"/>
      <c r="J42" s="69"/>
      <c r="K42" s="51"/>
      <c r="L42" s="7"/>
    </row>
    <row r="43" spans="1:29" s="9" customFormat="1" ht="17.25" customHeight="1" thickBot="1" x14ac:dyDescent="0.35">
      <c r="A43" s="932" t="s">
        <v>458</v>
      </c>
      <c r="B43" s="933"/>
      <c r="C43" s="934"/>
      <c r="D43" s="134">
        <v>1489.95</v>
      </c>
      <c r="E43" s="491">
        <v>1498</v>
      </c>
      <c r="F43" s="134">
        <v>1499</v>
      </c>
      <c r="G43" s="502">
        <f>F43-D43</f>
        <v>9.0499999999999545</v>
      </c>
      <c r="H43" s="503">
        <f>F43/D43*100</f>
        <v>100.60740293298434</v>
      </c>
      <c r="I43" s="122"/>
      <c r="J43" s="72"/>
      <c r="K43" s="51"/>
      <c r="L43" s="7"/>
    </row>
    <row r="44" spans="1:29" s="9" customFormat="1" ht="16.5" hidden="1" customHeight="1" x14ac:dyDescent="0.2">
      <c r="A44" s="935" t="s">
        <v>184</v>
      </c>
      <c r="B44" s="936"/>
      <c r="C44" s="738" t="s">
        <v>26</v>
      </c>
      <c r="D44" s="739"/>
      <c r="E44" s="739">
        <v>68</v>
      </c>
      <c r="F44" s="739">
        <v>89</v>
      </c>
      <c r="G44" s="739" t="e">
        <f>F44-#REF!</f>
        <v>#REF!</v>
      </c>
      <c r="H44" s="740" t="e">
        <f>F44/#REF!*100</f>
        <v>#REF!</v>
      </c>
      <c r="I44" s="122"/>
      <c r="J44" s="69"/>
      <c r="K44" s="51"/>
      <c r="L44" s="7"/>
    </row>
    <row r="45" spans="1:29" s="9" customFormat="1" ht="16.5" hidden="1" customHeight="1" x14ac:dyDescent="0.2">
      <c r="A45" s="937" t="s">
        <v>185</v>
      </c>
      <c r="B45" s="938"/>
      <c r="C45" s="741" t="s">
        <v>26</v>
      </c>
      <c r="D45" s="742"/>
      <c r="E45" s="742">
        <v>1841</v>
      </c>
      <c r="F45" s="742">
        <v>1409</v>
      </c>
      <c r="G45" s="742" t="e">
        <f>F45-#REF!</f>
        <v>#REF!</v>
      </c>
      <c r="H45" s="743" t="e">
        <f>F45/#REF!*100</f>
        <v>#REF!</v>
      </c>
      <c r="I45" s="122"/>
      <c r="J45" s="69"/>
      <c r="K45" s="51"/>
      <c r="L45" s="7"/>
    </row>
    <row r="46" spans="1:29" s="9" customFormat="1" ht="18" hidden="1" customHeight="1" thickBot="1" x14ac:dyDescent="0.25">
      <c r="A46" s="939" t="s">
        <v>178</v>
      </c>
      <c r="B46" s="940"/>
      <c r="C46" s="744" t="s">
        <v>26</v>
      </c>
      <c r="D46" s="745"/>
      <c r="E46" s="745">
        <f>D37+E44+E45</f>
        <v>11673.95</v>
      </c>
      <c r="F46" s="745">
        <f>F37+F44+F45</f>
        <v>11325</v>
      </c>
      <c r="G46" s="746" t="e">
        <f>F46-#REF!</f>
        <v>#REF!</v>
      </c>
      <c r="H46" s="747" t="e">
        <f>F46/#REF!*100</f>
        <v>#REF!</v>
      </c>
      <c r="I46" s="122"/>
      <c r="J46" s="69"/>
      <c r="K46" s="51"/>
      <c r="L46" s="7"/>
      <c r="M46" s="86"/>
    </row>
    <row r="47" spans="1:29" s="9" customFormat="1" ht="34.5" customHeight="1" x14ac:dyDescent="0.2">
      <c r="A47" s="919" t="s">
        <v>467</v>
      </c>
      <c r="B47" s="919"/>
      <c r="C47" s="919"/>
      <c r="D47" s="919"/>
      <c r="E47" s="919"/>
      <c r="F47" s="919"/>
      <c r="G47" s="919"/>
      <c r="H47" s="919"/>
      <c r="I47" s="533"/>
      <c r="J47" s="69"/>
      <c r="K47" s="51"/>
      <c r="L47" s="7"/>
    </row>
    <row r="48" spans="1:29" s="9" customFormat="1" ht="16.5" customHeight="1" x14ac:dyDescent="0.2">
      <c r="A48" s="918"/>
      <c r="B48" s="919"/>
      <c r="C48" s="919"/>
      <c r="D48" s="919"/>
      <c r="E48" s="919"/>
      <c r="F48" s="919"/>
      <c r="G48" s="919"/>
      <c r="H48" s="919"/>
      <c r="I48" s="533"/>
      <c r="J48" s="69"/>
      <c r="K48" s="22"/>
      <c r="L48" s="7"/>
    </row>
    <row r="49" spans="1:23" s="9" customFormat="1" ht="9.75" customHeight="1" x14ac:dyDescent="0.25">
      <c r="A49" s="231"/>
      <c r="B49" s="231"/>
      <c r="C49" s="231"/>
      <c r="D49" s="231"/>
      <c r="E49" s="231"/>
      <c r="F49" s="231"/>
      <c r="G49" s="231"/>
      <c r="H49" s="231"/>
      <c r="I49" s="533"/>
      <c r="J49" s="69"/>
      <c r="K49" s="22"/>
      <c r="L49" s="7"/>
    </row>
    <row r="50" spans="1:23" s="9" customFormat="1" ht="20.25" customHeight="1" x14ac:dyDescent="0.2">
      <c r="A50" s="869" t="s">
        <v>227</v>
      </c>
      <c r="B50" s="869"/>
      <c r="C50" s="869"/>
      <c r="D50" s="869"/>
      <c r="E50" s="869"/>
      <c r="F50" s="869"/>
      <c r="G50" s="869"/>
      <c r="H50" s="869"/>
      <c r="I50" s="533"/>
      <c r="J50" s="69"/>
      <c r="K50" s="22"/>
      <c r="L50" s="7"/>
    </row>
    <row r="51" spans="1:23" s="9" customFormat="1" ht="15.75" customHeight="1" thickBot="1" x14ac:dyDescent="0.25">
      <c r="A51" s="65"/>
      <c r="B51" s="65"/>
      <c r="C51" s="65"/>
      <c r="D51" s="65"/>
      <c r="E51" s="65"/>
      <c r="F51" s="65"/>
      <c r="G51" s="65"/>
      <c r="H51" s="439" t="s">
        <v>26</v>
      </c>
      <c r="I51" s="533"/>
      <c r="J51" s="69"/>
      <c r="K51" s="22"/>
      <c r="L51" s="7"/>
    </row>
    <row r="52" spans="1:23" s="9" customFormat="1" ht="33.75" customHeight="1" thickBot="1" x14ac:dyDescent="0.25">
      <c r="A52" s="941" t="s">
        <v>56</v>
      </c>
      <c r="B52" s="942"/>
      <c r="C52" s="943"/>
      <c r="D52" s="914" t="s">
        <v>604</v>
      </c>
      <c r="E52" s="914" t="s">
        <v>462</v>
      </c>
      <c r="F52" s="914" t="s">
        <v>605</v>
      </c>
      <c r="G52" s="947" t="s">
        <v>606</v>
      </c>
      <c r="H52" s="948"/>
      <c r="I52" s="122"/>
      <c r="J52" s="69"/>
      <c r="K52" s="87"/>
      <c r="L52" s="7"/>
    </row>
    <row r="53" spans="1:23" s="9" customFormat="1" ht="17.25" thickBot="1" x14ac:dyDescent="0.25">
      <c r="A53" s="944"/>
      <c r="B53" s="945"/>
      <c r="C53" s="946"/>
      <c r="D53" s="915"/>
      <c r="E53" s="915"/>
      <c r="F53" s="915"/>
      <c r="G53" s="460" t="s">
        <v>249</v>
      </c>
      <c r="H53" s="460" t="s">
        <v>27</v>
      </c>
      <c r="I53" s="122"/>
      <c r="J53" s="69"/>
      <c r="K53" s="87"/>
      <c r="L53" s="7"/>
    </row>
    <row r="54" spans="1:23" ht="26.25" customHeight="1" x14ac:dyDescent="0.2">
      <c r="A54" s="951" t="s">
        <v>225</v>
      </c>
      <c r="B54" s="952"/>
      <c r="C54" s="953"/>
      <c r="D54" s="504">
        <f>D55+D56</f>
        <v>42068</v>
      </c>
      <c r="E54" s="506">
        <f>E55+E56</f>
        <v>42704</v>
      </c>
      <c r="F54" s="504">
        <f>F55+F56</f>
        <v>43207</v>
      </c>
      <c r="G54" s="509">
        <f>F54-D54</f>
        <v>1139</v>
      </c>
      <c r="H54" s="133">
        <f>F54/D54*100</f>
        <v>102.70752115622327</v>
      </c>
      <c r="I54" s="136"/>
      <c r="K54" s="3"/>
      <c r="L54" s="30"/>
      <c r="T54" s="30"/>
      <c r="V54" s="41"/>
      <c r="W54" s="41"/>
    </row>
    <row r="55" spans="1:23" ht="16.5" customHeight="1" x14ac:dyDescent="0.2">
      <c r="A55" s="954" t="s">
        <v>105</v>
      </c>
      <c r="B55" s="955"/>
      <c r="C55" s="956"/>
      <c r="D55" s="505">
        <v>17919</v>
      </c>
      <c r="E55" s="507">
        <v>17889</v>
      </c>
      <c r="F55" s="505">
        <v>18037</v>
      </c>
      <c r="G55" s="509">
        <f>F55-D55</f>
        <v>118</v>
      </c>
      <c r="H55" s="133">
        <f>F55/D55*100</f>
        <v>100.6585188905631</v>
      </c>
      <c r="I55" s="136"/>
      <c r="J55" s="957"/>
      <c r="K55" s="3"/>
      <c r="T55" s="30"/>
      <c r="V55" s="41"/>
      <c r="W55" s="41"/>
    </row>
    <row r="56" spans="1:23" ht="16.5" customHeight="1" x14ac:dyDescent="0.2">
      <c r="A56" s="954" t="s">
        <v>106</v>
      </c>
      <c r="B56" s="955"/>
      <c r="C56" s="956"/>
      <c r="D56" s="505">
        <v>24149</v>
      </c>
      <c r="E56" s="507">
        <v>24815</v>
      </c>
      <c r="F56" s="505">
        <v>25170</v>
      </c>
      <c r="G56" s="509">
        <f>F56-D56</f>
        <v>1021</v>
      </c>
      <c r="H56" s="133">
        <f>F56/D56*100</f>
        <v>104.22791834030394</v>
      </c>
      <c r="I56" s="136"/>
      <c r="J56" s="957"/>
      <c r="K56" s="3"/>
      <c r="T56" s="30"/>
      <c r="V56" s="41"/>
      <c r="W56" s="41"/>
    </row>
    <row r="57" spans="1:23" ht="18" customHeight="1" x14ac:dyDescent="0.2">
      <c r="A57" s="958" t="s">
        <v>145</v>
      </c>
      <c r="B57" s="959"/>
      <c r="C57" s="960"/>
      <c r="D57" s="505"/>
      <c r="E57" s="507"/>
      <c r="F57" s="505"/>
      <c r="G57" s="509"/>
      <c r="H57" s="133"/>
      <c r="I57" s="136"/>
      <c r="J57" s="957"/>
      <c r="K57" s="3"/>
      <c r="T57" s="30"/>
      <c r="V57" s="41"/>
      <c r="W57" s="41"/>
    </row>
    <row r="58" spans="1:23" ht="19.5" customHeight="1" x14ac:dyDescent="0.2">
      <c r="A58" s="958" t="s">
        <v>306</v>
      </c>
      <c r="B58" s="959"/>
      <c r="C58" s="960"/>
      <c r="D58" s="505">
        <f>D59+D60</f>
        <v>36525</v>
      </c>
      <c r="E58" s="507">
        <f>E59+E60</f>
        <v>37011</v>
      </c>
      <c r="F58" s="505">
        <f>F59+F60</f>
        <v>37291</v>
      </c>
      <c r="G58" s="509">
        <f t="shared" ref="G58:G65" si="2">F58-D58</f>
        <v>766</v>
      </c>
      <c r="H58" s="133">
        <f t="shared" ref="H58:H65" si="3">F58/D58*100</f>
        <v>102.09719370294319</v>
      </c>
      <c r="I58" s="136"/>
      <c r="J58" s="957"/>
      <c r="K58" s="3"/>
      <c r="L58" s="3"/>
      <c r="T58" s="30"/>
      <c r="V58" s="41"/>
      <c r="W58" s="41"/>
    </row>
    <row r="59" spans="1:23" ht="16.5" customHeight="1" x14ac:dyDescent="0.2">
      <c r="A59" s="954" t="s">
        <v>105</v>
      </c>
      <c r="B59" s="955"/>
      <c r="C59" s="956"/>
      <c r="D59" s="480">
        <v>17196</v>
      </c>
      <c r="E59" s="507">
        <v>17055</v>
      </c>
      <c r="F59" s="505">
        <v>17158</v>
      </c>
      <c r="G59" s="509">
        <f t="shared" si="2"/>
        <v>-38</v>
      </c>
      <c r="H59" s="133">
        <f t="shared" si="3"/>
        <v>99.779018376366608</v>
      </c>
      <c r="I59" s="136"/>
      <c r="J59" s="957"/>
      <c r="K59" s="3"/>
      <c r="T59" s="30"/>
      <c r="V59" s="41"/>
      <c r="W59" s="41"/>
    </row>
    <row r="60" spans="1:23" ht="16.5" customHeight="1" x14ac:dyDescent="0.2">
      <c r="A60" s="954" t="s">
        <v>106</v>
      </c>
      <c r="B60" s="955"/>
      <c r="C60" s="956"/>
      <c r="D60" s="505">
        <v>19329</v>
      </c>
      <c r="E60" s="507">
        <v>19956</v>
      </c>
      <c r="F60" s="505">
        <v>20133</v>
      </c>
      <c r="G60" s="509">
        <f t="shared" si="2"/>
        <v>804</v>
      </c>
      <c r="H60" s="133">
        <f t="shared" si="3"/>
        <v>104.15955300325935</v>
      </c>
      <c r="I60" s="136"/>
      <c r="J60" s="957"/>
      <c r="K60" s="3"/>
      <c r="L60" s="3"/>
      <c r="T60" s="30"/>
      <c r="V60" s="41"/>
      <c r="W60" s="41"/>
    </row>
    <row r="61" spans="1:23" ht="16.5" customHeight="1" x14ac:dyDescent="0.2">
      <c r="A61" s="958" t="s">
        <v>459</v>
      </c>
      <c r="B61" s="959"/>
      <c r="C61" s="960"/>
      <c r="D61" s="505">
        <f>SUM(D62:D63)</f>
        <v>1290</v>
      </c>
      <c r="E61" s="505">
        <f>SUM(E62:E63)</f>
        <v>1315</v>
      </c>
      <c r="F61" s="505">
        <f>SUM(F62:F63)</f>
        <v>1402</v>
      </c>
      <c r="G61" s="509">
        <f t="shared" ref="G61:G63" si="4">F61-D61</f>
        <v>112</v>
      </c>
      <c r="H61" s="133">
        <f t="shared" ref="H61:H63" si="5">F61/D61*100</f>
        <v>108.68217054263567</v>
      </c>
      <c r="I61" s="136"/>
      <c r="J61" s="957"/>
      <c r="K61" s="3"/>
      <c r="L61" s="30"/>
      <c r="T61" s="30"/>
    </row>
    <row r="62" spans="1:23" ht="16.5" customHeight="1" x14ac:dyDescent="0.2">
      <c r="A62" s="954" t="s">
        <v>105</v>
      </c>
      <c r="B62" s="955"/>
      <c r="C62" s="956"/>
      <c r="D62" s="505">
        <v>447</v>
      </c>
      <c r="E62" s="505">
        <v>475</v>
      </c>
      <c r="F62" s="505">
        <v>547</v>
      </c>
      <c r="G62" s="509">
        <f t="shared" si="4"/>
        <v>100</v>
      </c>
      <c r="H62" s="133">
        <f t="shared" si="5"/>
        <v>122.37136465324386</v>
      </c>
      <c r="I62" s="136"/>
      <c r="J62" s="957"/>
      <c r="K62" s="3"/>
      <c r="T62" s="30"/>
    </row>
    <row r="63" spans="1:23" ht="16.5" customHeight="1" x14ac:dyDescent="0.2">
      <c r="A63" s="954" t="s">
        <v>106</v>
      </c>
      <c r="B63" s="955"/>
      <c r="C63" s="956"/>
      <c r="D63" s="505">
        <v>843</v>
      </c>
      <c r="E63" s="505">
        <v>840</v>
      </c>
      <c r="F63" s="505">
        <v>855</v>
      </c>
      <c r="G63" s="509">
        <f t="shared" si="4"/>
        <v>12</v>
      </c>
      <c r="H63" s="133">
        <f t="shared" si="5"/>
        <v>101.42348754448398</v>
      </c>
      <c r="I63" s="136"/>
      <c r="J63" s="957"/>
      <c r="K63" s="3"/>
      <c r="T63" s="30"/>
    </row>
    <row r="64" spans="1:23" ht="48.75" customHeight="1" x14ac:dyDescent="0.2">
      <c r="A64" s="958" t="s">
        <v>460</v>
      </c>
      <c r="B64" s="959"/>
      <c r="C64" s="960"/>
      <c r="D64" s="505">
        <v>3116</v>
      </c>
      <c r="E64" s="505">
        <v>3222</v>
      </c>
      <c r="F64" s="505">
        <v>3287</v>
      </c>
      <c r="G64" s="509">
        <f>F64-D64</f>
        <v>171</v>
      </c>
      <c r="H64" s="133">
        <f>F64/D64*100</f>
        <v>105.48780487804879</v>
      </c>
      <c r="I64" s="136"/>
      <c r="J64" s="957"/>
      <c r="K64" s="3"/>
      <c r="T64" s="30"/>
    </row>
    <row r="65" spans="1:20" ht="16.5" customHeight="1" thickBot="1" x14ac:dyDescent="0.25">
      <c r="A65" s="961" t="s">
        <v>461</v>
      </c>
      <c r="B65" s="962"/>
      <c r="C65" s="963"/>
      <c r="D65" s="508">
        <v>1137</v>
      </c>
      <c r="E65" s="508">
        <v>1156</v>
      </c>
      <c r="F65" s="508">
        <v>1227</v>
      </c>
      <c r="G65" s="510">
        <f t="shared" si="2"/>
        <v>90</v>
      </c>
      <c r="H65" s="436">
        <f t="shared" si="3"/>
        <v>107.9155672823219</v>
      </c>
      <c r="I65" s="136"/>
      <c r="J65" s="957"/>
      <c r="K65" s="3"/>
      <c r="T65" s="30"/>
    </row>
    <row r="66" spans="1:20" s="52" customFormat="1" ht="16.5" x14ac:dyDescent="0.2">
      <c r="A66" s="949"/>
      <c r="B66" s="949"/>
      <c r="C66" s="949"/>
      <c r="D66" s="949"/>
      <c r="E66" s="949"/>
      <c r="F66" s="949"/>
      <c r="G66" s="949"/>
      <c r="H66" s="949"/>
      <c r="I66" s="3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1:20" s="52" customFormat="1" ht="15.75" x14ac:dyDescent="0.2">
      <c r="A67" s="950"/>
      <c r="B67" s="950"/>
      <c r="C67" s="950"/>
      <c r="D67" s="950"/>
      <c r="E67" s="950"/>
      <c r="F67" s="950"/>
      <c r="G67" s="950"/>
      <c r="H67" s="950"/>
      <c r="I67" s="3"/>
      <c r="K67" s="57"/>
      <c r="L67" s="57"/>
      <c r="M67" s="57"/>
      <c r="N67" s="57"/>
      <c r="O67" s="57"/>
      <c r="P67" s="57"/>
      <c r="Q67" s="57"/>
      <c r="R67" s="57"/>
      <c r="S67" s="57"/>
      <c r="T67" s="57"/>
    </row>
    <row r="73" spans="1:20" s="52" customFormat="1" x14ac:dyDescent="0.2">
      <c r="A73" s="57"/>
      <c r="B73" s="9"/>
      <c r="C73" s="9"/>
      <c r="D73" s="9"/>
      <c r="E73" s="9"/>
      <c r="F73" s="9"/>
      <c r="G73" s="9"/>
      <c r="H73" s="9"/>
      <c r="I73" s="9"/>
      <c r="K73" s="57"/>
      <c r="L73" s="57"/>
      <c r="M73" s="57"/>
      <c r="N73" s="57"/>
      <c r="O73" s="57"/>
      <c r="P73" s="57"/>
      <c r="Q73" s="57"/>
      <c r="R73" s="57"/>
      <c r="S73" s="57"/>
      <c r="T73" s="57"/>
    </row>
  </sheetData>
  <mergeCells count="72">
    <mergeCell ref="A66:H66"/>
    <mergeCell ref="A67:H67"/>
    <mergeCell ref="A54:C54"/>
    <mergeCell ref="A55:C55"/>
    <mergeCell ref="J55:J6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50:H50"/>
    <mergeCell ref="A52:C53"/>
    <mergeCell ref="D52:D53"/>
    <mergeCell ref="E52:E53"/>
    <mergeCell ref="F52:F53"/>
    <mergeCell ref="G52:H52"/>
    <mergeCell ref="A48:H48"/>
    <mergeCell ref="A37:C37"/>
    <mergeCell ref="A38:C38"/>
    <mergeCell ref="A39:C39"/>
    <mergeCell ref="A40:C40"/>
    <mergeCell ref="A41:C41"/>
    <mergeCell ref="A42:C42"/>
    <mergeCell ref="A43:C43"/>
    <mergeCell ref="A44:B44"/>
    <mergeCell ref="A45:B45"/>
    <mergeCell ref="A46:B46"/>
    <mergeCell ref="A47:H47"/>
    <mergeCell ref="A30:H30"/>
    <mergeCell ref="A31:H31"/>
    <mergeCell ref="A33:H33"/>
    <mergeCell ref="A35:C36"/>
    <mergeCell ref="D35:D36"/>
    <mergeCell ref="E35:E36"/>
    <mergeCell ref="F35:F36"/>
    <mergeCell ref="G35:H35"/>
    <mergeCell ref="A29:H29"/>
    <mergeCell ref="A18:C18"/>
    <mergeCell ref="A19:C19"/>
    <mergeCell ref="A20:C20"/>
    <mergeCell ref="A21:C21"/>
    <mergeCell ref="A22:C22"/>
    <mergeCell ref="A23:C23"/>
    <mergeCell ref="A24:C24"/>
    <mergeCell ref="B25:C25"/>
    <mergeCell ref="B26:C26"/>
    <mergeCell ref="A27:C27"/>
    <mergeCell ref="A28:H28"/>
    <mergeCell ref="A17:C17"/>
    <mergeCell ref="A6:C6"/>
    <mergeCell ref="A7:C7"/>
    <mergeCell ref="A8:C8"/>
    <mergeCell ref="A9:C9"/>
    <mergeCell ref="A11:C11"/>
    <mergeCell ref="A10:C10"/>
    <mergeCell ref="A12:C12"/>
    <mergeCell ref="A13:C13"/>
    <mergeCell ref="A14:C14"/>
    <mergeCell ref="A15:C15"/>
    <mergeCell ref="A16:C16"/>
    <mergeCell ref="A1:I1"/>
    <mergeCell ref="D2:H2"/>
    <mergeCell ref="A3:C5"/>
    <mergeCell ref="D3:D5"/>
    <mergeCell ref="E3:E5"/>
    <mergeCell ref="F3:F5"/>
    <mergeCell ref="G3:H4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view="pageBreakPreview" zoomScale="70" zoomScaleNormal="73" zoomScaleSheetLayoutView="70" workbookViewId="0">
      <selection sqref="A1:H1"/>
    </sheetView>
  </sheetViews>
  <sheetFormatPr defaultColWidth="9.140625" defaultRowHeight="12.75" x14ac:dyDescent="0.2"/>
  <cols>
    <col min="1" max="1" width="47.85546875" style="57" customWidth="1"/>
    <col min="2" max="2" width="16.140625" style="57" customWidth="1"/>
    <col min="3" max="3" width="17.140625" style="57" customWidth="1"/>
    <col min="4" max="4" width="18" style="57" customWidth="1"/>
    <col min="5" max="5" width="18.140625" style="57" customWidth="1"/>
    <col min="6" max="6" width="26.85546875" style="57" customWidth="1"/>
    <col min="7" max="7" width="26.28515625" style="57" customWidth="1"/>
    <col min="8" max="8" width="19.7109375" style="57" customWidth="1"/>
    <col min="9" max="16384" width="9.140625" style="57"/>
  </cols>
  <sheetData>
    <row r="1" spans="1:13" ht="24.75" customHeight="1" x14ac:dyDescent="0.3">
      <c r="A1" s="964" t="s">
        <v>36</v>
      </c>
      <c r="B1" s="964"/>
      <c r="C1" s="964"/>
      <c r="D1" s="964"/>
      <c r="E1" s="964"/>
      <c r="F1" s="964"/>
      <c r="G1" s="964"/>
      <c r="H1" s="964"/>
    </row>
    <row r="2" spans="1:13" ht="15.75" customHeight="1" thickBot="1" x14ac:dyDescent="0.25">
      <c r="A2" s="256"/>
      <c r="B2" s="256"/>
      <c r="C2" s="256"/>
      <c r="D2" s="256"/>
      <c r="E2" s="256"/>
      <c r="F2" s="256"/>
      <c r="H2" s="8"/>
    </row>
    <row r="3" spans="1:13" ht="60.75" customHeight="1" thickBot="1" x14ac:dyDescent="0.25">
      <c r="A3" s="862" t="s">
        <v>56</v>
      </c>
      <c r="B3" s="965" t="s">
        <v>159</v>
      </c>
      <c r="C3" s="967" t="s">
        <v>54</v>
      </c>
      <c r="D3" s="968"/>
      <c r="E3" s="968"/>
      <c r="F3" s="969"/>
      <c r="G3" s="261" t="s">
        <v>564</v>
      </c>
      <c r="H3" s="127" t="s">
        <v>52</v>
      </c>
      <c r="M3" s="23"/>
    </row>
    <row r="4" spans="1:13" ht="59.25" customHeight="1" thickBot="1" x14ac:dyDescent="0.25">
      <c r="A4" s="863"/>
      <c r="B4" s="966"/>
      <c r="C4" s="751" t="s">
        <v>579</v>
      </c>
      <c r="D4" s="127" t="s">
        <v>440</v>
      </c>
      <c r="E4" s="751" t="s">
        <v>580</v>
      </c>
      <c r="F4" s="127" t="s">
        <v>607</v>
      </c>
      <c r="G4" s="261" t="s">
        <v>496</v>
      </c>
      <c r="H4" s="261" t="s">
        <v>580</v>
      </c>
      <c r="I4" s="3"/>
      <c r="M4" s="137"/>
    </row>
    <row r="5" spans="1:13" ht="36.75" customHeight="1" x14ac:dyDescent="0.2">
      <c r="A5" s="756" t="s">
        <v>97</v>
      </c>
      <c r="B5" s="757" t="s">
        <v>26</v>
      </c>
      <c r="C5" s="752">
        <v>2060</v>
      </c>
      <c r="D5" s="777">
        <v>1333</v>
      </c>
      <c r="E5" s="780">
        <v>1948</v>
      </c>
      <c r="F5" s="780">
        <f>E5-C5</f>
        <v>-112</v>
      </c>
      <c r="G5" s="780">
        <v>379</v>
      </c>
      <c r="H5" s="780">
        <v>16400</v>
      </c>
      <c r="J5" s="263"/>
      <c r="K5" s="30"/>
      <c r="M5" s="137"/>
    </row>
    <row r="6" spans="1:13" ht="20.25" customHeight="1" thickBot="1" x14ac:dyDescent="0.25">
      <c r="A6" s="758" t="s">
        <v>29</v>
      </c>
      <c r="B6" s="759" t="s">
        <v>26</v>
      </c>
      <c r="C6" s="753">
        <v>948</v>
      </c>
      <c r="D6" s="778">
        <v>871</v>
      </c>
      <c r="E6" s="781">
        <v>916</v>
      </c>
      <c r="F6" s="781">
        <f t="shared" ref="F6:F7" si="0">E6-C6</f>
        <v>-32</v>
      </c>
      <c r="G6" s="749">
        <v>163</v>
      </c>
      <c r="H6" s="781">
        <v>13600</v>
      </c>
      <c r="J6" s="263"/>
      <c r="K6" s="30"/>
      <c r="M6" s="137"/>
    </row>
    <row r="7" spans="1:13" ht="35.25" customHeight="1" thickBot="1" x14ac:dyDescent="0.25">
      <c r="A7" s="760" t="s">
        <v>35</v>
      </c>
      <c r="B7" s="257" t="s">
        <v>27</v>
      </c>
      <c r="C7" s="754">
        <v>0.8</v>
      </c>
      <c r="D7" s="258">
        <v>0.7</v>
      </c>
      <c r="E7" s="750">
        <v>0.7</v>
      </c>
      <c r="F7" s="784">
        <f t="shared" si="0"/>
        <v>-0.10000000000000009</v>
      </c>
      <c r="G7" s="750">
        <v>1.1000000000000001</v>
      </c>
      <c r="H7" s="764">
        <v>0.9</v>
      </c>
      <c r="J7" s="263"/>
      <c r="K7" s="30"/>
      <c r="M7" s="137"/>
    </row>
    <row r="8" spans="1:13" ht="54.75" customHeight="1" thickBot="1" x14ac:dyDescent="0.25">
      <c r="A8" s="761" t="s">
        <v>190</v>
      </c>
      <c r="B8" s="257" t="s">
        <v>174</v>
      </c>
      <c r="C8" s="755">
        <v>3012</v>
      </c>
      <c r="D8" s="748">
        <v>2382</v>
      </c>
      <c r="E8" s="763">
        <v>3832</v>
      </c>
      <c r="F8" s="780">
        <f>E8-C8</f>
        <v>820</v>
      </c>
      <c r="G8" s="748">
        <v>1264</v>
      </c>
      <c r="H8" s="265">
        <v>67300</v>
      </c>
      <c r="J8" s="263"/>
      <c r="K8" s="30"/>
      <c r="M8" s="137"/>
    </row>
    <row r="9" spans="1:13" ht="43.5" customHeight="1" thickBot="1" x14ac:dyDescent="0.25">
      <c r="A9" s="762" t="s">
        <v>42</v>
      </c>
      <c r="B9" s="257" t="s">
        <v>26</v>
      </c>
      <c r="C9" s="754">
        <v>0.5</v>
      </c>
      <c r="D9" s="258">
        <v>0.6</v>
      </c>
      <c r="E9" s="750">
        <v>0.3</v>
      </c>
      <c r="F9" s="262">
        <f>E9-C9</f>
        <v>-0.2</v>
      </c>
      <c r="G9" s="750">
        <v>0.6</v>
      </c>
      <c r="H9" s="785">
        <f>24.3/100</f>
        <v>0.24299999999999999</v>
      </c>
      <c r="I9" s="7"/>
      <c r="J9" s="264"/>
      <c r="K9" s="30"/>
    </row>
    <row r="10" spans="1:13" ht="33.75" hidden="1" thickBot="1" x14ac:dyDescent="0.25">
      <c r="A10" s="238" t="s">
        <v>100</v>
      </c>
      <c r="B10" s="239"/>
      <c r="C10" s="240"/>
      <c r="D10" s="259"/>
      <c r="E10" s="241"/>
      <c r="F10" s="242"/>
      <c r="G10" s="243"/>
      <c r="H10" s="244"/>
      <c r="J10" s="27"/>
    </row>
    <row r="11" spans="1:13" ht="16.5" hidden="1" customHeight="1" x14ac:dyDescent="0.2">
      <c r="A11" s="245" t="s">
        <v>101</v>
      </c>
      <c r="B11" s="246" t="s">
        <v>27</v>
      </c>
      <c r="C11" s="247">
        <v>21.5</v>
      </c>
      <c r="D11" s="1"/>
      <c r="E11" s="248">
        <v>29.4</v>
      </c>
      <c r="F11" s="247">
        <f>E11-C11</f>
        <v>7.8999999999999986</v>
      </c>
      <c r="G11" s="249"/>
      <c r="H11" s="250"/>
      <c r="J11" s="27"/>
    </row>
    <row r="12" spans="1:13" ht="16.5" hidden="1" customHeight="1" x14ac:dyDescent="0.2">
      <c r="A12" s="245" t="s">
        <v>102</v>
      </c>
      <c r="B12" s="246" t="s">
        <v>27</v>
      </c>
      <c r="C12" s="247">
        <v>69.2</v>
      </c>
      <c r="D12" s="1"/>
      <c r="E12" s="248">
        <v>64.7</v>
      </c>
      <c r="F12" s="247">
        <f>E12-C12</f>
        <v>-4.5</v>
      </c>
      <c r="G12" s="249"/>
      <c r="H12" s="250"/>
      <c r="J12" s="27"/>
    </row>
    <row r="13" spans="1:13" ht="17.25" hidden="1" thickBot="1" x14ac:dyDescent="0.25">
      <c r="A13" s="251" t="s">
        <v>103</v>
      </c>
      <c r="B13" s="252" t="s">
        <v>27</v>
      </c>
      <c r="C13" s="237">
        <v>9.3000000000000007</v>
      </c>
      <c r="D13" s="260"/>
      <c r="E13" s="253">
        <v>5.9</v>
      </c>
      <c r="F13" s="237">
        <f>E13-C13</f>
        <v>-3.4000000000000004</v>
      </c>
      <c r="G13" s="254"/>
      <c r="H13" s="255"/>
      <c r="J13" s="27"/>
    </row>
    <row r="14" spans="1:13" ht="18" customHeight="1" x14ac:dyDescent="0.2">
      <c r="A14" s="970" t="s">
        <v>565</v>
      </c>
      <c r="B14" s="970"/>
      <c r="C14" s="970"/>
      <c r="D14" s="970"/>
      <c r="E14" s="970"/>
      <c r="F14" s="970"/>
      <c r="G14" s="970"/>
      <c r="H14" s="970"/>
    </row>
    <row r="15" spans="1:13" ht="15.75" x14ac:dyDescent="0.2">
      <c r="A15" s="837"/>
      <c r="B15" s="837"/>
      <c r="C15" s="837"/>
      <c r="D15" s="837"/>
      <c r="E15" s="837"/>
      <c r="F15" s="837"/>
      <c r="G15" s="837"/>
      <c r="H15" s="837"/>
    </row>
    <row r="16" spans="1:13" s="3" customFormat="1" ht="40.5" customHeight="1" x14ac:dyDescent="0.2">
      <c r="A16" s="62"/>
      <c r="B16" s="61"/>
      <c r="C16" s="61"/>
      <c r="D16" s="61"/>
      <c r="E16" s="61"/>
      <c r="F16" s="61"/>
      <c r="G16" s="61"/>
      <c r="H16" s="61"/>
      <c r="I16" s="61"/>
    </row>
    <row r="17" spans="1:18" s="3" customFormat="1" ht="19.5" customHeight="1" x14ac:dyDescent="0.25">
      <c r="A17" s="4"/>
      <c r="B17" s="63"/>
      <c r="C17" s="46"/>
      <c r="D17" s="46"/>
      <c r="E17" s="64"/>
      <c r="I17" s="534"/>
      <c r="J17" s="534"/>
      <c r="K17" s="534"/>
      <c r="L17" s="534"/>
      <c r="M17" s="534"/>
      <c r="N17" s="534"/>
    </row>
    <row r="18" spans="1:18" s="3" customFormat="1" ht="19.5" customHeight="1" x14ac:dyDescent="0.25">
      <c r="A18" s="4"/>
      <c r="B18" s="63"/>
      <c r="C18" s="46"/>
      <c r="D18" s="46"/>
      <c r="E18" s="64"/>
      <c r="I18" s="534"/>
      <c r="J18" s="534"/>
      <c r="K18" s="534"/>
      <c r="L18" s="534"/>
      <c r="M18" s="534"/>
      <c r="N18" s="534"/>
    </row>
    <row r="19" spans="1:18" s="3" customFormat="1" ht="21.75" customHeight="1" x14ac:dyDescent="0.25">
      <c r="A19" s="4"/>
      <c r="B19" s="63"/>
      <c r="C19" s="46"/>
      <c r="D19" s="46"/>
      <c r="E19" s="64"/>
      <c r="I19" s="534"/>
      <c r="J19" s="534"/>
      <c r="K19" s="534"/>
      <c r="L19" s="534"/>
      <c r="M19" s="534"/>
      <c r="N19" s="534"/>
    </row>
    <row r="20" spans="1:18" s="3" customFormat="1" ht="19.5" customHeight="1" x14ac:dyDescent="0.25">
      <c r="A20" s="4"/>
      <c r="B20" s="63"/>
      <c r="C20" s="46"/>
      <c r="D20" s="46"/>
      <c r="E20" s="64"/>
      <c r="I20" s="534"/>
      <c r="J20" s="534"/>
      <c r="K20" s="534"/>
      <c r="L20" s="534"/>
      <c r="M20" s="534"/>
      <c r="N20" s="534"/>
    </row>
    <row r="21" spans="1:18" s="3" customFormat="1" ht="19.5" customHeight="1" x14ac:dyDescent="0.25">
      <c r="A21" s="4"/>
      <c r="B21" s="63"/>
      <c r="C21" s="46"/>
      <c r="D21" s="46"/>
      <c r="E21" s="64"/>
      <c r="I21" s="534"/>
      <c r="J21" s="534"/>
      <c r="K21" s="534"/>
      <c r="L21" s="534"/>
      <c r="M21" s="534"/>
      <c r="N21" s="534"/>
    </row>
    <row r="22" spans="1:18" s="3" customFormat="1" ht="19.5" customHeight="1" x14ac:dyDescent="0.25">
      <c r="A22" s="4"/>
      <c r="B22" s="63"/>
      <c r="C22" s="46"/>
      <c r="D22" s="46"/>
      <c r="E22" s="64"/>
      <c r="I22" s="534"/>
      <c r="J22" s="534"/>
      <c r="K22" s="534"/>
      <c r="L22" s="534"/>
      <c r="M22" s="534"/>
      <c r="N22" s="534"/>
    </row>
    <row r="23" spans="1:18" s="3" customFormat="1" ht="19.5" customHeight="1" x14ac:dyDescent="0.25">
      <c r="A23" s="4"/>
      <c r="B23" s="63"/>
      <c r="C23" s="46"/>
      <c r="D23" s="46"/>
      <c r="E23" s="64"/>
      <c r="I23" s="534"/>
      <c r="J23" s="534"/>
      <c r="K23" s="534"/>
      <c r="L23" s="534"/>
      <c r="M23" s="534"/>
      <c r="N23" s="534"/>
      <c r="P23" s="19"/>
      <c r="Q23" s="32"/>
      <c r="R23" s="32"/>
    </row>
    <row r="24" spans="1:18" s="3" customFormat="1" ht="17.25" customHeight="1" x14ac:dyDescent="0.25">
      <c r="A24" s="4"/>
      <c r="B24" s="63"/>
      <c r="C24" s="46"/>
      <c r="D24" s="46"/>
      <c r="E24" s="64"/>
      <c r="I24" s="534"/>
      <c r="J24" s="534"/>
      <c r="K24" s="534"/>
      <c r="L24" s="534"/>
      <c r="M24" s="534"/>
      <c r="N24" s="534"/>
      <c r="P24" s="19"/>
      <c r="Q24" s="32"/>
      <c r="R24" s="32"/>
    </row>
    <row r="25" spans="1:18" ht="15.75" customHeight="1" x14ac:dyDescent="0.25">
      <c r="I25" s="534"/>
      <c r="J25" s="534"/>
      <c r="K25" s="534"/>
      <c r="L25" s="534"/>
      <c r="M25" s="534"/>
      <c r="N25" s="534"/>
      <c r="O25" s="3"/>
      <c r="P25" s="19"/>
      <c r="Q25" s="32"/>
      <c r="R25" s="32"/>
    </row>
    <row r="26" spans="1:18" ht="15.75" customHeight="1" x14ac:dyDescent="0.25">
      <c r="I26" s="534"/>
      <c r="J26" s="534"/>
      <c r="K26" s="534"/>
      <c r="L26" s="534"/>
      <c r="M26" s="534"/>
      <c r="N26" s="534"/>
      <c r="O26" s="3"/>
      <c r="P26" s="19"/>
      <c r="Q26" s="32"/>
      <c r="R26" s="32"/>
    </row>
    <row r="27" spans="1:18" ht="15.75" customHeight="1" x14ac:dyDescent="0.25">
      <c r="I27" s="534"/>
      <c r="J27" s="534"/>
      <c r="K27" s="534"/>
      <c r="L27" s="534"/>
      <c r="M27" s="534"/>
      <c r="N27" s="534"/>
      <c r="O27" s="3"/>
      <c r="P27" s="19"/>
      <c r="Q27" s="32"/>
      <c r="R27" s="32"/>
    </row>
    <row r="28" spans="1:18" x14ac:dyDescent="0.2">
      <c r="I28" s="138"/>
      <c r="J28" s="138"/>
      <c r="K28" s="138"/>
      <c r="L28" s="138"/>
      <c r="M28" s="138"/>
      <c r="N28" s="138"/>
      <c r="O28" s="3"/>
      <c r="P28" s="3"/>
      <c r="Q28" s="3"/>
      <c r="R28" s="3"/>
    </row>
    <row r="29" spans="1:18" x14ac:dyDescent="0.2">
      <c r="I29" s="138"/>
      <c r="J29" s="138"/>
      <c r="K29" s="138"/>
      <c r="L29" s="138"/>
      <c r="M29" s="138"/>
      <c r="N29" s="138"/>
      <c r="O29" s="3"/>
      <c r="P29" s="3"/>
      <c r="Q29" s="3"/>
      <c r="R29" s="3"/>
    </row>
    <row r="30" spans="1:18" ht="25.5" customHeight="1" x14ac:dyDescent="0.2">
      <c r="I30" s="138"/>
      <c r="J30" s="138"/>
      <c r="K30" s="138"/>
      <c r="L30" s="138"/>
      <c r="M30" s="138"/>
      <c r="N30" s="138"/>
      <c r="O30" s="3"/>
      <c r="P30" s="3"/>
      <c r="Q30" s="3"/>
      <c r="R30" s="3"/>
    </row>
    <row r="31" spans="1:18" x14ac:dyDescent="0.2">
      <c r="I31" s="138"/>
      <c r="J31" s="138"/>
      <c r="K31" s="138"/>
      <c r="L31" s="138"/>
      <c r="M31" s="138"/>
      <c r="N31" s="138"/>
      <c r="O31" s="3"/>
      <c r="P31" s="3"/>
      <c r="Q31" s="3"/>
      <c r="R31" s="3"/>
    </row>
    <row r="32" spans="1:18" x14ac:dyDescent="0.2">
      <c r="I32" s="138"/>
      <c r="J32" s="138"/>
      <c r="K32" s="138"/>
      <c r="L32" s="138"/>
      <c r="M32" s="138"/>
      <c r="N32" s="138"/>
      <c r="O32" s="3"/>
      <c r="P32" s="3"/>
      <c r="Q32" s="3"/>
      <c r="R32" s="3"/>
    </row>
    <row r="33" spans="9:18" ht="12.75" customHeight="1" x14ac:dyDescent="0.2">
      <c r="I33" s="534"/>
      <c r="J33" s="534"/>
      <c r="K33" s="534"/>
      <c r="L33" s="534"/>
      <c r="M33" s="534"/>
      <c r="N33" s="534"/>
      <c r="O33" s="3"/>
      <c r="P33" s="3"/>
      <c r="Q33" s="3"/>
      <c r="R33" s="3"/>
    </row>
    <row r="34" spans="9:18" ht="12.75" customHeight="1" x14ac:dyDescent="0.2">
      <c r="I34" s="534"/>
      <c r="J34" s="534"/>
      <c r="K34" s="534"/>
      <c r="L34" s="534"/>
      <c r="M34" s="534"/>
      <c r="N34" s="534"/>
      <c r="O34" s="3"/>
      <c r="P34" s="3"/>
      <c r="Q34" s="3"/>
      <c r="R34" s="3"/>
    </row>
    <row r="35" spans="9:18" ht="12.75" customHeight="1" x14ac:dyDescent="0.2">
      <c r="I35" s="534"/>
      <c r="J35" s="534"/>
      <c r="K35" s="534"/>
      <c r="L35" s="534"/>
      <c r="M35" s="534"/>
      <c r="N35" s="534"/>
      <c r="O35" s="3"/>
      <c r="P35" s="3"/>
      <c r="Q35" s="3"/>
      <c r="R35" s="3"/>
    </row>
    <row r="36" spans="9:18" ht="12.75" customHeight="1" x14ac:dyDescent="0.2">
      <c r="I36" s="534"/>
      <c r="J36" s="534"/>
      <c r="K36" s="534"/>
      <c r="L36" s="534"/>
      <c r="M36" s="534"/>
      <c r="N36" s="534"/>
      <c r="O36" s="3"/>
      <c r="P36" s="3"/>
      <c r="Q36" s="3"/>
      <c r="R36" s="3"/>
    </row>
    <row r="37" spans="9:18" ht="12.75" customHeight="1" x14ac:dyDescent="0.2">
      <c r="I37" s="534"/>
      <c r="J37" s="534"/>
      <c r="K37" s="534"/>
      <c r="L37" s="534"/>
      <c r="M37" s="534"/>
      <c r="N37" s="534"/>
      <c r="O37" s="3"/>
      <c r="P37" s="3"/>
      <c r="Q37" s="3"/>
      <c r="R37" s="3"/>
    </row>
    <row r="38" spans="9:18" ht="12.75" customHeight="1" x14ac:dyDescent="0.2">
      <c r="I38" s="534"/>
      <c r="J38" s="534"/>
      <c r="K38" s="534"/>
      <c r="L38" s="534"/>
      <c r="M38" s="534"/>
      <c r="N38" s="534"/>
      <c r="O38" s="3"/>
      <c r="P38" s="3"/>
      <c r="Q38" s="3"/>
      <c r="R38" s="3"/>
    </row>
    <row r="39" spans="9:18" ht="12.75" customHeight="1" x14ac:dyDescent="0.2">
      <c r="I39" s="534"/>
      <c r="J39" s="534"/>
      <c r="K39" s="534"/>
      <c r="L39" s="534"/>
      <c r="M39" s="534"/>
      <c r="N39" s="534"/>
      <c r="O39" s="3"/>
      <c r="P39" s="3"/>
      <c r="Q39" s="3"/>
      <c r="R39" s="3"/>
    </row>
    <row r="40" spans="9:18" ht="12.75" customHeight="1" x14ac:dyDescent="0.2">
      <c r="I40" s="534"/>
      <c r="J40" s="534"/>
      <c r="K40" s="534"/>
      <c r="L40" s="534"/>
      <c r="M40" s="534"/>
      <c r="N40" s="534"/>
      <c r="O40" s="3"/>
      <c r="P40" s="3"/>
      <c r="Q40" s="3"/>
      <c r="R40" s="3"/>
    </row>
    <row r="41" spans="9:18" ht="12.75" customHeight="1" x14ac:dyDescent="0.2">
      <c r="I41" s="534"/>
      <c r="J41" s="534"/>
      <c r="K41" s="534"/>
      <c r="L41" s="534"/>
      <c r="M41" s="534"/>
      <c r="N41" s="534"/>
      <c r="O41" s="3"/>
      <c r="P41" s="3"/>
      <c r="Q41" s="3"/>
      <c r="R41" s="3"/>
    </row>
    <row r="42" spans="9:18" ht="12.75" customHeight="1" x14ac:dyDescent="0.2">
      <c r="I42" s="534"/>
      <c r="J42" s="534"/>
      <c r="K42" s="534"/>
      <c r="L42" s="534"/>
      <c r="M42" s="534"/>
      <c r="N42" s="534"/>
      <c r="O42" s="3"/>
      <c r="P42" s="3"/>
      <c r="Q42" s="3"/>
      <c r="R42" s="3"/>
    </row>
    <row r="43" spans="9:18" ht="12.75" customHeight="1" x14ac:dyDescent="0.2">
      <c r="I43" s="534"/>
      <c r="J43" s="534"/>
      <c r="K43" s="534"/>
      <c r="L43" s="534"/>
      <c r="M43" s="534"/>
      <c r="N43" s="534"/>
      <c r="O43" s="3"/>
      <c r="P43" s="3"/>
      <c r="Q43" s="3"/>
      <c r="R43" s="3"/>
    </row>
    <row r="44" spans="9:18" ht="12.75" customHeight="1" x14ac:dyDescent="0.2">
      <c r="I44" s="535"/>
      <c r="J44" s="535"/>
      <c r="K44" s="535"/>
      <c r="L44" s="535"/>
      <c r="M44" s="535"/>
      <c r="N44" s="535"/>
      <c r="O44" s="3"/>
      <c r="P44" s="3"/>
      <c r="Q44" s="3"/>
      <c r="R44" s="3"/>
    </row>
    <row r="45" spans="9:18" ht="12.75" customHeight="1" x14ac:dyDescent="0.2">
      <c r="I45" s="535"/>
      <c r="J45" s="535"/>
      <c r="K45" s="535"/>
      <c r="L45" s="535"/>
      <c r="M45" s="535"/>
      <c r="N45" s="535"/>
      <c r="O45" s="3"/>
      <c r="P45" s="3"/>
      <c r="Q45" s="3"/>
      <c r="R45" s="3"/>
    </row>
    <row r="46" spans="9:18" ht="12.75" customHeight="1" x14ac:dyDescent="0.2">
      <c r="I46" s="535"/>
      <c r="J46" s="535"/>
      <c r="K46" s="535"/>
      <c r="L46" s="535"/>
      <c r="M46" s="535"/>
      <c r="N46" s="535"/>
      <c r="O46" s="3"/>
      <c r="P46" s="3"/>
      <c r="Q46" s="3"/>
      <c r="R46" s="3"/>
    </row>
    <row r="47" spans="9:18" ht="12.75" customHeight="1" x14ac:dyDescent="0.2">
      <c r="I47" s="535"/>
      <c r="J47" s="535"/>
      <c r="K47" s="535"/>
      <c r="L47" s="535"/>
      <c r="M47" s="535"/>
      <c r="N47" s="535"/>
      <c r="O47" s="3"/>
      <c r="P47" s="3"/>
      <c r="Q47" s="3"/>
      <c r="R47" s="3"/>
    </row>
    <row r="48" spans="9:18" ht="12.75" customHeight="1" x14ac:dyDescent="0.2">
      <c r="I48" s="535"/>
      <c r="J48" s="535"/>
      <c r="K48" s="535"/>
      <c r="L48" s="535"/>
      <c r="M48" s="535"/>
      <c r="N48" s="535"/>
      <c r="O48" s="3"/>
      <c r="P48" s="3"/>
      <c r="Q48" s="3"/>
      <c r="R48" s="3"/>
    </row>
    <row r="49" spans="9:18" ht="12.75" customHeight="1" x14ac:dyDescent="0.2">
      <c r="I49" s="535"/>
      <c r="J49" s="535"/>
      <c r="K49" s="535"/>
      <c r="L49" s="535"/>
      <c r="M49" s="535"/>
      <c r="N49" s="535"/>
      <c r="O49" s="3"/>
      <c r="P49" s="3"/>
      <c r="Q49" s="3"/>
      <c r="R49" s="3"/>
    </row>
    <row r="50" spans="9:18" ht="12.75" customHeight="1" x14ac:dyDescent="0.2">
      <c r="I50" s="535"/>
      <c r="J50" s="535"/>
      <c r="K50" s="535"/>
      <c r="L50" s="535"/>
      <c r="M50" s="535"/>
      <c r="N50" s="535"/>
      <c r="O50" s="3"/>
      <c r="P50" s="3"/>
      <c r="Q50" s="3"/>
      <c r="R50" s="3"/>
    </row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35"/>
  <sheetViews>
    <sheetView view="pageBreakPreview" zoomScale="71" zoomScaleNormal="80" zoomScaleSheetLayoutView="71" zoomScalePageLayoutView="80" workbookViewId="0">
      <selection activeCell="U136" sqref="U136"/>
    </sheetView>
  </sheetViews>
  <sheetFormatPr defaultColWidth="9.140625" defaultRowHeight="15.75" x14ac:dyDescent="0.25"/>
  <cols>
    <col min="1" max="1" width="18.28515625" style="3" customWidth="1"/>
    <col min="2" max="2" width="10" style="3" customWidth="1"/>
    <col min="3" max="3" width="14.7109375" style="3" customWidth="1"/>
    <col min="4" max="4" width="14" style="3" customWidth="1"/>
    <col min="5" max="5" width="11.7109375" style="3" customWidth="1"/>
    <col min="6" max="6" width="15.140625" style="3" customWidth="1"/>
    <col min="7" max="7" width="11.85546875" style="3" customWidth="1"/>
    <col min="8" max="8" width="11.140625" style="12" customWidth="1"/>
    <col min="9" max="9" width="14.5703125" style="12" bestFit="1" customWidth="1"/>
    <col min="10" max="10" width="13.7109375" style="12" customWidth="1"/>
    <col min="11" max="11" width="10.28515625" style="3" customWidth="1"/>
    <col min="12" max="12" width="9.140625" style="3"/>
    <col min="13" max="14" width="10" style="3" bestFit="1" customWidth="1"/>
    <col min="15" max="16384" width="9.140625" style="3"/>
  </cols>
  <sheetData>
    <row r="1" spans="1:13" ht="27.75" customHeight="1" thickBot="1" x14ac:dyDescent="0.3">
      <c r="A1" s="977" t="s">
        <v>218</v>
      </c>
      <c r="B1" s="977"/>
      <c r="C1" s="977"/>
      <c r="D1" s="977"/>
      <c r="E1" s="977"/>
      <c r="F1" s="977"/>
      <c r="G1" s="977"/>
      <c r="H1" s="977"/>
      <c r="I1" s="977"/>
      <c r="J1" s="977"/>
      <c r="K1" s="34"/>
      <c r="L1" s="18"/>
      <c r="M1" s="18"/>
    </row>
    <row r="2" spans="1:13" ht="22.5" customHeight="1" thickBot="1" x14ac:dyDescent="0.3">
      <c r="A2" s="988"/>
      <c r="B2" s="980" t="s">
        <v>149</v>
      </c>
      <c r="C2" s="981"/>
      <c r="D2" s="982"/>
      <c r="E2" s="980" t="s">
        <v>52</v>
      </c>
      <c r="F2" s="981"/>
      <c r="G2" s="982"/>
      <c r="H2" s="991" t="s">
        <v>23</v>
      </c>
      <c r="I2" s="981"/>
      <c r="J2" s="982"/>
      <c r="K2" s="16"/>
      <c r="L2" s="18"/>
      <c r="M2" s="18"/>
    </row>
    <row r="3" spans="1:13" ht="14.25" x14ac:dyDescent="0.2">
      <c r="A3" s="989"/>
      <c r="B3" s="992" t="s">
        <v>20</v>
      </c>
      <c r="C3" s="993" t="s">
        <v>24</v>
      </c>
      <c r="D3" s="978" t="s">
        <v>470</v>
      </c>
      <c r="E3" s="983" t="s">
        <v>20</v>
      </c>
      <c r="F3" s="985" t="s">
        <v>24</v>
      </c>
      <c r="G3" s="987" t="s">
        <v>470</v>
      </c>
      <c r="H3" s="994" t="s">
        <v>20</v>
      </c>
      <c r="I3" s="993" t="s">
        <v>24</v>
      </c>
      <c r="J3" s="978" t="s">
        <v>470</v>
      </c>
      <c r="K3" s="17"/>
      <c r="L3" s="17"/>
      <c r="M3" s="17"/>
    </row>
    <row r="4" spans="1:13" ht="50.25" customHeight="1" thickBot="1" x14ac:dyDescent="0.25">
      <c r="A4" s="990"/>
      <c r="B4" s="984"/>
      <c r="C4" s="986"/>
      <c r="D4" s="979"/>
      <c r="E4" s="984"/>
      <c r="F4" s="986"/>
      <c r="G4" s="979"/>
      <c r="H4" s="995"/>
      <c r="I4" s="986"/>
      <c r="J4" s="979"/>
      <c r="K4" s="17"/>
      <c r="L4" s="17"/>
      <c r="M4" s="17"/>
    </row>
    <row r="5" spans="1:13" ht="16.5" hidden="1" x14ac:dyDescent="0.25">
      <c r="A5" s="658" t="s">
        <v>9</v>
      </c>
      <c r="B5" s="293">
        <v>2679.4</v>
      </c>
      <c r="C5" s="294">
        <v>101.1</v>
      </c>
      <c r="D5" s="295">
        <v>101.1</v>
      </c>
      <c r="E5" s="293">
        <v>1662.34</v>
      </c>
      <c r="F5" s="296">
        <f>E5/1645.8*100</f>
        <v>101.00498237938996</v>
      </c>
      <c r="G5" s="297">
        <f t="shared" ref="G5:G10" si="0">E5/1645.8*100</f>
        <v>101.00498237938996</v>
      </c>
      <c r="H5" s="293">
        <v>1506.8</v>
      </c>
      <c r="I5" s="294">
        <v>102.2</v>
      </c>
      <c r="J5" s="295">
        <v>102.2</v>
      </c>
      <c r="K5" s="17"/>
      <c r="L5" s="17"/>
      <c r="M5" s="17"/>
    </row>
    <row r="6" spans="1:13" ht="16.5" hidden="1" x14ac:dyDescent="0.25">
      <c r="A6" s="659" t="s">
        <v>10</v>
      </c>
      <c r="B6" s="298">
        <v>2703.1</v>
      </c>
      <c r="C6" s="299">
        <v>100.9</v>
      </c>
      <c r="D6" s="300">
        <v>102</v>
      </c>
      <c r="E6" s="298">
        <v>1671.55</v>
      </c>
      <c r="F6" s="301">
        <f t="shared" ref="F6:F11" si="1">E6/E5*100</f>
        <v>100.55403828338368</v>
      </c>
      <c r="G6" s="302">
        <f t="shared" si="0"/>
        <v>101.56458864989671</v>
      </c>
      <c r="H6" s="298">
        <v>1524.3</v>
      </c>
      <c r="I6" s="299">
        <v>101.2</v>
      </c>
      <c r="J6" s="300">
        <v>103.4</v>
      </c>
      <c r="K6" s="17"/>
      <c r="L6" s="17"/>
      <c r="M6" s="17"/>
    </row>
    <row r="7" spans="1:13" ht="16.5" hidden="1" x14ac:dyDescent="0.25">
      <c r="A7" s="659" t="s">
        <v>11</v>
      </c>
      <c r="B7" s="298">
        <v>2800.3</v>
      </c>
      <c r="C7" s="299">
        <v>103.6</v>
      </c>
      <c r="D7" s="300">
        <v>105.6</v>
      </c>
      <c r="E7" s="298">
        <v>1684.83</v>
      </c>
      <c r="F7" s="301">
        <f t="shared" si="1"/>
        <v>100.79447219646435</v>
      </c>
      <c r="G7" s="302">
        <f t="shared" si="0"/>
        <v>102.37149106817354</v>
      </c>
      <c r="H7" s="298">
        <v>1542.5</v>
      </c>
      <c r="I7" s="299">
        <v>101.2</v>
      </c>
      <c r="J7" s="300">
        <v>104.7</v>
      </c>
      <c r="K7" s="17"/>
      <c r="L7" s="17"/>
      <c r="M7" s="17"/>
    </row>
    <row r="8" spans="1:13" ht="16.5" hidden="1" x14ac:dyDescent="0.25">
      <c r="A8" s="659" t="s">
        <v>12</v>
      </c>
      <c r="B8" s="298">
        <v>2903.6</v>
      </c>
      <c r="C8" s="299">
        <v>103.7</v>
      </c>
      <c r="D8" s="300">
        <v>109.5</v>
      </c>
      <c r="E8" s="298">
        <v>1703.7</v>
      </c>
      <c r="F8" s="301">
        <f t="shared" si="1"/>
        <v>101.11999430209578</v>
      </c>
      <c r="G8" s="302">
        <f t="shared" si="0"/>
        <v>103.51804593510757</v>
      </c>
      <c r="H8" s="298">
        <v>1555.4</v>
      </c>
      <c r="I8" s="299">
        <v>100.8</v>
      </c>
      <c r="J8" s="300">
        <v>105.5</v>
      </c>
      <c r="K8" s="17"/>
      <c r="L8" s="16"/>
      <c r="M8" s="16"/>
    </row>
    <row r="9" spans="1:13" ht="16.5" hidden="1" x14ac:dyDescent="0.25">
      <c r="A9" s="659" t="s">
        <v>13</v>
      </c>
      <c r="B9" s="298">
        <v>2944.1</v>
      </c>
      <c r="C9" s="299">
        <v>101.4</v>
      </c>
      <c r="D9" s="300">
        <v>111.1</v>
      </c>
      <c r="E9" s="298">
        <v>1752.4</v>
      </c>
      <c r="F9" s="301">
        <f t="shared" si="1"/>
        <v>102.85848447496626</v>
      </c>
      <c r="G9" s="302">
        <f t="shared" si="0"/>
        <v>106.47709320695104</v>
      </c>
      <c r="H9" s="298">
        <v>1589.8</v>
      </c>
      <c r="I9" s="299">
        <v>102.2</v>
      </c>
      <c r="J9" s="300">
        <v>107.9</v>
      </c>
      <c r="K9" s="11"/>
      <c r="L9" s="11"/>
      <c r="M9" s="11"/>
    </row>
    <row r="10" spans="1:13" ht="16.5" hidden="1" x14ac:dyDescent="0.25">
      <c r="A10" s="659" t="s">
        <v>14</v>
      </c>
      <c r="B10" s="298">
        <v>2989.1</v>
      </c>
      <c r="C10" s="299">
        <v>101.5</v>
      </c>
      <c r="D10" s="300">
        <v>112.8</v>
      </c>
      <c r="E10" s="298">
        <v>1769.4</v>
      </c>
      <c r="F10" s="301">
        <f t="shared" si="1"/>
        <v>100.97009815110705</v>
      </c>
      <c r="G10" s="302">
        <f t="shared" si="0"/>
        <v>107.5100255195042</v>
      </c>
      <c r="H10" s="298">
        <v>1666.3</v>
      </c>
      <c r="I10" s="299">
        <v>102.2</v>
      </c>
      <c r="J10" s="300">
        <v>113.1</v>
      </c>
      <c r="K10" s="11"/>
      <c r="L10" s="11"/>
      <c r="M10" s="11"/>
    </row>
    <row r="11" spans="1:13" ht="16.5" hidden="1" x14ac:dyDescent="0.25">
      <c r="A11" s="659" t="s">
        <v>70</v>
      </c>
      <c r="B11" s="298">
        <v>2970.1</v>
      </c>
      <c r="C11" s="299">
        <v>99.4</v>
      </c>
      <c r="D11" s="300">
        <v>112</v>
      </c>
      <c r="E11" s="298">
        <v>1775.6</v>
      </c>
      <c r="F11" s="301">
        <f t="shared" si="1"/>
        <v>100.35040126596586</v>
      </c>
      <c r="G11" s="302">
        <f>E11/1645.8*100</f>
        <v>107.88674200996475</v>
      </c>
      <c r="H11" s="298">
        <v>1726.5</v>
      </c>
      <c r="I11" s="301">
        <f t="shared" ref="I11:I17" si="2">H11/H10*100</f>
        <v>103.61279481485927</v>
      </c>
      <c r="J11" s="302">
        <f>H11/1473.8*100</f>
        <v>117.14615280227983</v>
      </c>
      <c r="K11" s="11"/>
      <c r="L11" s="11"/>
      <c r="M11" s="11"/>
    </row>
    <row r="12" spans="1:13" ht="16.5" hidden="1" x14ac:dyDescent="0.25">
      <c r="A12" s="659" t="s">
        <v>75</v>
      </c>
      <c r="B12" s="298">
        <v>2889.4</v>
      </c>
      <c r="C12" s="301">
        <f t="shared" ref="C12:C17" si="3">B12/B11*100</f>
        <v>97.282919767011222</v>
      </c>
      <c r="D12" s="303">
        <f>B12/2650.25*100</f>
        <v>109.0236770116027</v>
      </c>
      <c r="E12" s="298">
        <v>1783.1</v>
      </c>
      <c r="F12" s="301">
        <f t="shared" ref="F12:F17" si="4">E12/E11*100</f>
        <v>100.42239243072764</v>
      </c>
      <c r="G12" s="302">
        <f>E12/1645.8*100</f>
        <v>108.3424474419735</v>
      </c>
      <c r="H12" s="298">
        <v>1656.9</v>
      </c>
      <c r="I12" s="301">
        <f t="shared" si="2"/>
        <v>95.968722849695922</v>
      </c>
      <c r="J12" s="302">
        <f>H12/1473.8*100</f>
        <v>112.42366671190123</v>
      </c>
      <c r="K12" s="11"/>
      <c r="L12" s="11"/>
      <c r="M12" s="11"/>
    </row>
    <row r="13" spans="1:13" ht="16.5" hidden="1" x14ac:dyDescent="0.25">
      <c r="A13" s="304" t="s">
        <v>81</v>
      </c>
      <c r="B13" s="305">
        <v>2726.8</v>
      </c>
      <c r="C13" s="306">
        <f t="shared" si="3"/>
        <v>94.372534090122514</v>
      </c>
      <c r="D13" s="307">
        <f>B13/2650.25*100</f>
        <v>102.88840675407982</v>
      </c>
      <c r="E13" s="305">
        <v>1718.9</v>
      </c>
      <c r="F13" s="306">
        <f t="shared" si="4"/>
        <v>96.399528910324733</v>
      </c>
      <c r="G13" s="308">
        <f>E13/1645.8*100</f>
        <v>104.44160894397862</v>
      </c>
      <c r="H13" s="305">
        <v>1640.4</v>
      </c>
      <c r="I13" s="306">
        <f t="shared" si="2"/>
        <v>99.004164403403948</v>
      </c>
      <c r="J13" s="308">
        <f>H13/1473.8*100</f>
        <v>111.30411181978559</v>
      </c>
      <c r="K13" s="11"/>
      <c r="L13" s="11"/>
      <c r="M13" s="11"/>
    </row>
    <row r="14" spans="1:13" ht="16.5" hidden="1" x14ac:dyDescent="0.25">
      <c r="A14" s="304" t="s">
        <v>82</v>
      </c>
      <c r="B14" s="305">
        <v>2842.3</v>
      </c>
      <c r="C14" s="306">
        <f t="shared" si="3"/>
        <v>104.23573419392696</v>
      </c>
      <c r="D14" s="307">
        <f>B14/2650.25*100</f>
        <v>107.24648618054901</v>
      </c>
      <c r="E14" s="305">
        <v>1788.9</v>
      </c>
      <c r="F14" s="306">
        <f t="shared" si="4"/>
        <v>104.07237186572809</v>
      </c>
      <c r="G14" s="308">
        <f>E14/1645.8*100</f>
        <v>108.69485964272695</v>
      </c>
      <c r="H14" s="305">
        <v>1706.3</v>
      </c>
      <c r="I14" s="306">
        <f t="shared" si="2"/>
        <v>104.01731285052425</v>
      </c>
      <c r="J14" s="308">
        <f>H14/1473.8*100</f>
        <v>115.77554620708372</v>
      </c>
      <c r="K14" s="11"/>
      <c r="L14" s="11"/>
      <c r="M14" s="11"/>
    </row>
    <row r="15" spans="1:13" ht="17.25" hidden="1" thickBot="1" x14ac:dyDescent="0.3">
      <c r="A15" s="304" t="s">
        <v>86</v>
      </c>
      <c r="B15" s="305">
        <v>2955.4</v>
      </c>
      <c r="C15" s="306">
        <f t="shared" si="3"/>
        <v>103.97917179748795</v>
      </c>
      <c r="D15" s="307">
        <f>B15/2650.25*100</f>
        <v>111.51400811244223</v>
      </c>
      <c r="E15" s="305">
        <v>1847.5</v>
      </c>
      <c r="F15" s="306">
        <f t="shared" si="4"/>
        <v>103.27575605120465</v>
      </c>
      <c r="G15" s="308">
        <f>E15/1645.8*100</f>
        <v>112.25543808482198</v>
      </c>
      <c r="H15" s="305">
        <v>1754.5</v>
      </c>
      <c r="I15" s="306">
        <f t="shared" si="2"/>
        <v>102.82482564613491</v>
      </c>
      <c r="J15" s="308">
        <f>H15/1473.8*100</f>
        <v>119.04600352829422</v>
      </c>
      <c r="K15" s="11"/>
      <c r="L15" s="11"/>
      <c r="M15" s="11"/>
    </row>
    <row r="16" spans="1:13" ht="16.5" hidden="1" x14ac:dyDescent="0.25">
      <c r="A16" s="309" t="s">
        <v>88</v>
      </c>
      <c r="B16" s="293">
        <v>3026.4</v>
      </c>
      <c r="C16" s="296">
        <f t="shared" si="3"/>
        <v>102.40238208025987</v>
      </c>
      <c r="D16" s="310">
        <f>B16/B16*100</f>
        <v>100</v>
      </c>
      <c r="E16" s="311">
        <v>1922.04</v>
      </c>
      <c r="F16" s="296">
        <f t="shared" si="4"/>
        <v>104.03464140730716</v>
      </c>
      <c r="G16" s="297">
        <f>E16/E16*100</f>
        <v>100</v>
      </c>
      <c r="H16" s="311">
        <v>1802</v>
      </c>
      <c r="I16" s="296">
        <f t="shared" si="2"/>
        <v>102.70732402393845</v>
      </c>
      <c r="J16" s="297">
        <f>H16/H16*100</f>
        <v>100</v>
      </c>
      <c r="K16" s="11"/>
      <c r="L16" s="11"/>
      <c r="M16" s="11"/>
    </row>
    <row r="17" spans="1:13" ht="16.5" hidden="1" x14ac:dyDescent="0.25">
      <c r="A17" s="312" t="s">
        <v>9</v>
      </c>
      <c r="B17" s="313">
        <v>3049.23</v>
      </c>
      <c r="C17" s="306">
        <f t="shared" si="3"/>
        <v>100.75436161776368</v>
      </c>
      <c r="D17" s="307">
        <f>B17/B16*100</f>
        <v>100.75436161776368</v>
      </c>
      <c r="E17" s="313">
        <v>2038.6</v>
      </c>
      <c r="F17" s="306">
        <f t="shared" si="4"/>
        <v>106.06438991904434</v>
      </c>
      <c r="G17" s="308">
        <f>E17/1922*100</f>
        <v>106.06659729448491</v>
      </c>
      <c r="H17" s="313">
        <v>1880</v>
      </c>
      <c r="I17" s="306">
        <f t="shared" si="2"/>
        <v>104.32852386237515</v>
      </c>
      <c r="J17" s="308">
        <f>H17/1802*100</f>
        <v>104.32852386237515</v>
      </c>
      <c r="K17" s="11"/>
      <c r="L17" s="11"/>
      <c r="M17" s="11"/>
    </row>
    <row r="18" spans="1:13" ht="16.5" hidden="1" x14ac:dyDescent="0.25">
      <c r="A18" s="312" t="s">
        <v>10</v>
      </c>
      <c r="B18" s="313">
        <v>3222.24</v>
      </c>
      <c r="C18" s="306">
        <f t="shared" ref="C18:C23" si="5">B18/B17*100</f>
        <v>105.67389144144586</v>
      </c>
      <c r="D18" s="307">
        <f>B18/B16*100</f>
        <v>106.4710547184774</v>
      </c>
      <c r="E18" s="313">
        <v>2109.6</v>
      </c>
      <c r="F18" s="306">
        <f t="shared" ref="F18:F23" si="6">E18/E17*100</f>
        <v>103.48278230157952</v>
      </c>
      <c r="G18" s="308">
        <f>E18/E16*100</f>
        <v>109.75838171942311</v>
      </c>
      <c r="H18" s="313">
        <v>1941</v>
      </c>
      <c r="I18" s="306">
        <f t="shared" ref="I18:I23" si="7">H18/H17*100</f>
        <v>103.24468085106382</v>
      </c>
      <c r="J18" s="308">
        <f>H18/H16*100</f>
        <v>107.71365149833518</v>
      </c>
      <c r="K18" s="11"/>
      <c r="L18" s="11"/>
      <c r="M18" s="11"/>
    </row>
    <row r="19" spans="1:13" ht="16.5" hidden="1" x14ac:dyDescent="0.25">
      <c r="A19" s="312" t="s">
        <v>11</v>
      </c>
      <c r="B19" s="313">
        <v>3317.51</v>
      </c>
      <c r="C19" s="306">
        <f t="shared" si="5"/>
        <v>102.95663885992354</v>
      </c>
      <c r="D19" s="307">
        <f>B19/B16*100</f>
        <v>109.61901929685436</v>
      </c>
      <c r="E19" s="313">
        <v>2179.4</v>
      </c>
      <c r="F19" s="306">
        <f t="shared" si="6"/>
        <v>103.3086841107319</v>
      </c>
      <c r="G19" s="308">
        <f>E19/E16*100</f>
        <v>113.38993985557013</v>
      </c>
      <c r="H19" s="313">
        <v>1993.5</v>
      </c>
      <c r="I19" s="306">
        <f t="shared" si="7"/>
        <v>102.7047913446677</v>
      </c>
      <c r="J19" s="308">
        <f>H19/H16*100</f>
        <v>110.62708102108768</v>
      </c>
      <c r="K19" s="11"/>
      <c r="L19" s="11"/>
      <c r="M19" s="11"/>
    </row>
    <row r="20" spans="1:13" ht="16.5" hidden="1" x14ac:dyDescent="0.25">
      <c r="A20" s="314" t="s">
        <v>12</v>
      </c>
      <c r="B20" s="313">
        <v>3437.04</v>
      </c>
      <c r="C20" s="306">
        <f t="shared" si="5"/>
        <v>103.60300345741234</v>
      </c>
      <c r="D20" s="307">
        <f>B20/B16*100</f>
        <v>113.56859635210151</v>
      </c>
      <c r="E20" s="313">
        <v>2274.83</v>
      </c>
      <c r="F20" s="306">
        <f t="shared" si="6"/>
        <v>104.37872809030007</v>
      </c>
      <c r="G20" s="308">
        <f>E20/E16*100</f>
        <v>118.35497700360034</v>
      </c>
      <c r="H20" s="305">
        <v>2070.3000000000002</v>
      </c>
      <c r="I20" s="306">
        <f t="shared" si="7"/>
        <v>103.85252069224981</v>
      </c>
      <c r="J20" s="308">
        <f>H20/H16*100</f>
        <v>114.88901220865706</v>
      </c>
      <c r="K20" s="11"/>
      <c r="L20" s="11"/>
      <c r="M20" s="11"/>
    </row>
    <row r="21" spans="1:13" ht="16.5" hidden="1" x14ac:dyDescent="0.25">
      <c r="A21" s="315" t="s">
        <v>13</v>
      </c>
      <c r="B21" s="316">
        <v>3674.67</v>
      </c>
      <c r="C21" s="301">
        <f t="shared" si="5"/>
        <v>106.91379791913972</v>
      </c>
      <c r="D21" s="303">
        <f>B21/B16*100</f>
        <v>121.42049960348929</v>
      </c>
      <c r="E21" s="316">
        <v>2357.1</v>
      </c>
      <c r="F21" s="301">
        <f t="shared" si="6"/>
        <v>103.61653398275914</v>
      </c>
      <c r="G21" s="302">
        <f>E21/E16*100</f>
        <v>122.63532496722232</v>
      </c>
      <c r="H21" s="298">
        <v>2155.1999999999998</v>
      </c>
      <c r="I21" s="301">
        <f t="shared" si="7"/>
        <v>104.10085494855817</v>
      </c>
      <c r="J21" s="302">
        <f>H21/H16*100</f>
        <v>119.60044395116536</v>
      </c>
      <c r="K21" s="11"/>
      <c r="L21" s="11"/>
      <c r="M21" s="11"/>
    </row>
    <row r="22" spans="1:13" ht="16.5" hidden="1" x14ac:dyDescent="0.25">
      <c r="A22" s="314" t="s">
        <v>14</v>
      </c>
      <c r="B22" s="313">
        <v>3705.87</v>
      </c>
      <c r="C22" s="306">
        <f t="shared" si="5"/>
        <v>100.84905583358506</v>
      </c>
      <c r="D22" s="307">
        <f>B22/B16*100</f>
        <v>122.45142743854083</v>
      </c>
      <c r="E22" s="313">
        <v>2355.83</v>
      </c>
      <c r="F22" s="306">
        <f t="shared" si="6"/>
        <v>99.946120232489079</v>
      </c>
      <c r="G22" s="308">
        <f>E22/E16*100</f>
        <v>122.56924933924371</v>
      </c>
      <c r="H22" s="305">
        <v>2173.9</v>
      </c>
      <c r="I22" s="306">
        <f t="shared" si="7"/>
        <v>100.86766889383819</v>
      </c>
      <c r="J22" s="308">
        <f>H22/H16*100</f>
        <v>120.63817980022198</v>
      </c>
      <c r="K22" s="11"/>
      <c r="L22" s="11"/>
      <c r="M22" s="11"/>
    </row>
    <row r="23" spans="1:13" ht="16.5" hidden="1" x14ac:dyDescent="0.25">
      <c r="A23" s="314" t="s">
        <v>70</v>
      </c>
      <c r="B23" s="313">
        <v>3734.85</v>
      </c>
      <c r="C23" s="306">
        <f t="shared" si="5"/>
        <v>100.78200260667536</v>
      </c>
      <c r="D23" s="307">
        <f>B23/B16*100</f>
        <v>123.40900079302139</v>
      </c>
      <c r="E23" s="313">
        <v>2382.3000000000002</v>
      </c>
      <c r="F23" s="306">
        <f t="shared" si="6"/>
        <v>101.12359550561798</v>
      </c>
      <c r="G23" s="308">
        <f>E23/E16*100</f>
        <v>123.94643191608917</v>
      </c>
      <c r="H23" s="305">
        <v>2147.4</v>
      </c>
      <c r="I23" s="306">
        <f t="shared" si="7"/>
        <v>98.780992685956122</v>
      </c>
      <c r="J23" s="308">
        <f>H23/H16*100</f>
        <v>119.16759156492786</v>
      </c>
      <c r="K23" s="11"/>
      <c r="L23" s="11"/>
      <c r="M23" s="11"/>
    </row>
    <row r="24" spans="1:13" ht="16.5" hidden="1" x14ac:dyDescent="0.25">
      <c r="A24" s="314" t="s">
        <v>75</v>
      </c>
      <c r="B24" s="316">
        <v>3311.01</v>
      </c>
      <c r="C24" s="301">
        <f t="shared" ref="C24:C31" si="8">B24/B23*100</f>
        <v>88.651753082453126</v>
      </c>
      <c r="D24" s="303">
        <f>B24/B16*100</f>
        <v>109.40424266455196</v>
      </c>
      <c r="E24" s="316">
        <v>2262.54</v>
      </c>
      <c r="F24" s="301">
        <f t="shared" ref="F24:F34" si="9">E24/E23*100</f>
        <v>94.972925324266456</v>
      </c>
      <c r="G24" s="302">
        <f>E24/E16*100</f>
        <v>117.71555222576013</v>
      </c>
      <c r="H24" s="298">
        <v>2068.1</v>
      </c>
      <c r="I24" s="301">
        <f t="shared" ref="I24:I31" si="10">H24/H23*100</f>
        <v>96.307162149576214</v>
      </c>
      <c r="J24" s="302">
        <f>H24/H16*100</f>
        <v>114.76692563817979</v>
      </c>
      <c r="K24" s="11"/>
      <c r="L24" s="11"/>
      <c r="M24" s="11"/>
    </row>
    <row r="25" spans="1:13" ht="16.5" hidden="1" x14ac:dyDescent="0.25">
      <c r="A25" s="314" t="s">
        <v>81</v>
      </c>
      <c r="B25" s="313">
        <v>3270.26</v>
      </c>
      <c r="C25" s="306">
        <f t="shared" si="8"/>
        <v>98.769257718943777</v>
      </c>
      <c r="D25" s="307">
        <f>B25/B16*100</f>
        <v>108.05775839280993</v>
      </c>
      <c r="E25" s="313">
        <v>2196.8000000000002</v>
      </c>
      <c r="F25" s="306">
        <f t="shared" si="9"/>
        <v>97.094416010324693</v>
      </c>
      <c r="G25" s="308">
        <f>E25/E16*100</f>
        <v>114.29522798693057</v>
      </c>
      <c r="H25" s="305">
        <v>2037.8</v>
      </c>
      <c r="I25" s="306">
        <f t="shared" si="10"/>
        <v>98.534887094434509</v>
      </c>
      <c r="J25" s="308">
        <f>H25/H16*100</f>
        <v>113.08546059933407</v>
      </c>
      <c r="K25" s="11"/>
      <c r="L25" s="11"/>
      <c r="M25" s="11"/>
    </row>
    <row r="26" spans="1:13" ht="16.5" hidden="1" x14ac:dyDescent="0.25">
      <c r="A26" s="314" t="s">
        <v>82</v>
      </c>
      <c r="B26" s="313">
        <v>3404.45</v>
      </c>
      <c r="C26" s="306">
        <f t="shared" si="8"/>
        <v>104.10334346504557</v>
      </c>
      <c r="D26" s="307">
        <f>B26/B16*100</f>
        <v>112.49173936029607</v>
      </c>
      <c r="E26" s="313">
        <v>2201.81</v>
      </c>
      <c r="F26" s="306">
        <f t="shared" si="9"/>
        <v>100.22805899490166</v>
      </c>
      <c r="G26" s="308">
        <f>E26/E16*100</f>
        <v>114.55588853509812</v>
      </c>
      <c r="H26" s="305">
        <v>2066.8000000000002</v>
      </c>
      <c r="I26" s="306">
        <f t="shared" si="10"/>
        <v>101.42310334674652</v>
      </c>
      <c r="J26" s="308">
        <f>H26/H16*100</f>
        <v>114.69478357380689</v>
      </c>
      <c r="K26" s="11"/>
      <c r="L26" s="11"/>
      <c r="M26" s="11"/>
    </row>
    <row r="27" spans="1:13" ht="17.25" hidden="1" thickBot="1" x14ac:dyDescent="0.3">
      <c r="A27" s="314" t="s">
        <v>86</v>
      </c>
      <c r="B27" s="313">
        <v>3476.63</v>
      </c>
      <c r="C27" s="306">
        <f>B27/B26*100</f>
        <v>102.12016625299241</v>
      </c>
      <c r="D27" s="307">
        <f>B27/B16*100</f>
        <v>114.87675125561722</v>
      </c>
      <c r="E27" s="313">
        <v>2225.09</v>
      </c>
      <c r="F27" s="306">
        <f>E27/E26*100</f>
        <v>101.05731193881398</v>
      </c>
      <c r="G27" s="308">
        <f>E27/E16*100</f>
        <v>115.76710162119417</v>
      </c>
      <c r="H27" s="305">
        <v>2093.5</v>
      </c>
      <c r="I27" s="306">
        <f>H27/H26*100</f>
        <v>101.2918521385717</v>
      </c>
      <c r="J27" s="308">
        <f>H27/H16*100</f>
        <v>116.1764705882353</v>
      </c>
      <c r="K27" s="11"/>
      <c r="L27" s="11"/>
      <c r="M27" s="11"/>
    </row>
    <row r="28" spans="1:13" ht="16.5" hidden="1" x14ac:dyDescent="0.25">
      <c r="A28" s="317" t="s">
        <v>96</v>
      </c>
      <c r="B28" s="311">
        <v>3437.58</v>
      </c>
      <c r="C28" s="296">
        <f>B28/B27*100</f>
        <v>98.876785852966805</v>
      </c>
      <c r="D28" s="297">
        <v>120.1</v>
      </c>
      <c r="E28" s="318">
        <v>2241.8000000000002</v>
      </c>
      <c r="F28" s="296">
        <f>E28/E27*100</f>
        <v>100.75098085920121</v>
      </c>
      <c r="G28" s="319">
        <f>E28/E16*100</f>
        <v>116.63649039562134</v>
      </c>
      <c r="H28" s="320">
        <v>2116.4</v>
      </c>
      <c r="I28" s="296">
        <f>H28/H27*100</f>
        <v>101.09386195366612</v>
      </c>
      <c r="J28" s="297">
        <f>H28/H16*100</f>
        <v>117.44728079911211</v>
      </c>
      <c r="K28" s="11"/>
      <c r="L28" s="11"/>
      <c r="M28" s="11"/>
    </row>
    <row r="29" spans="1:13" ht="16.5" hidden="1" x14ac:dyDescent="0.25">
      <c r="A29" s="321" t="s">
        <v>9</v>
      </c>
      <c r="B29" s="316">
        <v>3458.68</v>
      </c>
      <c r="C29" s="301">
        <f>B29/B28*100</f>
        <v>100.61380389692749</v>
      </c>
      <c r="D29" s="302">
        <f t="shared" ref="D29:D34" si="11">B29/B$28*100</f>
        <v>100.61380389692749</v>
      </c>
      <c r="E29" s="322">
        <v>2295.15</v>
      </c>
      <c r="F29" s="301">
        <f>E29/E28*100</f>
        <v>102.37978410206084</v>
      </c>
      <c r="G29" s="323">
        <f t="shared" ref="G29:G34" si="12">E29/E$28*100</f>
        <v>102.37978410206084</v>
      </c>
      <c r="H29" s="298">
        <v>2159.42</v>
      </c>
      <c r="I29" s="301">
        <f>H29/H28*100</f>
        <v>102.03269703269704</v>
      </c>
      <c r="J29" s="302">
        <f t="shared" ref="J29:J34" si="13">H29/H$28*100</f>
        <v>102.03269703269704</v>
      </c>
      <c r="K29" s="11"/>
      <c r="L29" s="11"/>
      <c r="M29" s="11"/>
    </row>
    <row r="30" spans="1:13" ht="16.5" hidden="1" x14ac:dyDescent="0.25">
      <c r="A30" s="321" t="s">
        <v>10</v>
      </c>
      <c r="B30" s="316">
        <v>3610.8</v>
      </c>
      <c r="C30" s="301">
        <f t="shared" si="8"/>
        <v>104.39820972162792</v>
      </c>
      <c r="D30" s="302">
        <f t="shared" si="11"/>
        <v>105.0390100012218</v>
      </c>
      <c r="E30" s="322">
        <v>2360.09</v>
      </c>
      <c r="F30" s="301">
        <f t="shared" si="9"/>
        <v>102.82944469860358</v>
      </c>
      <c r="G30" s="323">
        <f t="shared" si="12"/>
        <v>105.27656347577839</v>
      </c>
      <c r="H30" s="298">
        <v>2190.87</v>
      </c>
      <c r="I30" s="301">
        <f t="shared" si="10"/>
        <v>101.45640959146436</v>
      </c>
      <c r="J30" s="302">
        <f t="shared" si="13"/>
        <v>103.51871101871102</v>
      </c>
      <c r="K30" s="11"/>
      <c r="L30" s="11"/>
      <c r="M30" s="11"/>
    </row>
    <row r="31" spans="1:13" ht="16.5" hidden="1" x14ac:dyDescent="0.25">
      <c r="A31" s="321" t="s">
        <v>11</v>
      </c>
      <c r="B31" s="316">
        <v>3757.48</v>
      </c>
      <c r="C31" s="301">
        <f t="shared" si="8"/>
        <v>104.06225767143016</v>
      </c>
      <c r="D31" s="302">
        <f t="shared" si="11"/>
        <v>109.30596524299072</v>
      </c>
      <c r="E31" s="322">
        <v>2423.02</v>
      </c>
      <c r="F31" s="301">
        <f t="shared" si="9"/>
        <v>102.66642373807777</v>
      </c>
      <c r="G31" s="323">
        <f t="shared" si="12"/>
        <v>108.08368275492906</v>
      </c>
      <c r="H31" s="298">
        <v>2204.0500000000002</v>
      </c>
      <c r="I31" s="301">
        <f t="shared" si="10"/>
        <v>100.60158749720432</v>
      </c>
      <c r="J31" s="302">
        <f t="shared" si="13"/>
        <v>104.14146664146664</v>
      </c>
      <c r="K31" s="11"/>
      <c r="L31" s="11"/>
      <c r="M31" s="11"/>
    </row>
    <row r="32" spans="1:13" ht="16.5" hidden="1" x14ac:dyDescent="0.25">
      <c r="A32" s="321" t="s">
        <v>12</v>
      </c>
      <c r="B32" s="316">
        <v>3814.09</v>
      </c>
      <c r="C32" s="301">
        <f t="shared" ref="C32:C37" si="14">B32/B31*100</f>
        <v>101.50659484548154</v>
      </c>
      <c r="D32" s="302">
        <f t="shared" si="11"/>
        <v>110.95276328114548</v>
      </c>
      <c r="E32" s="322">
        <v>2406.36</v>
      </c>
      <c r="F32" s="301">
        <f t="shared" si="9"/>
        <v>99.312428291966228</v>
      </c>
      <c r="G32" s="323">
        <f t="shared" si="12"/>
        <v>107.34052993130521</v>
      </c>
      <c r="H32" s="298">
        <v>2212.92</v>
      </c>
      <c r="I32" s="301">
        <f t="shared" ref="I32:I37" si="15">H32/H31*100</f>
        <v>100.40244096095823</v>
      </c>
      <c r="J32" s="302">
        <f t="shared" si="13"/>
        <v>104.56057456057455</v>
      </c>
      <c r="K32" s="11"/>
      <c r="L32" s="11"/>
      <c r="M32" s="11"/>
    </row>
    <row r="33" spans="1:13" ht="16.5" hidden="1" x14ac:dyDescent="0.25">
      <c r="A33" s="324" t="s">
        <v>13</v>
      </c>
      <c r="B33" s="313">
        <v>3947.2</v>
      </c>
      <c r="C33" s="306">
        <f t="shared" si="14"/>
        <v>103.48995435346306</v>
      </c>
      <c r="D33" s="308">
        <f t="shared" si="11"/>
        <v>114.82496407356338</v>
      </c>
      <c r="E33" s="325">
        <v>2406.1</v>
      </c>
      <c r="F33" s="326">
        <f t="shared" si="9"/>
        <v>99.989195299123978</v>
      </c>
      <c r="G33" s="327">
        <f t="shared" si="12"/>
        <v>107.32893210812739</v>
      </c>
      <c r="H33" s="328">
        <v>2240.4</v>
      </c>
      <c r="I33" s="306">
        <f t="shared" si="15"/>
        <v>101.2417981671276</v>
      </c>
      <c r="J33" s="308">
        <f t="shared" si="13"/>
        <v>105.85900585900585</v>
      </c>
      <c r="K33" s="11"/>
      <c r="L33" s="11"/>
      <c r="M33" s="11"/>
    </row>
    <row r="34" spans="1:13" ht="16.5" hidden="1" x14ac:dyDescent="0.25">
      <c r="A34" s="321" t="s">
        <v>14</v>
      </c>
      <c r="B34" s="316">
        <v>3926.3</v>
      </c>
      <c r="C34" s="301">
        <f t="shared" si="14"/>
        <v>99.470510741791657</v>
      </c>
      <c r="D34" s="302">
        <f t="shared" si="11"/>
        <v>114.21697822305228</v>
      </c>
      <c r="E34" s="322">
        <v>2410.9299999999998</v>
      </c>
      <c r="F34" s="329">
        <f t="shared" si="9"/>
        <v>100.20073978637629</v>
      </c>
      <c r="G34" s="323">
        <f t="shared" si="12"/>
        <v>107.54438397716119</v>
      </c>
      <c r="H34" s="298">
        <v>2270.63</v>
      </c>
      <c r="I34" s="301">
        <f t="shared" si="15"/>
        <v>101.34931262274594</v>
      </c>
      <c r="J34" s="302">
        <f t="shared" si="13"/>
        <v>107.28737478737477</v>
      </c>
      <c r="K34" s="11"/>
      <c r="L34" s="11"/>
      <c r="M34" s="11"/>
    </row>
    <row r="35" spans="1:13" ht="16.5" hidden="1" x14ac:dyDescent="0.25">
      <c r="A35" s="321" t="s">
        <v>70</v>
      </c>
      <c r="B35" s="316">
        <v>3709.52</v>
      </c>
      <c r="C35" s="301">
        <f t="shared" si="14"/>
        <v>94.478771362351324</v>
      </c>
      <c r="D35" s="302">
        <f>B35/B$28*100</f>
        <v>107.91079771234415</v>
      </c>
      <c r="E35" s="322">
        <v>2423.37</v>
      </c>
      <c r="F35" s="301">
        <f t="shared" ref="F35:F40" si="16">E35/E34*100</f>
        <v>100.51598345866533</v>
      </c>
      <c r="G35" s="323">
        <f>E35/E$28*100</f>
        <v>108.09929520920687</v>
      </c>
      <c r="H35" s="330">
        <v>2305.1999999999998</v>
      </c>
      <c r="I35" s="301">
        <f t="shared" si="15"/>
        <v>101.52248494911103</v>
      </c>
      <c r="J35" s="302">
        <f>H35/H$28*100</f>
        <v>108.92080892080891</v>
      </c>
      <c r="K35" s="11"/>
      <c r="L35" s="11"/>
      <c r="M35" s="11"/>
    </row>
    <row r="36" spans="1:13" ht="16.5" hidden="1" x14ac:dyDescent="0.25">
      <c r="A36" s="321" t="s">
        <v>75</v>
      </c>
      <c r="B36" s="316">
        <v>3718.28</v>
      </c>
      <c r="C36" s="301">
        <f t="shared" si="14"/>
        <v>100.23614915137269</v>
      </c>
      <c r="D36" s="302">
        <f>B36/B$28*100</f>
        <v>108.16562814538135</v>
      </c>
      <c r="E36" s="322">
        <v>2428.86</v>
      </c>
      <c r="F36" s="301">
        <f t="shared" si="16"/>
        <v>100.22654402753193</v>
      </c>
      <c r="G36" s="323">
        <f>E36/E$28*100</f>
        <v>108.34418770630742</v>
      </c>
      <c r="H36" s="330">
        <v>2225.67</v>
      </c>
      <c r="I36" s="301">
        <f t="shared" si="15"/>
        <v>96.549973971889642</v>
      </c>
      <c r="J36" s="302">
        <f>H36/H$28*100</f>
        <v>105.16301266301267</v>
      </c>
      <c r="K36" s="11"/>
      <c r="L36" s="11"/>
      <c r="M36" s="11"/>
    </row>
    <row r="37" spans="1:13" ht="16.5" hidden="1" x14ac:dyDescent="0.25">
      <c r="A37" s="331" t="s">
        <v>81</v>
      </c>
      <c r="B37" s="316">
        <v>3475.35</v>
      </c>
      <c r="C37" s="301">
        <f t="shared" si="14"/>
        <v>93.466602837871278</v>
      </c>
      <c r="D37" s="302">
        <f>B37/B$28*100</f>
        <v>101.09873806573229</v>
      </c>
      <c r="E37" s="322">
        <v>2313.62</v>
      </c>
      <c r="F37" s="301">
        <f t="shared" si="16"/>
        <v>95.25538730103834</v>
      </c>
      <c r="G37" s="302">
        <f>E37/E$28*100</f>
        <v>103.20367561780711</v>
      </c>
      <c r="H37" s="316">
        <v>2139.96</v>
      </c>
      <c r="I37" s="301">
        <f t="shared" si="15"/>
        <v>96.149024788041345</v>
      </c>
      <c r="J37" s="302">
        <f>H37/H$28*100</f>
        <v>101.11321111321112</v>
      </c>
      <c r="K37" s="11"/>
      <c r="L37" s="11"/>
      <c r="M37" s="11"/>
    </row>
    <row r="38" spans="1:13" ht="16.5" hidden="1" x14ac:dyDescent="0.25">
      <c r="A38" s="331" t="s">
        <v>82</v>
      </c>
      <c r="B38" s="316">
        <v>3484.3</v>
      </c>
      <c r="C38" s="301">
        <f t="shared" ref="C38:C43" si="17">B38/B37*100</f>
        <v>100.25752801876071</v>
      </c>
      <c r="D38" s="302">
        <f>B38/B$28*100</f>
        <v>101.35909564286504</v>
      </c>
      <c r="E38" s="322">
        <v>2259.6999999999998</v>
      </c>
      <c r="F38" s="301">
        <f t="shared" si="16"/>
        <v>97.669453064893972</v>
      </c>
      <c r="G38" s="302">
        <f>E38/E$28*100</f>
        <v>100.79846551877954</v>
      </c>
      <c r="H38" s="316">
        <v>2101.3000000000002</v>
      </c>
      <c r="I38" s="301">
        <f t="shared" ref="I38:I43" si="18">H38/H37*100</f>
        <v>98.193424176152831</v>
      </c>
      <c r="J38" s="302">
        <f>H38/H$28*100</f>
        <v>99.286524286524298</v>
      </c>
      <c r="K38" s="11"/>
      <c r="L38" s="11"/>
      <c r="M38" s="11"/>
    </row>
    <row r="39" spans="1:13" ht="17.25" hidden="1" thickBot="1" x14ac:dyDescent="0.3">
      <c r="A39" s="332" t="s">
        <v>86</v>
      </c>
      <c r="B39" s="333">
        <v>3509.28</v>
      </c>
      <c r="C39" s="334">
        <f t="shared" si="17"/>
        <v>100.71693022988835</v>
      </c>
      <c r="D39" s="335">
        <f>B39/B$28*100</f>
        <v>102.0857696402702</v>
      </c>
      <c r="E39" s="336">
        <v>2268.39</v>
      </c>
      <c r="F39" s="334">
        <f t="shared" si="16"/>
        <v>100.38456432269771</v>
      </c>
      <c r="G39" s="335">
        <f>E39/E$28*100</f>
        <v>101.1861004549915</v>
      </c>
      <c r="H39" s="333">
        <v>2107.6999999999998</v>
      </c>
      <c r="I39" s="334">
        <f t="shared" si="18"/>
        <v>100.30457335934895</v>
      </c>
      <c r="J39" s="335">
        <f>H39/H$28*100</f>
        <v>99.58892458892457</v>
      </c>
      <c r="K39" s="11"/>
      <c r="L39" s="11"/>
      <c r="M39" s="11"/>
    </row>
    <row r="40" spans="1:13" ht="16.5" hidden="1" x14ac:dyDescent="0.2">
      <c r="A40" s="317" t="s">
        <v>107</v>
      </c>
      <c r="B40" s="337">
        <v>3484.4</v>
      </c>
      <c r="C40" s="338">
        <f t="shared" si="17"/>
        <v>99.291022659918838</v>
      </c>
      <c r="D40" s="339">
        <f t="shared" ref="D40:D45" si="19">B40/B$40*100</f>
        <v>100</v>
      </c>
      <c r="E40" s="340">
        <v>2298.23</v>
      </c>
      <c r="F40" s="338">
        <f t="shared" si="16"/>
        <v>101.31547044379494</v>
      </c>
      <c r="G40" s="341">
        <f t="shared" ref="G40:G45" si="20">E40/E$40*100</f>
        <v>100</v>
      </c>
      <c r="H40" s="337">
        <v>2131</v>
      </c>
      <c r="I40" s="338">
        <f t="shared" si="18"/>
        <v>101.10547041799119</v>
      </c>
      <c r="J40" s="339">
        <f t="shared" ref="J40:J45" si="21">H40/H$40*100</f>
        <v>100</v>
      </c>
      <c r="K40" s="11"/>
      <c r="L40" s="11"/>
      <c r="M40" s="11"/>
    </row>
    <row r="41" spans="1:13" ht="16.5" hidden="1" x14ac:dyDescent="0.25">
      <c r="A41" s="321" t="s">
        <v>9</v>
      </c>
      <c r="B41" s="316">
        <v>3582.03</v>
      </c>
      <c r="C41" s="301">
        <f t="shared" si="17"/>
        <v>102.80191711628974</v>
      </c>
      <c r="D41" s="342">
        <f t="shared" si="19"/>
        <v>102.80191711628974</v>
      </c>
      <c r="E41" s="322">
        <v>2348.34</v>
      </c>
      <c r="F41" s="301">
        <f t="shared" ref="F41:F46" si="22">E41/E40*100</f>
        <v>102.18037359185112</v>
      </c>
      <c r="G41" s="343">
        <f t="shared" si="20"/>
        <v>102.18037359185112</v>
      </c>
      <c r="H41" s="344">
        <v>2192.7199999999998</v>
      </c>
      <c r="I41" s="301">
        <f t="shared" si="18"/>
        <v>102.89629282027218</v>
      </c>
      <c r="J41" s="342">
        <f t="shared" si="21"/>
        <v>102.89629282027218</v>
      </c>
      <c r="K41" s="11"/>
      <c r="L41" s="11"/>
      <c r="M41" s="11"/>
    </row>
    <row r="42" spans="1:13" ht="16.5" hidden="1" x14ac:dyDescent="0.25">
      <c r="A42" s="321" t="s">
        <v>10</v>
      </c>
      <c r="B42" s="316">
        <v>3667.61</v>
      </c>
      <c r="C42" s="301">
        <f t="shared" si="17"/>
        <v>102.38914805291972</v>
      </c>
      <c r="D42" s="342">
        <f t="shared" si="19"/>
        <v>105.25800711743771</v>
      </c>
      <c r="E42" s="322">
        <v>2397.3200000000002</v>
      </c>
      <c r="F42" s="301">
        <f t="shared" si="22"/>
        <v>102.08572864236014</v>
      </c>
      <c r="G42" s="343">
        <f t="shared" si="20"/>
        <v>104.31157891072695</v>
      </c>
      <c r="H42" s="344">
        <v>2239.67</v>
      </c>
      <c r="I42" s="301">
        <f t="shared" si="18"/>
        <v>102.14117625597432</v>
      </c>
      <c r="J42" s="342">
        <f t="shared" si="21"/>
        <v>105.09948381041765</v>
      </c>
      <c r="K42" s="11"/>
      <c r="L42" s="11"/>
      <c r="M42" s="11"/>
    </row>
    <row r="43" spans="1:13" ht="16.5" hidden="1" x14ac:dyDescent="0.25">
      <c r="A43" s="321" t="s">
        <v>11</v>
      </c>
      <c r="B43" s="316">
        <v>3761.96</v>
      </c>
      <c r="C43" s="301">
        <f t="shared" si="17"/>
        <v>102.57251997895087</v>
      </c>
      <c r="D43" s="342">
        <f t="shared" si="19"/>
        <v>107.96579037997932</v>
      </c>
      <c r="E43" s="322">
        <v>2457.02</v>
      </c>
      <c r="F43" s="301">
        <f t="shared" si="22"/>
        <v>102.49028081357514</v>
      </c>
      <c r="G43" s="343">
        <f t="shared" si="20"/>
        <v>106.9092301466781</v>
      </c>
      <c r="H43" s="344">
        <v>2272.67</v>
      </c>
      <c r="I43" s="301">
        <f t="shared" si="18"/>
        <v>101.47343135372621</v>
      </c>
      <c r="J43" s="342">
        <f t="shared" si="21"/>
        <v>106.64805255748475</v>
      </c>
      <c r="K43" s="11"/>
      <c r="L43" s="11"/>
      <c r="M43" s="11"/>
    </row>
    <row r="44" spans="1:13" ht="16.5" hidden="1" x14ac:dyDescent="0.25">
      <c r="A44" s="321" t="s">
        <v>12</v>
      </c>
      <c r="B44" s="316">
        <v>3809.35</v>
      </c>
      <c r="C44" s="301">
        <f t="shared" ref="C44:C49" si="23">B44/B43*100</f>
        <v>101.2597156801242</v>
      </c>
      <c r="D44" s="342">
        <f t="shared" si="19"/>
        <v>109.32585237056594</v>
      </c>
      <c r="E44" s="322">
        <v>2470.25</v>
      </c>
      <c r="F44" s="301">
        <f t="shared" si="22"/>
        <v>100.53845715541591</v>
      </c>
      <c r="G44" s="343">
        <f t="shared" si="20"/>
        <v>107.48489054620293</v>
      </c>
      <c r="H44" s="344">
        <v>2282.61</v>
      </c>
      <c r="I44" s="301">
        <f t="shared" ref="I44:I49" si="24">H44/H43*100</f>
        <v>100.43737102174974</v>
      </c>
      <c r="J44" s="342">
        <f t="shared" si="21"/>
        <v>107.11450023463162</v>
      </c>
      <c r="K44" s="11"/>
      <c r="L44" s="11"/>
      <c r="M44" s="11"/>
    </row>
    <row r="45" spans="1:13" ht="16.5" hidden="1" x14ac:dyDescent="0.2">
      <c r="A45" s="345" t="s">
        <v>13</v>
      </c>
      <c r="B45" s="344">
        <v>3854.5</v>
      </c>
      <c r="C45" s="346">
        <f t="shared" si="23"/>
        <v>101.18524157664694</v>
      </c>
      <c r="D45" s="342">
        <f t="shared" si="19"/>
        <v>110.62162782688554</v>
      </c>
      <c r="E45" s="347">
        <v>2532.1999999999998</v>
      </c>
      <c r="F45" s="346">
        <f t="shared" si="22"/>
        <v>102.50784333569476</v>
      </c>
      <c r="G45" s="343">
        <f t="shared" si="20"/>
        <v>110.18044321064471</v>
      </c>
      <c r="H45" s="344">
        <v>2316.8000000000002</v>
      </c>
      <c r="I45" s="346">
        <f t="shared" si="24"/>
        <v>101.49784676313519</v>
      </c>
      <c r="J45" s="342">
        <f t="shared" si="21"/>
        <v>108.71891130924449</v>
      </c>
      <c r="K45" s="11"/>
      <c r="L45" s="11"/>
      <c r="M45" s="11"/>
    </row>
    <row r="46" spans="1:13" ht="16.5" hidden="1" x14ac:dyDescent="0.2">
      <c r="A46" s="345" t="s">
        <v>14</v>
      </c>
      <c r="B46" s="344">
        <v>3808.84</v>
      </c>
      <c r="C46" s="346">
        <f t="shared" si="23"/>
        <v>98.815410559086786</v>
      </c>
      <c r="D46" s="342">
        <f t="shared" ref="D46:D51" si="25">B46/B$40*100</f>
        <v>109.31121570428195</v>
      </c>
      <c r="E46" s="347">
        <v>2548.98</v>
      </c>
      <c r="F46" s="346">
        <f t="shared" si="22"/>
        <v>100.66266487639209</v>
      </c>
      <c r="G46" s="343">
        <f t="shared" ref="G46:G51" si="26">E46/E$40*100</f>
        <v>110.91057030845477</v>
      </c>
      <c r="H46" s="344">
        <v>2344.36</v>
      </c>
      <c r="I46" s="346">
        <f t="shared" si="24"/>
        <v>101.18957182320443</v>
      </c>
      <c r="J46" s="342">
        <f t="shared" ref="J46:J51" si="27">H46/H$40*100</f>
        <v>110.01220084467387</v>
      </c>
      <c r="K46" s="11"/>
      <c r="L46" s="11"/>
      <c r="M46" s="11"/>
    </row>
    <row r="47" spans="1:13" ht="16.5" hidden="1" x14ac:dyDescent="0.2">
      <c r="A47" s="348" t="s">
        <v>70</v>
      </c>
      <c r="B47" s="349">
        <v>3758.33</v>
      </c>
      <c r="C47" s="350">
        <f t="shared" si="23"/>
        <v>98.673874460465655</v>
      </c>
      <c r="D47" s="351">
        <f t="shared" si="25"/>
        <v>107.86161175525197</v>
      </c>
      <c r="E47" s="352">
        <v>2617.46</v>
      </c>
      <c r="F47" s="350">
        <f>E47/E46*100</f>
        <v>102.68656482200724</v>
      </c>
      <c r="G47" s="353">
        <f t="shared" si="26"/>
        <v>113.89025467424932</v>
      </c>
      <c r="H47" s="349">
        <v>2354.6</v>
      </c>
      <c r="I47" s="350">
        <f t="shared" si="24"/>
        <v>100.4367929840127</v>
      </c>
      <c r="J47" s="351">
        <f t="shared" si="27"/>
        <v>110.49272641952135</v>
      </c>
      <c r="K47" s="11"/>
      <c r="L47" s="11"/>
      <c r="M47" s="11"/>
    </row>
    <row r="48" spans="1:13" ht="16.5" hidden="1" x14ac:dyDescent="0.2">
      <c r="A48" s="348" t="s">
        <v>75</v>
      </c>
      <c r="B48" s="349">
        <v>3877.71</v>
      </c>
      <c r="C48" s="350">
        <f t="shared" si="23"/>
        <v>103.17641079947744</v>
      </c>
      <c r="D48" s="351">
        <f t="shared" si="25"/>
        <v>111.28773963953623</v>
      </c>
      <c r="E48" s="352">
        <v>2590.12</v>
      </c>
      <c r="F48" s="350">
        <f>E48/E47*100</f>
        <v>98.955475919402772</v>
      </c>
      <c r="G48" s="353">
        <f t="shared" si="26"/>
        <v>112.70064353872327</v>
      </c>
      <c r="H48" s="349">
        <v>2371.96</v>
      </c>
      <c r="I48" s="350">
        <f t="shared" si="24"/>
        <v>100.7372802174467</v>
      </c>
      <c r="J48" s="351">
        <f t="shared" si="27"/>
        <v>111.30736743312998</v>
      </c>
      <c r="K48" s="11"/>
      <c r="L48" s="11"/>
      <c r="M48" s="11"/>
    </row>
    <row r="49" spans="1:13" ht="16.5" hidden="1" x14ac:dyDescent="0.2">
      <c r="A49" s="348" t="s">
        <v>81</v>
      </c>
      <c r="B49" s="349">
        <v>3758.21</v>
      </c>
      <c r="C49" s="350">
        <f t="shared" si="23"/>
        <v>96.918284245082802</v>
      </c>
      <c r="D49" s="351">
        <f t="shared" si="25"/>
        <v>107.85816783377338</v>
      </c>
      <c r="E49" s="352">
        <v>2496.67</v>
      </c>
      <c r="F49" s="350">
        <f>E49/E48*100</f>
        <v>96.392059055178919</v>
      </c>
      <c r="G49" s="353">
        <f t="shared" si="26"/>
        <v>108.63447087541283</v>
      </c>
      <c r="H49" s="349">
        <v>2442.54</v>
      </c>
      <c r="I49" s="350">
        <f t="shared" si="24"/>
        <v>102.97559823943068</v>
      </c>
      <c r="J49" s="351">
        <f t="shared" si="27"/>
        <v>114.61942749882684</v>
      </c>
      <c r="K49" s="11"/>
      <c r="L49" s="11"/>
      <c r="M49" s="11"/>
    </row>
    <row r="50" spans="1:13" ht="16.5" hidden="1" x14ac:dyDescent="0.2">
      <c r="A50" s="348" t="s">
        <v>82</v>
      </c>
      <c r="B50" s="349">
        <v>3894.63</v>
      </c>
      <c r="C50" s="350">
        <f>B50/B49*100</f>
        <v>103.62991956277057</v>
      </c>
      <c r="D50" s="351">
        <f t="shared" si="25"/>
        <v>111.77333256801745</v>
      </c>
      <c r="E50" s="352">
        <v>2539.16</v>
      </c>
      <c r="F50" s="350">
        <f>E50/E49*100</f>
        <v>101.70186688669307</v>
      </c>
      <c r="G50" s="353">
        <f t="shared" si="26"/>
        <v>110.48328496277568</v>
      </c>
      <c r="H50" s="349">
        <v>2464.96</v>
      </c>
      <c r="I50" s="350">
        <f>H50/H49*100</f>
        <v>100.91789694334588</v>
      </c>
      <c r="J50" s="351">
        <f t="shared" si="27"/>
        <v>115.67151572031911</v>
      </c>
      <c r="K50" s="11"/>
      <c r="L50" s="11"/>
      <c r="M50" s="11"/>
    </row>
    <row r="51" spans="1:13" ht="16.5" hidden="1" x14ac:dyDescent="0.2">
      <c r="A51" s="348" t="s">
        <v>86</v>
      </c>
      <c r="B51" s="349">
        <v>3912.55</v>
      </c>
      <c r="C51" s="350">
        <f>B51/B50*100</f>
        <v>100.46012073033896</v>
      </c>
      <c r="D51" s="351">
        <f t="shared" si="25"/>
        <v>112.2876248421536</v>
      </c>
      <c r="E51" s="352">
        <v>2618.0300000000002</v>
      </c>
      <c r="F51" s="350">
        <f>E51/E50*100</f>
        <v>103.10614533940358</v>
      </c>
      <c r="G51" s="353">
        <f t="shared" si="26"/>
        <v>113.91505636946695</v>
      </c>
      <c r="H51" s="349">
        <v>2519.35</v>
      </c>
      <c r="I51" s="350">
        <f>H51/H50*100</f>
        <v>102.20652667791769</v>
      </c>
      <c r="J51" s="351">
        <f t="shared" si="27"/>
        <v>118.22383857343969</v>
      </c>
      <c r="K51" s="11"/>
      <c r="L51" s="11"/>
      <c r="M51" s="11"/>
    </row>
    <row r="52" spans="1:13" ht="17.25" hidden="1" thickBot="1" x14ac:dyDescent="0.25">
      <c r="A52" s="354" t="s">
        <v>158</v>
      </c>
      <c r="B52" s="355">
        <v>4663.51</v>
      </c>
      <c r="C52" s="356">
        <v>98.945726894678785</v>
      </c>
      <c r="D52" s="357">
        <v>104.97088462568681</v>
      </c>
      <c r="E52" s="355">
        <v>3171.84</v>
      </c>
      <c r="F52" s="356">
        <v>101.01755157027794</v>
      </c>
      <c r="G52" s="357">
        <v>104.26755905615349</v>
      </c>
      <c r="H52" s="355">
        <v>2871.48</v>
      </c>
      <c r="I52" s="356">
        <v>101.24213309828119</v>
      </c>
      <c r="J52" s="357">
        <v>110.06309075716574</v>
      </c>
      <c r="K52" s="11"/>
      <c r="L52" s="11"/>
      <c r="M52" s="11"/>
    </row>
    <row r="53" spans="1:13" ht="17.25" hidden="1" thickBot="1" x14ac:dyDescent="0.25">
      <c r="A53" s="972" t="s">
        <v>160</v>
      </c>
      <c r="B53" s="973"/>
      <c r="C53" s="973"/>
      <c r="D53" s="973"/>
      <c r="E53" s="973"/>
      <c r="F53" s="973"/>
      <c r="G53" s="973"/>
      <c r="H53" s="973"/>
      <c r="I53" s="973"/>
      <c r="J53" s="974"/>
      <c r="K53" s="11"/>
      <c r="L53" s="11"/>
      <c r="M53" s="11"/>
    </row>
    <row r="54" spans="1:13" ht="16.5" hidden="1" x14ac:dyDescent="0.2">
      <c r="A54" s="358" t="s">
        <v>9</v>
      </c>
      <c r="B54" s="359">
        <v>4636.76</v>
      </c>
      <c r="C54" s="338">
        <f>B54/B52*100</f>
        <v>99.426397713310365</v>
      </c>
      <c r="D54" s="339">
        <f>B54/B$52*100</f>
        <v>99.426397713310365</v>
      </c>
      <c r="E54" s="359">
        <v>3230.64</v>
      </c>
      <c r="F54" s="338">
        <f>E54/E52*100</f>
        <v>101.85381355932202</v>
      </c>
      <c r="G54" s="339">
        <f t="shared" ref="G54:G61" si="28">E54/E$52*100</f>
        <v>101.85381355932202</v>
      </c>
      <c r="H54" s="359">
        <v>2922.88</v>
      </c>
      <c r="I54" s="338">
        <f>H54/H52*100</f>
        <v>101.79001769122544</v>
      </c>
      <c r="J54" s="339">
        <f t="shared" ref="J54:J61" si="29">H54/H$52*100</f>
        <v>101.79001769122544</v>
      </c>
      <c r="K54" s="11"/>
      <c r="L54" s="11"/>
      <c r="M54" s="11"/>
    </row>
    <row r="55" spans="1:13" ht="16.5" hidden="1" x14ac:dyDescent="0.2">
      <c r="A55" s="360" t="s">
        <v>10</v>
      </c>
      <c r="B55" s="361">
        <v>4730.58</v>
      </c>
      <c r="C55" s="346">
        <f>B55/B54*100</f>
        <v>102.02339564696037</v>
      </c>
      <c r="D55" s="342">
        <f t="shared" ref="D55:D61" si="30">B55/B$52*100</f>
        <v>101.438187116571</v>
      </c>
      <c r="E55" s="361">
        <v>3288.8</v>
      </c>
      <c r="F55" s="346">
        <f t="shared" ref="F55:F62" si="31">E55/E54*100</f>
        <v>101.80026248668996</v>
      </c>
      <c r="G55" s="342">
        <f t="shared" si="28"/>
        <v>103.68744955609361</v>
      </c>
      <c r="H55" s="361">
        <v>2998.3</v>
      </c>
      <c r="I55" s="346">
        <f t="shared" ref="I55:I62" si="32">H55/H54*100</f>
        <v>102.58033172761112</v>
      </c>
      <c r="J55" s="342">
        <f t="shared" si="29"/>
        <v>104.41653781325311</v>
      </c>
      <c r="K55" s="11"/>
      <c r="L55" s="11"/>
      <c r="M55" s="11"/>
    </row>
    <row r="56" spans="1:13" ht="16.5" hidden="1" x14ac:dyDescent="0.2">
      <c r="A56" s="362" t="s">
        <v>11</v>
      </c>
      <c r="B56" s="363">
        <v>4763.34</v>
      </c>
      <c r="C56" s="350">
        <f t="shared" ref="C56:C62" si="33">B56/B55*100</f>
        <v>100.69251550549826</v>
      </c>
      <c r="D56" s="351">
        <f t="shared" si="30"/>
        <v>102.14066229084959</v>
      </c>
      <c r="E56" s="363">
        <v>3388</v>
      </c>
      <c r="F56" s="350">
        <f t="shared" si="31"/>
        <v>103.0162977377767</v>
      </c>
      <c r="G56" s="351">
        <f t="shared" si="28"/>
        <v>106.81497175141243</v>
      </c>
      <c r="H56" s="363">
        <v>3080.4</v>
      </c>
      <c r="I56" s="350">
        <f t="shared" si="32"/>
        <v>102.73821832371677</v>
      </c>
      <c r="J56" s="351">
        <f t="shared" si="29"/>
        <v>107.27569058464626</v>
      </c>
      <c r="K56" s="11"/>
      <c r="L56" s="11"/>
      <c r="M56" s="11"/>
    </row>
    <row r="57" spans="1:13" ht="16.5" hidden="1" x14ac:dyDescent="0.2">
      <c r="A57" s="362" t="s">
        <v>12</v>
      </c>
      <c r="B57" s="363">
        <v>4923.8</v>
      </c>
      <c r="C57" s="350">
        <f t="shared" si="33"/>
        <v>103.3686446904903</v>
      </c>
      <c r="D57" s="351">
        <f t="shared" si="30"/>
        <v>105.58141828794191</v>
      </c>
      <c r="E57" s="363">
        <v>3444.6</v>
      </c>
      <c r="F57" s="350">
        <f t="shared" si="31"/>
        <v>101.67060212514758</v>
      </c>
      <c r="G57" s="351">
        <f t="shared" si="28"/>
        <v>108.5994249394673</v>
      </c>
      <c r="H57" s="363">
        <v>3137.5</v>
      </c>
      <c r="I57" s="350">
        <f t="shared" si="32"/>
        <v>101.85365536943254</v>
      </c>
      <c r="J57" s="351">
        <f t="shared" si="29"/>
        <v>109.26421218326439</v>
      </c>
      <c r="K57" s="11"/>
      <c r="L57" s="11"/>
      <c r="M57" s="11"/>
    </row>
    <row r="58" spans="1:13" ht="16.5" hidden="1" x14ac:dyDescent="0.2">
      <c r="A58" s="362" t="s">
        <v>13</v>
      </c>
      <c r="B58" s="363">
        <v>5473.72</v>
      </c>
      <c r="C58" s="350">
        <f t="shared" si="33"/>
        <v>111.16860961046346</v>
      </c>
      <c r="D58" s="351">
        <f t="shared" si="30"/>
        <v>117.37339471771261</v>
      </c>
      <c r="E58" s="363">
        <v>3637</v>
      </c>
      <c r="F58" s="350">
        <f t="shared" si="31"/>
        <v>105.58555420077805</v>
      </c>
      <c r="G58" s="351">
        <f t="shared" si="28"/>
        <v>114.66530468119451</v>
      </c>
      <c r="H58" s="363">
        <v>3235.71</v>
      </c>
      <c r="I58" s="350">
        <f t="shared" si="32"/>
        <v>103.13019920318725</v>
      </c>
      <c r="J58" s="351">
        <f t="shared" si="29"/>
        <v>112.68439968239375</v>
      </c>
      <c r="K58" s="11"/>
      <c r="L58" s="11"/>
      <c r="M58" s="11"/>
    </row>
    <row r="59" spans="1:13" ht="16.5" hidden="1" x14ac:dyDescent="0.2">
      <c r="A59" s="362" t="s">
        <v>14</v>
      </c>
      <c r="B59" s="363">
        <v>4886.84</v>
      </c>
      <c r="C59" s="350">
        <f t="shared" si="33"/>
        <v>89.278223950074178</v>
      </c>
      <c r="D59" s="351">
        <f t="shared" si="30"/>
        <v>104.78888219388401</v>
      </c>
      <c r="E59" s="363">
        <v>3571.24</v>
      </c>
      <c r="F59" s="350">
        <f t="shared" si="31"/>
        <v>98.191916414627428</v>
      </c>
      <c r="G59" s="351">
        <f t="shared" si="28"/>
        <v>112.59206012913639</v>
      </c>
      <c r="H59" s="363">
        <v>3281.88</v>
      </c>
      <c r="I59" s="350">
        <f t="shared" si="32"/>
        <v>101.42688930713817</v>
      </c>
      <c r="J59" s="351">
        <f t="shared" si="29"/>
        <v>114.29228133227465</v>
      </c>
      <c r="K59" s="11"/>
      <c r="L59" s="11"/>
      <c r="M59" s="11"/>
    </row>
    <row r="60" spans="1:13" ht="16.5" hidden="1" x14ac:dyDescent="0.2">
      <c r="A60" s="362" t="s">
        <v>70</v>
      </c>
      <c r="B60" s="363">
        <v>4926.45</v>
      </c>
      <c r="C60" s="350">
        <f t="shared" si="33"/>
        <v>100.81054423717575</v>
      </c>
      <c r="D60" s="351">
        <f t="shared" si="30"/>
        <v>105.63824243970743</v>
      </c>
      <c r="E60" s="363">
        <v>3592.64</v>
      </c>
      <c r="F60" s="350">
        <f t="shared" si="31"/>
        <v>100.59923163943057</v>
      </c>
      <c r="G60" s="351">
        <f t="shared" si="28"/>
        <v>113.26674737691687</v>
      </c>
      <c r="H60" s="363">
        <v>3180.11</v>
      </c>
      <c r="I60" s="350">
        <f t="shared" si="32"/>
        <v>96.899033480809777</v>
      </c>
      <c r="J60" s="351">
        <f t="shared" si="29"/>
        <v>110.74811595414211</v>
      </c>
      <c r="K60" s="11"/>
      <c r="L60" s="11"/>
      <c r="M60" s="11"/>
    </row>
    <row r="61" spans="1:13" ht="16.5" hidden="1" x14ac:dyDescent="0.2">
      <c r="A61" s="360" t="s">
        <v>75</v>
      </c>
      <c r="B61" s="361">
        <v>4913.3500000000004</v>
      </c>
      <c r="C61" s="346">
        <f>B61/B60*100</f>
        <v>99.73408844096663</v>
      </c>
      <c r="D61" s="342">
        <f t="shared" si="30"/>
        <v>105.35733814230055</v>
      </c>
      <c r="E61" s="361">
        <v>3552.92</v>
      </c>
      <c r="F61" s="346">
        <f>E61/E60*100</f>
        <v>98.894406341854463</v>
      </c>
      <c r="G61" s="342">
        <f t="shared" si="28"/>
        <v>112.01447740112994</v>
      </c>
      <c r="H61" s="361">
        <v>3017.5</v>
      </c>
      <c r="I61" s="346">
        <f>H61/H60*100</f>
        <v>94.886654864139913</v>
      </c>
      <c r="J61" s="342">
        <f t="shared" si="29"/>
        <v>105.08518255394431</v>
      </c>
      <c r="K61" s="11"/>
      <c r="L61" s="11"/>
      <c r="M61" s="11"/>
    </row>
    <row r="62" spans="1:13" ht="16.5" hidden="1" x14ac:dyDescent="0.2">
      <c r="A62" s="360" t="s">
        <v>81</v>
      </c>
      <c r="B62" s="361">
        <v>4746.9399999999996</v>
      </c>
      <c r="C62" s="346">
        <f t="shared" si="33"/>
        <v>96.613105111583735</v>
      </c>
      <c r="D62" s="342">
        <f>B62/B$52*100</f>
        <v>101.78899584218752</v>
      </c>
      <c r="E62" s="361">
        <v>3429.76</v>
      </c>
      <c r="F62" s="346">
        <f t="shared" si="31"/>
        <v>96.533555498012902</v>
      </c>
      <c r="G62" s="342">
        <f>E62/E$52*100</f>
        <v>108.13155770782889</v>
      </c>
      <c r="H62" s="361">
        <v>2996.05</v>
      </c>
      <c r="I62" s="346">
        <f t="shared" si="32"/>
        <v>99.289146644573322</v>
      </c>
      <c r="J62" s="342">
        <f>H62/H$52*100</f>
        <v>104.33818100770335</v>
      </c>
      <c r="K62" s="11"/>
      <c r="L62" s="11"/>
      <c r="M62" s="11"/>
    </row>
    <row r="63" spans="1:13" ht="16.5" hidden="1" x14ac:dyDescent="0.2">
      <c r="A63" s="364" t="s">
        <v>82</v>
      </c>
      <c r="B63" s="365">
        <v>4675.8999999999996</v>
      </c>
      <c r="C63" s="366">
        <f>B63/B62*100</f>
        <v>98.503456963854603</v>
      </c>
      <c r="D63" s="367">
        <f>B63/B$52*100</f>
        <v>100.26567971334894</v>
      </c>
      <c r="E63" s="365">
        <v>3401.8</v>
      </c>
      <c r="F63" s="366">
        <f>E63/E62*100</f>
        <v>99.184782608695656</v>
      </c>
      <c r="G63" s="367">
        <f>E63/E$52*100</f>
        <v>107.25005044390639</v>
      </c>
      <c r="H63" s="365">
        <v>3043.7</v>
      </c>
      <c r="I63" s="366">
        <f>H63/H62*100</f>
        <v>101.59042739607149</v>
      </c>
      <c r="J63" s="367">
        <f>H63/H$52*100</f>
        <v>105.99760402301253</v>
      </c>
      <c r="K63" s="11"/>
      <c r="L63" s="11"/>
      <c r="M63" s="11"/>
    </row>
    <row r="64" spans="1:13" ht="16.5" hidden="1" x14ac:dyDescent="0.2">
      <c r="A64" s="362" t="s">
        <v>86</v>
      </c>
      <c r="B64" s="363">
        <v>4645.1000000000004</v>
      </c>
      <c r="C64" s="350">
        <f>B64/B63*100</f>
        <v>99.341303278513237</v>
      </c>
      <c r="D64" s="351">
        <f>B64/B$52*100</f>
        <v>99.605232968300712</v>
      </c>
      <c r="E64" s="363">
        <v>3472.7</v>
      </c>
      <c r="F64" s="350">
        <f>E64/E63*100</f>
        <v>102.08419072255863</v>
      </c>
      <c r="G64" s="351">
        <f>E64/E$52*100</f>
        <v>109.48534604519773</v>
      </c>
      <c r="H64" s="363">
        <v>3139.4</v>
      </c>
      <c r="I64" s="350">
        <f>H64/H63*100</f>
        <v>103.14419949403688</v>
      </c>
      <c r="J64" s="351">
        <f>H64/H$52*100</f>
        <v>109.33038015239529</v>
      </c>
      <c r="K64" s="11"/>
      <c r="L64" s="11"/>
      <c r="M64" s="11"/>
    </row>
    <row r="65" spans="1:13" ht="17.25" hidden="1" thickBot="1" x14ac:dyDescent="0.25">
      <c r="A65" s="354" t="s">
        <v>173</v>
      </c>
      <c r="B65" s="355">
        <v>4758.3999999999996</v>
      </c>
      <c r="C65" s="356">
        <f>B65/B64*100</f>
        <v>102.43912940517963</v>
      </c>
      <c r="D65" s="357">
        <f>B65/B$52*100</f>
        <v>102.0347334947282</v>
      </c>
      <c r="E65" s="355">
        <v>3603.54</v>
      </c>
      <c r="F65" s="356">
        <f>E65/E64*100</f>
        <v>103.76767356811702</v>
      </c>
      <c r="G65" s="357">
        <f>E65/E$52*100</f>
        <v>113.61039648910412</v>
      </c>
      <c r="H65" s="355">
        <v>3297.89</v>
      </c>
      <c r="I65" s="356">
        <f>H65/H64*100</f>
        <v>105.04841689494808</v>
      </c>
      <c r="J65" s="357">
        <f>H65/H$52*100</f>
        <v>114.84983353531976</v>
      </c>
      <c r="K65" s="11"/>
      <c r="L65" s="11"/>
      <c r="M65" s="11"/>
    </row>
    <row r="66" spans="1:13" ht="16.5" hidden="1" customHeight="1" thickBot="1" x14ac:dyDescent="0.25">
      <c r="A66" s="972" t="s">
        <v>175</v>
      </c>
      <c r="B66" s="973"/>
      <c r="C66" s="973"/>
      <c r="D66" s="973"/>
      <c r="E66" s="973"/>
      <c r="F66" s="973"/>
      <c r="G66" s="973"/>
      <c r="H66" s="973"/>
      <c r="I66" s="973"/>
      <c r="J66" s="974"/>
      <c r="K66" s="11"/>
      <c r="L66" s="11"/>
      <c r="M66" s="11"/>
    </row>
    <row r="67" spans="1:13" ht="16.5" hidden="1" customHeight="1" x14ac:dyDescent="0.2">
      <c r="A67" s="368" t="s">
        <v>9</v>
      </c>
      <c r="B67" s="369">
        <v>5223.7700000000004</v>
      </c>
      <c r="C67" s="370">
        <f>B67/B65*100</f>
        <v>109.77996805648959</v>
      </c>
      <c r="D67" s="371">
        <f t="shared" ref="D67:D78" si="34">B67/B$65*100</f>
        <v>109.77996805648959</v>
      </c>
      <c r="E67" s="369">
        <v>3900.95</v>
      </c>
      <c r="F67" s="370">
        <f>E67/E65*100</f>
        <v>108.25327317027144</v>
      </c>
      <c r="G67" s="371">
        <f t="shared" ref="G67:G78" si="35">E67/E$65*100</f>
        <v>108.25327317027144</v>
      </c>
      <c r="H67" s="369">
        <v>3592.51</v>
      </c>
      <c r="I67" s="370">
        <f>H67/H65*100</f>
        <v>108.93359087173921</v>
      </c>
      <c r="J67" s="371">
        <f t="shared" ref="J67:J78" si="36">H67/H$65*100</f>
        <v>108.93359087173921</v>
      </c>
      <c r="K67" s="11"/>
      <c r="L67" s="11"/>
      <c r="M67" s="11"/>
    </row>
    <row r="68" spans="1:13" ht="16.5" hidden="1" customHeight="1" x14ac:dyDescent="0.2">
      <c r="A68" s="362" t="s">
        <v>10</v>
      </c>
      <c r="B68" s="363">
        <v>5449.3</v>
      </c>
      <c r="C68" s="350">
        <f t="shared" ref="C68:C78" si="37">B68/B67*100</f>
        <v>104.31737997653035</v>
      </c>
      <c r="D68" s="351">
        <f t="shared" si="34"/>
        <v>114.51958641560189</v>
      </c>
      <c r="E68" s="363">
        <v>4060.44</v>
      </c>
      <c r="F68" s="350">
        <f t="shared" ref="F68:F78" si="38">E68/E67*100</f>
        <v>104.08849126494827</v>
      </c>
      <c r="G68" s="351">
        <f t="shared" si="35"/>
        <v>112.67919878785861</v>
      </c>
      <c r="H68" s="363">
        <v>3730.03</v>
      </c>
      <c r="I68" s="350">
        <f t="shared" ref="I68:I78" si="39">H68/H67*100</f>
        <v>103.82796429237497</v>
      </c>
      <c r="J68" s="351">
        <f t="shared" si="36"/>
        <v>113.10352983271123</v>
      </c>
      <c r="K68" s="11"/>
      <c r="L68" s="11"/>
      <c r="M68" s="11"/>
    </row>
    <row r="69" spans="1:13" ht="16.5" hidden="1" customHeight="1" x14ac:dyDescent="0.2">
      <c r="A69" s="362" t="s">
        <v>11</v>
      </c>
      <c r="B69" s="363">
        <v>5698.93</v>
      </c>
      <c r="C69" s="350">
        <f t="shared" si="37"/>
        <v>104.58095535206357</v>
      </c>
      <c r="D69" s="351">
        <f t="shared" si="34"/>
        <v>119.76567753866847</v>
      </c>
      <c r="E69" s="363">
        <v>4141.03</v>
      </c>
      <c r="F69" s="350">
        <f t="shared" si="38"/>
        <v>101.98476027228575</v>
      </c>
      <c r="G69" s="351">
        <f t="shared" si="35"/>
        <v>114.91561076052992</v>
      </c>
      <c r="H69" s="363">
        <v>3774.34</v>
      </c>
      <c r="I69" s="350">
        <f t="shared" si="39"/>
        <v>101.18792610247102</v>
      </c>
      <c r="J69" s="351">
        <f t="shared" si="36"/>
        <v>114.4471161864101</v>
      </c>
      <c r="K69" s="11"/>
      <c r="L69" s="11"/>
      <c r="M69" s="11"/>
    </row>
    <row r="70" spans="1:13" ht="16.5" hidden="1" customHeight="1" x14ac:dyDescent="0.2">
      <c r="A70" s="360" t="s">
        <v>12</v>
      </c>
      <c r="B70" s="361">
        <v>5747.51</v>
      </c>
      <c r="C70" s="350">
        <f t="shared" si="37"/>
        <v>100.85244072132839</v>
      </c>
      <c r="D70" s="351">
        <f t="shared" si="34"/>
        <v>120.78660894418294</v>
      </c>
      <c r="E70" s="363">
        <v>4174.51</v>
      </c>
      <c r="F70" s="350">
        <f t="shared" si="38"/>
        <v>100.80849450499032</v>
      </c>
      <c r="G70" s="351">
        <f t="shared" si="35"/>
        <v>115.84469715890486</v>
      </c>
      <c r="H70" s="363">
        <v>3785.74</v>
      </c>
      <c r="I70" s="350">
        <f t="shared" si="39"/>
        <v>100.30203956188366</v>
      </c>
      <c r="J70" s="351">
        <f t="shared" si="36"/>
        <v>114.79279175472803</v>
      </c>
      <c r="K70" s="11"/>
      <c r="L70" s="11"/>
      <c r="M70" s="11"/>
    </row>
    <row r="71" spans="1:13" ht="16.5" hidden="1" customHeight="1" x14ac:dyDescent="0.2">
      <c r="A71" s="362" t="s">
        <v>13</v>
      </c>
      <c r="B71" s="363">
        <v>5664.71</v>
      </c>
      <c r="C71" s="350">
        <f t="shared" si="37"/>
        <v>98.559376147235938</v>
      </c>
      <c r="D71" s="351">
        <f t="shared" si="34"/>
        <v>119.04652824478816</v>
      </c>
      <c r="E71" s="363">
        <v>4204.16</v>
      </c>
      <c r="F71" s="350">
        <f t="shared" si="38"/>
        <v>100.71026300092704</v>
      </c>
      <c r="G71" s="351">
        <f t="shared" si="35"/>
        <v>116.66749918136054</v>
      </c>
      <c r="H71" s="363">
        <v>3824.29</v>
      </c>
      <c r="I71" s="350">
        <f t="shared" si="39"/>
        <v>101.01829497007191</v>
      </c>
      <c r="J71" s="351">
        <f t="shared" si="36"/>
        <v>115.96172097917155</v>
      </c>
      <c r="K71" s="11"/>
      <c r="L71" s="11"/>
      <c r="M71" s="11"/>
    </row>
    <row r="72" spans="1:13" ht="16.5" hidden="1" customHeight="1" x14ac:dyDescent="0.2">
      <c r="A72" s="362" t="s">
        <v>14</v>
      </c>
      <c r="B72" s="363">
        <v>5577.76</v>
      </c>
      <c r="C72" s="350">
        <f t="shared" si="37"/>
        <v>98.465058228929635</v>
      </c>
      <c r="D72" s="351">
        <f t="shared" si="34"/>
        <v>117.21923335574984</v>
      </c>
      <c r="E72" s="363">
        <v>4148.72</v>
      </c>
      <c r="F72" s="350">
        <f t="shared" si="38"/>
        <v>98.681306134875939</v>
      </c>
      <c r="G72" s="351">
        <f t="shared" si="35"/>
        <v>115.12901202706229</v>
      </c>
      <c r="H72" s="363">
        <v>3792.68</v>
      </c>
      <c r="I72" s="350">
        <f t="shared" si="39"/>
        <v>99.173441344667907</v>
      </c>
      <c r="J72" s="351">
        <f t="shared" si="36"/>
        <v>115.00322933754612</v>
      </c>
      <c r="K72" s="11"/>
      <c r="L72" s="11"/>
      <c r="M72" s="11"/>
    </row>
    <row r="73" spans="1:13" ht="16.5" hidden="1" customHeight="1" x14ac:dyDescent="0.2">
      <c r="A73" s="360" t="s">
        <v>70</v>
      </c>
      <c r="B73" s="361">
        <v>5623.5</v>
      </c>
      <c r="C73" s="346">
        <f t="shared" si="37"/>
        <v>100.82004245431857</v>
      </c>
      <c r="D73" s="342">
        <f t="shared" si="34"/>
        <v>118.18048083389377</v>
      </c>
      <c r="E73" s="361">
        <v>4224.0200000000004</v>
      </c>
      <c r="F73" s="346">
        <f t="shared" si="38"/>
        <v>101.81501764399623</v>
      </c>
      <c r="G73" s="342">
        <f t="shared" si="35"/>
        <v>117.218623908712</v>
      </c>
      <c r="H73" s="361">
        <v>3765.76</v>
      </c>
      <c r="I73" s="346">
        <f t="shared" si="39"/>
        <v>99.290211670902906</v>
      </c>
      <c r="J73" s="342">
        <f t="shared" si="36"/>
        <v>114.18694983762346</v>
      </c>
      <c r="K73" s="11"/>
      <c r="L73" s="11"/>
      <c r="M73" s="11"/>
    </row>
    <row r="74" spans="1:13" ht="16.5" hidden="1" customHeight="1" x14ac:dyDescent="0.2">
      <c r="A74" s="360" t="s">
        <v>75</v>
      </c>
      <c r="B74" s="361">
        <v>5652.44</v>
      </c>
      <c r="C74" s="346">
        <f t="shared" si="37"/>
        <v>100.51462612252155</v>
      </c>
      <c r="D74" s="342">
        <f t="shared" si="34"/>
        <v>118.78866845998655</v>
      </c>
      <c r="E74" s="361">
        <v>4125.17</v>
      </c>
      <c r="F74" s="346">
        <f t="shared" si="38"/>
        <v>97.659812216798201</v>
      </c>
      <c r="G74" s="342">
        <f t="shared" si="35"/>
        <v>114.47548799236307</v>
      </c>
      <c r="H74" s="361">
        <v>3583.85</v>
      </c>
      <c r="I74" s="346">
        <f t="shared" si="39"/>
        <v>95.169368201903453</v>
      </c>
      <c r="J74" s="342">
        <f t="shared" si="36"/>
        <v>108.67099872949069</v>
      </c>
      <c r="K74" s="11"/>
      <c r="L74" s="11"/>
      <c r="M74" s="11"/>
    </row>
    <row r="75" spans="1:13" ht="16.5" hidden="1" customHeight="1" x14ac:dyDescent="0.2">
      <c r="A75" s="372" t="s">
        <v>81</v>
      </c>
      <c r="B75" s="373">
        <v>5500.74</v>
      </c>
      <c r="C75" s="374">
        <f t="shared" si="37"/>
        <v>97.316203267969243</v>
      </c>
      <c r="D75" s="375">
        <f t="shared" si="34"/>
        <v>115.60062205783457</v>
      </c>
      <c r="E75" s="373">
        <v>3994.18</v>
      </c>
      <c r="F75" s="374">
        <f t="shared" si="38"/>
        <v>96.824615712806988</v>
      </c>
      <c r="G75" s="375">
        <f t="shared" si="35"/>
        <v>110.84045133396604</v>
      </c>
      <c r="H75" s="373">
        <v>3516.69</v>
      </c>
      <c r="I75" s="374">
        <f t="shared" si="39"/>
        <v>98.126037641084324</v>
      </c>
      <c r="J75" s="375">
        <f t="shared" si="36"/>
        <v>106.63454511824229</v>
      </c>
      <c r="K75" s="11"/>
      <c r="L75" s="11"/>
      <c r="M75" s="11"/>
    </row>
    <row r="76" spans="1:13" ht="96.75" hidden="1" customHeight="1" x14ac:dyDescent="0.2">
      <c r="A76" s="376" t="s">
        <v>82</v>
      </c>
      <c r="B76" s="377">
        <v>5362.02</v>
      </c>
      <c r="C76" s="378">
        <f t="shared" si="37"/>
        <v>97.478157484265765</v>
      </c>
      <c r="D76" s="379">
        <f t="shared" si="34"/>
        <v>112.68535642232685</v>
      </c>
      <c r="E76" s="377">
        <v>3943.1</v>
      </c>
      <c r="F76" s="378">
        <f t="shared" si="38"/>
        <v>98.721139257619839</v>
      </c>
      <c r="G76" s="379">
        <f t="shared" si="35"/>
        <v>109.42295631517895</v>
      </c>
      <c r="H76" s="377">
        <v>3516.52</v>
      </c>
      <c r="I76" s="378">
        <f t="shared" si="39"/>
        <v>99.995165908851789</v>
      </c>
      <c r="J76" s="379">
        <f t="shared" si="36"/>
        <v>106.62939030713578</v>
      </c>
      <c r="K76" s="11"/>
      <c r="L76" s="11"/>
      <c r="M76" s="11"/>
    </row>
    <row r="77" spans="1:13" ht="10.5" hidden="1" customHeight="1" thickBot="1" x14ac:dyDescent="0.25">
      <c r="A77" s="376" t="s">
        <v>86</v>
      </c>
      <c r="B77" s="377">
        <v>5338.1</v>
      </c>
      <c r="C77" s="378">
        <f t="shared" si="37"/>
        <v>99.55389946326197</v>
      </c>
      <c r="D77" s="379">
        <f t="shared" si="34"/>
        <v>112.1826664425017</v>
      </c>
      <c r="E77" s="377">
        <v>4023.2</v>
      </c>
      <c r="F77" s="378">
        <f t="shared" si="38"/>
        <v>102.03139661687504</v>
      </c>
      <c r="G77" s="379">
        <f t="shared" si="35"/>
        <v>111.64577054785016</v>
      </c>
      <c r="H77" s="377">
        <v>3547.2</v>
      </c>
      <c r="I77" s="378">
        <f t="shared" si="39"/>
        <v>100.87245344829547</v>
      </c>
      <c r="J77" s="379">
        <f t="shared" si="36"/>
        <v>107.55968209976683</v>
      </c>
      <c r="K77" s="11"/>
      <c r="L77" s="11"/>
      <c r="M77" s="11"/>
    </row>
    <row r="78" spans="1:13" ht="16.5" hidden="1" customHeight="1" thickBot="1" x14ac:dyDescent="0.25">
      <c r="A78" s="380" t="s">
        <v>198</v>
      </c>
      <c r="B78" s="381">
        <v>5620.83</v>
      </c>
      <c r="C78" s="382">
        <f t="shared" si="37"/>
        <v>105.29645379442123</v>
      </c>
      <c r="D78" s="383">
        <f t="shared" si="34"/>
        <v>118.12436953597849</v>
      </c>
      <c r="E78" s="381">
        <v>4152.71</v>
      </c>
      <c r="F78" s="382">
        <f t="shared" si="38"/>
        <v>103.21907933982899</v>
      </c>
      <c r="G78" s="383">
        <f t="shared" si="35"/>
        <v>115.23973648134891</v>
      </c>
      <c r="H78" s="381">
        <v>3701.89</v>
      </c>
      <c r="I78" s="382">
        <f t="shared" si="39"/>
        <v>104.36090437528192</v>
      </c>
      <c r="J78" s="383">
        <f t="shared" si="36"/>
        <v>112.25025698249486</v>
      </c>
      <c r="K78" s="11"/>
      <c r="L78" s="11"/>
      <c r="M78" s="11"/>
    </row>
    <row r="79" spans="1:13" ht="16.5" hidden="1" customHeight="1" thickBot="1" x14ac:dyDescent="0.25">
      <c r="A79" s="972" t="s">
        <v>199</v>
      </c>
      <c r="B79" s="973"/>
      <c r="C79" s="973"/>
      <c r="D79" s="973"/>
      <c r="E79" s="973"/>
      <c r="F79" s="973"/>
      <c r="G79" s="973"/>
      <c r="H79" s="973"/>
      <c r="I79" s="973"/>
      <c r="J79" s="974"/>
      <c r="K79" s="11"/>
      <c r="L79" s="11"/>
      <c r="M79" s="11"/>
    </row>
    <row r="80" spans="1:13" ht="16.5" hidden="1" customHeight="1" thickBot="1" x14ac:dyDescent="0.25">
      <c r="A80" s="384" t="s">
        <v>9</v>
      </c>
      <c r="B80" s="385">
        <v>5706.68</v>
      </c>
      <c r="C80" s="386">
        <f>B80/B78*100</f>
        <v>101.52735450102566</v>
      </c>
      <c r="D80" s="387">
        <f t="shared" ref="D80:D85" si="40">B80/B$78*100</f>
        <v>101.52735450102566</v>
      </c>
      <c r="E80" s="385">
        <v>4186.66</v>
      </c>
      <c r="F80" s="386">
        <f>E80/E78*100</f>
        <v>100.81753842671412</v>
      </c>
      <c r="G80" s="387">
        <f>E80/E$78*100</f>
        <v>100.81753842671412</v>
      </c>
      <c r="H80" s="385">
        <v>3726.36</v>
      </c>
      <c r="I80" s="386">
        <f>H80/H78*100</f>
        <v>100.66101369840811</v>
      </c>
      <c r="J80" s="387">
        <f>H80/H$78*100</f>
        <v>100.66101369840811</v>
      </c>
      <c r="K80" s="11"/>
      <c r="L80" s="11"/>
      <c r="M80" s="11"/>
    </row>
    <row r="81" spans="1:13" ht="16.5" hidden="1" customHeight="1" thickBot="1" x14ac:dyDescent="0.25">
      <c r="A81" s="384" t="s">
        <v>10</v>
      </c>
      <c r="B81" s="385">
        <v>5725.77</v>
      </c>
      <c r="C81" s="386">
        <f t="shared" ref="C81:C89" si="41">B81/B80*100</f>
        <v>100.33452024644802</v>
      </c>
      <c r="D81" s="387">
        <f t="shared" si="40"/>
        <v>101.86698405751464</v>
      </c>
      <c r="E81" s="385">
        <v>4200.1400000000003</v>
      </c>
      <c r="F81" s="386">
        <f t="shared" ref="F81:F89" si="42">E81/E80*100</f>
        <v>100.32197503499209</v>
      </c>
      <c r="G81" s="387">
        <f>E81/E$78*100</f>
        <v>101.1421457313417</v>
      </c>
      <c r="H81" s="385">
        <v>3745.11</v>
      </c>
      <c r="I81" s="386">
        <f t="shared" ref="I81:I89" si="43">H81/H80*100</f>
        <v>100.50317199626446</v>
      </c>
      <c r="J81" s="387">
        <f>H81/H$78*100</f>
        <v>101.16751173049443</v>
      </c>
      <c r="K81" s="11"/>
      <c r="L81" s="11"/>
      <c r="M81" s="11"/>
    </row>
    <row r="82" spans="1:13" ht="16.5" hidden="1" customHeight="1" thickBot="1" x14ac:dyDescent="0.25">
      <c r="A82" s="368" t="s">
        <v>11</v>
      </c>
      <c r="B82" s="385">
        <v>5740.27</v>
      </c>
      <c r="C82" s="386">
        <f t="shared" si="41"/>
        <v>100.25324104880218</v>
      </c>
      <c r="D82" s="387">
        <f t="shared" si="40"/>
        <v>102.12495307632503</v>
      </c>
      <c r="E82" s="369">
        <v>4242.49</v>
      </c>
      <c r="F82" s="370">
        <f t="shared" si="42"/>
        <v>101.00829972334253</v>
      </c>
      <c r="G82" s="371">
        <f>E82/E$78*100</f>
        <v>102.16196170693354</v>
      </c>
      <c r="H82" s="369">
        <v>3771.9</v>
      </c>
      <c r="I82" s="370">
        <f t="shared" si="43"/>
        <v>100.71533279396331</v>
      </c>
      <c r="J82" s="371">
        <f>H82/H$78*100</f>
        <v>101.89119611873936</v>
      </c>
      <c r="K82" s="11"/>
      <c r="L82" s="11"/>
      <c r="M82" s="11"/>
    </row>
    <row r="83" spans="1:13" ht="16.5" hidden="1" customHeight="1" thickBot="1" x14ac:dyDescent="0.3">
      <c r="A83" s="660" t="s">
        <v>12</v>
      </c>
      <c r="B83" s="385">
        <v>5772.52</v>
      </c>
      <c r="C83" s="386">
        <f t="shared" si="41"/>
        <v>100.56182026280993</v>
      </c>
      <c r="D83" s="387">
        <f t="shared" si="40"/>
        <v>102.69871175609298</v>
      </c>
      <c r="E83" s="388">
        <v>4328.1099999999997</v>
      </c>
      <c r="F83" s="386">
        <f t="shared" si="42"/>
        <v>102.01815443289199</v>
      </c>
      <c r="G83" s="387">
        <f>E83/E78*100</f>
        <v>104.22374786585145</v>
      </c>
      <c r="H83" s="385">
        <v>3872.49</v>
      </c>
      <c r="I83" s="386">
        <f t="shared" si="43"/>
        <v>102.66682573769188</v>
      </c>
      <c r="J83" s="387">
        <f>H83/H78*100</f>
        <v>104.60845676127599</v>
      </c>
      <c r="K83" s="11"/>
      <c r="L83" s="70"/>
      <c r="M83" s="11"/>
    </row>
    <row r="84" spans="1:13" ht="16.5" hidden="1" customHeight="1" thickBot="1" x14ac:dyDescent="0.3">
      <c r="A84" s="660" t="s">
        <v>13</v>
      </c>
      <c r="B84" s="385">
        <v>5814.3</v>
      </c>
      <c r="C84" s="386">
        <f t="shared" si="41"/>
        <v>100.72377401897266</v>
      </c>
      <c r="D84" s="387">
        <f t="shared" si="40"/>
        <v>103.44201834960319</v>
      </c>
      <c r="E84" s="388">
        <v>4385.75</v>
      </c>
      <c r="F84" s="386">
        <f t="shared" si="42"/>
        <v>101.33175912811829</v>
      </c>
      <c r="G84" s="387">
        <f>E84/E78*100</f>
        <v>105.61175714172191</v>
      </c>
      <c r="H84" s="385">
        <v>4036.68</v>
      </c>
      <c r="I84" s="386">
        <f t="shared" si="43"/>
        <v>104.23990765631414</v>
      </c>
      <c r="J84" s="387">
        <f>H84/H78*100</f>
        <v>109.04375872864942</v>
      </c>
      <c r="K84" s="11"/>
      <c r="L84" s="70"/>
      <c r="M84" s="11"/>
    </row>
    <row r="85" spans="1:13" ht="16.5" hidden="1" customHeight="1" thickBot="1" x14ac:dyDescent="0.3">
      <c r="A85" s="660" t="s">
        <v>14</v>
      </c>
      <c r="B85" s="385">
        <v>5874.92</v>
      </c>
      <c r="C85" s="386">
        <f t="shared" si="41"/>
        <v>101.04260186092908</v>
      </c>
      <c r="D85" s="387">
        <f t="shared" si="40"/>
        <v>104.52050675789874</v>
      </c>
      <c r="E85" s="388">
        <v>4588.34</v>
      </c>
      <c r="F85" s="386">
        <f t="shared" si="42"/>
        <v>104.61927834463889</v>
      </c>
      <c r="G85" s="387">
        <f>E85/E78*100</f>
        <v>110.49025816876208</v>
      </c>
      <c r="H85" s="385">
        <v>4233.1899999999996</v>
      </c>
      <c r="I85" s="386">
        <f t="shared" si="43"/>
        <v>104.86810943646758</v>
      </c>
      <c r="J85" s="387">
        <f>H85/H78*100</f>
        <v>114.35212823719776</v>
      </c>
      <c r="K85" s="11"/>
      <c r="L85" s="70"/>
      <c r="M85" s="11"/>
    </row>
    <row r="86" spans="1:13" ht="16.5" hidden="1" customHeight="1" thickBot="1" x14ac:dyDescent="0.3">
      <c r="A86" s="384" t="s">
        <v>70</v>
      </c>
      <c r="B86" s="385">
        <v>6107.5</v>
      </c>
      <c r="C86" s="386">
        <f t="shared" si="41"/>
        <v>103.95886241855207</v>
      </c>
      <c r="D86" s="387">
        <f t="shared" ref="D86" si="44">B86/B$78*100</f>
        <v>108.65832981961738</v>
      </c>
      <c r="E86" s="385">
        <v>4625.53</v>
      </c>
      <c r="F86" s="386">
        <f t="shared" si="42"/>
        <v>100.81053278527745</v>
      </c>
      <c r="G86" s="387">
        <f t="shared" ref="G86:G91" si="45">E86/E$78*100</f>
        <v>111.38581793575761</v>
      </c>
      <c r="H86" s="385">
        <v>4066.84</v>
      </c>
      <c r="I86" s="386">
        <f t="shared" si="43"/>
        <v>96.070339389443902</v>
      </c>
      <c r="J86" s="387">
        <f t="shared" ref="J86:J91" si="46">H86/H$78*100</f>
        <v>109.85847769652798</v>
      </c>
      <c r="K86" s="11"/>
      <c r="L86" s="70"/>
      <c r="M86" s="11"/>
    </row>
    <row r="87" spans="1:13" ht="16.5" hidden="1" customHeight="1" thickBot="1" x14ac:dyDescent="0.3">
      <c r="A87" s="384" t="s">
        <v>75</v>
      </c>
      <c r="B87" s="385">
        <v>5974.9</v>
      </c>
      <c r="C87" s="386">
        <f t="shared" si="41"/>
        <v>97.828898894801469</v>
      </c>
      <c r="D87" s="387">
        <f t="shared" ref="D87" si="47">B87/B$78*100</f>
        <v>106.29924762001342</v>
      </c>
      <c r="E87" s="385">
        <v>4437.6000000000004</v>
      </c>
      <c r="F87" s="386">
        <f t="shared" si="42"/>
        <v>95.937114233395974</v>
      </c>
      <c r="G87" s="387">
        <f t="shared" si="45"/>
        <v>106.86033939283024</v>
      </c>
      <c r="H87" s="385">
        <v>3839.9</v>
      </c>
      <c r="I87" s="386">
        <f t="shared" si="43"/>
        <v>94.419746043611255</v>
      </c>
      <c r="J87" s="387">
        <f t="shared" si="46"/>
        <v>103.72809564843905</v>
      </c>
      <c r="K87" s="11"/>
      <c r="L87" s="70"/>
      <c r="M87" s="11"/>
    </row>
    <row r="88" spans="1:13" s="66" customFormat="1" ht="18.75" hidden="1" thickBot="1" x14ac:dyDescent="0.3">
      <c r="A88" s="384" t="s">
        <v>81</v>
      </c>
      <c r="B88" s="385">
        <v>5756.2</v>
      </c>
      <c r="C88" s="386">
        <f t="shared" si="41"/>
        <v>96.339687693517888</v>
      </c>
      <c r="D88" s="387">
        <f t="shared" ref="D88" si="48">B88/B$78*100</f>
        <v>102.40836317768016</v>
      </c>
      <c r="E88" s="385">
        <v>4228.7</v>
      </c>
      <c r="F88" s="386">
        <f t="shared" si="42"/>
        <v>95.292500450694064</v>
      </c>
      <c r="G88" s="387">
        <f t="shared" si="45"/>
        <v>101.82988939752595</v>
      </c>
      <c r="H88" s="385">
        <v>3729.05</v>
      </c>
      <c r="I88" s="386">
        <f t="shared" si="43"/>
        <v>97.113206073074821</v>
      </c>
      <c r="J88" s="387">
        <f t="shared" si="46"/>
        <v>100.73367928274477</v>
      </c>
      <c r="K88" s="11"/>
      <c r="L88" s="76"/>
      <c r="M88" s="75"/>
    </row>
    <row r="89" spans="1:13" s="66" customFormat="1" ht="18.75" hidden="1" thickBot="1" x14ac:dyDescent="0.3">
      <c r="A89" s="384" t="s">
        <v>82</v>
      </c>
      <c r="B89" s="385">
        <v>5683.44</v>
      </c>
      <c r="C89" s="386">
        <f t="shared" si="41"/>
        <v>98.735971647962202</v>
      </c>
      <c r="D89" s="387">
        <f>B89/B$78*100</f>
        <v>101.11389243225643</v>
      </c>
      <c r="E89" s="385">
        <v>4223.9399999999996</v>
      </c>
      <c r="F89" s="386">
        <f t="shared" si="42"/>
        <v>99.887435854990898</v>
      </c>
      <c r="G89" s="387">
        <f t="shared" si="45"/>
        <v>101.71526545316189</v>
      </c>
      <c r="H89" s="385">
        <v>3714.19</v>
      </c>
      <c r="I89" s="386">
        <f t="shared" si="43"/>
        <v>99.601507086255211</v>
      </c>
      <c r="J89" s="387">
        <f t="shared" si="46"/>
        <v>100.33226270904862</v>
      </c>
      <c r="K89" s="11"/>
      <c r="L89" s="76"/>
      <c r="M89" s="75"/>
    </row>
    <row r="90" spans="1:13" s="66" customFormat="1" ht="18.75" hidden="1" thickBot="1" x14ac:dyDescent="0.3">
      <c r="A90" s="384" t="s">
        <v>86</v>
      </c>
      <c r="B90" s="385">
        <v>5697.84</v>
      </c>
      <c r="C90" s="386">
        <f>B90/B89*100</f>
        <v>100.25336767872979</v>
      </c>
      <c r="D90" s="387">
        <f>B90/B$78*100</f>
        <v>101.37008235438539</v>
      </c>
      <c r="E90" s="385">
        <v>4213.88</v>
      </c>
      <c r="F90" s="386">
        <f t="shared" ref="F90" si="49">E90/E89*100</f>
        <v>99.761833738168633</v>
      </c>
      <c r="G90" s="387">
        <f t="shared" si="45"/>
        <v>101.47301400772027</v>
      </c>
      <c r="H90" s="385">
        <v>3720.01</v>
      </c>
      <c r="I90" s="386">
        <f t="shared" ref="I90" si="50">H90/H89*100</f>
        <v>100.1566963456366</v>
      </c>
      <c r="J90" s="387">
        <f t="shared" si="46"/>
        <v>100.48947969820823</v>
      </c>
      <c r="K90" s="11"/>
      <c r="L90" s="76"/>
      <c r="M90" s="75"/>
    </row>
    <row r="91" spans="1:13" ht="16.5" hidden="1" customHeight="1" thickBot="1" x14ac:dyDescent="0.3">
      <c r="A91" s="384" t="s">
        <v>220</v>
      </c>
      <c r="B91" s="385">
        <v>5748.02</v>
      </c>
      <c r="C91" s="386">
        <f>B91/B90*100</f>
        <v>100.88068461030848</v>
      </c>
      <c r="D91" s="387">
        <f>B91/B$78*100</f>
        <v>102.26283306913749</v>
      </c>
      <c r="E91" s="385">
        <v>4250.62</v>
      </c>
      <c r="F91" s="386">
        <f>E91/E90*100</f>
        <v>100.8718805471442</v>
      </c>
      <c r="G91" s="387">
        <f t="shared" si="45"/>
        <v>102.35773747745446</v>
      </c>
      <c r="H91" s="385">
        <v>3749.64</v>
      </c>
      <c r="I91" s="386">
        <f>H91/H90*100</f>
        <v>100.79650323520634</v>
      </c>
      <c r="J91" s="387">
        <f t="shared" si="46"/>
        <v>101.28988165504647</v>
      </c>
      <c r="K91" s="11"/>
      <c r="L91" s="70"/>
      <c r="M91" s="11"/>
    </row>
    <row r="92" spans="1:13" ht="16.5" hidden="1" customHeight="1" thickBot="1" x14ac:dyDescent="0.3">
      <c r="A92" s="972" t="s">
        <v>222</v>
      </c>
      <c r="B92" s="973"/>
      <c r="C92" s="973"/>
      <c r="D92" s="973"/>
      <c r="E92" s="973"/>
      <c r="F92" s="973"/>
      <c r="G92" s="973"/>
      <c r="H92" s="973"/>
      <c r="I92" s="973"/>
      <c r="J92" s="974"/>
      <c r="K92" s="11"/>
      <c r="L92" s="70"/>
      <c r="M92" s="11"/>
    </row>
    <row r="93" spans="1:13" ht="16.5" hidden="1" customHeight="1" thickBot="1" x14ac:dyDescent="0.3">
      <c r="A93" s="384" t="s">
        <v>9</v>
      </c>
      <c r="B93" s="385">
        <v>5807.41</v>
      </c>
      <c r="C93" s="386">
        <f>B93/B91*100</f>
        <v>101.03322535412194</v>
      </c>
      <c r="D93" s="386">
        <f>B93/B$91*100</f>
        <v>101.03322535412194</v>
      </c>
      <c r="E93" s="385">
        <v>4266.87</v>
      </c>
      <c r="F93" s="386">
        <f>E93/E91*100</f>
        <v>100.38229717076568</v>
      </c>
      <c r="G93" s="386">
        <f>E93/E$91*100</f>
        <v>100.38229717076568</v>
      </c>
      <c r="H93" s="385">
        <v>3787.77</v>
      </c>
      <c r="I93" s="386">
        <f>H93/H91*100</f>
        <v>101.01689762217174</v>
      </c>
      <c r="J93" s="387">
        <f>H93/H$91*100</f>
        <v>101.01689762217174</v>
      </c>
      <c r="K93" s="11"/>
      <c r="L93" s="70"/>
      <c r="M93" s="233"/>
    </row>
    <row r="94" spans="1:13" ht="16.5" hidden="1" customHeight="1" thickBot="1" x14ac:dyDescent="0.3">
      <c r="A94" s="384" t="s">
        <v>10</v>
      </c>
      <c r="B94" s="385">
        <v>5865.29</v>
      </c>
      <c r="C94" s="386">
        <f t="shared" ref="C94:C99" si="51">B94/B93*100</f>
        <v>100.99665771832882</v>
      </c>
      <c r="D94" s="386">
        <f t="shared" ref="D94:D99" si="52">B94/B$91*100</f>
        <v>102.04018079269035</v>
      </c>
      <c r="E94" s="385">
        <v>4329.26</v>
      </c>
      <c r="F94" s="386">
        <f t="shared" ref="F94:F99" si="53">E94/E93*100</f>
        <v>101.46219594222462</v>
      </c>
      <c r="G94" s="386">
        <f t="shared" ref="G94:G99" si="54">E94/E$91*100</f>
        <v>101.85008304670848</v>
      </c>
      <c r="H94" s="385">
        <v>3826.25</v>
      </c>
      <c r="I94" s="386">
        <f t="shared" ref="I94:I99" si="55">H94/H93*100</f>
        <v>101.01590117668179</v>
      </c>
      <c r="J94" s="387">
        <f t="shared" ref="J94:J99" si="56">H94/H$91*100</f>
        <v>102.04312947376282</v>
      </c>
      <c r="K94" s="11"/>
      <c r="L94" s="70"/>
      <c r="M94" s="233"/>
    </row>
    <row r="95" spans="1:13" ht="16.5" hidden="1" customHeight="1" thickBot="1" x14ac:dyDescent="0.3">
      <c r="A95" s="384" t="s">
        <v>11</v>
      </c>
      <c r="B95" s="385">
        <v>5786.58</v>
      </c>
      <c r="C95" s="386">
        <f t="shared" si="51"/>
        <v>98.658037368996247</v>
      </c>
      <c r="D95" s="386">
        <f t="shared" si="52"/>
        <v>100.67083969784376</v>
      </c>
      <c r="E95" s="385">
        <v>4335.68</v>
      </c>
      <c r="F95" s="386">
        <f t="shared" si="53"/>
        <v>100.14829324180114</v>
      </c>
      <c r="G95" s="386">
        <f t="shared" si="54"/>
        <v>102.0011198366356</v>
      </c>
      <c r="H95" s="385">
        <v>3895.14</v>
      </c>
      <c r="I95" s="386">
        <f t="shared" si="55"/>
        <v>101.80045736687357</v>
      </c>
      <c r="J95" s="387">
        <f t="shared" si="56"/>
        <v>103.88037251576152</v>
      </c>
      <c r="K95" s="11"/>
      <c r="L95" s="70"/>
      <c r="M95" s="233"/>
    </row>
    <row r="96" spans="1:13" ht="16.5" hidden="1" customHeight="1" thickBot="1" x14ac:dyDescent="0.3">
      <c r="A96" s="384" t="s">
        <v>12</v>
      </c>
      <c r="B96" s="385">
        <v>5901.32</v>
      </c>
      <c r="C96" s="386">
        <f t="shared" si="51"/>
        <v>101.98286379865135</v>
      </c>
      <c r="D96" s="386">
        <f t="shared" si="52"/>
        <v>102.66700533401065</v>
      </c>
      <c r="E96" s="385">
        <v>4372.96</v>
      </c>
      <c r="F96" s="386">
        <f t="shared" si="53"/>
        <v>100.85984205476419</v>
      </c>
      <c r="G96" s="386">
        <f t="shared" si="54"/>
        <v>102.87816836132141</v>
      </c>
      <c r="H96" s="385">
        <v>3947.8</v>
      </c>
      <c r="I96" s="386">
        <f t="shared" si="55"/>
        <v>101.35194113690393</v>
      </c>
      <c r="J96" s="387">
        <f t="shared" si="56"/>
        <v>105.28477400497115</v>
      </c>
      <c r="K96" s="11"/>
      <c r="L96" s="70"/>
      <c r="M96" s="233"/>
    </row>
    <row r="97" spans="1:13" ht="16.5" hidden="1" customHeight="1" thickBot="1" x14ac:dyDescent="0.3">
      <c r="A97" s="384" t="s">
        <v>13</v>
      </c>
      <c r="B97" s="385">
        <v>6109.23</v>
      </c>
      <c r="C97" s="386">
        <f t="shared" si="51"/>
        <v>103.52311008384565</v>
      </c>
      <c r="D97" s="386">
        <f t="shared" si="52"/>
        <v>106.28407695171553</v>
      </c>
      <c r="E97" s="385">
        <v>4447.75</v>
      </c>
      <c r="F97" s="386">
        <f t="shared" si="53"/>
        <v>101.71028319490689</v>
      </c>
      <c r="G97" s="386">
        <f t="shared" si="54"/>
        <v>104.63767638603309</v>
      </c>
      <c r="H97" s="385">
        <v>3969.88</v>
      </c>
      <c r="I97" s="386">
        <f t="shared" si="55"/>
        <v>100.5592988499924</v>
      </c>
      <c r="J97" s="387">
        <f t="shared" si="56"/>
        <v>105.87363053519805</v>
      </c>
      <c r="K97" s="11"/>
      <c r="L97" s="70"/>
      <c r="M97" s="233"/>
    </row>
    <row r="98" spans="1:13" ht="16.5" hidden="1" customHeight="1" thickBot="1" x14ac:dyDescent="0.3">
      <c r="A98" s="384" t="s">
        <v>14</v>
      </c>
      <c r="B98" s="385">
        <v>6052.97</v>
      </c>
      <c r="C98" s="386">
        <f t="shared" si="51"/>
        <v>99.07909834790965</v>
      </c>
      <c r="D98" s="386">
        <f t="shared" si="52"/>
        <v>105.30530513115821</v>
      </c>
      <c r="E98" s="385">
        <v>4522.8500000000004</v>
      </c>
      <c r="F98" s="386">
        <f t="shared" si="53"/>
        <v>101.68849418245181</v>
      </c>
      <c r="G98" s="386">
        <f t="shared" si="54"/>
        <v>106.40447746446402</v>
      </c>
      <c r="H98" s="385">
        <v>4060.3</v>
      </c>
      <c r="I98" s="386">
        <f t="shared" si="55"/>
        <v>102.27765070984513</v>
      </c>
      <c r="J98" s="387">
        <f t="shared" si="56"/>
        <v>108.28506203262181</v>
      </c>
      <c r="K98" s="11"/>
      <c r="L98" s="70"/>
      <c r="M98" s="233"/>
    </row>
    <row r="99" spans="1:13" ht="16.5" hidden="1" customHeight="1" thickBot="1" x14ac:dyDescent="0.3">
      <c r="A99" s="384" t="s">
        <v>70</v>
      </c>
      <c r="B99" s="385">
        <v>6175.2</v>
      </c>
      <c r="C99" s="386">
        <f t="shared" si="51"/>
        <v>102.01933926650884</v>
      </c>
      <c r="D99" s="386">
        <f t="shared" si="52"/>
        <v>107.43177650738862</v>
      </c>
      <c r="E99" s="385">
        <v>4639.66</v>
      </c>
      <c r="F99" s="386">
        <f t="shared" si="53"/>
        <v>102.58266358601323</v>
      </c>
      <c r="G99" s="386">
        <f t="shared" si="54"/>
        <v>109.15254715782639</v>
      </c>
      <c r="H99" s="385">
        <v>4040.85</v>
      </c>
      <c r="I99" s="386">
        <f t="shared" si="55"/>
        <v>99.520971356796281</v>
      </c>
      <c r="J99" s="387">
        <f t="shared" si="56"/>
        <v>107.76634556917463</v>
      </c>
      <c r="K99" s="11"/>
      <c r="L99" s="70"/>
      <c r="M99" s="233"/>
    </row>
    <row r="100" spans="1:13" ht="16.5" hidden="1" customHeight="1" thickBot="1" x14ac:dyDescent="0.3">
      <c r="A100" s="384" t="s">
        <v>75</v>
      </c>
      <c r="B100" s="385">
        <v>6070.5</v>
      </c>
      <c r="C100" s="386">
        <f t="shared" ref="C100" si="57">B100/B99*100</f>
        <v>98.304508356004675</v>
      </c>
      <c r="D100" s="386">
        <f t="shared" ref="D100" si="58">B100/B$91*100</f>
        <v>105.61027971371011</v>
      </c>
      <c r="E100" s="385">
        <v>4546.8900000000003</v>
      </c>
      <c r="F100" s="386">
        <f t="shared" ref="F100" si="59">E100/E99*100</f>
        <v>98.000500036640631</v>
      </c>
      <c r="G100" s="386">
        <f t="shared" ref="G100" si="60">E100/E$91*100</f>
        <v>106.97004201739983</v>
      </c>
      <c r="H100" s="385">
        <v>3943.27</v>
      </c>
      <c r="I100" s="386">
        <f t="shared" ref="I100" si="61">H100/H99*100</f>
        <v>97.585161537795273</v>
      </c>
      <c r="J100" s="387">
        <f t="shared" ref="J100" si="62">H100/H$91*100</f>
        <v>105.16396240705774</v>
      </c>
      <c r="K100" s="11"/>
      <c r="L100" s="70"/>
      <c r="M100" s="233"/>
    </row>
    <row r="101" spans="1:13" ht="16.5" hidden="1" customHeight="1" thickBot="1" x14ac:dyDescent="0.3">
      <c r="A101" s="384" t="s">
        <v>81</v>
      </c>
      <c r="B101" s="385">
        <v>5877.44</v>
      </c>
      <c r="C101" s="386">
        <f t="shared" ref="C101" si="63">B101/B100*100</f>
        <v>96.819701836751491</v>
      </c>
      <c r="D101" s="386">
        <f t="shared" ref="D101" si="64">B101/B$91*100</f>
        <v>102.25155792777339</v>
      </c>
      <c r="E101" s="385">
        <v>4440.26</v>
      </c>
      <c r="F101" s="386">
        <f t="shared" ref="F101" si="65">E101/E100*100</f>
        <v>97.654880588710085</v>
      </c>
      <c r="G101" s="386">
        <f>E101/E$91*100</f>
        <v>104.46146679778481</v>
      </c>
      <c r="H101" s="385">
        <v>3840.19</v>
      </c>
      <c r="I101" s="386">
        <f t="shared" ref="I101" si="66">H101/H100*100</f>
        <v>97.385925893991526</v>
      </c>
      <c r="J101" s="387">
        <f t="shared" ref="J101" si="67">H101/H$91*100</f>
        <v>102.41489849692238</v>
      </c>
      <c r="K101" s="11"/>
      <c r="L101" s="70"/>
      <c r="M101" s="442"/>
    </row>
    <row r="102" spans="1:13" ht="16.5" hidden="1" customHeight="1" thickBot="1" x14ac:dyDescent="0.3">
      <c r="A102" s="384" t="s">
        <v>82</v>
      </c>
      <c r="B102" s="385">
        <v>5824.46</v>
      </c>
      <c r="C102" s="386">
        <f t="shared" ref="C102" si="68">B102/B101*100</f>
        <v>99.098587139979315</v>
      </c>
      <c r="D102" s="386">
        <f t="shared" ref="D102" si="69">B102/B$91*100</f>
        <v>101.32984923504094</v>
      </c>
      <c r="E102" s="385">
        <v>4371.79</v>
      </c>
      <c r="F102" s="386">
        <f t="shared" ref="F102" si="70">E102/E101*100</f>
        <v>98.457973181750617</v>
      </c>
      <c r="G102" s="386">
        <f>E102/E$91*100</f>
        <v>102.85064296502628</v>
      </c>
      <c r="H102" s="385">
        <v>3833.19</v>
      </c>
      <c r="I102" s="386">
        <f t="shared" ref="I102" si="71">H102/H101*100</f>
        <v>99.817717352526827</v>
      </c>
      <c r="J102" s="387">
        <f t="shared" ref="J102" si="72">H102/H$91*100</f>
        <v>102.22821390853522</v>
      </c>
      <c r="K102" s="11"/>
      <c r="L102" s="70"/>
      <c r="M102" s="450"/>
    </row>
    <row r="103" spans="1:13" ht="16.5" hidden="1" customHeight="1" thickBot="1" x14ac:dyDescent="0.3">
      <c r="A103" s="384" t="s">
        <v>86</v>
      </c>
      <c r="B103" s="385">
        <v>5942.05</v>
      </c>
      <c r="C103" s="386">
        <f t="shared" ref="C103" si="73">B103/B102*100</f>
        <v>102.01889960614375</v>
      </c>
      <c r="D103" s="386">
        <f t="shared" ref="D103" si="74">B103/B$91*100</f>
        <v>103.37559716215323</v>
      </c>
      <c r="E103" s="385">
        <v>4420.37</v>
      </c>
      <c r="F103" s="386">
        <f>E103/E102*100</f>
        <v>101.11121531455079</v>
      </c>
      <c r="G103" s="386">
        <f>E103/E$91*100</f>
        <v>103.99353506076761</v>
      </c>
      <c r="H103" s="385">
        <v>3883.49</v>
      </c>
      <c r="I103" s="386">
        <f t="shared" ref="I103" si="75">H103/H102*100</f>
        <v>101.31222297877225</v>
      </c>
      <c r="J103" s="387">
        <f t="shared" ref="J103" si="76">H103/H$91*100</f>
        <v>103.56967602223146</v>
      </c>
      <c r="K103" s="11"/>
      <c r="L103" s="70"/>
      <c r="M103" s="456"/>
    </row>
    <row r="104" spans="1:13" ht="16.5" customHeight="1" thickBot="1" x14ac:dyDescent="0.3">
      <c r="A104" s="384" t="s">
        <v>468</v>
      </c>
      <c r="B104" s="385">
        <v>6066.66</v>
      </c>
      <c r="C104" s="386">
        <f>B104/B103*100</f>
        <v>102.09708770542152</v>
      </c>
      <c r="D104" s="386">
        <f>B104/B$91*100</f>
        <v>105.54347410064682</v>
      </c>
      <c r="E104" s="385">
        <v>4494.9399999999996</v>
      </c>
      <c r="F104" s="386">
        <f>E104/E103*100</f>
        <v>101.6869628560505</v>
      </c>
      <c r="G104" s="386">
        <f>E104/E$91*100</f>
        <v>105.74786736993661</v>
      </c>
      <c r="H104" s="385">
        <v>3989.17</v>
      </c>
      <c r="I104" s="386">
        <f>H104/H103*100</f>
        <v>102.72126360567428</v>
      </c>
      <c r="J104" s="387">
        <f>H104/H$91*100</f>
        <v>106.3880799223392</v>
      </c>
      <c r="K104" s="11"/>
      <c r="L104" s="70"/>
      <c r="M104" s="457"/>
    </row>
    <row r="105" spans="1:13" ht="16.5" customHeight="1" thickBot="1" x14ac:dyDescent="0.3">
      <c r="A105" s="972" t="s">
        <v>469</v>
      </c>
      <c r="B105" s="973"/>
      <c r="C105" s="973"/>
      <c r="D105" s="973"/>
      <c r="E105" s="973"/>
      <c r="F105" s="973"/>
      <c r="G105" s="973"/>
      <c r="H105" s="973"/>
      <c r="I105" s="973"/>
      <c r="J105" s="974"/>
      <c r="K105" s="11"/>
      <c r="L105" s="70"/>
      <c r="M105" s="662"/>
    </row>
    <row r="106" spans="1:13" ht="16.5" customHeight="1" thickBot="1" x14ac:dyDescent="0.3">
      <c r="A106" s="384" t="s">
        <v>9</v>
      </c>
      <c r="B106" s="385">
        <v>6132.48</v>
      </c>
      <c r="C106" s="386">
        <f>B106/B104*100</f>
        <v>101.08494624719367</v>
      </c>
      <c r="D106" s="386">
        <f>B106/B$104*100</f>
        <v>101.08494624719367</v>
      </c>
      <c r="E106" s="385">
        <v>4538.47</v>
      </c>
      <c r="F106" s="386">
        <f>E106/E104*100</f>
        <v>100.96842227037514</v>
      </c>
      <c r="G106" s="386">
        <f>E106/E$104*100</f>
        <v>100.96842227037514</v>
      </c>
      <c r="H106" s="385">
        <v>4065.66</v>
      </c>
      <c r="I106" s="386">
        <f>H106/H104*100</f>
        <v>101.91744147278756</v>
      </c>
      <c r="J106" s="387">
        <f>H106/H$104*100</f>
        <v>101.91744147278756</v>
      </c>
      <c r="K106" s="11"/>
      <c r="L106" s="70"/>
      <c r="M106" s="662"/>
    </row>
    <row r="107" spans="1:13" ht="16.5" customHeight="1" thickBot="1" x14ac:dyDescent="0.3">
      <c r="A107" s="384" t="s">
        <v>10</v>
      </c>
      <c r="B107" s="385">
        <v>6215.04</v>
      </c>
      <c r="C107" s="386">
        <f>B107/B106*100</f>
        <v>101.34627426424547</v>
      </c>
      <c r="D107" s="386">
        <f>B107/B$104*100</f>
        <v>102.445826863546</v>
      </c>
      <c r="E107" s="385">
        <v>4646.9399999999996</v>
      </c>
      <c r="F107" s="386">
        <f>E107/E106*100</f>
        <v>102.39001249319703</v>
      </c>
      <c r="G107" s="386">
        <f>E107/E$104*100</f>
        <v>103.38158017682105</v>
      </c>
      <c r="H107" s="385">
        <v>4103.8599999999997</v>
      </c>
      <c r="I107" s="386">
        <f>H107/H106*100</f>
        <v>100.93957684607173</v>
      </c>
      <c r="J107" s="387">
        <f>H107/H$104*100</f>
        <v>102.87503415497459</v>
      </c>
      <c r="K107" s="11"/>
      <c r="L107" s="70"/>
      <c r="M107" s="662"/>
    </row>
    <row r="108" spans="1:13" ht="16.5" customHeight="1" thickBot="1" x14ac:dyDescent="0.3">
      <c r="A108" s="384" t="s">
        <v>11</v>
      </c>
      <c r="B108" s="385">
        <v>6224.88</v>
      </c>
      <c r="C108" s="386">
        <f>B108/B107*100</f>
        <v>100.15832561013285</v>
      </c>
      <c r="D108" s="386">
        <f>B108/B$104*100</f>
        <v>102.60802484398334</v>
      </c>
      <c r="E108" s="385">
        <v>4721.8900000000003</v>
      </c>
      <c r="F108" s="386">
        <f>E108/E107*100</f>
        <v>101.61288934223383</v>
      </c>
      <c r="G108" s="386">
        <f>E108/E$104*100</f>
        <v>105.04901066532592</v>
      </c>
      <c r="H108" s="385">
        <v>4179.78</v>
      </c>
      <c r="I108" s="386">
        <f>H108/H107*100</f>
        <v>101.8499656421028</v>
      </c>
      <c r="J108" s="387">
        <f>H108/H$104*100</f>
        <v>104.77818694114313</v>
      </c>
      <c r="K108" s="11"/>
      <c r="L108" s="70"/>
      <c r="M108" s="661"/>
    </row>
    <row r="109" spans="1:13" ht="16.5" customHeight="1" thickBot="1" x14ac:dyDescent="0.3">
      <c r="A109" s="384" t="s">
        <v>12</v>
      </c>
      <c r="B109" s="385">
        <v>6215.39</v>
      </c>
      <c r="C109" s="386">
        <f>B109/B108*100</f>
        <v>99.847547261955256</v>
      </c>
      <c r="D109" s="386">
        <f>B109/B$104*100</f>
        <v>102.45159610065507</v>
      </c>
      <c r="E109" s="385">
        <v>4754.6099999999997</v>
      </c>
      <c r="F109" s="386">
        <f>E109/E108*100</f>
        <v>100.69294286821588</v>
      </c>
      <c r="G109" s="386">
        <f>E109/E$104*100</f>
        <v>105.77694029286265</v>
      </c>
      <c r="H109" s="385">
        <v>4242.92</v>
      </c>
      <c r="I109" s="386">
        <f>H109/H108*100</f>
        <v>101.51060582135902</v>
      </c>
      <c r="J109" s="387">
        <f>H109/H$104*100</f>
        <v>106.36097233259049</v>
      </c>
      <c r="K109" s="11"/>
      <c r="L109" s="70"/>
      <c r="M109" s="737"/>
    </row>
    <row r="110" spans="1:13" ht="16.5" customHeight="1" thickBot="1" x14ac:dyDescent="0.3">
      <c r="A110" s="384" t="s">
        <v>13</v>
      </c>
      <c r="B110" s="385">
        <v>6161.5</v>
      </c>
      <c r="C110" s="386">
        <f>B110/B109*100</f>
        <v>99.132958671941736</v>
      </c>
      <c r="D110" s="386">
        <f>B110/B$104*100</f>
        <v>101.56329842120707</v>
      </c>
      <c r="E110" s="385">
        <v>4833.46</v>
      </c>
      <c r="F110" s="386">
        <f>E110/E109*100</f>
        <v>101.65839048838916</v>
      </c>
      <c r="G110" s="386">
        <f>E110/E$104*100</f>
        <v>107.53113500958858</v>
      </c>
      <c r="H110" s="385">
        <v>4356.57</v>
      </c>
      <c r="I110" s="386">
        <f>H110/H109*100</f>
        <v>102.67857984595514</v>
      </c>
      <c r="J110" s="387">
        <f>H110/H$104*100</f>
        <v>109.20993590145318</v>
      </c>
      <c r="K110" s="11"/>
      <c r="L110" s="70"/>
      <c r="M110" s="773"/>
    </row>
    <row r="111" spans="1:13" ht="18" customHeight="1" x14ac:dyDescent="0.2">
      <c r="A111" s="976" t="s">
        <v>162</v>
      </c>
      <c r="B111" s="976"/>
      <c r="C111" s="976"/>
      <c r="D111" s="976"/>
      <c r="E111" s="976"/>
      <c r="F111" s="976"/>
      <c r="G111" s="976"/>
      <c r="H111" s="976"/>
      <c r="I111" s="976"/>
      <c r="J111" s="976"/>
      <c r="K111" s="11"/>
      <c r="L111" s="11"/>
      <c r="M111" s="11"/>
    </row>
    <row r="112" spans="1:13" ht="9.75" customHeight="1" x14ac:dyDescent="0.2">
      <c r="A112" s="389"/>
      <c r="B112" s="389"/>
      <c r="C112" s="389"/>
      <c r="D112" s="389"/>
      <c r="E112" s="389"/>
      <c r="F112" s="389"/>
      <c r="G112" s="389"/>
      <c r="H112" s="389"/>
      <c r="I112" s="389"/>
      <c r="J112" s="389"/>
      <c r="K112" s="11"/>
      <c r="L112" s="11"/>
      <c r="M112" s="11"/>
    </row>
    <row r="113" spans="1:14" ht="24" customHeight="1" x14ac:dyDescent="0.3">
      <c r="A113" s="975" t="s">
        <v>192</v>
      </c>
      <c r="B113" s="975"/>
      <c r="C113" s="975"/>
      <c r="D113" s="975"/>
      <c r="E113" s="975"/>
      <c r="F113" s="975"/>
      <c r="G113" s="975"/>
      <c r="H113" s="975"/>
      <c r="I113" s="975"/>
      <c r="J113" s="975"/>
      <c r="K113" s="67"/>
    </row>
    <row r="114" spans="1:14" ht="6" customHeight="1" x14ac:dyDescent="0.25">
      <c r="A114" s="59"/>
      <c r="B114" s="59"/>
      <c r="C114" s="59"/>
      <c r="D114" s="59"/>
      <c r="E114" s="59"/>
      <c r="F114" s="59"/>
      <c r="G114" s="59"/>
      <c r="H114" s="15"/>
      <c r="I114" s="15"/>
      <c r="J114" s="15"/>
    </row>
    <row r="116" spans="1:14" x14ac:dyDescent="0.25">
      <c r="N116" s="68"/>
    </row>
    <row r="117" spans="1:14" x14ac:dyDescent="0.25">
      <c r="N117" s="68"/>
    </row>
    <row r="118" spans="1:14" x14ac:dyDescent="0.25">
      <c r="N118" s="68"/>
    </row>
    <row r="119" spans="1:14" x14ac:dyDescent="0.25">
      <c r="N119" s="68"/>
    </row>
    <row r="120" spans="1:14" x14ac:dyDescent="0.25">
      <c r="N120" s="68"/>
    </row>
    <row r="121" spans="1:14" x14ac:dyDescent="0.25">
      <c r="N121" s="68"/>
    </row>
    <row r="122" spans="1:14" x14ac:dyDescent="0.25">
      <c r="M122" s="68"/>
      <c r="N122" s="68"/>
    </row>
    <row r="123" spans="1:14" x14ac:dyDescent="0.25">
      <c r="M123" s="68"/>
      <c r="N123" s="68"/>
    </row>
    <row r="124" spans="1:14" x14ac:dyDescent="0.25">
      <c r="M124" s="68"/>
      <c r="N124" s="68"/>
    </row>
    <row r="125" spans="1:14" x14ac:dyDescent="0.25">
      <c r="M125" s="68"/>
      <c r="N125" s="68"/>
    </row>
    <row r="126" spans="1:14" x14ac:dyDescent="0.25">
      <c r="M126" s="68"/>
      <c r="N126" s="68"/>
    </row>
    <row r="127" spans="1:14" x14ac:dyDescent="0.25">
      <c r="M127" s="68"/>
      <c r="N127" s="68"/>
    </row>
    <row r="128" spans="1:14" x14ac:dyDescent="0.25">
      <c r="M128" s="68"/>
      <c r="N128" s="68"/>
    </row>
    <row r="129" spans="13:14" x14ac:dyDescent="0.25">
      <c r="M129" s="68"/>
      <c r="N129" s="68"/>
    </row>
    <row r="130" spans="13:14" x14ac:dyDescent="0.25">
      <c r="M130" s="68"/>
    </row>
    <row r="131" spans="13:14" x14ac:dyDescent="0.25">
      <c r="M131" s="68"/>
    </row>
    <row r="132" spans="13:14" x14ac:dyDescent="0.25">
      <c r="M132" s="68"/>
    </row>
    <row r="133" spans="13:14" x14ac:dyDescent="0.25">
      <c r="M133" s="68"/>
    </row>
    <row r="134" spans="13:14" x14ac:dyDescent="0.25">
      <c r="M134" s="68"/>
    </row>
    <row r="135" spans="13:14" x14ac:dyDescent="0.25">
      <c r="M135" s="68"/>
    </row>
  </sheetData>
  <mergeCells count="21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113:J113"/>
    <mergeCell ref="A111:J111"/>
    <mergeCell ref="A66:J66"/>
    <mergeCell ref="A79:J79"/>
    <mergeCell ref="A92:J92"/>
    <mergeCell ref="A105:J10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7"/>
  <sheetViews>
    <sheetView view="pageBreakPreview" zoomScale="80" zoomScaleNormal="80" zoomScaleSheetLayoutView="80" workbookViewId="0">
      <pane xSplit="1" ySplit="4" topLeftCell="B5" activePane="bottomRight" state="frozen"/>
      <selection sqref="A1:S1"/>
      <selection pane="topRight" sqref="A1:S1"/>
      <selection pane="bottomLeft" sqref="A1:S1"/>
      <selection pane="bottomRight" sqref="A1:F1"/>
    </sheetView>
  </sheetViews>
  <sheetFormatPr defaultColWidth="9.140625" defaultRowHeight="15.75" x14ac:dyDescent="0.25"/>
  <cols>
    <col min="1" max="1" width="50" style="57" customWidth="1"/>
    <col min="2" max="2" width="13.7109375" style="57" customWidth="1"/>
    <col min="3" max="3" width="17.7109375" style="57" customWidth="1"/>
    <col min="4" max="4" width="18.42578125" style="121" customWidth="1"/>
    <col min="5" max="5" width="17.42578125" style="58" customWidth="1"/>
    <col min="6" max="6" width="17.85546875" style="58" customWidth="1"/>
    <col min="7" max="7" width="9" style="57" customWidth="1"/>
    <col min="8" max="8" width="13.28515625" style="3" customWidth="1"/>
    <col min="9" max="9" width="11.28515625" style="3" customWidth="1"/>
    <col min="10" max="10" width="13.85546875" style="3" customWidth="1"/>
    <col min="11" max="11" width="15.5703125" style="3" customWidth="1"/>
    <col min="12" max="12" width="9.140625" style="3"/>
    <col min="13" max="16384" width="9.140625" style="57"/>
  </cols>
  <sheetData>
    <row r="1" spans="1:6" ht="20.25" x14ac:dyDescent="0.2">
      <c r="A1" s="971" t="s">
        <v>69</v>
      </c>
      <c r="B1" s="971"/>
      <c r="C1" s="971"/>
      <c r="D1" s="971"/>
      <c r="E1" s="971"/>
      <c r="F1" s="971"/>
    </row>
    <row r="2" spans="1:6" ht="23.25" thickBot="1" x14ac:dyDescent="0.25">
      <c r="A2" s="419"/>
      <c r="B2" s="419"/>
      <c r="C2" s="419"/>
      <c r="D2" s="420"/>
      <c r="E2" s="419"/>
      <c r="F2" s="419"/>
    </row>
    <row r="3" spans="1:6" ht="17.25" thickBot="1" x14ac:dyDescent="0.25">
      <c r="A3" s="862" t="s">
        <v>56</v>
      </c>
      <c r="B3" s="873" t="s">
        <v>34</v>
      </c>
      <c r="C3" s="967" t="s">
        <v>43</v>
      </c>
      <c r="D3" s="1001"/>
      <c r="E3" s="1001"/>
      <c r="F3" s="421" t="s">
        <v>44</v>
      </c>
    </row>
    <row r="4" spans="1:6" ht="28.5" customHeight="1" thickBot="1" x14ac:dyDescent="0.25">
      <c r="A4" s="1007"/>
      <c r="B4" s="879"/>
      <c r="C4" s="422" t="s">
        <v>579</v>
      </c>
      <c r="D4" s="422" t="s">
        <v>580</v>
      </c>
      <c r="E4" s="422" t="s">
        <v>50</v>
      </c>
      <c r="F4" s="772" t="s">
        <v>580</v>
      </c>
    </row>
    <row r="5" spans="1:6" ht="23.25" customHeight="1" thickBot="1" x14ac:dyDescent="0.3">
      <c r="A5" s="123" t="s">
        <v>504</v>
      </c>
      <c r="B5" s="440"/>
      <c r="C5" s="414"/>
      <c r="D5" s="414"/>
      <c r="E5" s="414"/>
      <c r="F5" s="262"/>
    </row>
    <row r="6" spans="1:6" ht="21.75" customHeight="1" x14ac:dyDescent="0.25">
      <c r="A6" s="582" t="s">
        <v>251</v>
      </c>
      <c r="B6" s="63" t="s">
        <v>38</v>
      </c>
      <c r="C6" s="775">
        <v>47.4</v>
      </c>
      <c r="D6" s="771">
        <v>46.1</v>
      </c>
      <c r="E6" s="771">
        <f t="shared" ref="E6:E33" si="0">D6/C6*100</f>
        <v>97.257383966244731</v>
      </c>
      <c r="F6" s="775">
        <v>49.13</v>
      </c>
    </row>
    <row r="7" spans="1:6" ht="21.75" customHeight="1" x14ac:dyDescent="0.25">
      <c r="A7" s="582" t="s">
        <v>252</v>
      </c>
      <c r="B7" s="63" t="s">
        <v>38</v>
      </c>
      <c r="C7" s="775">
        <v>94.5</v>
      </c>
      <c r="D7" s="771">
        <v>94.9</v>
      </c>
      <c r="E7" s="771">
        <f t="shared" si="0"/>
        <v>100.42328042328043</v>
      </c>
      <c r="F7" s="775">
        <v>87.92</v>
      </c>
    </row>
    <row r="8" spans="1:6" ht="21.75" customHeight="1" x14ac:dyDescent="0.25">
      <c r="A8" s="582" t="s">
        <v>253</v>
      </c>
      <c r="B8" s="63" t="s">
        <v>38</v>
      </c>
      <c r="C8" s="775">
        <v>92.9</v>
      </c>
      <c r="D8" s="771">
        <v>92.9</v>
      </c>
      <c r="E8" s="771">
        <f t="shared" si="0"/>
        <v>100</v>
      </c>
      <c r="F8" s="775">
        <v>82.78</v>
      </c>
    </row>
    <row r="9" spans="1:6" ht="21.75" customHeight="1" x14ac:dyDescent="0.25">
      <c r="A9" s="582" t="s">
        <v>254</v>
      </c>
      <c r="B9" s="63" t="s">
        <v>38</v>
      </c>
      <c r="C9" s="775">
        <v>107.3</v>
      </c>
      <c r="D9" s="771">
        <v>116.6</v>
      </c>
      <c r="E9" s="771">
        <f t="shared" si="0"/>
        <v>108.66728797763281</v>
      </c>
      <c r="F9" s="775">
        <v>135.03</v>
      </c>
    </row>
    <row r="10" spans="1:6" ht="21.75" customHeight="1" x14ac:dyDescent="0.25">
      <c r="A10" s="582" t="s">
        <v>255</v>
      </c>
      <c r="B10" s="63" t="s">
        <v>38</v>
      </c>
      <c r="C10" s="775">
        <v>98.7</v>
      </c>
      <c r="D10" s="771">
        <v>112.9</v>
      </c>
      <c r="E10" s="771">
        <f t="shared" si="0"/>
        <v>114.38703140830802</v>
      </c>
      <c r="F10" s="775">
        <v>105.95</v>
      </c>
    </row>
    <row r="11" spans="1:6" ht="21.75" customHeight="1" x14ac:dyDescent="0.25">
      <c r="A11" s="582" t="s">
        <v>256</v>
      </c>
      <c r="B11" s="63" t="s">
        <v>38</v>
      </c>
      <c r="C11" s="775">
        <v>92.9</v>
      </c>
      <c r="D11" s="771">
        <v>76.599999999999994</v>
      </c>
      <c r="E11" s="771">
        <f t="shared" si="0"/>
        <v>82.454251883745954</v>
      </c>
      <c r="F11" s="775">
        <v>72.55</v>
      </c>
    </row>
    <row r="12" spans="1:6" ht="21.75" customHeight="1" x14ac:dyDescent="0.25">
      <c r="A12" s="582" t="s">
        <v>257</v>
      </c>
      <c r="B12" s="63" t="s">
        <v>38</v>
      </c>
      <c r="C12" s="775">
        <v>50.5</v>
      </c>
      <c r="D12" s="771">
        <v>40.4</v>
      </c>
      <c r="E12" s="771">
        <f t="shared" si="0"/>
        <v>80</v>
      </c>
      <c r="F12" s="775">
        <v>41</v>
      </c>
    </row>
    <row r="13" spans="1:6" ht="21.75" customHeight="1" x14ac:dyDescent="0.25">
      <c r="A13" s="582" t="s">
        <v>258</v>
      </c>
      <c r="B13" s="63" t="s">
        <v>38</v>
      </c>
      <c r="C13" s="775">
        <v>61.5</v>
      </c>
      <c r="D13" s="771">
        <v>76</v>
      </c>
      <c r="E13" s="771">
        <f t="shared" si="0"/>
        <v>123.57723577235772</v>
      </c>
      <c r="F13" s="775">
        <v>164</v>
      </c>
    </row>
    <row r="14" spans="1:6" ht="21.75" customHeight="1" x14ac:dyDescent="0.25">
      <c r="A14" s="582" t="s">
        <v>259</v>
      </c>
      <c r="B14" s="63" t="s">
        <v>38</v>
      </c>
      <c r="C14" s="775">
        <v>56.6</v>
      </c>
      <c r="D14" s="771">
        <v>45.3</v>
      </c>
      <c r="E14" s="771">
        <f t="shared" si="0"/>
        <v>80.035335689045922</v>
      </c>
      <c r="F14" s="775">
        <v>48</v>
      </c>
    </row>
    <row r="15" spans="1:6" ht="21.75" customHeight="1" x14ac:dyDescent="0.25">
      <c r="A15" s="582" t="s">
        <v>260</v>
      </c>
      <c r="B15" s="63" t="s">
        <v>38</v>
      </c>
      <c r="C15" s="775">
        <v>329.4</v>
      </c>
      <c r="D15" s="771">
        <v>375.8</v>
      </c>
      <c r="E15" s="771">
        <f t="shared" si="0"/>
        <v>114.08621736490589</v>
      </c>
      <c r="F15" s="775">
        <v>366.25</v>
      </c>
    </row>
    <row r="16" spans="1:6" ht="21.75" customHeight="1" x14ac:dyDescent="0.25">
      <c r="A16" s="582" t="s">
        <v>261</v>
      </c>
      <c r="B16" s="63" t="s">
        <v>38</v>
      </c>
      <c r="C16" s="775">
        <v>391.9</v>
      </c>
      <c r="D16" s="771">
        <v>456.3</v>
      </c>
      <c r="E16" s="771">
        <f t="shared" si="0"/>
        <v>116.43276346006634</v>
      </c>
      <c r="F16" s="775">
        <v>460.5</v>
      </c>
    </row>
    <row r="17" spans="1:6" ht="21.75" customHeight="1" x14ac:dyDescent="0.25">
      <c r="A17" s="582" t="s">
        <v>262</v>
      </c>
      <c r="B17" s="63" t="s">
        <v>38</v>
      </c>
      <c r="C17" s="775">
        <v>171.8</v>
      </c>
      <c r="D17" s="771">
        <v>154.1</v>
      </c>
      <c r="E17" s="771">
        <f t="shared" si="0"/>
        <v>89.697322467986012</v>
      </c>
      <c r="F17" s="775">
        <v>157.88</v>
      </c>
    </row>
    <row r="18" spans="1:6" ht="21.75" customHeight="1" x14ac:dyDescent="0.25">
      <c r="A18" s="582" t="s">
        <v>263</v>
      </c>
      <c r="B18" s="63" t="s">
        <v>38</v>
      </c>
      <c r="C18" s="775">
        <v>218.4</v>
      </c>
      <c r="D18" s="771">
        <v>244.3</v>
      </c>
      <c r="E18" s="771">
        <f t="shared" si="0"/>
        <v>111.85897435897436</v>
      </c>
      <c r="F18" s="775">
        <v>220</v>
      </c>
    </row>
    <row r="19" spans="1:6" ht="21.75" customHeight="1" x14ac:dyDescent="0.25">
      <c r="A19" s="582" t="s">
        <v>264</v>
      </c>
      <c r="B19" s="63" t="s">
        <v>38</v>
      </c>
      <c r="C19" s="775">
        <v>126.5</v>
      </c>
      <c r="D19" s="771">
        <v>138.1</v>
      </c>
      <c r="E19" s="771">
        <f t="shared" si="0"/>
        <v>109.1699604743083</v>
      </c>
      <c r="F19" s="775">
        <v>144</v>
      </c>
    </row>
    <row r="20" spans="1:6" ht="21.75" customHeight="1" x14ac:dyDescent="0.25">
      <c r="A20" s="582" t="s">
        <v>265</v>
      </c>
      <c r="B20" s="63" t="s">
        <v>38</v>
      </c>
      <c r="C20" s="775">
        <v>145.4</v>
      </c>
      <c r="D20" s="771">
        <v>141.5</v>
      </c>
      <c r="E20" s="771">
        <f t="shared" si="0"/>
        <v>97.317744154057777</v>
      </c>
      <c r="F20" s="775">
        <v>129.5</v>
      </c>
    </row>
    <row r="21" spans="1:6" ht="21.75" customHeight="1" x14ac:dyDescent="0.25">
      <c r="A21" s="582" t="s">
        <v>266</v>
      </c>
      <c r="B21" s="63" t="s">
        <v>38</v>
      </c>
      <c r="C21" s="775">
        <v>450.4</v>
      </c>
      <c r="D21" s="771">
        <v>457.8</v>
      </c>
      <c r="E21" s="771">
        <f t="shared" si="0"/>
        <v>101.64298401420959</v>
      </c>
      <c r="F21" s="775">
        <v>465.38</v>
      </c>
    </row>
    <row r="22" spans="1:6" ht="21.75" customHeight="1" x14ac:dyDescent="0.25">
      <c r="A22" s="582" t="s">
        <v>267</v>
      </c>
      <c r="B22" s="63" t="s">
        <v>38</v>
      </c>
      <c r="C22" s="775">
        <v>336.4</v>
      </c>
      <c r="D22" s="771">
        <v>372.9</v>
      </c>
      <c r="E22" s="771">
        <f t="shared" si="0"/>
        <v>110.85017835909632</v>
      </c>
      <c r="F22" s="775">
        <v>386.13</v>
      </c>
    </row>
    <row r="23" spans="1:6" ht="21.75" customHeight="1" x14ac:dyDescent="0.25">
      <c r="A23" s="582" t="s">
        <v>268</v>
      </c>
      <c r="B23" s="63" t="s">
        <v>38</v>
      </c>
      <c r="C23" s="775">
        <v>264.3</v>
      </c>
      <c r="D23" s="771">
        <v>309.39999999999998</v>
      </c>
      <c r="E23" s="771">
        <f t="shared" si="0"/>
        <v>117.06394248959515</v>
      </c>
      <c r="F23" s="775">
        <v>328.25</v>
      </c>
    </row>
    <row r="24" spans="1:6" ht="21.75" customHeight="1" x14ac:dyDescent="0.25">
      <c r="A24" s="582" t="s">
        <v>269</v>
      </c>
      <c r="B24" s="63" t="s">
        <v>38</v>
      </c>
      <c r="C24" s="775">
        <v>320.5</v>
      </c>
      <c r="D24" s="771">
        <v>377</v>
      </c>
      <c r="E24" s="771">
        <f t="shared" si="0"/>
        <v>117.62870514820594</v>
      </c>
      <c r="F24" s="775">
        <v>451</v>
      </c>
    </row>
    <row r="25" spans="1:6" ht="21.75" customHeight="1" x14ac:dyDescent="0.25">
      <c r="A25" s="582" t="s">
        <v>270</v>
      </c>
      <c r="B25" s="63" t="s">
        <v>38</v>
      </c>
      <c r="C25" s="775">
        <v>160.6</v>
      </c>
      <c r="D25" s="771">
        <v>208.7</v>
      </c>
      <c r="E25" s="771">
        <f t="shared" si="0"/>
        <v>129.95018679950186</v>
      </c>
      <c r="F25" s="775">
        <v>207.25</v>
      </c>
    </row>
    <row r="26" spans="1:6" ht="21.75" customHeight="1" x14ac:dyDescent="0.25">
      <c r="A26" s="582" t="s">
        <v>271</v>
      </c>
      <c r="B26" s="63" t="s">
        <v>41</v>
      </c>
      <c r="C26" s="775">
        <v>71</v>
      </c>
      <c r="D26" s="771">
        <v>77.099999999999994</v>
      </c>
      <c r="E26" s="771">
        <f t="shared" si="0"/>
        <v>108.59154929577464</v>
      </c>
      <c r="F26" s="775">
        <v>63</v>
      </c>
    </row>
    <row r="27" spans="1:6" ht="21.75" customHeight="1" x14ac:dyDescent="0.25">
      <c r="A27" s="582" t="s">
        <v>272</v>
      </c>
      <c r="B27" s="63" t="s">
        <v>39</v>
      </c>
      <c r="C27" s="775">
        <v>81.599999999999994</v>
      </c>
      <c r="D27" s="771">
        <v>98.8</v>
      </c>
      <c r="E27" s="771">
        <f t="shared" si="0"/>
        <v>121.07843137254903</v>
      </c>
      <c r="F27" s="775">
        <v>101.13</v>
      </c>
    </row>
    <row r="28" spans="1:6" ht="21.75" customHeight="1" x14ac:dyDescent="0.25">
      <c r="A28" s="582" t="s">
        <v>273</v>
      </c>
      <c r="B28" s="63" t="s">
        <v>39</v>
      </c>
      <c r="C28" s="775">
        <v>102.8</v>
      </c>
      <c r="D28" s="771">
        <v>111.7</v>
      </c>
      <c r="E28" s="771">
        <f t="shared" si="0"/>
        <v>108.65758754863815</v>
      </c>
      <c r="F28" s="775">
        <v>118</v>
      </c>
    </row>
    <row r="29" spans="1:6" ht="21.75" customHeight="1" x14ac:dyDescent="0.25">
      <c r="A29" s="582" t="s">
        <v>274</v>
      </c>
      <c r="B29" s="63" t="s">
        <v>40</v>
      </c>
      <c r="C29" s="775">
        <v>420.3</v>
      </c>
      <c r="D29" s="771">
        <v>431.2</v>
      </c>
      <c r="E29" s="771">
        <f t="shared" si="0"/>
        <v>102.59338567689744</v>
      </c>
      <c r="F29" s="775">
        <v>480.4</v>
      </c>
    </row>
    <row r="30" spans="1:6" ht="21.75" customHeight="1" x14ac:dyDescent="0.25">
      <c r="A30" s="582" t="s">
        <v>275</v>
      </c>
      <c r="B30" s="63" t="s">
        <v>40</v>
      </c>
      <c r="C30" s="775">
        <v>445.3</v>
      </c>
      <c r="D30" s="771">
        <v>477.1</v>
      </c>
      <c r="E30" s="771">
        <f t="shared" si="0"/>
        <v>107.14125308780598</v>
      </c>
      <c r="F30" s="775">
        <v>580.13</v>
      </c>
    </row>
    <row r="31" spans="1:6" ht="21.75" customHeight="1" x14ac:dyDescent="0.25">
      <c r="A31" s="582" t="s">
        <v>276</v>
      </c>
      <c r="B31" s="63" t="s">
        <v>40</v>
      </c>
      <c r="C31" s="775">
        <v>703.6</v>
      </c>
      <c r="D31" s="771">
        <v>677</v>
      </c>
      <c r="E31" s="771">
        <f t="shared" si="0"/>
        <v>96.219442865264355</v>
      </c>
      <c r="F31" s="775">
        <v>694.78</v>
      </c>
    </row>
    <row r="32" spans="1:6" ht="21.75" customHeight="1" x14ac:dyDescent="0.25">
      <c r="A32" s="582" t="s">
        <v>277</v>
      </c>
      <c r="B32" s="63" t="s">
        <v>40</v>
      </c>
      <c r="C32" s="775">
        <v>106.6</v>
      </c>
      <c r="D32" s="771">
        <v>114.4</v>
      </c>
      <c r="E32" s="771">
        <f t="shared" si="0"/>
        <v>107.31707317073172</v>
      </c>
      <c r="F32" s="775">
        <v>120.47</v>
      </c>
    </row>
    <row r="33" spans="1:12" ht="21.75" customHeight="1" x14ac:dyDescent="0.25">
      <c r="A33" s="582" t="s">
        <v>278</v>
      </c>
      <c r="B33" s="63" t="s">
        <v>39</v>
      </c>
      <c r="C33" s="775">
        <v>152.69999999999999</v>
      </c>
      <c r="D33" s="771">
        <v>149.80000000000001</v>
      </c>
      <c r="E33" s="771">
        <f t="shared" si="0"/>
        <v>98.100851342501656</v>
      </c>
      <c r="F33" s="775">
        <v>143</v>
      </c>
    </row>
    <row r="34" spans="1:12" ht="21.75" customHeight="1" thickBot="1" x14ac:dyDescent="0.3">
      <c r="A34" s="126" t="s">
        <v>279</v>
      </c>
      <c r="B34" s="63" t="s">
        <v>39</v>
      </c>
      <c r="C34" s="775">
        <v>701.2</v>
      </c>
      <c r="D34" s="415">
        <v>739.5</v>
      </c>
      <c r="E34" s="415">
        <f>D34/C34*100</f>
        <v>105.46206503137479</v>
      </c>
      <c r="F34" s="775">
        <v>1020.76</v>
      </c>
    </row>
    <row r="35" spans="1:12" ht="27" customHeight="1" thickBot="1" x14ac:dyDescent="0.25">
      <c r="A35" s="422" t="s">
        <v>506</v>
      </c>
      <c r="B35" s="257"/>
      <c r="C35" s="414"/>
      <c r="D35" s="578"/>
      <c r="E35" s="578"/>
      <c r="F35" s="689"/>
    </row>
    <row r="36" spans="1:12" s="14" customFormat="1" ht="43.5" customHeight="1" x14ac:dyDescent="0.25">
      <c r="A36" s="580" t="s">
        <v>280</v>
      </c>
      <c r="B36" s="579" t="s">
        <v>28</v>
      </c>
      <c r="C36" s="775">
        <v>900</v>
      </c>
      <c r="D36" s="770">
        <v>450</v>
      </c>
      <c r="E36" s="770">
        <f>D36/C36*100</f>
        <v>50</v>
      </c>
      <c r="F36" s="774">
        <v>420</v>
      </c>
      <c r="H36" s="1"/>
      <c r="I36" s="26"/>
      <c r="J36" s="1"/>
      <c r="K36" s="142"/>
      <c r="L36" s="24"/>
    </row>
    <row r="37" spans="1:12" s="14" customFormat="1" ht="21.75" customHeight="1" x14ac:dyDescent="0.25">
      <c r="A37" s="581" t="s">
        <v>281</v>
      </c>
      <c r="B37" s="579" t="s">
        <v>28</v>
      </c>
      <c r="C37" s="775">
        <v>844.4</v>
      </c>
      <c r="D37" s="771">
        <v>877.77777777777783</v>
      </c>
      <c r="E37" s="771">
        <f t="shared" ref="E37:E54" si="1">D37/C37*100</f>
        <v>103.95283962313806</v>
      </c>
      <c r="F37" s="775">
        <v>633.29999999999995</v>
      </c>
      <c r="H37" s="1"/>
      <c r="I37" s="26"/>
      <c r="J37" s="1"/>
      <c r="K37" s="142"/>
      <c r="L37" s="24"/>
    </row>
    <row r="38" spans="1:12" s="14" customFormat="1" ht="21.75" customHeight="1" x14ac:dyDescent="0.25">
      <c r="A38" s="581" t="s">
        <v>282</v>
      </c>
      <c r="B38" s="579" t="s">
        <v>28</v>
      </c>
      <c r="C38" s="775">
        <v>588.9</v>
      </c>
      <c r="D38" s="771">
        <v>605.55555555555554</v>
      </c>
      <c r="E38" s="771">
        <f t="shared" si="1"/>
        <v>102.82824852361276</v>
      </c>
      <c r="F38" s="775">
        <v>433.3</v>
      </c>
      <c r="H38" s="1"/>
      <c r="I38" s="26"/>
      <c r="J38" s="1"/>
      <c r="K38" s="142"/>
      <c r="L38" s="24"/>
    </row>
    <row r="39" spans="1:12" s="14" customFormat="1" ht="16.5" x14ac:dyDescent="0.25">
      <c r="A39" s="581" t="s">
        <v>283</v>
      </c>
      <c r="B39" s="579" t="s">
        <v>28</v>
      </c>
      <c r="C39" s="775">
        <v>3000</v>
      </c>
      <c r="D39" s="771">
        <v>3000</v>
      </c>
      <c r="E39" s="771">
        <f t="shared" si="1"/>
        <v>100</v>
      </c>
      <c r="F39" s="775">
        <v>1500</v>
      </c>
      <c r="H39" s="1"/>
      <c r="I39" s="26"/>
      <c r="J39" s="1"/>
      <c r="K39" s="142"/>
      <c r="L39" s="24"/>
    </row>
    <row r="40" spans="1:12" s="14" customFormat="1" ht="16.5" x14ac:dyDescent="0.25">
      <c r="A40" s="581" t="s">
        <v>284</v>
      </c>
      <c r="B40" s="579" t="s">
        <v>28</v>
      </c>
      <c r="C40" s="775">
        <v>3250</v>
      </c>
      <c r="D40" s="771">
        <v>3250</v>
      </c>
      <c r="E40" s="771">
        <f t="shared" si="1"/>
        <v>100</v>
      </c>
      <c r="F40" s="775">
        <v>2500</v>
      </c>
      <c r="H40" s="1"/>
      <c r="I40" s="26"/>
      <c r="J40" s="1"/>
      <c r="K40" s="142"/>
      <c r="L40" s="24"/>
    </row>
    <row r="41" spans="1:12" s="14" customFormat="1" ht="35.25" customHeight="1" x14ac:dyDescent="0.25">
      <c r="A41" s="581" t="s">
        <v>285</v>
      </c>
      <c r="B41" s="579" t="s">
        <v>28</v>
      </c>
      <c r="C41" s="775">
        <v>433.3</v>
      </c>
      <c r="D41" s="771">
        <v>433.33333333333331</v>
      </c>
      <c r="E41" s="771">
        <f t="shared" si="1"/>
        <v>100.00769289945379</v>
      </c>
      <c r="F41" s="775">
        <v>400</v>
      </c>
      <c r="H41" s="1"/>
      <c r="I41" s="26"/>
      <c r="J41" s="1"/>
      <c r="K41" s="142"/>
      <c r="L41" s="24"/>
    </row>
    <row r="42" spans="1:12" s="14" customFormat="1" ht="33" customHeight="1" x14ac:dyDescent="0.25">
      <c r="A42" s="581" t="s">
        <v>286</v>
      </c>
      <c r="B42" s="579" t="s">
        <v>28</v>
      </c>
      <c r="C42" s="775">
        <v>516.70000000000005</v>
      </c>
      <c r="D42" s="771">
        <v>516.70000000000005</v>
      </c>
      <c r="E42" s="771">
        <f t="shared" si="1"/>
        <v>100</v>
      </c>
      <c r="F42" s="775">
        <v>475</v>
      </c>
      <c r="H42" s="1"/>
      <c r="I42" s="26"/>
      <c r="J42" s="1"/>
      <c r="K42" s="142"/>
      <c r="L42" s="24"/>
    </row>
    <row r="43" spans="1:12" s="14" customFormat="1" ht="24" customHeight="1" x14ac:dyDescent="0.25">
      <c r="A43" s="581" t="s">
        <v>287</v>
      </c>
      <c r="B43" s="579" t="s">
        <v>28</v>
      </c>
      <c r="C43" s="775">
        <v>1350</v>
      </c>
      <c r="D43" s="771">
        <v>1350</v>
      </c>
      <c r="E43" s="771">
        <f t="shared" si="1"/>
        <v>100</v>
      </c>
      <c r="F43" s="775" t="s">
        <v>65</v>
      </c>
      <c r="H43" s="1"/>
      <c r="I43" s="26"/>
      <c r="J43" s="1"/>
      <c r="K43" s="142"/>
      <c r="L43" s="24"/>
    </row>
    <row r="44" spans="1:12" s="14" customFormat="1" ht="36.75" customHeight="1" x14ac:dyDescent="0.25">
      <c r="A44" s="581" t="s">
        <v>288</v>
      </c>
      <c r="B44" s="579" t="s">
        <v>28</v>
      </c>
      <c r="C44" s="775">
        <v>5166.7</v>
      </c>
      <c r="D44" s="771">
        <v>5166.666666666667</v>
      </c>
      <c r="E44" s="771">
        <f t="shared" si="1"/>
        <v>99.999354842871995</v>
      </c>
      <c r="F44" s="775" t="s">
        <v>65</v>
      </c>
      <c r="H44" s="1"/>
      <c r="I44" s="26"/>
      <c r="J44" s="1"/>
      <c r="K44" s="142"/>
      <c r="L44" s="24"/>
    </row>
    <row r="45" spans="1:12" s="14" customFormat="1" ht="33" customHeight="1" x14ac:dyDescent="0.25">
      <c r="A45" s="581" t="s">
        <v>289</v>
      </c>
      <c r="B45" s="579" t="s">
        <v>28</v>
      </c>
      <c r="C45" s="775">
        <v>4000</v>
      </c>
      <c r="D45" s="771">
        <v>4000</v>
      </c>
      <c r="E45" s="771">
        <f t="shared" si="1"/>
        <v>100</v>
      </c>
      <c r="F45" s="775" t="s">
        <v>65</v>
      </c>
      <c r="H45" s="1"/>
      <c r="I45" s="26"/>
      <c r="J45" s="1"/>
      <c r="K45" s="142"/>
      <c r="L45" s="24"/>
    </row>
    <row r="46" spans="1:12" s="14" customFormat="1" ht="18" customHeight="1" x14ac:dyDescent="0.25">
      <c r="A46" s="581" t="s">
        <v>290</v>
      </c>
      <c r="B46" s="579" t="s">
        <v>28</v>
      </c>
      <c r="C46" s="775">
        <v>250</v>
      </c>
      <c r="D46" s="771">
        <v>250</v>
      </c>
      <c r="E46" s="771">
        <f t="shared" si="1"/>
        <v>100</v>
      </c>
      <c r="F46" s="775">
        <v>250</v>
      </c>
      <c r="H46" s="1"/>
      <c r="I46" s="24"/>
      <c r="J46" s="1"/>
      <c r="K46" s="142"/>
      <c r="L46" s="24"/>
    </row>
    <row r="47" spans="1:12" s="14" customFormat="1" ht="36" customHeight="1" thickBot="1" x14ac:dyDescent="0.3">
      <c r="A47" s="581" t="s">
        <v>250</v>
      </c>
      <c r="B47" s="579" t="s">
        <v>28</v>
      </c>
      <c r="C47" s="775">
        <v>366.7</v>
      </c>
      <c r="D47" s="415">
        <v>350</v>
      </c>
      <c r="E47" s="415">
        <f t="shared" si="1"/>
        <v>95.445868557403884</v>
      </c>
      <c r="F47" s="776">
        <v>450</v>
      </c>
      <c r="H47" s="1"/>
      <c r="I47" s="24"/>
      <c r="J47" s="1"/>
      <c r="K47" s="142"/>
      <c r="L47" s="24"/>
    </row>
    <row r="48" spans="1:12" ht="27" customHeight="1" thickBot="1" x14ac:dyDescent="0.3">
      <c r="A48" s="583" t="s">
        <v>291</v>
      </c>
      <c r="B48" s="584" t="s">
        <v>28</v>
      </c>
      <c r="C48" s="613">
        <v>379</v>
      </c>
      <c r="D48" s="623">
        <v>379</v>
      </c>
      <c r="E48" s="262">
        <f t="shared" si="1"/>
        <v>100</v>
      </c>
      <c r="F48" s="774">
        <v>379</v>
      </c>
      <c r="H48" s="1"/>
      <c r="I48" s="48"/>
      <c r="J48" s="1"/>
      <c r="K48" s="142"/>
    </row>
    <row r="49" spans="1:14" ht="53.25" customHeight="1" thickBot="1" x14ac:dyDescent="0.3">
      <c r="A49" s="585" t="s">
        <v>292</v>
      </c>
      <c r="B49" s="584" t="s">
        <v>28</v>
      </c>
      <c r="C49" s="262">
        <v>5.8</v>
      </c>
      <c r="D49" s="623">
        <v>5.7</v>
      </c>
      <c r="E49" s="262">
        <f t="shared" si="1"/>
        <v>98.275862068965523</v>
      </c>
      <c r="F49" s="262">
        <v>5.8</v>
      </c>
      <c r="H49" s="1"/>
      <c r="I49" s="25"/>
      <c r="J49" s="1"/>
      <c r="K49" s="142"/>
    </row>
    <row r="50" spans="1:14" ht="56.25" customHeight="1" thickBot="1" x14ac:dyDescent="0.3">
      <c r="A50" s="586" t="s">
        <v>293</v>
      </c>
      <c r="B50" s="584" t="s">
        <v>28</v>
      </c>
      <c r="C50" s="262">
        <v>7.6</v>
      </c>
      <c r="D50" s="623">
        <v>5.7</v>
      </c>
      <c r="E50" s="262">
        <f t="shared" si="1"/>
        <v>75.000000000000014</v>
      </c>
      <c r="F50" s="262">
        <v>5.8</v>
      </c>
      <c r="H50" s="1"/>
      <c r="I50" s="26"/>
      <c r="J50" s="1"/>
      <c r="K50" s="142"/>
    </row>
    <row r="51" spans="1:14" ht="24.75" customHeight="1" thickBot="1" x14ac:dyDescent="0.3">
      <c r="A51" s="586" t="s">
        <v>294</v>
      </c>
      <c r="B51" s="584" t="s">
        <v>28</v>
      </c>
      <c r="C51" s="262">
        <v>111</v>
      </c>
      <c r="D51" s="623">
        <v>117.5</v>
      </c>
      <c r="E51" s="262">
        <f t="shared" si="1"/>
        <v>105.85585585585586</v>
      </c>
      <c r="F51" s="262">
        <v>117.5</v>
      </c>
      <c r="H51" s="1"/>
      <c r="I51" s="26"/>
      <c r="J51" s="1"/>
      <c r="K51" s="142"/>
    </row>
    <row r="52" spans="1:14" ht="36.75" customHeight="1" thickBot="1" x14ac:dyDescent="0.3">
      <c r="A52" s="585" t="s">
        <v>295</v>
      </c>
      <c r="B52" s="584" t="s">
        <v>28</v>
      </c>
      <c r="C52" s="262">
        <v>3800</v>
      </c>
      <c r="D52" s="623">
        <v>3975</v>
      </c>
      <c r="E52" s="262">
        <f t="shared" si="1"/>
        <v>104.60526315789474</v>
      </c>
      <c r="F52" s="262" t="s">
        <v>65</v>
      </c>
      <c r="H52" s="1"/>
      <c r="I52" s="24"/>
      <c r="J52" s="1"/>
      <c r="K52" s="142"/>
    </row>
    <row r="53" spans="1:14" ht="35.25" customHeight="1" thickBot="1" x14ac:dyDescent="0.3">
      <c r="A53" s="586" t="s">
        <v>296</v>
      </c>
      <c r="B53" s="584" t="s">
        <v>28</v>
      </c>
      <c r="C53" s="262">
        <v>1984.5</v>
      </c>
      <c r="D53" s="623">
        <v>2235.6999999999998</v>
      </c>
      <c r="E53" s="262">
        <f t="shared" si="1"/>
        <v>112.65810027714789</v>
      </c>
      <c r="F53" s="612" t="s">
        <v>65</v>
      </c>
      <c r="H53" s="1"/>
      <c r="I53" s="26"/>
      <c r="J53" s="1"/>
      <c r="K53" s="142"/>
    </row>
    <row r="54" spans="1:14" ht="50.25" customHeight="1" thickBot="1" x14ac:dyDescent="0.3">
      <c r="A54" s="586" t="s">
        <v>297</v>
      </c>
      <c r="B54" s="584" t="s">
        <v>28</v>
      </c>
      <c r="C54" s="612">
        <v>163.6</v>
      </c>
      <c r="D54" s="624">
        <v>200</v>
      </c>
      <c r="E54" s="612">
        <f t="shared" si="1"/>
        <v>122.24938875305624</v>
      </c>
      <c r="F54" s="418">
        <v>91.7</v>
      </c>
      <c r="H54" s="143"/>
      <c r="I54" s="26"/>
      <c r="J54" s="143"/>
      <c r="K54" s="142"/>
    </row>
    <row r="55" spans="1:14" ht="23.25" hidden="1" customHeight="1" thickBot="1" x14ac:dyDescent="0.25">
      <c r="A55" s="786" t="s">
        <v>98</v>
      </c>
      <c r="B55" s="787" t="s">
        <v>67</v>
      </c>
      <c r="C55" s="415">
        <v>9825</v>
      </c>
      <c r="D55" s="292">
        <v>9825</v>
      </c>
      <c r="E55" s="291">
        <f t="shared" ref="E55:E58" si="2">D55/C55*100</f>
        <v>100</v>
      </c>
      <c r="F55" s="132" t="s">
        <v>65</v>
      </c>
    </row>
    <row r="56" spans="1:14" ht="21.75" hidden="1" customHeight="1" thickBot="1" x14ac:dyDescent="0.25">
      <c r="A56" s="788"/>
      <c r="B56" s="789" t="s">
        <v>68</v>
      </c>
      <c r="C56" s="414">
        <v>28000</v>
      </c>
      <c r="D56" s="292">
        <v>28000</v>
      </c>
      <c r="E56" s="291">
        <f t="shared" si="2"/>
        <v>100</v>
      </c>
      <c r="F56" s="132" t="s">
        <v>65</v>
      </c>
    </row>
    <row r="57" spans="1:14" ht="23.25" hidden="1" customHeight="1" thickBot="1" x14ac:dyDescent="0.25">
      <c r="A57" s="790" t="s">
        <v>99</v>
      </c>
      <c r="B57" s="789" t="s">
        <v>67</v>
      </c>
      <c r="C57" s="414">
        <v>9440</v>
      </c>
      <c r="D57" s="292">
        <v>9440</v>
      </c>
      <c r="E57" s="291">
        <f t="shared" si="2"/>
        <v>100</v>
      </c>
      <c r="F57" s="132" t="s">
        <v>65</v>
      </c>
    </row>
    <row r="58" spans="1:14" ht="17.25" hidden="1" customHeight="1" thickBot="1" x14ac:dyDescent="0.25">
      <c r="A58" s="788"/>
      <c r="B58" s="789" t="s">
        <v>68</v>
      </c>
      <c r="C58" s="414">
        <v>50000</v>
      </c>
      <c r="D58" s="292">
        <v>50000</v>
      </c>
      <c r="E58" s="291">
        <f t="shared" si="2"/>
        <v>100</v>
      </c>
      <c r="F58" s="132" t="s">
        <v>65</v>
      </c>
    </row>
    <row r="59" spans="1:14" ht="39.75" customHeight="1" thickBot="1" x14ac:dyDescent="0.25">
      <c r="A59" s="769" t="s">
        <v>507</v>
      </c>
      <c r="B59" s="587"/>
      <c r="C59" s="414"/>
      <c r="D59" s="611"/>
      <c r="E59" s="611"/>
      <c r="F59" s="690"/>
      <c r="G59" s="41"/>
      <c r="H59" s="625"/>
    </row>
    <row r="60" spans="1:14" ht="55.5" customHeight="1" x14ac:dyDescent="0.2">
      <c r="A60" s="580" t="s">
        <v>167</v>
      </c>
      <c r="B60" s="614" t="s">
        <v>45</v>
      </c>
      <c r="C60" s="615">
        <v>58.85</v>
      </c>
      <c r="D60" s="615">
        <v>56.32</v>
      </c>
      <c r="E60" s="770">
        <f>D60/C60*100</f>
        <v>95.700934579439249</v>
      </c>
      <c r="F60" s="427">
        <v>87.1</v>
      </c>
      <c r="I60" s="629"/>
      <c r="J60" s="630"/>
    </row>
    <row r="61" spans="1:14" ht="27" customHeight="1" x14ac:dyDescent="0.2">
      <c r="A61" s="588" t="s">
        <v>298</v>
      </c>
      <c r="B61" s="589" t="s">
        <v>46</v>
      </c>
      <c r="C61" s="616">
        <v>1.66</v>
      </c>
      <c r="D61" s="616">
        <v>1.76</v>
      </c>
      <c r="E61" s="771">
        <f>D61/C61*100</f>
        <v>106.02409638554218</v>
      </c>
      <c r="F61" s="427">
        <v>1.76</v>
      </c>
      <c r="I61" s="631"/>
      <c r="J61" s="608"/>
    </row>
    <row r="62" spans="1:14" ht="24" customHeight="1" x14ac:dyDescent="0.2">
      <c r="A62" s="588" t="s">
        <v>299</v>
      </c>
      <c r="B62" s="589" t="s">
        <v>93</v>
      </c>
      <c r="C62" s="616">
        <v>1185.03</v>
      </c>
      <c r="D62" s="616">
        <v>1252.0999999999999</v>
      </c>
      <c r="E62" s="771">
        <f t="shared" ref="E62:E63" si="3">D62/C62*100</f>
        <v>105.659772326439</v>
      </c>
      <c r="F62" s="427">
        <v>1117.9490000000001</v>
      </c>
      <c r="H62" s="144"/>
      <c r="I62" s="632"/>
      <c r="J62" s="632"/>
      <c r="K62" s="144"/>
    </row>
    <row r="63" spans="1:14" ht="24" customHeight="1" x14ac:dyDescent="0.2">
      <c r="A63" s="588" t="s">
        <v>300</v>
      </c>
      <c r="B63" s="589" t="s">
        <v>94</v>
      </c>
      <c r="C63" s="616">
        <v>92.96</v>
      </c>
      <c r="D63" s="616">
        <v>98.22</v>
      </c>
      <c r="E63" s="771">
        <f t="shared" si="3"/>
        <v>105.65834767641998</v>
      </c>
      <c r="F63" s="427">
        <v>63.917999999999999</v>
      </c>
      <c r="H63" s="144"/>
      <c r="I63" s="633"/>
      <c r="J63" s="633"/>
      <c r="K63" s="144"/>
      <c r="N63" s="21"/>
    </row>
    <row r="64" spans="1:14" ht="24" customHeight="1" x14ac:dyDescent="0.2">
      <c r="A64" s="588" t="s">
        <v>301</v>
      </c>
      <c r="B64" s="589" t="s">
        <v>94</v>
      </c>
      <c r="C64" s="617">
        <v>72.37</v>
      </c>
      <c r="D64" s="617">
        <f>46.04+30.51</f>
        <v>76.55</v>
      </c>
      <c r="E64" s="771">
        <f>D64/C64*100</f>
        <v>105.77587398093131</v>
      </c>
      <c r="F64" s="427">
        <v>121.339</v>
      </c>
      <c r="G64" s="46"/>
      <c r="H64" s="144"/>
      <c r="I64" s="632"/>
      <c r="J64" s="632"/>
      <c r="K64" s="144"/>
    </row>
    <row r="65" spans="1:21" ht="24" customHeight="1" thickBot="1" x14ac:dyDescent="0.25">
      <c r="A65" s="590" t="s">
        <v>471</v>
      </c>
      <c r="B65" s="589" t="s">
        <v>94</v>
      </c>
      <c r="C65" s="426" t="s">
        <v>65</v>
      </c>
      <c r="D65" s="426">
        <v>1735.26</v>
      </c>
      <c r="E65" s="776"/>
      <c r="F65" s="427" t="s">
        <v>65</v>
      </c>
      <c r="H65" s="144"/>
      <c r="I65" s="634"/>
      <c r="J65" s="634"/>
      <c r="K65" s="144"/>
    </row>
    <row r="66" spans="1:21" ht="36.75" customHeight="1" thickBot="1" x14ac:dyDescent="0.25">
      <c r="A66" s="591" t="s">
        <v>527</v>
      </c>
      <c r="B66" s="587" t="s">
        <v>28</v>
      </c>
      <c r="C66" s="414" t="s">
        <v>509</v>
      </c>
      <c r="D66" s="414" t="s">
        <v>509</v>
      </c>
      <c r="E66" s="414" t="s">
        <v>214</v>
      </c>
      <c r="F66" s="262">
        <v>24</v>
      </c>
    </row>
    <row r="67" spans="1:21" ht="16.5" x14ac:dyDescent="0.25">
      <c r="A67" s="620" t="s">
        <v>503</v>
      </c>
      <c r="B67" s="770"/>
      <c r="C67" s="610"/>
      <c r="D67" s="610"/>
      <c r="E67" s="610" t="s">
        <v>104</v>
      </c>
      <c r="F67" s="774"/>
    </row>
    <row r="68" spans="1:21" ht="33" customHeight="1" x14ac:dyDescent="0.25">
      <c r="A68" s="621" t="s">
        <v>560</v>
      </c>
      <c r="B68" s="416" t="s">
        <v>28</v>
      </c>
      <c r="C68" s="771">
        <v>36227.65</v>
      </c>
      <c r="D68" s="771">
        <v>26031.03</v>
      </c>
      <c r="E68" s="771">
        <f>D68/C68*100</f>
        <v>71.854039663075014</v>
      </c>
      <c r="F68" s="775">
        <v>28900.16</v>
      </c>
    </row>
    <row r="69" spans="1:21" ht="33" customHeight="1" x14ac:dyDescent="0.2">
      <c r="A69" s="581" t="s">
        <v>302</v>
      </c>
      <c r="B69" s="416" t="s">
        <v>28</v>
      </c>
      <c r="C69" s="771">
        <v>2674.01</v>
      </c>
      <c r="D69" s="771">
        <v>2338.61</v>
      </c>
      <c r="E69" s="771">
        <f>D69/C69*100</f>
        <v>87.457040175616399</v>
      </c>
      <c r="F69" s="775">
        <v>1736.48</v>
      </c>
    </row>
    <row r="70" spans="1:21" ht="49.5" customHeight="1" x14ac:dyDescent="0.25">
      <c r="A70" s="622" t="s">
        <v>303</v>
      </c>
      <c r="B70" s="416" t="s">
        <v>27</v>
      </c>
      <c r="C70" s="771">
        <f>C69/C68*100</f>
        <v>7.3811301588703664</v>
      </c>
      <c r="D70" s="771">
        <f t="shared" ref="D70:F70" si="4">D69/D68*100</f>
        <v>8.9839318690040315</v>
      </c>
      <c r="E70" s="771" t="s">
        <v>598</v>
      </c>
      <c r="F70" s="775">
        <f t="shared" si="4"/>
        <v>6.0085480495609715</v>
      </c>
    </row>
    <row r="71" spans="1:21" ht="34.5" customHeight="1" thickBot="1" x14ac:dyDescent="0.3">
      <c r="A71" s="417" t="s">
        <v>304</v>
      </c>
      <c r="B71" s="618" t="s">
        <v>28</v>
      </c>
      <c r="C71" s="415">
        <v>3381</v>
      </c>
      <c r="D71" s="415">
        <v>3381</v>
      </c>
      <c r="E71" s="415">
        <f>D71/C71*100</f>
        <v>100</v>
      </c>
      <c r="F71" s="626" t="s">
        <v>511</v>
      </c>
      <c r="H71" s="144"/>
      <c r="I71" s="144"/>
    </row>
    <row r="72" spans="1:21" s="6" customFormat="1" ht="15.75" customHeight="1" x14ac:dyDescent="0.25">
      <c r="A72" s="1010" t="s">
        <v>505</v>
      </c>
      <c r="B72" s="1010"/>
      <c r="C72" s="1010"/>
      <c r="D72" s="1010"/>
      <c r="E72" s="1010"/>
      <c r="F72" s="1010"/>
      <c r="H72" s="619"/>
      <c r="I72" s="619"/>
      <c r="J72" s="19"/>
      <c r="K72" s="19"/>
      <c r="L72" s="19"/>
    </row>
    <row r="73" spans="1:21" x14ac:dyDescent="0.2">
      <c r="A73" s="950" t="s">
        <v>508</v>
      </c>
      <c r="B73" s="950"/>
      <c r="C73" s="950"/>
      <c r="D73" s="950"/>
      <c r="E73" s="950"/>
      <c r="F73" s="950"/>
      <c r="G73" s="3"/>
      <c r="H73" s="145"/>
      <c r="I73" s="145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3"/>
    </row>
    <row r="74" spans="1:21" x14ac:dyDescent="0.2">
      <c r="A74" s="950" t="s">
        <v>562</v>
      </c>
      <c r="B74" s="950"/>
      <c r="C74" s="950"/>
      <c r="D74" s="950"/>
      <c r="E74" s="950"/>
      <c r="F74" s="950"/>
      <c r="G74" s="3"/>
      <c r="H74" s="145"/>
      <c r="I74" s="145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3"/>
    </row>
    <row r="75" spans="1:21" x14ac:dyDescent="0.2">
      <c r="A75" s="950" t="s">
        <v>510</v>
      </c>
      <c r="B75" s="950"/>
      <c r="C75" s="950"/>
      <c r="D75" s="950"/>
      <c r="E75" s="950"/>
      <c r="F75" s="950"/>
      <c r="G75" s="3"/>
      <c r="H75" s="145"/>
      <c r="I75" s="145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3"/>
    </row>
    <row r="76" spans="1:21" ht="32.25" customHeight="1" x14ac:dyDescent="0.2">
      <c r="A76" s="950" t="s">
        <v>597</v>
      </c>
      <c r="B76" s="950"/>
      <c r="C76" s="950"/>
      <c r="D76" s="950"/>
      <c r="E76" s="950"/>
      <c r="F76" s="950"/>
      <c r="G76" s="3"/>
      <c r="H76" s="145"/>
      <c r="I76" s="145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3"/>
    </row>
    <row r="77" spans="1:21" x14ac:dyDescent="0.2">
      <c r="A77" s="543"/>
      <c r="B77" s="543"/>
      <c r="C77" s="543"/>
      <c r="D77" s="543"/>
      <c r="E77" s="543"/>
      <c r="F77" s="543"/>
      <c r="G77" s="3"/>
      <c r="H77" s="145"/>
      <c r="I77" s="145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3"/>
    </row>
    <row r="78" spans="1:21" ht="24.75" customHeight="1" x14ac:dyDescent="0.2">
      <c r="A78" s="1008" t="s">
        <v>588</v>
      </c>
      <c r="B78" s="1008"/>
      <c r="C78" s="1008"/>
      <c r="D78" s="1008"/>
      <c r="E78" s="1008"/>
      <c r="F78" s="1008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6.5" thickBot="1" x14ac:dyDescent="0.25">
      <c r="A79" s="74"/>
      <c r="B79" s="74"/>
      <c r="C79" s="74"/>
      <c r="D79" s="627"/>
      <c r="E79" s="74"/>
      <c r="F79" s="628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3"/>
      <c r="T79" s="59"/>
      <c r="U79" s="59"/>
    </row>
    <row r="80" spans="1:21" ht="36.75" customHeight="1" thickBot="1" x14ac:dyDescent="0.25">
      <c r="A80" s="593" t="s">
        <v>15</v>
      </c>
      <c r="B80" s="779" t="s">
        <v>59</v>
      </c>
      <c r="C80" s="794" t="s">
        <v>512</v>
      </c>
      <c r="D80" s="779" t="s">
        <v>419</v>
      </c>
      <c r="E80" s="593" t="s">
        <v>513</v>
      </c>
      <c r="F80" s="594" t="s">
        <v>514</v>
      </c>
      <c r="L80" s="141"/>
      <c r="M80" s="141"/>
      <c r="N80" s="3"/>
      <c r="O80" s="78"/>
      <c r="P80" s="78"/>
      <c r="Q80" s="3"/>
      <c r="R80" s="78"/>
      <c r="S80" s="78"/>
      <c r="T80" s="59"/>
      <c r="U80" s="59"/>
    </row>
    <row r="81" spans="1:21" ht="21.75" customHeight="1" thickBot="1" x14ac:dyDescent="0.25">
      <c r="A81" s="783" t="s">
        <v>420</v>
      </c>
      <c r="B81" s="783" t="s">
        <v>16</v>
      </c>
      <c r="C81" s="791" t="s">
        <v>516</v>
      </c>
      <c r="D81" s="796">
        <v>24</v>
      </c>
      <c r="E81" s="797">
        <v>25.8</v>
      </c>
      <c r="F81" s="800">
        <v>23.23</v>
      </c>
      <c r="L81" s="79"/>
      <c r="M81" s="79"/>
      <c r="N81" s="3"/>
      <c r="O81" s="79"/>
      <c r="P81" s="79"/>
      <c r="Q81" s="3"/>
      <c r="R81" s="79"/>
      <c r="S81" s="79"/>
      <c r="T81" s="59"/>
      <c r="U81" s="59"/>
    </row>
    <row r="82" spans="1:21" ht="17.25" thickBot="1" x14ac:dyDescent="0.25">
      <c r="A82" s="783" t="s">
        <v>17</v>
      </c>
      <c r="B82" s="783" t="s">
        <v>94</v>
      </c>
      <c r="C82" s="792">
        <v>76.3</v>
      </c>
      <c r="D82" s="792">
        <v>121.34</v>
      </c>
      <c r="E82" s="782">
        <v>40.909999999999997</v>
      </c>
      <c r="F82" s="801">
        <v>56.44</v>
      </c>
      <c r="L82" s="80"/>
      <c r="M82" s="80"/>
      <c r="N82" s="3"/>
      <c r="O82" s="80"/>
      <c r="P82" s="80"/>
      <c r="Q82" s="3"/>
      <c r="R82" s="80"/>
      <c r="S82" s="80"/>
      <c r="T82" s="59"/>
      <c r="U82" s="59"/>
    </row>
    <row r="83" spans="1:21" ht="17.25" thickBot="1" x14ac:dyDescent="0.25">
      <c r="A83" s="783" t="s">
        <v>18</v>
      </c>
      <c r="B83" s="783" t="s">
        <v>93</v>
      </c>
      <c r="C83" s="793">
        <v>1253</v>
      </c>
      <c r="D83" s="793">
        <v>1117.9490000000001</v>
      </c>
      <c r="E83" s="798">
        <v>1642.02</v>
      </c>
      <c r="F83" s="802">
        <v>1538.51</v>
      </c>
      <c r="L83" s="81"/>
      <c r="M83" s="81"/>
      <c r="N83" s="3"/>
      <c r="O83" s="81"/>
      <c r="P83" s="81"/>
      <c r="Q83" s="3"/>
      <c r="R83" s="81"/>
      <c r="S83" s="81"/>
      <c r="T83" s="59"/>
      <c r="U83" s="59"/>
    </row>
    <row r="84" spans="1:21" ht="17.25" thickBot="1" x14ac:dyDescent="0.25">
      <c r="A84" s="783" t="s">
        <v>19</v>
      </c>
      <c r="B84" s="783" t="s">
        <v>94</v>
      </c>
      <c r="C84" s="792">
        <v>98.15</v>
      </c>
      <c r="D84" s="792">
        <v>63.917999999999999</v>
      </c>
      <c r="E84" s="782">
        <v>117.29</v>
      </c>
      <c r="F84" s="801">
        <v>121.77</v>
      </c>
      <c r="L84" s="80"/>
      <c r="M84" s="80"/>
      <c r="N84" s="3"/>
      <c r="O84" s="80"/>
      <c r="P84" s="80"/>
      <c r="Q84" s="3"/>
      <c r="R84" s="80"/>
      <c r="S84" s="80"/>
      <c r="T84" s="59"/>
      <c r="U84" s="59"/>
    </row>
    <row r="85" spans="1:21" ht="31.5" customHeight="1" thickBot="1" x14ac:dyDescent="0.25">
      <c r="A85" s="783" t="s">
        <v>71</v>
      </c>
      <c r="B85" s="783" t="s">
        <v>308</v>
      </c>
      <c r="C85" s="795">
        <v>176</v>
      </c>
      <c r="D85" s="795">
        <v>176</v>
      </c>
      <c r="E85" s="799">
        <v>176</v>
      </c>
      <c r="F85" s="803">
        <v>176</v>
      </c>
      <c r="L85" s="82"/>
      <c r="M85" s="82"/>
      <c r="N85" s="3"/>
      <c r="O85" s="82"/>
      <c r="P85" s="82"/>
      <c r="Q85" s="3"/>
      <c r="R85" s="82"/>
      <c r="S85" s="82"/>
      <c r="T85" s="59"/>
      <c r="U85" s="59"/>
    </row>
    <row r="86" spans="1:21" x14ac:dyDescent="0.2">
      <c r="A86" s="1006" t="s">
        <v>163</v>
      </c>
      <c r="B86" s="1006"/>
      <c r="C86" s="1006"/>
      <c r="D86" s="1006"/>
      <c r="E86" s="1006"/>
      <c r="F86" s="1006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59"/>
      <c r="U86" s="59"/>
    </row>
    <row r="87" spans="1:21" x14ac:dyDescent="0.2">
      <c r="A87" s="950" t="s">
        <v>563</v>
      </c>
      <c r="B87" s="950"/>
      <c r="C87" s="950"/>
      <c r="D87" s="950"/>
      <c r="E87" s="950"/>
      <c r="F87" s="950"/>
      <c r="G87" s="3"/>
      <c r="H87" s="145"/>
      <c r="I87" s="145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3"/>
    </row>
    <row r="88" spans="1:21" ht="15.75" customHeight="1" x14ac:dyDescent="0.2">
      <c r="A88" s="1009" t="s">
        <v>515</v>
      </c>
      <c r="B88" s="1009"/>
      <c r="C88" s="1009"/>
      <c r="D88" s="1009"/>
      <c r="E88" s="1009"/>
      <c r="F88" s="1009"/>
      <c r="G88" s="635"/>
      <c r="H88" s="635"/>
      <c r="I88" s="635"/>
      <c r="J88" s="635"/>
      <c r="K88" s="635"/>
      <c r="L88" s="635"/>
      <c r="M88" s="635"/>
      <c r="N88" s="635"/>
      <c r="O88" s="635"/>
      <c r="P88" s="74"/>
      <c r="Q88" s="74"/>
      <c r="R88" s="74"/>
      <c r="S88" s="74"/>
      <c r="T88" s="59"/>
      <c r="U88" s="59"/>
    </row>
    <row r="90" spans="1:21" ht="19.5" customHeight="1" x14ac:dyDescent="0.2">
      <c r="A90" s="1000" t="s">
        <v>433</v>
      </c>
      <c r="B90" s="1000"/>
      <c r="C90" s="1000"/>
      <c r="D90" s="1000"/>
      <c r="E90" s="1000"/>
      <c r="F90" s="1000"/>
      <c r="G90" s="85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59"/>
      <c r="U90" s="59"/>
    </row>
    <row r="91" spans="1:21" ht="16.5" thickBot="1" x14ac:dyDescent="0.25">
      <c r="D91" s="60"/>
      <c r="E91" s="57"/>
      <c r="F91" s="437" t="s">
        <v>434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59"/>
      <c r="U91" s="59"/>
    </row>
    <row r="92" spans="1:21" ht="17.25" customHeight="1" thickBot="1" x14ac:dyDescent="0.25">
      <c r="A92" s="1002" t="s">
        <v>56</v>
      </c>
      <c r="B92" s="1003"/>
      <c r="C92" s="592" t="s">
        <v>589</v>
      </c>
      <c r="D92" s="593" t="s">
        <v>590</v>
      </c>
      <c r="E92" s="593" t="s">
        <v>579</v>
      </c>
      <c r="F92" s="594" t="s">
        <v>580</v>
      </c>
      <c r="G92" s="83"/>
      <c r="I92" s="83"/>
      <c r="J92" s="83"/>
      <c r="K92" s="83"/>
      <c r="M92" s="83"/>
      <c r="N92" s="83"/>
      <c r="O92" s="83"/>
      <c r="P92" s="3"/>
      <c r="Q92" s="83"/>
      <c r="R92" s="83"/>
      <c r="S92" s="83"/>
      <c r="T92" s="59"/>
      <c r="U92" s="59"/>
    </row>
    <row r="93" spans="1:21" ht="16.5" x14ac:dyDescent="0.25">
      <c r="A93" s="1004" t="s">
        <v>21</v>
      </c>
      <c r="B93" s="1005"/>
      <c r="C93" s="595" t="s">
        <v>436</v>
      </c>
      <c r="D93" s="596">
        <v>43</v>
      </c>
      <c r="E93" s="597" t="s">
        <v>215</v>
      </c>
      <c r="F93" s="598" t="s">
        <v>215</v>
      </c>
      <c r="G93" s="84"/>
      <c r="I93" s="84"/>
      <c r="J93" s="84"/>
      <c r="K93" s="84"/>
      <c r="M93" s="84"/>
      <c r="N93" s="84"/>
      <c r="O93" s="84"/>
      <c r="P93" s="3"/>
      <c r="Q93" s="84"/>
      <c r="R93" s="84"/>
      <c r="S93" s="84"/>
      <c r="T93" s="59"/>
      <c r="U93" s="59"/>
    </row>
    <row r="94" spans="1:21" ht="16.5" x14ac:dyDescent="0.25">
      <c r="A94" s="996" t="s">
        <v>72</v>
      </c>
      <c r="B94" s="997"/>
      <c r="C94" s="599" t="s">
        <v>437</v>
      </c>
      <c r="D94" s="423" t="s">
        <v>443</v>
      </c>
      <c r="E94" s="600" t="s">
        <v>435</v>
      </c>
      <c r="F94" s="425" t="s">
        <v>594</v>
      </c>
      <c r="G94" s="84"/>
      <c r="I94" s="84"/>
      <c r="J94" s="84"/>
      <c r="K94" s="84"/>
      <c r="M94" s="84"/>
      <c r="N94" s="84"/>
      <c r="O94" s="84"/>
      <c r="P94" s="3"/>
      <c r="Q94" s="84"/>
      <c r="R94" s="84"/>
      <c r="S94" s="84"/>
      <c r="T94" s="59"/>
      <c r="U94" s="59"/>
    </row>
    <row r="95" spans="1:21" ht="16.5" x14ac:dyDescent="0.25">
      <c r="A95" s="996" t="s">
        <v>73</v>
      </c>
      <c r="B95" s="997"/>
      <c r="C95" s="599" t="s">
        <v>438</v>
      </c>
      <c r="D95" s="423" t="s">
        <v>444</v>
      </c>
      <c r="E95" s="601" t="s">
        <v>592</v>
      </c>
      <c r="F95" s="425" t="s">
        <v>595</v>
      </c>
      <c r="G95" s="84"/>
      <c r="I95" s="84"/>
      <c r="J95" s="84"/>
      <c r="K95" s="84"/>
      <c r="M95" s="84"/>
      <c r="N95" s="84"/>
      <c r="O95" s="84"/>
      <c r="P95" s="3"/>
      <c r="Q95" s="84"/>
      <c r="R95" s="84"/>
      <c r="S95" s="84"/>
      <c r="T95" s="59"/>
      <c r="U95" s="59"/>
    </row>
    <row r="96" spans="1:21" ht="17.25" thickBot="1" x14ac:dyDescent="0.3">
      <c r="A96" s="998" t="s">
        <v>22</v>
      </c>
      <c r="B96" s="999"/>
      <c r="C96" s="602" t="s">
        <v>561</v>
      </c>
      <c r="D96" s="424" t="s">
        <v>591</v>
      </c>
      <c r="E96" s="603" t="s">
        <v>593</v>
      </c>
      <c r="F96" s="607" t="s">
        <v>596</v>
      </c>
      <c r="G96" s="84"/>
      <c r="I96" s="84"/>
      <c r="J96" s="84"/>
      <c r="K96" s="84"/>
      <c r="M96" s="84"/>
      <c r="N96" s="84"/>
      <c r="O96" s="84"/>
      <c r="P96" s="3"/>
      <c r="Q96" s="84"/>
      <c r="R96" s="84"/>
      <c r="S96" s="84"/>
      <c r="T96" s="59"/>
      <c r="U96" s="59"/>
    </row>
    <row r="97" spans="1:20" x14ac:dyDescent="0.25">
      <c r="A97" s="604" t="s">
        <v>439</v>
      </c>
      <c r="B97" s="39"/>
      <c r="C97" s="39"/>
      <c r="D97" s="605"/>
      <c r="E97" s="606"/>
      <c r="F97" s="606"/>
      <c r="G97" s="3"/>
      <c r="M97" s="3"/>
      <c r="N97" s="3"/>
      <c r="O97" s="3"/>
      <c r="P97" s="3"/>
      <c r="Q97" s="3"/>
      <c r="R97" s="3"/>
      <c r="S97" s="3"/>
      <c r="T97" s="3"/>
    </row>
  </sheetData>
  <mergeCells count="19">
    <mergeCell ref="A88:F88"/>
    <mergeCell ref="A72:F72"/>
    <mergeCell ref="A76:F76"/>
    <mergeCell ref="A95:B95"/>
    <mergeCell ref="A96:B96"/>
    <mergeCell ref="A90:F90"/>
    <mergeCell ref="A1:F1"/>
    <mergeCell ref="C3:E3"/>
    <mergeCell ref="A92:B92"/>
    <mergeCell ref="A93:B93"/>
    <mergeCell ref="A94:B94"/>
    <mergeCell ref="A86:F86"/>
    <mergeCell ref="B3:B4"/>
    <mergeCell ref="A3:A4"/>
    <mergeCell ref="A78:F78"/>
    <mergeCell ref="A75:F75"/>
    <mergeCell ref="A73:F73"/>
    <mergeCell ref="A87:F87"/>
    <mergeCell ref="A74:F74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pane xSplit="2" ySplit="4" topLeftCell="C5" activePane="bottomRight" state="frozen"/>
      <selection sqref="A1:S1"/>
      <selection pane="topRight" sqref="A1:S1"/>
      <selection pane="bottomLeft" sqref="A1:S1"/>
      <selection pane="bottomRight" activeCell="D10" sqref="D10"/>
    </sheetView>
  </sheetViews>
  <sheetFormatPr defaultColWidth="9.140625" defaultRowHeight="15.75" x14ac:dyDescent="0.25"/>
  <cols>
    <col min="1" max="1" width="6" style="3" customWidth="1"/>
    <col min="2" max="2" width="22.7109375" style="3" customWidth="1"/>
    <col min="3" max="3" width="15.28515625" style="3" customWidth="1"/>
    <col min="4" max="4" width="14.7109375" style="3" customWidth="1"/>
    <col min="5" max="6" width="16" style="12" bestFit="1" customWidth="1"/>
    <col min="7" max="7" width="14.7109375" style="12" customWidth="1"/>
    <col min="8" max="8" width="16.85546875" style="3" customWidth="1"/>
    <col min="9" max="9" width="14.7109375" style="3" customWidth="1"/>
    <col min="10" max="10" width="18.7109375" style="3" customWidth="1"/>
    <col min="11" max="13" width="14.7109375" style="3" customWidth="1"/>
    <col min="14" max="14" width="16.140625" style="3" customWidth="1"/>
    <col min="15" max="16384" width="9.140625" style="3"/>
  </cols>
  <sheetData>
    <row r="1" spans="1:15" ht="38.25" customHeight="1" x14ac:dyDescent="0.2">
      <c r="A1" s="1013" t="s">
        <v>228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</row>
    <row r="2" spans="1:15" ht="6" customHeight="1" thickBot="1" x14ac:dyDescent="0.35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59"/>
    </row>
    <row r="3" spans="1:15" ht="45.75" customHeight="1" thickBot="1" x14ac:dyDescent="0.25">
      <c r="A3" s="59"/>
      <c r="B3" s="1014" t="s">
        <v>229</v>
      </c>
      <c r="C3" s="1011" t="s">
        <v>230</v>
      </c>
      <c r="D3" s="1012"/>
      <c r="E3" s="1011" t="s">
        <v>248</v>
      </c>
      <c r="F3" s="1012"/>
      <c r="G3" s="1011" t="s">
        <v>231</v>
      </c>
      <c r="H3" s="1012"/>
      <c r="I3" s="1011" t="s">
        <v>232</v>
      </c>
      <c r="J3" s="1012"/>
      <c r="K3" s="1011" t="s">
        <v>233</v>
      </c>
      <c r="L3" s="1012"/>
      <c r="M3" s="1011" t="s">
        <v>234</v>
      </c>
      <c r="N3" s="1012"/>
    </row>
    <row r="4" spans="1:15" ht="24.75" customHeight="1" thickBot="1" x14ac:dyDescent="0.25">
      <c r="A4" s="59"/>
      <c r="B4" s="1015"/>
      <c r="C4" s="391">
        <v>2018</v>
      </c>
      <c r="D4" s="391">
        <v>2019</v>
      </c>
      <c r="E4" s="391">
        <v>2018</v>
      </c>
      <c r="F4" s="391">
        <v>2019</v>
      </c>
      <c r="G4" s="391">
        <v>2018</v>
      </c>
      <c r="H4" s="391">
        <v>2019</v>
      </c>
      <c r="I4" s="391">
        <v>2018</v>
      </c>
      <c r="J4" s="391">
        <v>2019</v>
      </c>
      <c r="K4" s="391">
        <v>2018</v>
      </c>
      <c r="L4" s="391">
        <v>2019</v>
      </c>
      <c r="M4" s="391">
        <v>2018</v>
      </c>
      <c r="N4" s="391">
        <v>2019</v>
      </c>
    </row>
    <row r="5" spans="1:15" s="28" customFormat="1" ht="45" customHeight="1" x14ac:dyDescent="0.2">
      <c r="A5" s="392"/>
      <c r="B5" s="393" t="s">
        <v>235</v>
      </c>
      <c r="C5" s="394">
        <v>7079.88</v>
      </c>
      <c r="D5" s="394">
        <v>5931.58</v>
      </c>
      <c r="E5" s="394">
        <v>12876.03</v>
      </c>
      <c r="F5" s="395">
        <v>11451.94</v>
      </c>
      <c r="G5" s="394">
        <v>991.6</v>
      </c>
      <c r="H5" s="394">
        <v>806.77</v>
      </c>
      <c r="I5" s="394">
        <v>1094.45</v>
      </c>
      <c r="J5" s="395">
        <v>1331.18</v>
      </c>
      <c r="K5" s="394">
        <v>1331.67</v>
      </c>
      <c r="L5" s="394">
        <v>1291.75</v>
      </c>
      <c r="M5" s="396">
        <v>17.170000000000002</v>
      </c>
      <c r="N5" s="396">
        <v>15.61</v>
      </c>
    </row>
    <row r="6" spans="1:15" s="28" customFormat="1" ht="39" customHeight="1" x14ac:dyDescent="0.2">
      <c r="A6" s="392"/>
      <c r="B6" s="397" t="s">
        <v>236</v>
      </c>
      <c r="C6" s="398">
        <v>7001.33</v>
      </c>
      <c r="D6" s="398">
        <v>6277.77</v>
      </c>
      <c r="E6" s="398">
        <v>13572.75</v>
      </c>
      <c r="F6" s="399">
        <v>12646.5</v>
      </c>
      <c r="G6" s="398">
        <v>988.25</v>
      </c>
      <c r="H6" s="398">
        <v>817.9</v>
      </c>
      <c r="I6" s="398">
        <v>1022.45</v>
      </c>
      <c r="J6" s="399">
        <v>1443.15</v>
      </c>
      <c r="K6" s="398">
        <v>1331.53</v>
      </c>
      <c r="L6" s="398">
        <v>1320.0650000000001</v>
      </c>
      <c r="M6" s="400">
        <v>16.66</v>
      </c>
      <c r="N6" s="400">
        <v>15.806250000000002</v>
      </c>
    </row>
    <row r="7" spans="1:15" s="28" customFormat="1" ht="39.75" customHeight="1" x14ac:dyDescent="0.2">
      <c r="A7" s="392"/>
      <c r="B7" s="397" t="s">
        <v>237</v>
      </c>
      <c r="C7" s="398">
        <v>6795.25</v>
      </c>
      <c r="D7" s="398">
        <v>6450.3119047619048</v>
      </c>
      <c r="E7" s="398">
        <v>13399.76</v>
      </c>
      <c r="F7" s="399">
        <v>13056.307142857142</v>
      </c>
      <c r="G7" s="398">
        <v>954.57</v>
      </c>
      <c r="H7" s="398">
        <v>843.4</v>
      </c>
      <c r="I7" s="398">
        <v>987.33</v>
      </c>
      <c r="J7" s="399">
        <v>1530.71</v>
      </c>
      <c r="K7" s="398">
        <v>1324.66</v>
      </c>
      <c r="L7" s="398">
        <v>1300.8699999999999</v>
      </c>
      <c r="M7" s="400">
        <v>16.47</v>
      </c>
      <c r="N7" s="400">
        <v>15.32</v>
      </c>
    </row>
    <row r="8" spans="1:15" s="28" customFormat="1" ht="43.5" customHeight="1" x14ac:dyDescent="0.2">
      <c r="A8" s="392"/>
      <c r="B8" s="397" t="s">
        <v>238</v>
      </c>
      <c r="C8" s="398">
        <v>6838.07</v>
      </c>
      <c r="D8" s="398">
        <v>6444.5</v>
      </c>
      <c r="E8" s="398">
        <v>13930.75</v>
      </c>
      <c r="F8" s="399">
        <v>12815.125</v>
      </c>
      <c r="G8" s="398">
        <v>924.16</v>
      </c>
      <c r="H8" s="398">
        <v>886.3</v>
      </c>
      <c r="I8" s="398">
        <v>970.55</v>
      </c>
      <c r="J8" s="399">
        <v>1389.3</v>
      </c>
      <c r="K8" s="398">
        <v>1335.34</v>
      </c>
      <c r="L8" s="398">
        <v>1286.4449999999999</v>
      </c>
      <c r="M8" s="400">
        <v>16.600000000000001</v>
      </c>
      <c r="N8" s="400">
        <v>15.042000000000002</v>
      </c>
    </row>
    <row r="9" spans="1:15" s="28" customFormat="1" ht="41.25" customHeight="1" x14ac:dyDescent="0.2">
      <c r="B9" s="397" t="s">
        <v>239</v>
      </c>
      <c r="C9" s="398">
        <v>6821.3</v>
      </c>
      <c r="D9" s="398">
        <v>6027.7049999999999</v>
      </c>
      <c r="E9" s="398">
        <v>14351.67</v>
      </c>
      <c r="F9" s="399">
        <v>11995.116666666667</v>
      </c>
      <c r="G9" s="398">
        <v>904.29</v>
      </c>
      <c r="H9" s="398">
        <v>832.33333333333337</v>
      </c>
      <c r="I9" s="398">
        <v>980.3</v>
      </c>
      <c r="J9" s="399">
        <v>1330.2380952380952</v>
      </c>
      <c r="K9" s="398">
        <v>1303.03</v>
      </c>
      <c r="L9" s="398">
        <v>1283.9476190476191</v>
      </c>
      <c r="M9" s="400">
        <v>16.47</v>
      </c>
      <c r="N9" s="400">
        <v>14.62547619047619</v>
      </c>
    </row>
    <row r="10" spans="1:15" s="28" customFormat="1" ht="41.25" customHeight="1" x14ac:dyDescent="0.2">
      <c r="B10" s="397" t="s">
        <v>240</v>
      </c>
      <c r="C10" s="398">
        <v>6954.17</v>
      </c>
      <c r="D10" s="398"/>
      <c r="E10" s="398">
        <v>15107.03</v>
      </c>
      <c r="F10" s="399"/>
      <c r="G10" s="398">
        <v>884.9</v>
      </c>
      <c r="H10" s="398"/>
      <c r="I10" s="398">
        <v>985.05</v>
      </c>
      <c r="J10" s="399"/>
      <c r="K10" s="398">
        <v>1281.57</v>
      </c>
      <c r="L10" s="398"/>
      <c r="M10" s="400">
        <v>16.52</v>
      </c>
      <c r="N10" s="400"/>
    </row>
    <row r="11" spans="1:15" s="28" customFormat="1" ht="47.25" customHeight="1" x14ac:dyDescent="0.2">
      <c r="B11" s="401" t="s">
        <v>241</v>
      </c>
      <c r="C11" s="402">
        <v>6247.62</v>
      </c>
      <c r="D11" s="398"/>
      <c r="E11" s="402">
        <v>13767.73</v>
      </c>
      <c r="F11" s="399"/>
      <c r="G11" s="402">
        <v>831.84</v>
      </c>
      <c r="H11" s="398"/>
      <c r="I11" s="402">
        <v>931.14</v>
      </c>
      <c r="J11" s="399"/>
      <c r="K11" s="402">
        <v>1238.53</v>
      </c>
      <c r="L11" s="398"/>
      <c r="M11" s="403">
        <v>15.71</v>
      </c>
      <c r="N11" s="400"/>
    </row>
    <row r="12" spans="1:15" s="28" customFormat="1" ht="43.5" customHeight="1" x14ac:dyDescent="0.2">
      <c r="B12" s="401" t="s">
        <v>242</v>
      </c>
      <c r="C12" s="402">
        <v>6039.26</v>
      </c>
      <c r="D12" s="398"/>
      <c r="E12" s="402">
        <v>13429.2</v>
      </c>
      <c r="F12" s="399"/>
      <c r="G12" s="402">
        <v>805.11</v>
      </c>
      <c r="H12" s="398"/>
      <c r="I12" s="402">
        <v>918.09</v>
      </c>
      <c r="J12" s="399"/>
      <c r="K12" s="402">
        <v>1201.3</v>
      </c>
      <c r="L12" s="398"/>
      <c r="M12" s="403">
        <v>15.01</v>
      </c>
      <c r="N12" s="400"/>
    </row>
    <row r="13" spans="1:15" s="28" customFormat="1" ht="42.75" customHeight="1" x14ac:dyDescent="0.2">
      <c r="B13" s="401" t="s">
        <v>243</v>
      </c>
      <c r="C13" s="402">
        <v>6019.61</v>
      </c>
      <c r="D13" s="402"/>
      <c r="E13" s="402">
        <v>12523.875</v>
      </c>
      <c r="F13" s="404"/>
      <c r="G13" s="402">
        <v>803.98</v>
      </c>
      <c r="H13" s="402"/>
      <c r="I13" s="402">
        <v>1012.65</v>
      </c>
      <c r="J13" s="404"/>
      <c r="K13" s="402">
        <v>1198.47</v>
      </c>
      <c r="L13" s="402"/>
      <c r="M13" s="403">
        <v>14.26</v>
      </c>
      <c r="N13" s="403"/>
    </row>
    <row r="14" spans="1:15" s="28" customFormat="1" ht="51.75" customHeight="1" x14ac:dyDescent="0.2">
      <c r="B14" s="397" t="s">
        <v>244</v>
      </c>
      <c r="C14" s="398">
        <v>6215.2306521739129</v>
      </c>
      <c r="D14" s="398"/>
      <c r="E14" s="398">
        <v>12323.151956521739</v>
      </c>
      <c r="F14" s="398"/>
      <c r="G14" s="398">
        <v>830.32</v>
      </c>
      <c r="H14" s="398"/>
      <c r="I14" s="398">
        <v>1492.18</v>
      </c>
      <c r="J14" s="398"/>
      <c r="K14" s="398">
        <v>1215.3900000000001</v>
      </c>
      <c r="L14" s="398"/>
      <c r="M14" s="400">
        <v>14.58</v>
      </c>
      <c r="N14" s="398"/>
    </row>
    <row r="15" spans="1:15" s="28" customFormat="1" ht="45" customHeight="1" x14ac:dyDescent="0.2">
      <c r="B15" s="397" t="s">
        <v>245</v>
      </c>
      <c r="C15" s="398">
        <v>6192.3850000000002</v>
      </c>
      <c r="D15" s="405"/>
      <c r="E15" s="398">
        <v>11249.21</v>
      </c>
      <c r="F15" s="406"/>
      <c r="G15" s="398">
        <v>846.14</v>
      </c>
      <c r="H15" s="405"/>
      <c r="I15" s="398">
        <v>1141.2</v>
      </c>
      <c r="J15" s="406"/>
      <c r="K15" s="398">
        <v>1220.95</v>
      </c>
      <c r="L15" s="405"/>
      <c r="M15" s="400">
        <v>14.37</v>
      </c>
      <c r="N15" s="407"/>
    </row>
    <row r="16" spans="1:15" s="28" customFormat="1" ht="51.75" customHeight="1" thickBot="1" x14ac:dyDescent="0.25">
      <c r="B16" s="397" t="s">
        <v>246</v>
      </c>
      <c r="C16" s="398">
        <v>6093.5152631578949</v>
      </c>
      <c r="D16" s="398"/>
      <c r="E16" s="408">
        <v>10833.291052631579</v>
      </c>
      <c r="F16" s="399"/>
      <c r="G16" s="398">
        <v>790.35</v>
      </c>
      <c r="H16" s="398"/>
      <c r="I16" s="408">
        <v>1246.72</v>
      </c>
      <c r="J16" s="399"/>
      <c r="K16" s="398">
        <v>1250.56</v>
      </c>
      <c r="L16" s="398"/>
      <c r="M16" s="400">
        <v>14.7</v>
      </c>
      <c r="N16" s="400"/>
    </row>
    <row r="17" spans="2:14" s="28" customFormat="1" ht="49.5" customHeight="1" thickBot="1" x14ac:dyDescent="0.25">
      <c r="B17" s="536" t="s">
        <v>247</v>
      </c>
      <c r="C17" s="409">
        <f t="shared" ref="C17:N17" si="0">AVERAGE(C5:C16)</f>
        <v>6524.8017429443171</v>
      </c>
      <c r="D17" s="409">
        <f>AVERAGE(D5:D16)</f>
        <v>6226.373380952381</v>
      </c>
      <c r="E17" s="409">
        <f t="shared" si="0"/>
        <v>13113.704000762775</v>
      </c>
      <c r="F17" s="409">
        <f t="shared" si="0"/>
        <v>12392.997761904762</v>
      </c>
      <c r="G17" s="409">
        <f t="shared" si="0"/>
        <v>879.62583333333316</v>
      </c>
      <c r="H17" s="409">
        <f t="shared" si="0"/>
        <v>837.34066666666661</v>
      </c>
      <c r="I17" s="409">
        <f t="shared" si="0"/>
        <v>1065.1758333333335</v>
      </c>
      <c r="J17" s="409">
        <f t="shared" si="0"/>
        <v>1404.9156190476192</v>
      </c>
      <c r="K17" s="409">
        <f t="shared" si="0"/>
        <v>1269.4166666666665</v>
      </c>
      <c r="L17" s="409">
        <f t="shared" si="0"/>
        <v>1296.6155238095239</v>
      </c>
      <c r="M17" s="410">
        <f t="shared" si="0"/>
        <v>15.709999999999999</v>
      </c>
      <c r="N17" s="410">
        <f t="shared" si="0"/>
        <v>15.280745238095239</v>
      </c>
    </row>
    <row r="18" spans="2:14" ht="30" customHeight="1" x14ac:dyDescent="0.25"/>
    <row r="21" spans="2:14" x14ac:dyDescent="0.25">
      <c r="F21" s="33"/>
    </row>
    <row r="57" ht="42.75" customHeight="1" x14ac:dyDescent="0.25"/>
    <row r="96" spans="8:8" ht="26.25" x14ac:dyDescent="0.4">
      <c r="H96" s="45"/>
    </row>
    <row r="97" spans="8:8" ht="26.25" x14ac:dyDescent="0.4">
      <c r="H97" s="45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80" zoomScaleNormal="85" zoomScaleSheetLayoutView="80" workbookViewId="0">
      <selection activeCell="R11" sqref="R11"/>
    </sheetView>
  </sheetViews>
  <sheetFormatPr defaultColWidth="9.140625" defaultRowHeight="15.75" x14ac:dyDescent="0.25"/>
  <cols>
    <col min="1" max="4" width="9.140625" style="3"/>
    <col min="5" max="7" width="9.140625" style="12"/>
    <col min="8" max="13" width="9.140625" style="3"/>
    <col min="14" max="14" width="7.28515625" style="3" customWidth="1"/>
    <col min="15" max="15" width="9.140625" style="3"/>
    <col min="16" max="16" width="9.140625" style="3" customWidth="1"/>
    <col min="17" max="16384" width="9.140625" style="3"/>
  </cols>
  <sheetData>
    <row r="2" spans="2:10" ht="15" x14ac:dyDescent="0.25">
      <c r="B2" s="29"/>
      <c r="C2" s="11"/>
      <c r="D2" s="11"/>
      <c r="E2" s="11"/>
      <c r="F2" s="11"/>
      <c r="G2" s="11"/>
      <c r="H2" s="11"/>
      <c r="I2" s="11"/>
      <c r="J2" s="11"/>
    </row>
    <row r="3" spans="2:10" ht="15" x14ac:dyDescent="0.25">
      <c r="B3" s="34"/>
      <c r="C3" s="34"/>
      <c r="D3" s="34"/>
      <c r="E3" s="34"/>
      <c r="F3" s="34"/>
      <c r="G3" s="34"/>
      <c r="H3" s="34"/>
      <c r="I3" s="18"/>
      <c r="J3" s="18"/>
    </row>
    <row r="4" spans="2:10" ht="14.25" customHeight="1" x14ac:dyDescent="0.25">
      <c r="B4" s="35"/>
      <c r="C4" s="16" t="s">
        <v>188</v>
      </c>
      <c r="D4" s="16" t="s">
        <v>196</v>
      </c>
      <c r="E4" s="16"/>
      <c r="F4" s="16"/>
      <c r="G4" s="16"/>
      <c r="H4" s="16"/>
      <c r="I4" s="18"/>
      <c r="J4" s="18"/>
    </row>
    <row r="5" spans="2:10" ht="14.25" x14ac:dyDescent="0.2">
      <c r="B5" s="35"/>
      <c r="C5" s="17"/>
      <c r="D5" s="17"/>
      <c r="E5" s="17"/>
      <c r="F5" s="17"/>
      <c r="G5" s="17"/>
      <c r="H5" s="17"/>
      <c r="I5" s="17"/>
      <c r="J5" s="17"/>
    </row>
    <row r="6" spans="2:10" ht="14.25" x14ac:dyDescent="0.2">
      <c r="B6" s="35"/>
      <c r="C6" s="17"/>
      <c r="D6" s="17"/>
      <c r="E6" s="17"/>
      <c r="F6" s="17"/>
      <c r="G6" s="17"/>
      <c r="H6" s="17"/>
      <c r="I6" s="17"/>
      <c r="J6" s="17"/>
    </row>
    <row r="7" spans="2:10" ht="14.25" x14ac:dyDescent="0.2">
      <c r="B7" s="35"/>
      <c r="C7" s="17"/>
      <c r="D7" s="17"/>
      <c r="E7" s="17"/>
      <c r="F7" s="17"/>
      <c r="G7" s="17"/>
      <c r="H7" s="17"/>
      <c r="I7" s="17"/>
      <c r="J7" s="17"/>
    </row>
    <row r="8" spans="2:10" ht="14.25" x14ac:dyDescent="0.2">
      <c r="B8" s="35"/>
      <c r="C8" s="17"/>
      <c r="D8" s="17"/>
      <c r="E8" s="17"/>
      <c r="F8" s="17"/>
      <c r="G8" s="17"/>
      <c r="H8" s="17"/>
      <c r="I8" s="17"/>
      <c r="J8" s="17"/>
    </row>
    <row r="9" spans="2:10" ht="14.25" x14ac:dyDescent="0.2">
      <c r="B9" s="35"/>
      <c r="C9" s="17"/>
      <c r="D9" s="17"/>
      <c r="E9" s="17"/>
      <c r="F9" s="17"/>
      <c r="G9" s="17"/>
      <c r="H9" s="17"/>
      <c r="I9" s="17"/>
      <c r="J9" s="17"/>
    </row>
    <row r="10" spans="2:10" ht="14.25" x14ac:dyDescent="0.2">
      <c r="B10" s="35"/>
      <c r="C10" s="16"/>
      <c r="D10" s="16"/>
      <c r="E10" s="16"/>
      <c r="F10" s="16"/>
      <c r="G10" s="16"/>
      <c r="H10" s="17"/>
      <c r="I10" s="16"/>
      <c r="J10" s="16"/>
    </row>
    <row r="11" spans="2:10" ht="12.75" x14ac:dyDescent="0.2">
      <c r="B11" s="36"/>
      <c r="C11" s="11"/>
      <c r="D11" s="11"/>
      <c r="E11" s="11"/>
      <c r="F11" s="11"/>
      <c r="G11" s="11"/>
      <c r="H11" s="11"/>
      <c r="I11" s="11"/>
      <c r="J11" s="11"/>
    </row>
    <row r="12" spans="2:10" ht="12.75" x14ac:dyDescent="0.2">
      <c r="B12" s="37"/>
      <c r="C12" s="11"/>
      <c r="D12" s="11"/>
      <c r="E12" s="11"/>
      <c r="F12" s="11"/>
      <c r="G12" s="11"/>
      <c r="H12" s="11"/>
      <c r="I12" s="11"/>
      <c r="J12" s="11"/>
    </row>
    <row r="13" spans="2:10" ht="12.75" x14ac:dyDescent="0.2">
      <c r="B13" s="38"/>
      <c r="C13" s="11"/>
      <c r="D13" s="11"/>
      <c r="E13" s="11"/>
      <c r="F13" s="11"/>
      <c r="G13" s="11"/>
      <c r="H13" s="11"/>
      <c r="I13" s="11"/>
      <c r="J13" s="11"/>
    </row>
    <row r="14" spans="2:10" ht="12.75" x14ac:dyDescent="0.2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12.75" x14ac:dyDescent="0.2">
      <c r="B15" s="38"/>
      <c r="C15" s="11"/>
      <c r="D15" s="11"/>
      <c r="E15" s="11"/>
      <c r="F15" s="11"/>
      <c r="G15" s="11"/>
      <c r="H15" s="11"/>
      <c r="I15" s="11"/>
      <c r="J15" s="11"/>
    </row>
    <row r="16" spans="2:10" ht="12.75" x14ac:dyDescent="0.2">
      <c r="B16" s="38"/>
      <c r="C16" s="11"/>
      <c r="D16" s="11"/>
      <c r="E16" s="11"/>
      <c r="F16" s="11"/>
      <c r="G16" s="11"/>
      <c r="H16" s="11"/>
      <c r="I16" s="11"/>
      <c r="J16" s="11"/>
    </row>
    <row r="17" spans="2:10" ht="12.75" x14ac:dyDescent="0.2">
      <c r="B17" s="13"/>
      <c r="C17" s="11"/>
      <c r="D17" s="11"/>
      <c r="E17" s="11"/>
      <c r="F17" s="11"/>
      <c r="G17" s="11"/>
      <c r="H17" s="11"/>
      <c r="I17" s="11"/>
      <c r="J17" s="11"/>
    </row>
    <row r="18" spans="2:10" ht="12.75" x14ac:dyDescent="0.2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12.75" x14ac:dyDescent="0.2">
      <c r="B19" s="39"/>
      <c r="C19" s="10"/>
      <c r="D19" s="10"/>
      <c r="E19" s="10"/>
      <c r="F19" s="10"/>
      <c r="G19" s="10"/>
      <c r="H19" s="10"/>
      <c r="I19" s="10"/>
      <c r="J19" s="10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T80"/>
  <sheetViews>
    <sheetView view="pageBreakPreview" zoomScale="80" zoomScaleNormal="77" zoomScaleSheetLayoutView="80" workbookViewId="0">
      <selection sqref="A1:S1"/>
    </sheetView>
  </sheetViews>
  <sheetFormatPr defaultColWidth="4.5703125" defaultRowHeight="15.75" outlineLevelRow="1" x14ac:dyDescent="0.25"/>
  <cols>
    <col min="1" max="1" width="14.140625" style="59" customWidth="1"/>
    <col min="2" max="2" width="7" style="15" customWidth="1"/>
    <col min="3" max="3" width="7.5703125" style="15" customWidth="1"/>
    <col min="4" max="4" width="8.140625" style="15" customWidth="1"/>
    <col min="5" max="5" width="9" style="59" customWidth="1"/>
    <col min="6" max="6" width="8.7109375" style="59" customWidth="1"/>
    <col min="7" max="7" width="9" style="59" customWidth="1"/>
    <col min="8" max="8" width="8.7109375" style="59" customWidth="1"/>
    <col min="9" max="10" width="9" style="59" customWidth="1"/>
    <col min="11" max="11" width="9.85546875" style="59" customWidth="1"/>
    <col min="12" max="12" width="9.7109375" style="59" customWidth="1"/>
    <col min="13" max="13" width="9.42578125" style="59" customWidth="1"/>
    <col min="14" max="14" width="9.5703125" style="59" customWidth="1"/>
    <col min="15" max="15" width="9.140625" style="59" customWidth="1"/>
    <col min="16" max="16" width="9" style="59" customWidth="1"/>
    <col min="17" max="17" width="12" style="59" customWidth="1"/>
    <col min="18" max="18" width="4.42578125" style="59" customWidth="1"/>
    <col min="19" max="20" width="5" style="59" customWidth="1"/>
    <col min="21" max="21" width="3.5703125" style="59" customWidth="1"/>
    <col min="22" max="23" width="4.28515625" style="59" customWidth="1"/>
    <col min="24" max="24" width="12.140625" style="59" customWidth="1"/>
    <col min="25" max="38" width="10.7109375" style="59" customWidth="1"/>
    <col min="39" max="202" width="4.28515625" style="59" customWidth="1"/>
    <col min="203" max="16384" width="4.5703125" style="59"/>
  </cols>
  <sheetData>
    <row r="1" spans="1:25" ht="20.25" x14ac:dyDescent="0.3">
      <c r="A1" s="975" t="s">
        <v>219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</row>
    <row r="2" spans="1:25" ht="9" customHeight="1" x14ac:dyDescent="0.2">
      <c r="A2" s="1113"/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3"/>
      <c r="Q2" s="1113"/>
      <c r="R2" s="1113"/>
      <c r="S2" s="1113"/>
    </row>
    <row r="3" spans="1:25" ht="20.25" customHeight="1" thickBot="1" x14ac:dyDescent="0.25">
      <c r="A3" s="1114" t="s">
        <v>155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</row>
    <row r="4" spans="1:25" ht="14.25" customHeight="1" thickBot="1" x14ac:dyDescent="0.25">
      <c r="A4" s="813" t="s">
        <v>229</v>
      </c>
      <c r="B4" s="814"/>
      <c r="C4" s="815"/>
      <c r="D4" s="1027" t="s">
        <v>424</v>
      </c>
      <c r="E4" s="1028"/>
      <c r="F4" s="1028"/>
      <c r="G4" s="1028"/>
      <c r="H4" s="1028"/>
      <c r="I4" s="1028"/>
      <c r="J4" s="1028"/>
      <c r="K4" s="1028"/>
      <c r="L4" s="1028"/>
      <c r="M4" s="1028"/>
      <c r="N4" s="1028"/>
      <c r="O4" s="1028"/>
      <c r="P4" s="1028"/>
      <c r="Q4" s="1028"/>
      <c r="R4" s="1028"/>
      <c r="S4" s="1029"/>
    </row>
    <row r="5" spans="1:25" ht="21" customHeight="1" x14ac:dyDescent="0.2">
      <c r="A5" s="1040"/>
      <c r="B5" s="1041"/>
      <c r="C5" s="1042"/>
      <c r="D5" s="813" t="s">
        <v>425</v>
      </c>
      <c r="E5" s="814"/>
      <c r="F5" s="814"/>
      <c r="G5" s="815"/>
      <c r="H5" s="1115" t="s">
        <v>426</v>
      </c>
      <c r="I5" s="1116"/>
      <c r="J5" s="1116"/>
      <c r="K5" s="1116"/>
      <c r="L5" s="1116"/>
      <c r="M5" s="1116"/>
      <c r="N5" s="1116"/>
      <c r="O5" s="1116"/>
      <c r="P5" s="1116"/>
      <c r="Q5" s="1116"/>
      <c r="R5" s="1116"/>
      <c r="S5" s="1117"/>
    </row>
    <row r="6" spans="1:25" ht="33" customHeight="1" thickBot="1" x14ac:dyDescent="0.25">
      <c r="A6" s="1043"/>
      <c r="B6" s="1044"/>
      <c r="C6" s="1045"/>
      <c r="D6" s="1043"/>
      <c r="E6" s="1044"/>
      <c r="F6" s="1044"/>
      <c r="G6" s="1045"/>
      <c r="H6" s="1118" t="s">
        <v>156</v>
      </c>
      <c r="I6" s="1119"/>
      <c r="J6" s="1119"/>
      <c r="K6" s="1120"/>
      <c r="L6" s="1121" t="s">
        <v>157</v>
      </c>
      <c r="M6" s="1119"/>
      <c r="N6" s="1119"/>
      <c r="O6" s="1120"/>
      <c r="P6" s="1122" t="s">
        <v>223</v>
      </c>
      <c r="Q6" s="1123"/>
      <c r="R6" s="1123"/>
      <c r="S6" s="1124"/>
    </row>
    <row r="7" spans="1:25" ht="18" customHeight="1" thickBot="1" x14ac:dyDescent="0.25">
      <c r="A7" s="1016" t="s">
        <v>445</v>
      </c>
      <c r="B7" s="1017"/>
      <c r="C7" s="1018"/>
      <c r="D7" s="1019">
        <v>67.311106451612901</v>
      </c>
      <c r="E7" s="1020"/>
      <c r="F7" s="1020"/>
      <c r="G7" s="1021"/>
      <c r="H7" s="1022" t="s">
        <v>446</v>
      </c>
      <c r="I7" s="1023"/>
      <c r="J7" s="1023"/>
      <c r="K7" s="1024"/>
      <c r="L7" s="1025" t="s">
        <v>448</v>
      </c>
      <c r="M7" s="1023"/>
      <c r="N7" s="1023"/>
      <c r="O7" s="1024"/>
      <c r="P7" s="1025" t="s">
        <v>450</v>
      </c>
      <c r="Q7" s="1023"/>
      <c r="R7" s="1023"/>
      <c r="S7" s="1026"/>
    </row>
    <row r="8" spans="1:25" ht="18" customHeight="1" thickBot="1" x14ac:dyDescent="0.25">
      <c r="A8" s="1016" t="s">
        <v>452</v>
      </c>
      <c r="B8" s="1017"/>
      <c r="C8" s="1018"/>
      <c r="D8" s="1019">
        <v>62.677018405017897</v>
      </c>
      <c r="E8" s="1020"/>
      <c r="F8" s="1020"/>
      <c r="G8" s="1021"/>
      <c r="H8" s="1022"/>
      <c r="I8" s="1023"/>
      <c r="J8" s="1023"/>
      <c r="K8" s="1023"/>
      <c r="L8" s="1023"/>
      <c r="M8" s="1023"/>
      <c r="N8" s="1023"/>
      <c r="O8" s="1023"/>
      <c r="P8" s="1023"/>
      <c r="Q8" s="1023"/>
      <c r="R8" s="1023"/>
      <c r="S8" s="1026"/>
    </row>
    <row r="9" spans="1:25" ht="18.600000000000001" customHeight="1" thickBot="1" x14ac:dyDescent="0.25">
      <c r="A9" s="1016" t="s">
        <v>472</v>
      </c>
      <c r="B9" s="1017"/>
      <c r="C9" s="1018"/>
      <c r="D9" s="1019">
        <v>67.347267741935497</v>
      </c>
      <c r="E9" s="1020"/>
      <c r="F9" s="1020"/>
      <c r="G9" s="1021"/>
      <c r="H9" s="1022" t="s">
        <v>485</v>
      </c>
      <c r="I9" s="1023"/>
      <c r="J9" s="1023"/>
      <c r="K9" s="1024"/>
      <c r="L9" s="1025" t="s">
        <v>448</v>
      </c>
      <c r="M9" s="1023"/>
      <c r="N9" s="1023"/>
      <c r="O9" s="1024"/>
      <c r="P9" s="1025" t="s">
        <v>487</v>
      </c>
      <c r="Q9" s="1023"/>
      <c r="R9" s="1023"/>
      <c r="S9" s="1026"/>
    </row>
    <row r="10" spans="1:25" ht="18.600000000000001" customHeight="1" thickBot="1" x14ac:dyDescent="0.25">
      <c r="A10" s="1016" t="s">
        <v>473</v>
      </c>
      <c r="B10" s="1017"/>
      <c r="C10" s="1018"/>
      <c r="D10" s="1019">
        <v>65.860532142857096</v>
      </c>
      <c r="E10" s="1020"/>
      <c r="F10" s="1020"/>
      <c r="G10" s="1021"/>
      <c r="H10" s="1022" t="s">
        <v>489</v>
      </c>
      <c r="I10" s="1023"/>
      <c r="J10" s="1023"/>
      <c r="K10" s="1024"/>
      <c r="L10" s="1025" t="s">
        <v>491</v>
      </c>
      <c r="M10" s="1023"/>
      <c r="N10" s="1023"/>
      <c r="O10" s="1024"/>
      <c r="P10" s="1025" t="s">
        <v>493</v>
      </c>
      <c r="Q10" s="1023"/>
      <c r="R10" s="1023"/>
      <c r="S10" s="1026"/>
    </row>
    <row r="11" spans="1:25" ht="18.600000000000001" customHeight="1" thickBot="1" x14ac:dyDescent="0.25">
      <c r="A11" s="1016" t="s">
        <v>474</v>
      </c>
      <c r="B11" s="1017"/>
      <c r="C11" s="1018"/>
      <c r="D11" s="1019">
        <v>65.147616129032301</v>
      </c>
      <c r="E11" s="1020"/>
      <c r="F11" s="1020"/>
      <c r="G11" s="1021"/>
      <c r="H11" s="1022" t="s">
        <v>517</v>
      </c>
      <c r="I11" s="1023"/>
      <c r="J11" s="1023"/>
      <c r="K11" s="1024"/>
      <c r="L11" s="1025" t="s">
        <v>519</v>
      </c>
      <c r="M11" s="1023"/>
      <c r="N11" s="1023"/>
      <c r="O11" s="1024"/>
      <c r="P11" s="1025" t="s">
        <v>521</v>
      </c>
      <c r="Q11" s="1023"/>
      <c r="R11" s="1023"/>
      <c r="S11" s="1026"/>
      <c r="X11" s="638"/>
      <c r="Y11" s="638"/>
    </row>
    <row r="12" spans="1:25" ht="18.600000000000001" customHeight="1" thickBot="1" x14ac:dyDescent="0.25">
      <c r="A12" s="1016" t="s">
        <v>475</v>
      </c>
      <c r="B12" s="1017"/>
      <c r="C12" s="1018"/>
      <c r="D12" s="1019">
        <v>64.619316666666705</v>
      </c>
      <c r="E12" s="1020"/>
      <c r="F12" s="1020"/>
      <c r="G12" s="1021"/>
      <c r="H12" s="1022" t="s">
        <v>552</v>
      </c>
      <c r="I12" s="1023"/>
      <c r="J12" s="1023"/>
      <c r="K12" s="1024"/>
      <c r="L12" s="1025" t="s">
        <v>566</v>
      </c>
      <c r="M12" s="1023"/>
      <c r="N12" s="1023"/>
      <c r="O12" s="1024"/>
      <c r="P12" s="1025" t="s">
        <v>554</v>
      </c>
      <c r="Q12" s="1023"/>
      <c r="R12" s="1023"/>
      <c r="S12" s="1026"/>
    </row>
    <row r="13" spans="1:25" ht="18.600000000000001" customHeight="1" thickBot="1" x14ac:dyDescent="0.25">
      <c r="A13" s="1016" t="s">
        <v>476</v>
      </c>
      <c r="B13" s="1017"/>
      <c r="C13" s="1018"/>
      <c r="D13" s="1019">
        <v>64.815970967741904</v>
      </c>
      <c r="E13" s="1020"/>
      <c r="F13" s="1020"/>
      <c r="G13" s="1021"/>
      <c r="H13" s="1022" t="s">
        <v>582</v>
      </c>
      <c r="I13" s="1023"/>
      <c r="J13" s="1023"/>
      <c r="K13" s="1024"/>
      <c r="L13" s="1025" t="s">
        <v>584</v>
      </c>
      <c r="M13" s="1023"/>
      <c r="N13" s="1023"/>
      <c r="O13" s="1024"/>
      <c r="P13" s="1025" t="s">
        <v>586</v>
      </c>
      <c r="Q13" s="1023"/>
      <c r="R13" s="1023"/>
      <c r="S13" s="1026"/>
    </row>
    <row r="14" spans="1:25" ht="18.600000000000001" hidden="1" customHeight="1" outlineLevel="1" thickBot="1" x14ac:dyDescent="0.25">
      <c r="A14" s="1016" t="s">
        <v>477</v>
      </c>
      <c r="B14" s="1017"/>
      <c r="C14" s="1018"/>
      <c r="D14" s="1019"/>
      <c r="E14" s="1020"/>
      <c r="F14" s="1020"/>
      <c r="G14" s="1021"/>
      <c r="H14" s="1022"/>
      <c r="I14" s="1023"/>
      <c r="J14" s="1023"/>
      <c r="K14" s="1024"/>
      <c r="L14" s="1025"/>
      <c r="M14" s="1023"/>
      <c r="N14" s="1023"/>
      <c r="O14" s="1024"/>
      <c r="P14" s="1025"/>
      <c r="Q14" s="1023"/>
      <c r="R14" s="1023"/>
      <c r="S14" s="1026"/>
    </row>
    <row r="15" spans="1:25" ht="18.600000000000001" hidden="1" customHeight="1" outlineLevel="1" thickBot="1" x14ac:dyDescent="0.25">
      <c r="A15" s="1016" t="s">
        <v>478</v>
      </c>
      <c r="B15" s="1017"/>
      <c r="C15" s="1018"/>
      <c r="D15" s="1019"/>
      <c r="E15" s="1020"/>
      <c r="F15" s="1020"/>
      <c r="G15" s="1021"/>
      <c r="H15" s="1022"/>
      <c r="I15" s="1023"/>
      <c r="J15" s="1023"/>
      <c r="K15" s="1024"/>
      <c r="L15" s="1025"/>
      <c r="M15" s="1023"/>
      <c r="N15" s="1023"/>
      <c r="O15" s="1024"/>
      <c r="P15" s="1025"/>
      <c r="Q15" s="1023"/>
      <c r="R15" s="1023"/>
      <c r="S15" s="1026"/>
    </row>
    <row r="16" spans="1:25" ht="18.600000000000001" hidden="1" customHeight="1" outlineLevel="1" thickBot="1" x14ac:dyDescent="0.25">
      <c r="A16" s="1016" t="s">
        <v>479</v>
      </c>
      <c r="B16" s="1017"/>
      <c r="C16" s="1018"/>
      <c r="D16" s="1019"/>
      <c r="E16" s="1020"/>
      <c r="F16" s="1020"/>
      <c r="G16" s="1021"/>
      <c r="H16" s="1022"/>
      <c r="I16" s="1023"/>
      <c r="J16" s="1023"/>
      <c r="K16" s="1024"/>
      <c r="L16" s="1025"/>
      <c r="M16" s="1023"/>
      <c r="N16" s="1023"/>
      <c r="O16" s="1024"/>
      <c r="P16" s="1025"/>
      <c r="Q16" s="1023"/>
      <c r="R16" s="1023"/>
      <c r="S16" s="1026"/>
    </row>
    <row r="17" spans="1:36" ht="18.600000000000001" hidden="1" customHeight="1" outlineLevel="1" thickBot="1" x14ac:dyDescent="0.25">
      <c r="A17" s="1016" t="s">
        <v>480</v>
      </c>
      <c r="B17" s="1017"/>
      <c r="C17" s="1018"/>
      <c r="D17" s="1019"/>
      <c r="E17" s="1020"/>
      <c r="F17" s="1020"/>
      <c r="G17" s="1021"/>
      <c r="H17" s="1022"/>
      <c r="I17" s="1023"/>
      <c r="J17" s="1023"/>
      <c r="K17" s="1024"/>
      <c r="L17" s="1025"/>
      <c r="M17" s="1023"/>
      <c r="N17" s="1023"/>
      <c r="O17" s="1024"/>
      <c r="P17" s="1025"/>
      <c r="Q17" s="1023"/>
      <c r="R17" s="1023"/>
      <c r="S17" s="1026"/>
    </row>
    <row r="18" spans="1:36" ht="18.600000000000001" hidden="1" customHeight="1" outlineLevel="1" thickBot="1" x14ac:dyDescent="0.25">
      <c r="A18" s="1016" t="s">
        <v>481</v>
      </c>
      <c r="B18" s="1017"/>
      <c r="C18" s="1018"/>
      <c r="D18" s="1019"/>
      <c r="E18" s="1020"/>
      <c r="F18" s="1020"/>
      <c r="G18" s="1021"/>
      <c r="H18" s="1022"/>
      <c r="I18" s="1023"/>
      <c r="J18" s="1023"/>
      <c r="K18" s="1024"/>
      <c r="L18" s="1025"/>
      <c r="M18" s="1023"/>
      <c r="N18" s="1023"/>
      <c r="O18" s="1024"/>
      <c r="P18" s="1025"/>
      <c r="Q18" s="1023"/>
      <c r="R18" s="1023"/>
      <c r="S18" s="1026"/>
    </row>
    <row r="19" spans="1:36" ht="18.600000000000001" hidden="1" customHeight="1" outlineLevel="1" thickBot="1" x14ac:dyDescent="0.25">
      <c r="A19" s="1016" t="s">
        <v>482</v>
      </c>
      <c r="B19" s="1017"/>
      <c r="C19" s="1018"/>
      <c r="D19" s="1019"/>
      <c r="E19" s="1020"/>
      <c r="F19" s="1020"/>
      <c r="G19" s="1021"/>
      <c r="H19" s="1022"/>
      <c r="I19" s="1023"/>
      <c r="J19" s="1023"/>
      <c r="K19" s="1024"/>
      <c r="L19" s="1025"/>
      <c r="M19" s="1023"/>
      <c r="N19" s="1023"/>
      <c r="O19" s="1024"/>
      <c r="P19" s="1025"/>
      <c r="Q19" s="1023"/>
      <c r="R19" s="1023"/>
      <c r="S19" s="1026"/>
    </row>
    <row r="20" spans="1:36" ht="18.600000000000001" hidden="1" customHeight="1" outlineLevel="1" thickBot="1" x14ac:dyDescent="0.25">
      <c r="A20" s="1016" t="s">
        <v>483</v>
      </c>
      <c r="B20" s="1017"/>
      <c r="C20" s="1018"/>
      <c r="D20" s="1019"/>
      <c r="E20" s="1020"/>
      <c r="F20" s="1020"/>
      <c r="G20" s="1021"/>
      <c r="H20" s="1022"/>
      <c r="I20" s="1023"/>
      <c r="J20" s="1023"/>
      <c r="K20" s="1024"/>
      <c r="L20" s="1025"/>
      <c r="M20" s="1023"/>
      <c r="N20" s="1023"/>
      <c r="O20" s="1024"/>
      <c r="P20" s="1025"/>
      <c r="Q20" s="1023"/>
      <c r="R20" s="1023"/>
      <c r="S20" s="1026"/>
    </row>
    <row r="21" spans="1:36" ht="21.75" customHeight="1" collapsed="1" thickBot="1" x14ac:dyDescent="0.25">
      <c r="A21" s="1016" t="s">
        <v>484</v>
      </c>
      <c r="B21" s="1017"/>
      <c r="C21" s="1018"/>
      <c r="D21" s="1019">
        <f>AVERAGE(D9:G20)</f>
        <v>65.558140729646695</v>
      </c>
      <c r="E21" s="1020">
        <v>64.619316666666677</v>
      </c>
      <c r="F21" s="1020">
        <v>64.619316666666677</v>
      </c>
      <c r="G21" s="1021">
        <v>64.619316666666677</v>
      </c>
      <c r="H21" s="1022"/>
      <c r="I21" s="1023"/>
      <c r="J21" s="1023"/>
      <c r="K21" s="1023"/>
      <c r="L21" s="1023"/>
      <c r="M21" s="1023"/>
      <c r="N21" s="1023"/>
      <c r="O21" s="1023"/>
      <c r="P21" s="1023"/>
      <c r="Q21" s="1023"/>
      <c r="R21" s="1023"/>
      <c r="S21" s="1026"/>
    </row>
    <row r="22" spans="1:36" ht="16.5" x14ac:dyDescent="0.2">
      <c r="A22" s="411"/>
      <c r="B22" s="411"/>
      <c r="C22" s="411"/>
      <c r="D22" s="412"/>
      <c r="E22" s="412"/>
      <c r="F22" s="412"/>
      <c r="G22" s="412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</row>
    <row r="23" spans="1:36" ht="19.5" customHeight="1" thickBot="1" x14ac:dyDescent="0.25">
      <c r="A23" s="1112" t="s">
        <v>169</v>
      </c>
      <c r="B23" s="1112"/>
      <c r="C23" s="1112"/>
      <c r="D23" s="1112"/>
      <c r="E23" s="1112"/>
      <c r="F23" s="1112"/>
      <c r="G23" s="1112"/>
      <c r="H23" s="1112"/>
      <c r="I23" s="1112"/>
      <c r="J23" s="1112"/>
      <c r="K23" s="1112"/>
      <c r="L23" s="1112"/>
      <c r="M23" s="1112"/>
      <c r="N23" s="1112"/>
      <c r="O23" s="1112"/>
      <c r="P23" s="1112"/>
      <c r="Q23" s="1112"/>
      <c r="R23" s="1112"/>
      <c r="S23" s="1112"/>
    </row>
    <row r="24" spans="1:36" ht="14.25" customHeight="1" thickBot="1" x14ac:dyDescent="0.25">
      <c r="A24" s="813" t="s">
        <v>229</v>
      </c>
      <c r="B24" s="814"/>
      <c r="C24" s="815"/>
      <c r="D24" s="1027" t="s">
        <v>424</v>
      </c>
      <c r="E24" s="1028"/>
      <c r="F24" s="1028"/>
      <c r="G24" s="1028"/>
      <c r="H24" s="1028"/>
      <c r="I24" s="1028"/>
      <c r="J24" s="1028"/>
      <c r="K24" s="1028"/>
      <c r="L24" s="1028"/>
      <c r="M24" s="1028"/>
      <c r="N24" s="1028"/>
      <c r="O24" s="1028"/>
      <c r="P24" s="1028"/>
      <c r="Q24" s="1028"/>
      <c r="R24" s="1028"/>
      <c r="S24" s="1029"/>
    </row>
    <row r="25" spans="1:36" ht="21" customHeight="1" x14ac:dyDescent="0.2">
      <c r="A25" s="1040"/>
      <c r="B25" s="1041"/>
      <c r="C25" s="1042"/>
      <c r="D25" s="1030" t="s">
        <v>425</v>
      </c>
      <c r="E25" s="1031"/>
      <c r="F25" s="1031"/>
      <c r="G25" s="1032"/>
      <c r="H25" s="1109" t="s">
        <v>426</v>
      </c>
      <c r="I25" s="1110"/>
      <c r="J25" s="1110"/>
      <c r="K25" s="1110"/>
      <c r="L25" s="1110"/>
      <c r="M25" s="1110"/>
      <c r="N25" s="1110"/>
      <c r="O25" s="1110"/>
      <c r="P25" s="1110"/>
      <c r="Q25" s="1110"/>
      <c r="R25" s="1110"/>
      <c r="S25" s="1111"/>
    </row>
    <row r="26" spans="1:36" ht="33.75" customHeight="1" thickBot="1" x14ac:dyDescent="0.25">
      <c r="A26" s="1043"/>
      <c r="B26" s="1044"/>
      <c r="C26" s="1045"/>
      <c r="D26" s="1033"/>
      <c r="E26" s="1034"/>
      <c r="F26" s="1034"/>
      <c r="G26" s="1035"/>
      <c r="H26" s="1118" t="s">
        <v>156</v>
      </c>
      <c r="I26" s="1119"/>
      <c r="J26" s="1119"/>
      <c r="K26" s="1119"/>
      <c r="L26" s="1121" t="s">
        <v>157</v>
      </c>
      <c r="M26" s="1119"/>
      <c r="N26" s="1119"/>
      <c r="O26" s="1119"/>
      <c r="P26" s="1122" t="s">
        <v>223</v>
      </c>
      <c r="Q26" s="1119"/>
      <c r="R26" s="1119"/>
      <c r="S26" s="1125"/>
      <c r="X26" s="609"/>
    </row>
    <row r="27" spans="1:36" ht="18" customHeight="1" thickBot="1" x14ac:dyDescent="0.25">
      <c r="A27" s="1036" t="s">
        <v>445</v>
      </c>
      <c r="B27" s="1037"/>
      <c r="C27" s="1038"/>
      <c r="D27" s="1019">
        <v>76.652629032258005</v>
      </c>
      <c r="E27" s="1020"/>
      <c r="F27" s="1020"/>
      <c r="G27" s="1021"/>
      <c r="H27" s="1022" t="s">
        <v>447</v>
      </c>
      <c r="I27" s="1023"/>
      <c r="J27" s="1023"/>
      <c r="K27" s="1023"/>
      <c r="L27" s="1025" t="s">
        <v>449</v>
      </c>
      <c r="M27" s="1023"/>
      <c r="N27" s="1023"/>
      <c r="O27" s="1024"/>
      <c r="P27" s="1039" t="s">
        <v>451</v>
      </c>
      <c r="Q27" s="1020"/>
      <c r="R27" s="1020"/>
      <c r="S27" s="1021"/>
      <c r="X27" s="441"/>
    </row>
    <row r="28" spans="1:36" ht="18" customHeight="1" thickBot="1" x14ac:dyDescent="0.25">
      <c r="A28" s="1016" t="s">
        <v>452</v>
      </c>
      <c r="B28" s="1017"/>
      <c r="C28" s="1018"/>
      <c r="D28" s="1019">
        <v>73.941335031362001</v>
      </c>
      <c r="E28" s="1020"/>
      <c r="F28" s="1020"/>
      <c r="G28" s="1021"/>
      <c r="H28" s="1022"/>
      <c r="I28" s="1023"/>
      <c r="J28" s="1023"/>
      <c r="K28" s="1023"/>
      <c r="L28" s="1023"/>
      <c r="M28" s="1023"/>
      <c r="N28" s="1023"/>
      <c r="O28" s="1023"/>
      <c r="P28" s="1023"/>
      <c r="Q28" s="1023"/>
      <c r="R28" s="1023"/>
      <c r="S28" s="1026"/>
      <c r="X28" s="441"/>
    </row>
    <row r="29" spans="1:36" ht="18" customHeight="1" thickBot="1" x14ac:dyDescent="0.25">
      <c r="A29" s="1036" t="s">
        <v>472</v>
      </c>
      <c r="B29" s="1037"/>
      <c r="C29" s="1038"/>
      <c r="D29" s="1019">
        <v>76.94</v>
      </c>
      <c r="E29" s="1020"/>
      <c r="F29" s="1020"/>
      <c r="G29" s="1021"/>
      <c r="H29" s="1022" t="s">
        <v>486</v>
      </c>
      <c r="I29" s="1023"/>
      <c r="J29" s="1023"/>
      <c r="K29" s="1023"/>
      <c r="L29" s="1025" t="s">
        <v>449</v>
      </c>
      <c r="M29" s="1023"/>
      <c r="N29" s="1023"/>
      <c r="O29" s="1024"/>
      <c r="P29" s="1025" t="s">
        <v>488</v>
      </c>
      <c r="Q29" s="1023"/>
      <c r="R29" s="1023"/>
      <c r="S29" s="1026"/>
      <c r="X29" s="441"/>
    </row>
    <row r="30" spans="1:36" ht="18" customHeight="1" thickBot="1" x14ac:dyDescent="0.3">
      <c r="A30" s="1036" t="s">
        <v>473</v>
      </c>
      <c r="B30" s="1037"/>
      <c r="C30" s="1038"/>
      <c r="D30" s="1019">
        <v>74.778157142857125</v>
      </c>
      <c r="E30" s="1020"/>
      <c r="F30" s="1020"/>
      <c r="G30" s="1021"/>
      <c r="H30" s="1022" t="s">
        <v>490</v>
      </c>
      <c r="I30" s="1023"/>
      <c r="J30" s="1023"/>
      <c r="K30" s="1023"/>
      <c r="L30" s="1025" t="s">
        <v>492</v>
      </c>
      <c r="M30" s="1023"/>
      <c r="N30" s="1023"/>
      <c r="O30" s="1024"/>
      <c r="P30" s="1025" t="s">
        <v>494</v>
      </c>
      <c r="Q30" s="1023"/>
      <c r="R30" s="1023"/>
      <c r="S30" s="1026"/>
      <c r="X30" s="1138"/>
      <c r="Y30" s="1138"/>
      <c r="Z30" s="1138"/>
      <c r="AA30" s="1138"/>
      <c r="AB30" s="1138"/>
      <c r="AC30" s="1138"/>
      <c r="AD30" s="1138"/>
      <c r="AE30" s="1138"/>
      <c r="AF30" s="1138"/>
      <c r="AG30" s="1138"/>
      <c r="AH30" s="1138"/>
      <c r="AI30" s="1138"/>
      <c r="AJ30" s="1138"/>
    </row>
    <row r="31" spans="1:36" ht="18" customHeight="1" thickBot="1" x14ac:dyDescent="0.25">
      <c r="A31" s="1036" t="s">
        <v>474</v>
      </c>
      <c r="B31" s="1037"/>
      <c r="C31" s="1038"/>
      <c r="D31" s="1019">
        <v>73.754877419354798</v>
      </c>
      <c r="E31" s="1020"/>
      <c r="F31" s="1020"/>
      <c r="G31" s="1021"/>
      <c r="H31" s="1022" t="s">
        <v>518</v>
      </c>
      <c r="I31" s="1023"/>
      <c r="J31" s="1023"/>
      <c r="K31" s="1023"/>
      <c r="L31" s="1025" t="s">
        <v>520</v>
      </c>
      <c r="M31" s="1023"/>
      <c r="N31" s="1023"/>
      <c r="O31" s="1024"/>
      <c r="P31" s="1025" t="s">
        <v>522</v>
      </c>
      <c r="Q31" s="1023"/>
      <c r="R31" s="1023"/>
      <c r="S31" s="1026"/>
      <c r="X31" s="441"/>
    </row>
    <row r="32" spans="1:36" ht="18" customHeight="1" thickBot="1" x14ac:dyDescent="0.25">
      <c r="A32" s="1036" t="s">
        <v>475</v>
      </c>
      <c r="B32" s="1037"/>
      <c r="C32" s="1038"/>
      <c r="D32" s="1019">
        <v>72.612926666666652</v>
      </c>
      <c r="E32" s="1020"/>
      <c r="F32" s="1020"/>
      <c r="G32" s="1021"/>
      <c r="H32" s="1022" t="s">
        <v>553</v>
      </c>
      <c r="I32" s="1023"/>
      <c r="J32" s="1023"/>
      <c r="K32" s="1023"/>
      <c r="L32" s="1025" t="s">
        <v>567</v>
      </c>
      <c r="M32" s="1023"/>
      <c r="N32" s="1023"/>
      <c r="O32" s="1024"/>
      <c r="P32" s="1025" t="s">
        <v>555</v>
      </c>
      <c r="Q32" s="1023"/>
      <c r="R32" s="1023"/>
      <c r="S32" s="1026"/>
      <c r="X32" s="441"/>
    </row>
    <row r="33" spans="1:36" ht="18" customHeight="1" thickBot="1" x14ac:dyDescent="0.25">
      <c r="A33" s="1036" t="s">
        <v>476</v>
      </c>
      <c r="B33" s="1037"/>
      <c r="C33" s="1038"/>
      <c r="D33" s="1019">
        <v>72.513993548387106</v>
      </c>
      <c r="E33" s="1020"/>
      <c r="F33" s="1020"/>
      <c r="G33" s="1021"/>
      <c r="H33" s="1022" t="s">
        <v>583</v>
      </c>
      <c r="I33" s="1023"/>
      <c r="J33" s="1023"/>
      <c r="K33" s="1023"/>
      <c r="L33" s="1025" t="s">
        <v>585</v>
      </c>
      <c r="M33" s="1023"/>
      <c r="N33" s="1023"/>
      <c r="O33" s="1024"/>
      <c r="P33" s="1025" t="s">
        <v>587</v>
      </c>
      <c r="Q33" s="1023"/>
      <c r="R33" s="1023"/>
      <c r="S33" s="1026"/>
      <c r="X33" s="441"/>
    </row>
    <row r="34" spans="1:36" ht="18" hidden="1" customHeight="1" outlineLevel="1" thickBot="1" x14ac:dyDescent="0.25">
      <c r="A34" s="1036" t="s">
        <v>477</v>
      </c>
      <c r="B34" s="1037"/>
      <c r="C34" s="1038"/>
      <c r="D34" s="1019"/>
      <c r="E34" s="1020"/>
      <c r="F34" s="1020"/>
      <c r="G34" s="1021"/>
      <c r="H34" s="1022"/>
      <c r="I34" s="1023"/>
      <c r="J34" s="1023"/>
      <c r="K34" s="1023"/>
      <c r="L34" s="1025"/>
      <c r="M34" s="1023"/>
      <c r="N34" s="1023"/>
      <c r="O34" s="1024"/>
      <c r="P34" s="1025"/>
      <c r="Q34" s="1023"/>
      <c r="R34" s="1023"/>
      <c r="S34" s="1026"/>
      <c r="X34" s="443"/>
    </row>
    <row r="35" spans="1:36" ht="18" hidden="1" customHeight="1" outlineLevel="1" thickBot="1" x14ac:dyDescent="0.25">
      <c r="A35" s="1036" t="s">
        <v>478</v>
      </c>
      <c r="B35" s="1037"/>
      <c r="C35" s="1038"/>
      <c r="D35" s="1019"/>
      <c r="E35" s="1020"/>
      <c r="F35" s="1020"/>
      <c r="G35" s="1021"/>
      <c r="H35" s="1022"/>
      <c r="I35" s="1023"/>
      <c r="J35" s="1023"/>
      <c r="K35" s="1023"/>
      <c r="L35" s="1025"/>
      <c r="M35" s="1023"/>
      <c r="N35" s="1023"/>
      <c r="O35" s="1024"/>
      <c r="P35" s="1025"/>
      <c r="Q35" s="1023"/>
      <c r="R35" s="1023"/>
      <c r="S35" s="1026"/>
      <c r="X35" s="443"/>
    </row>
    <row r="36" spans="1:36" ht="18" hidden="1" customHeight="1" outlineLevel="1" thickBot="1" x14ac:dyDescent="0.25">
      <c r="A36" s="1036" t="s">
        <v>479</v>
      </c>
      <c r="B36" s="1037"/>
      <c r="C36" s="1038"/>
      <c r="D36" s="1019"/>
      <c r="E36" s="1020"/>
      <c r="F36" s="1020"/>
      <c r="G36" s="1021"/>
      <c r="H36" s="1022"/>
      <c r="I36" s="1023"/>
      <c r="J36" s="1023"/>
      <c r="K36" s="1023"/>
      <c r="L36" s="1025"/>
      <c r="M36" s="1023"/>
      <c r="N36" s="1023"/>
      <c r="O36" s="1024"/>
      <c r="P36" s="1025"/>
      <c r="Q36" s="1023"/>
      <c r="R36" s="1023"/>
      <c r="S36" s="1026"/>
      <c r="X36" s="441"/>
    </row>
    <row r="37" spans="1:36" ht="18" hidden="1" customHeight="1" outlineLevel="1" thickBot="1" x14ac:dyDescent="0.25">
      <c r="A37" s="1036" t="s">
        <v>480</v>
      </c>
      <c r="B37" s="1037"/>
      <c r="C37" s="1038"/>
      <c r="D37" s="1019"/>
      <c r="E37" s="1020"/>
      <c r="F37" s="1020"/>
      <c r="G37" s="1021"/>
      <c r="H37" s="1022"/>
      <c r="I37" s="1023"/>
      <c r="J37" s="1023"/>
      <c r="K37" s="1023"/>
      <c r="L37" s="1025"/>
      <c r="M37" s="1023"/>
      <c r="N37" s="1023"/>
      <c r="O37" s="1024"/>
      <c r="P37" s="1025"/>
      <c r="Q37" s="1023"/>
      <c r="R37" s="1023"/>
      <c r="S37" s="1026"/>
      <c r="X37" s="449"/>
    </row>
    <row r="38" spans="1:36" ht="17.25" hidden="1" customHeight="1" outlineLevel="1" thickBot="1" x14ac:dyDescent="0.25">
      <c r="A38" s="1036" t="s">
        <v>481</v>
      </c>
      <c r="B38" s="1037"/>
      <c r="C38" s="1038"/>
      <c r="D38" s="1019"/>
      <c r="E38" s="1020"/>
      <c r="F38" s="1020"/>
      <c r="G38" s="1021"/>
      <c r="H38" s="1022"/>
      <c r="I38" s="1023"/>
      <c r="J38" s="1023"/>
      <c r="K38" s="1023"/>
      <c r="L38" s="1025"/>
      <c r="M38" s="1023"/>
      <c r="N38" s="1023"/>
      <c r="O38" s="1024"/>
      <c r="P38" s="1025"/>
      <c r="Q38" s="1023"/>
      <c r="R38" s="1023"/>
      <c r="S38" s="1026"/>
      <c r="X38" s="449"/>
    </row>
    <row r="39" spans="1:36" ht="17.25" hidden="1" customHeight="1" outlineLevel="1" thickBot="1" x14ac:dyDescent="0.25">
      <c r="A39" s="1036" t="s">
        <v>482</v>
      </c>
      <c r="B39" s="1037"/>
      <c r="C39" s="1038"/>
      <c r="D39" s="1019"/>
      <c r="E39" s="1020"/>
      <c r="F39" s="1020"/>
      <c r="G39" s="1021"/>
      <c r="H39" s="1022"/>
      <c r="I39" s="1023"/>
      <c r="J39" s="1023"/>
      <c r="K39" s="1023"/>
      <c r="L39" s="1025"/>
      <c r="M39" s="1023"/>
      <c r="N39" s="1023"/>
      <c r="O39" s="1024"/>
      <c r="P39" s="1025"/>
      <c r="Q39" s="1023"/>
      <c r="R39" s="1023"/>
      <c r="S39" s="1026"/>
      <c r="X39" s="449"/>
    </row>
    <row r="40" spans="1:36" ht="17.25" hidden="1" customHeight="1" outlineLevel="1" thickBot="1" x14ac:dyDescent="0.25">
      <c r="A40" s="1036" t="s">
        <v>483</v>
      </c>
      <c r="B40" s="1037"/>
      <c r="C40" s="1038"/>
      <c r="D40" s="1019"/>
      <c r="E40" s="1020"/>
      <c r="F40" s="1020"/>
      <c r="G40" s="1021"/>
      <c r="H40" s="1022"/>
      <c r="I40" s="1023"/>
      <c r="J40" s="1023"/>
      <c r="K40" s="1023"/>
      <c r="L40" s="1025"/>
      <c r="M40" s="1023"/>
      <c r="N40" s="1023"/>
      <c r="O40" s="1024"/>
      <c r="P40" s="1039"/>
      <c r="Q40" s="1020"/>
      <c r="R40" s="1020"/>
      <c r="S40" s="1021"/>
      <c r="X40" s="458"/>
    </row>
    <row r="41" spans="1:36" ht="21" customHeight="1" collapsed="1" thickBot="1" x14ac:dyDescent="0.25">
      <c r="A41" s="1016" t="s">
        <v>484</v>
      </c>
      <c r="B41" s="1017"/>
      <c r="C41" s="1018"/>
      <c r="D41" s="1019">
        <f>AVERAGE(D29:G40)</f>
        <v>74.119990955453133</v>
      </c>
      <c r="E41" s="1020"/>
      <c r="F41" s="1020"/>
      <c r="G41" s="1021"/>
      <c r="H41" s="1022"/>
      <c r="I41" s="1023"/>
      <c r="J41" s="1023"/>
      <c r="K41" s="1023"/>
      <c r="L41" s="1023"/>
      <c r="M41" s="1023"/>
      <c r="N41" s="1023"/>
      <c r="O41" s="1023"/>
      <c r="P41" s="1023"/>
      <c r="Q41" s="1023"/>
      <c r="R41" s="1023"/>
      <c r="S41" s="1026"/>
      <c r="X41" s="459"/>
    </row>
    <row r="42" spans="1:36" ht="16.5" x14ac:dyDescent="0.2">
      <c r="A42" s="411"/>
      <c r="B42" s="411"/>
      <c r="C42" s="411"/>
      <c r="D42" s="412"/>
      <c r="E42" s="412"/>
      <c r="F42" s="412"/>
      <c r="G42" s="412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X42" s="609"/>
    </row>
    <row r="43" spans="1:36" ht="12.75" customHeight="1" x14ac:dyDescent="0.2">
      <c r="A43" s="636"/>
      <c r="B43" s="636"/>
      <c r="C43" s="636"/>
      <c r="D43" s="636"/>
      <c r="E43" s="636"/>
      <c r="F43" s="636"/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636"/>
      <c r="R43" s="636"/>
      <c r="S43" s="636"/>
      <c r="X43" s="736"/>
      <c r="Y43" s="736"/>
      <c r="Z43" s="736"/>
      <c r="AA43" s="736"/>
      <c r="AB43" s="736"/>
      <c r="AC43" s="736"/>
      <c r="AD43" s="736"/>
      <c r="AE43" s="736"/>
      <c r="AF43" s="736"/>
      <c r="AG43" s="736"/>
      <c r="AH43" s="736"/>
      <c r="AI43" s="736"/>
      <c r="AJ43" s="736"/>
    </row>
    <row r="44" spans="1:36" ht="9.75" customHeight="1" x14ac:dyDescent="0.2">
      <c r="A44" s="636"/>
      <c r="B44" s="636"/>
      <c r="C44" s="636"/>
      <c r="D44" s="636"/>
      <c r="E44" s="636"/>
      <c r="F44" s="636"/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636"/>
      <c r="R44" s="636"/>
      <c r="S44" s="636"/>
    </row>
    <row r="45" spans="1:36" ht="27" customHeight="1" thickBot="1" x14ac:dyDescent="0.25">
      <c r="A45" s="1139" t="s">
        <v>523</v>
      </c>
      <c r="B45" s="1139"/>
      <c r="C45" s="1139"/>
      <c r="D45" s="1139"/>
      <c r="E45" s="1139"/>
      <c r="F45" s="1139"/>
      <c r="G45" s="1139"/>
      <c r="H45" s="1139"/>
      <c r="I45" s="1139"/>
      <c r="J45" s="1139"/>
      <c r="K45" s="1139"/>
      <c r="L45" s="1139"/>
      <c r="M45" s="1139"/>
      <c r="N45" s="1139"/>
      <c r="O45" s="1139"/>
      <c r="P45" s="1139"/>
      <c r="Q45" s="1139"/>
      <c r="R45" s="1139"/>
      <c r="S45" s="1139"/>
      <c r="T45" s="462"/>
      <c r="U45" s="462"/>
      <c r="X45" s="130"/>
    </row>
    <row r="46" spans="1:36" ht="12" customHeight="1" x14ac:dyDescent="0.2">
      <c r="A46" s="813" t="s">
        <v>84</v>
      </c>
      <c r="B46" s="814"/>
      <c r="C46" s="815"/>
      <c r="D46" s="1079">
        <v>2012</v>
      </c>
      <c r="E46" s="1079">
        <v>2013</v>
      </c>
      <c r="F46" s="1079">
        <v>2014</v>
      </c>
      <c r="G46" s="1079">
        <v>2015</v>
      </c>
      <c r="H46" s="1079">
        <v>2016</v>
      </c>
      <c r="I46" s="1131">
        <v>2017</v>
      </c>
      <c r="J46" s="1131">
        <v>2018</v>
      </c>
      <c r="K46" s="1109">
        <v>2019</v>
      </c>
      <c r="L46" s="1110"/>
      <c r="M46" s="1110"/>
      <c r="N46" s="1110"/>
      <c r="O46" s="1110"/>
      <c r="P46" s="1134"/>
      <c r="Q46" s="813" t="s">
        <v>581</v>
      </c>
      <c r="R46" s="814"/>
      <c r="S46" s="815"/>
      <c r="X46" s="130"/>
    </row>
    <row r="47" spans="1:36" ht="9" customHeight="1" x14ac:dyDescent="0.2">
      <c r="A47" s="1040"/>
      <c r="B47" s="1041"/>
      <c r="C47" s="1042"/>
      <c r="D47" s="1080"/>
      <c r="E47" s="1080"/>
      <c r="F47" s="1080"/>
      <c r="G47" s="1080"/>
      <c r="H47" s="1080"/>
      <c r="I47" s="1132"/>
      <c r="J47" s="1132"/>
      <c r="K47" s="1135"/>
      <c r="L47" s="1136"/>
      <c r="M47" s="1136"/>
      <c r="N47" s="1136"/>
      <c r="O47" s="1136"/>
      <c r="P47" s="1137"/>
      <c r="Q47" s="1040"/>
      <c r="R47" s="1041"/>
      <c r="S47" s="1042"/>
    </row>
    <row r="48" spans="1:36" ht="15" customHeight="1" x14ac:dyDescent="0.2">
      <c r="A48" s="1040"/>
      <c r="B48" s="1041"/>
      <c r="C48" s="1042"/>
      <c r="D48" s="1080"/>
      <c r="E48" s="1080"/>
      <c r="F48" s="1080"/>
      <c r="G48" s="1080"/>
      <c r="H48" s="1080"/>
      <c r="I48" s="1132"/>
      <c r="J48" s="1132"/>
      <c r="K48" s="1129" t="s">
        <v>2</v>
      </c>
      <c r="L48" s="1097" t="s">
        <v>3</v>
      </c>
      <c r="M48" s="1097" t="s">
        <v>11</v>
      </c>
      <c r="N48" s="1097" t="s">
        <v>4</v>
      </c>
      <c r="O48" s="1097" t="s">
        <v>13</v>
      </c>
      <c r="P48" s="1098" t="s">
        <v>14</v>
      </c>
      <c r="Q48" s="1040"/>
      <c r="R48" s="1041"/>
      <c r="S48" s="1042"/>
    </row>
    <row r="49" spans="1:21" ht="13.5" customHeight="1" thickBot="1" x14ac:dyDescent="0.25">
      <c r="A49" s="1040"/>
      <c r="B49" s="1041"/>
      <c r="C49" s="1042"/>
      <c r="D49" s="1081"/>
      <c r="E49" s="1081"/>
      <c r="F49" s="1081"/>
      <c r="G49" s="1081"/>
      <c r="H49" s="1081"/>
      <c r="I49" s="1133"/>
      <c r="J49" s="1133"/>
      <c r="K49" s="1130"/>
      <c r="L49" s="1063"/>
      <c r="M49" s="1063"/>
      <c r="N49" s="1063"/>
      <c r="O49" s="1063"/>
      <c r="P49" s="1099"/>
      <c r="Q49" s="1043"/>
      <c r="R49" s="1044"/>
      <c r="S49" s="1045"/>
    </row>
    <row r="50" spans="1:21" ht="16.5" customHeight="1" x14ac:dyDescent="0.2">
      <c r="A50" s="1046" t="s">
        <v>183</v>
      </c>
      <c r="B50" s="1047"/>
      <c r="C50" s="1048"/>
      <c r="D50" s="1100">
        <v>105.36</v>
      </c>
      <c r="E50" s="1100">
        <v>106.02</v>
      </c>
      <c r="F50" s="1100">
        <v>106.01</v>
      </c>
      <c r="G50" s="1100">
        <v>112.75</v>
      </c>
      <c r="H50" s="1100">
        <v>105.85</v>
      </c>
      <c r="I50" s="1103">
        <v>102.93</v>
      </c>
      <c r="J50" s="1106">
        <v>102.63</v>
      </c>
      <c r="K50" s="639">
        <v>105.02</v>
      </c>
      <c r="L50" s="640">
        <v>105.25</v>
      </c>
      <c r="M50" s="640">
        <v>105.39</v>
      </c>
      <c r="N50" s="640">
        <v>105.45</v>
      </c>
      <c r="O50" s="640">
        <v>105.51</v>
      </c>
      <c r="P50" s="645"/>
      <c r="Q50" s="1070">
        <v>105.51</v>
      </c>
      <c r="R50" s="1071"/>
      <c r="S50" s="1072"/>
    </row>
    <row r="51" spans="1:21" ht="16.5" customHeight="1" x14ac:dyDescent="0.25">
      <c r="A51" s="1049"/>
      <c r="B51" s="1050"/>
      <c r="C51" s="1051"/>
      <c r="D51" s="1101"/>
      <c r="E51" s="1101"/>
      <c r="F51" s="1101"/>
      <c r="G51" s="1101"/>
      <c r="H51" s="1101"/>
      <c r="I51" s="1104"/>
      <c r="J51" s="1107"/>
      <c r="K51" s="641" t="s">
        <v>70</v>
      </c>
      <c r="L51" s="642" t="s">
        <v>76</v>
      </c>
      <c r="M51" s="642" t="s">
        <v>77</v>
      </c>
      <c r="N51" s="642" t="s">
        <v>78</v>
      </c>
      <c r="O51" s="642" t="s">
        <v>79</v>
      </c>
      <c r="P51" s="646" t="s">
        <v>80</v>
      </c>
      <c r="Q51" s="1073"/>
      <c r="R51" s="1074"/>
      <c r="S51" s="1075"/>
    </row>
    <row r="52" spans="1:21" ht="20.25" customHeight="1" thickBot="1" x14ac:dyDescent="0.3">
      <c r="A52" s="1052"/>
      <c r="B52" s="1053"/>
      <c r="C52" s="1054"/>
      <c r="D52" s="1102"/>
      <c r="E52" s="1102"/>
      <c r="F52" s="1102"/>
      <c r="G52" s="1102"/>
      <c r="H52" s="1102"/>
      <c r="I52" s="1105"/>
      <c r="J52" s="1108"/>
      <c r="K52" s="643"/>
      <c r="L52" s="644"/>
      <c r="M52" s="644"/>
      <c r="N52" s="644"/>
      <c r="O52" s="644"/>
      <c r="P52" s="647"/>
      <c r="Q52" s="1073"/>
      <c r="R52" s="1074"/>
      <c r="S52" s="1075"/>
    </row>
    <row r="53" spans="1:21" ht="16.5" customHeight="1" x14ac:dyDescent="0.25">
      <c r="A53" s="1126" t="s">
        <v>85</v>
      </c>
      <c r="B53" s="1127"/>
      <c r="C53" s="1128"/>
      <c r="D53" s="1055">
        <v>105.56</v>
      </c>
      <c r="E53" s="1055">
        <v>105.77</v>
      </c>
      <c r="F53" s="1055">
        <v>106.62</v>
      </c>
      <c r="G53" s="1055">
        <v>113.72</v>
      </c>
      <c r="H53" s="1055">
        <v>106.61</v>
      </c>
      <c r="I53" s="1091">
        <v>103.14</v>
      </c>
      <c r="J53" s="1094">
        <v>102.63</v>
      </c>
      <c r="K53" s="641" t="s">
        <v>2</v>
      </c>
      <c r="L53" s="642" t="s">
        <v>3</v>
      </c>
      <c r="M53" s="642" t="s">
        <v>11</v>
      </c>
      <c r="N53" s="642" t="s">
        <v>4</v>
      </c>
      <c r="O53" s="642" t="s">
        <v>13</v>
      </c>
      <c r="P53" s="646" t="s">
        <v>14</v>
      </c>
      <c r="Q53" s="1070">
        <v>105.49</v>
      </c>
      <c r="R53" s="1071"/>
      <c r="S53" s="1072"/>
    </row>
    <row r="54" spans="1:21" ht="16.5" customHeight="1" x14ac:dyDescent="0.2">
      <c r="A54" s="1085"/>
      <c r="B54" s="1086"/>
      <c r="C54" s="1087"/>
      <c r="D54" s="1056"/>
      <c r="E54" s="1056"/>
      <c r="F54" s="1056"/>
      <c r="G54" s="1056"/>
      <c r="H54" s="1056"/>
      <c r="I54" s="1092"/>
      <c r="J54" s="1095"/>
      <c r="K54" s="648">
        <v>105.04</v>
      </c>
      <c r="L54" s="650">
        <v>105.25</v>
      </c>
      <c r="M54" s="650">
        <v>105.4</v>
      </c>
      <c r="N54" s="650">
        <v>105.46</v>
      </c>
      <c r="O54" s="650">
        <v>105.49</v>
      </c>
      <c r="P54" s="652"/>
      <c r="Q54" s="1073"/>
      <c r="R54" s="1074"/>
      <c r="S54" s="1075"/>
    </row>
    <row r="55" spans="1:21" ht="16.5" customHeight="1" x14ac:dyDescent="0.25">
      <c r="A55" s="1085"/>
      <c r="B55" s="1086"/>
      <c r="C55" s="1087"/>
      <c r="D55" s="1056"/>
      <c r="E55" s="1056"/>
      <c r="F55" s="1056"/>
      <c r="G55" s="1056"/>
      <c r="H55" s="1056"/>
      <c r="I55" s="1092"/>
      <c r="J55" s="1095"/>
      <c r="K55" s="641" t="s">
        <v>70</v>
      </c>
      <c r="L55" s="642" t="s">
        <v>76</v>
      </c>
      <c r="M55" s="642" t="s">
        <v>77</v>
      </c>
      <c r="N55" s="642" t="s">
        <v>78</v>
      </c>
      <c r="O55" s="642" t="s">
        <v>79</v>
      </c>
      <c r="P55" s="646" t="s">
        <v>80</v>
      </c>
      <c r="Q55" s="1073"/>
      <c r="R55" s="1074"/>
      <c r="S55" s="1075"/>
    </row>
    <row r="56" spans="1:21" ht="17.25" thickBot="1" x14ac:dyDescent="0.3">
      <c r="A56" s="1088"/>
      <c r="B56" s="1089"/>
      <c r="C56" s="1090"/>
      <c r="D56" s="1057"/>
      <c r="E56" s="1057"/>
      <c r="F56" s="1057"/>
      <c r="G56" s="1057"/>
      <c r="H56" s="1057"/>
      <c r="I56" s="1093"/>
      <c r="J56" s="1096"/>
      <c r="K56" s="649"/>
      <c r="L56" s="651"/>
      <c r="M56" s="651"/>
      <c r="N56" s="651"/>
      <c r="O56" s="651"/>
      <c r="P56" s="653"/>
      <c r="Q56" s="1073"/>
      <c r="R56" s="1074"/>
      <c r="S56" s="1075"/>
    </row>
    <row r="57" spans="1:21" ht="18.75" customHeight="1" x14ac:dyDescent="0.25">
      <c r="A57" s="1085" t="s">
        <v>83</v>
      </c>
      <c r="B57" s="1086"/>
      <c r="C57" s="1087"/>
      <c r="D57" s="1055">
        <v>104.82</v>
      </c>
      <c r="E57" s="1055">
        <v>106.74</v>
      </c>
      <c r="F57" s="1055">
        <v>104.39</v>
      </c>
      <c r="G57" s="1055">
        <v>110.35</v>
      </c>
      <c r="H57" s="1055">
        <v>103.93</v>
      </c>
      <c r="I57" s="1091">
        <v>102.32</v>
      </c>
      <c r="J57" s="1094">
        <v>102.59</v>
      </c>
      <c r="K57" s="654" t="s">
        <v>2</v>
      </c>
      <c r="L57" s="655" t="s">
        <v>3</v>
      </c>
      <c r="M57" s="655" t="s">
        <v>11</v>
      </c>
      <c r="N57" s="655" t="s">
        <v>4</v>
      </c>
      <c r="O57" s="655" t="s">
        <v>13</v>
      </c>
      <c r="P57" s="656" t="s">
        <v>14</v>
      </c>
      <c r="Q57" s="1070">
        <v>105.52</v>
      </c>
      <c r="R57" s="1071"/>
      <c r="S57" s="1072"/>
    </row>
    <row r="58" spans="1:21" ht="16.5" x14ac:dyDescent="0.2">
      <c r="A58" s="1085"/>
      <c r="B58" s="1086"/>
      <c r="C58" s="1087"/>
      <c r="D58" s="1056"/>
      <c r="E58" s="1056"/>
      <c r="F58" s="1056"/>
      <c r="G58" s="1056"/>
      <c r="H58" s="1056"/>
      <c r="I58" s="1092"/>
      <c r="J58" s="1095"/>
      <c r="K58" s="648">
        <v>104.93</v>
      </c>
      <c r="L58" s="650">
        <v>105.2</v>
      </c>
      <c r="M58" s="650">
        <v>105.34</v>
      </c>
      <c r="N58" s="650">
        <v>105.39</v>
      </c>
      <c r="O58" s="650">
        <v>105.52</v>
      </c>
      <c r="P58" s="652"/>
      <c r="Q58" s="1073"/>
      <c r="R58" s="1074"/>
      <c r="S58" s="1075"/>
    </row>
    <row r="59" spans="1:21" ht="15.75" customHeight="1" x14ac:dyDescent="0.25">
      <c r="A59" s="1085"/>
      <c r="B59" s="1086"/>
      <c r="C59" s="1087"/>
      <c r="D59" s="1056"/>
      <c r="E59" s="1056"/>
      <c r="F59" s="1056"/>
      <c r="G59" s="1056"/>
      <c r="H59" s="1056"/>
      <c r="I59" s="1092"/>
      <c r="J59" s="1095"/>
      <c r="K59" s="641" t="s">
        <v>70</v>
      </c>
      <c r="L59" s="642" t="s">
        <v>76</v>
      </c>
      <c r="M59" s="642" t="s">
        <v>77</v>
      </c>
      <c r="N59" s="642" t="s">
        <v>78</v>
      </c>
      <c r="O59" s="642" t="s">
        <v>79</v>
      </c>
      <c r="P59" s="646" t="s">
        <v>80</v>
      </c>
      <c r="Q59" s="1073"/>
      <c r="R59" s="1074"/>
      <c r="S59" s="1075"/>
    </row>
    <row r="60" spans="1:21" ht="17.25" thickBot="1" x14ac:dyDescent="0.3">
      <c r="A60" s="1088"/>
      <c r="B60" s="1089"/>
      <c r="C60" s="1090"/>
      <c r="D60" s="1057"/>
      <c r="E60" s="1057"/>
      <c r="F60" s="1057"/>
      <c r="G60" s="1057"/>
      <c r="H60" s="1057"/>
      <c r="I60" s="1093"/>
      <c r="J60" s="1096"/>
      <c r="K60" s="649"/>
      <c r="L60" s="651"/>
      <c r="M60" s="651"/>
      <c r="N60" s="651"/>
      <c r="O60" s="651"/>
      <c r="P60" s="657"/>
      <c r="Q60" s="1076"/>
      <c r="R60" s="1077"/>
      <c r="S60" s="1078"/>
    </row>
    <row r="61" spans="1:21" ht="7.5" customHeight="1" x14ac:dyDescent="0.25"/>
    <row r="62" spans="1:21" ht="17.25" thickBot="1" x14ac:dyDescent="0.25">
      <c r="A62" s="1139" t="s">
        <v>524</v>
      </c>
      <c r="B62" s="1139"/>
      <c r="C62" s="1139"/>
      <c r="D62" s="1139"/>
      <c r="E62" s="1139"/>
      <c r="F62" s="1139"/>
      <c r="G62" s="1139"/>
      <c r="H62" s="1139"/>
      <c r="I62" s="1139"/>
      <c r="J62" s="1139"/>
      <c r="K62" s="1139"/>
      <c r="L62" s="1139"/>
      <c r="M62" s="1139"/>
      <c r="N62" s="1139"/>
      <c r="O62" s="1139"/>
      <c r="P62" s="1139"/>
      <c r="Q62" s="1139"/>
      <c r="R62" s="1139"/>
      <c r="S62" s="1139"/>
      <c r="T62" s="637"/>
      <c r="U62" s="637"/>
    </row>
    <row r="63" spans="1:21" ht="9" customHeight="1" x14ac:dyDescent="0.2">
      <c r="A63" s="813" t="s">
        <v>84</v>
      </c>
      <c r="B63" s="814"/>
      <c r="C63" s="815"/>
      <c r="D63" s="1079">
        <v>2012</v>
      </c>
      <c r="E63" s="1079">
        <v>2013</v>
      </c>
      <c r="F63" s="1079">
        <v>2014</v>
      </c>
      <c r="G63" s="1079">
        <v>2015</v>
      </c>
      <c r="H63" s="1079">
        <v>2016</v>
      </c>
      <c r="I63" s="1082">
        <v>2017</v>
      </c>
      <c r="J63" s="1082">
        <v>2018</v>
      </c>
      <c r="K63" s="909">
        <v>2019</v>
      </c>
      <c r="L63" s="864"/>
      <c r="M63" s="864"/>
      <c r="N63" s="864"/>
      <c r="O63" s="864"/>
      <c r="P63" s="910"/>
      <c r="Q63" s="813" t="s">
        <v>581</v>
      </c>
      <c r="R63" s="814"/>
      <c r="S63" s="815"/>
    </row>
    <row r="64" spans="1:21" ht="8.25" customHeight="1" x14ac:dyDescent="0.2">
      <c r="A64" s="1040"/>
      <c r="B64" s="1041"/>
      <c r="C64" s="1042"/>
      <c r="D64" s="1080"/>
      <c r="E64" s="1080"/>
      <c r="F64" s="1080"/>
      <c r="G64" s="1080"/>
      <c r="H64" s="1080"/>
      <c r="I64" s="1083"/>
      <c r="J64" s="1083"/>
      <c r="K64" s="1058"/>
      <c r="L64" s="1059"/>
      <c r="M64" s="1059"/>
      <c r="N64" s="1059"/>
      <c r="O64" s="1059"/>
      <c r="P64" s="1060"/>
      <c r="Q64" s="1040"/>
      <c r="R64" s="1041"/>
      <c r="S64" s="1042"/>
    </row>
    <row r="65" spans="1:202" ht="12.75" customHeight="1" x14ac:dyDescent="0.2">
      <c r="A65" s="1040"/>
      <c r="B65" s="1041"/>
      <c r="C65" s="1042"/>
      <c r="D65" s="1080"/>
      <c r="E65" s="1080"/>
      <c r="F65" s="1080"/>
      <c r="G65" s="1080"/>
      <c r="H65" s="1080"/>
      <c r="I65" s="1083"/>
      <c r="J65" s="1083"/>
      <c r="K65" s="1061" t="s">
        <v>2</v>
      </c>
      <c r="L65" s="1063" t="s">
        <v>3</v>
      </c>
      <c r="M65" s="1063" t="s">
        <v>11</v>
      </c>
      <c r="N65" s="1063" t="s">
        <v>4</v>
      </c>
      <c r="O65" s="1063" t="s">
        <v>13</v>
      </c>
      <c r="P65" s="1065" t="s">
        <v>14</v>
      </c>
      <c r="Q65" s="1040"/>
      <c r="R65" s="1041"/>
      <c r="S65" s="1042"/>
    </row>
    <row r="66" spans="1:202" ht="13.5" customHeight="1" thickBot="1" x14ac:dyDescent="0.25">
      <c r="A66" s="1043"/>
      <c r="B66" s="1044"/>
      <c r="C66" s="1045"/>
      <c r="D66" s="1081"/>
      <c r="E66" s="1081"/>
      <c r="F66" s="1081"/>
      <c r="G66" s="1081"/>
      <c r="H66" s="1081"/>
      <c r="I66" s="1084"/>
      <c r="J66" s="1084"/>
      <c r="K66" s="1062"/>
      <c r="L66" s="1064"/>
      <c r="M66" s="1064"/>
      <c r="N66" s="1064"/>
      <c r="O66" s="1064"/>
      <c r="P66" s="1066"/>
      <c r="Q66" s="1043"/>
      <c r="R66" s="1044"/>
      <c r="S66" s="1045"/>
    </row>
    <row r="67" spans="1:202" ht="16.5" customHeight="1" x14ac:dyDescent="0.2">
      <c r="A67" s="1046" t="s">
        <v>182</v>
      </c>
      <c r="B67" s="1047"/>
      <c r="C67" s="1048"/>
      <c r="D67" s="1055">
        <v>105.07</v>
      </c>
      <c r="E67" s="1055">
        <v>106.76</v>
      </c>
      <c r="F67" s="1055">
        <v>107.82</v>
      </c>
      <c r="G67" s="1055">
        <v>115.53</v>
      </c>
      <c r="H67" s="1055">
        <v>107.05</v>
      </c>
      <c r="I67" s="1067">
        <v>103.68</v>
      </c>
      <c r="J67" s="1067">
        <v>102.87</v>
      </c>
      <c r="K67" s="639">
        <v>104.99</v>
      </c>
      <c r="L67" s="640">
        <v>105.11</v>
      </c>
      <c r="M67" s="640">
        <v>105.16</v>
      </c>
      <c r="N67" s="640">
        <v>105.16</v>
      </c>
      <c r="O67" s="640">
        <v>105.15</v>
      </c>
      <c r="P67" s="645"/>
      <c r="Q67" s="1070">
        <v>105.15</v>
      </c>
      <c r="R67" s="1071"/>
      <c r="S67" s="1072"/>
    </row>
    <row r="68" spans="1:202" ht="16.5" x14ac:dyDescent="0.25">
      <c r="A68" s="1049"/>
      <c r="B68" s="1050"/>
      <c r="C68" s="1051"/>
      <c r="D68" s="1056"/>
      <c r="E68" s="1056"/>
      <c r="F68" s="1056"/>
      <c r="G68" s="1056"/>
      <c r="H68" s="1056"/>
      <c r="I68" s="1068"/>
      <c r="J68" s="1068"/>
      <c r="K68" s="641" t="s">
        <v>70</v>
      </c>
      <c r="L68" s="642" t="s">
        <v>76</v>
      </c>
      <c r="M68" s="642" t="s">
        <v>77</v>
      </c>
      <c r="N68" s="642" t="s">
        <v>78</v>
      </c>
      <c r="O68" s="642" t="s">
        <v>79</v>
      </c>
      <c r="P68" s="646" t="s">
        <v>80</v>
      </c>
      <c r="Q68" s="1073"/>
      <c r="R68" s="1074"/>
      <c r="S68" s="1075"/>
    </row>
    <row r="69" spans="1:202" ht="20.25" customHeight="1" thickBot="1" x14ac:dyDescent="0.3">
      <c r="A69" s="1052"/>
      <c r="B69" s="1053"/>
      <c r="C69" s="1054"/>
      <c r="D69" s="1057"/>
      <c r="E69" s="1057"/>
      <c r="F69" s="1057"/>
      <c r="G69" s="1057"/>
      <c r="H69" s="1057"/>
      <c r="I69" s="1069"/>
      <c r="J69" s="1069"/>
      <c r="K69" s="643"/>
      <c r="L69" s="644"/>
      <c r="M69" s="644"/>
      <c r="N69" s="644"/>
      <c r="O69" s="644"/>
      <c r="P69" s="647"/>
      <c r="Q69" s="1076"/>
      <c r="R69" s="1077"/>
      <c r="S69" s="1078"/>
    </row>
    <row r="70" spans="1:202" ht="16.5" x14ac:dyDescent="0.25">
      <c r="A70" s="1126" t="s">
        <v>85</v>
      </c>
      <c r="B70" s="1127"/>
      <c r="C70" s="1128"/>
      <c r="D70" s="1055">
        <v>104.95</v>
      </c>
      <c r="E70" s="1055">
        <v>106.29</v>
      </c>
      <c r="F70" s="1055">
        <v>107.74</v>
      </c>
      <c r="G70" s="1055">
        <v>116.6</v>
      </c>
      <c r="H70" s="1055">
        <v>107.09</v>
      </c>
      <c r="I70" s="1091">
        <v>103.5</v>
      </c>
      <c r="J70" s="1094">
        <v>102.52</v>
      </c>
      <c r="K70" s="641" t="s">
        <v>2</v>
      </c>
      <c r="L70" s="642" t="s">
        <v>3</v>
      </c>
      <c r="M70" s="642" t="s">
        <v>11</v>
      </c>
      <c r="N70" s="642" t="s">
        <v>4</v>
      </c>
      <c r="O70" s="642" t="s">
        <v>13</v>
      </c>
      <c r="P70" s="646" t="s">
        <v>14</v>
      </c>
      <c r="Q70" s="1070">
        <v>105.22</v>
      </c>
      <c r="R70" s="1071"/>
      <c r="S70" s="1072"/>
    </row>
    <row r="71" spans="1:202" ht="16.5" x14ac:dyDescent="0.2">
      <c r="A71" s="1085"/>
      <c r="B71" s="1086"/>
      <c r="C71" s="1087"/>
      <c r="D71" s="1056"/>
      <c r="E71" s="1056"/>
      <c r="F71" s="1056"/>
      <c r="G71" s="1056"/>
      <c r="H71" s="1056"/>
      <c r="I71" s="1092"/>
      <c r="J71" s="1095"/>
      <c r="K71" s="648">
        <v>104.98</v>
      </c>
      <c r="L71" s="650">
        <v>105.14</v>
      </c>
      <c r="M71" s="650">
        <v>105.21</v>
      </c>
      <c r="N71" s="650">
        <v>105.23</v>
      </c>
      <c r="O71" s="650">
        <v>105.22</v>
      </c>
      <c r="P71" s="652"/>
      <c r="Q71" s="1073"/>
      <c r="R71" s="1074"/>
      <c r="S71" s="1075"/>
    </row>
    <row r="72" spans="1:202" ht="16.5" x14ac:dyDescent="0.25">
      <c r="A72" s="1085"/>
      <c r="B72" s="1086"/>
      <c r="C72" s="1087"/>
      <c r="D72" s="1056"/>
      <c r="E72" s="1056"/>
      <c r="F72" s="1056"/>
      <c r="G72" s="1056"/>
      <c r="H72" s="1056"/>
      <c r="I72" s="1092"/>
      <c r="J72" s="1095"/>
      <c r="K72" s="641" t="s">
        <v>70</v>
      </c>
      <c r="L72" s="642" t="s">
        <v>76</v>
      </c>
      <c r="M72" s="642" t="s">
        <v>77</v>
      </c>
      <c r="N72" s="642" t="s">
        <v>78</v>
      </c>
      <c r="O72" s="642" t="s">
        <v>79</v>
      </c>
      <c r="P72" s="646" t="s">
        <v>80</v>
      </c>
      <c r="Q72" s="1073"/>
      <c r="R72" s="1074"/>
      <c r="S72" s="1075"/>
    </row>
    <row r="73" spans="1:202" ht="17.25" thickBot="1" x14ac:dyDescent="0.3">
      <c r="A73" s="1088"/>
      <c r="B73" s="1089"/>
      <c r="C73" s="1090"/>
      <c r="D73" s="1057"/>
      <c r="E73" s="1057"/>
      <c r="F73" s="1057"/>
      <c r="G73" s="1057"/>
      <c r="H73" s="1057"/>
      <c r="I73" s="1093"/>
      <c r="J73" s="1096"/>
      <c r="K73" s="649"/>
      <c r="L73" s="651"/>
      <c r="M73" s="651"/>
      <c r="N73" s="651"/>
      <c r="O73" s="651"/>
      <c r="P73" s="653"/>
      <c r="Q73" s="1076"/>
      <c r="R73" s="1077"/>
      <c r="S73" s="1078"/>
    </row>
    <row r="74" spans="1:202" ht="16.5" x14ac:dyDescent="0.25">
      <c r="A74" s="1085" t="s">
        <v>83</v>
      </c>
      <c r="B74" s="1086"/>
      <c r="C74" s="1087"/>
      <c r="D74" s="1055">
        <v>105.4</v>
      </c>
      <c r="E74" s="1055">
        <v>108.06</v>
      </c>
      <c r="F74" s="1055">
        <v>108.08</v>
      </c>
      <c r="G74" s="1055">
        <v>112.43</v>
      </c>
      <c r="H74" s="1055">
        <v>106.92</v>
      </c>
      <c r="I74" s="1091">
        <v>104.2</v>
      </c>
      <c r="J74" s="1094">
        <v>103.89</v>
      </c>
      <c r="K74" s="654" t="s">
        <v>2</v>
      </c>
      <c r="L74" s="655" t="s">
        <v>3</v>
      </c>
      <c r="M74" s="655" t="s">
        <v>11</v>
      </c>
      <c r="N74" s="655" t="s">
        <v>4</v>
      </c>
      <c r="O74" s="655" t="s">
        <v>13</v>
      </c>
      <c r="P74" s="656" t="s">
        <v>14</v>
      </c>
      <c r="Q74" s="1070">
        <v>105.06</v>
      </c>
      <c r="R74" s="1071"/>
      <c r="S74" s="1072"/>
    </row>
    <row r="75" spans="1:202" ht="16.5" x14ac:dyDescent="0.2">
      <c r="A75" s="1085"/>
      <c r="B75" s="1086"/>
      <c r="C75" s="1087"/>
      <c r="D75" s="1056"/>
      <c r="E75" s="1056"/>
      <c r="F75" s="1056"/>
      <c r="G75" s="1056"/>
      <c r="H75" s="1056"/>
      <c r="I75" s="1092"/>
      <c r="J75" s="1095"/>
      <c r="K75" s="648">
        <v>105.03</v>
      </c>
      <c r="L75" s="650">
        <v>105.07</v>
      </c>
      <c r="M75" s="650">
        <v>105.09</v>
      </c>
      <c r="N75" s="650">
        <v>105.07</v>
      </c>
      <c r="O75" s="650">
        <v>105.06</v>
      </c>
      <c r="P75" s="652"/>
      <c r="Q75" s="1073"/>
      <c r="R75" s="1074"/>
      <c r="S75" s="1075"/>
    </row>
    <row r="76" spans="1:202" ht="16.5" x14ac:dyDescent="0.25">
      <c r="A76" s="1085"/>
      <c r="B76" s="1086"/>
      <c r="C76" s="1087"/>
      <c r="D76" s="1056"/>
      <c r="E76" s="1056"/>
      <c r="F76" s="1056"/>
      <c r="G76" s="1056"/>
      <c r="H76" s="1056"/>
      <c r="I76" s="1092"/>
      <c r="J76" s="1095"/>
      <c r="K76" s="641" t="s">
        <v>70</v>
      </c>
      <c r="L76" s="642" t="s">
        <v>76</v>
      </c>
      <c r="M76" s="642" t="s">
        <v>77</v>
      </c>
      <c r="N76" s="642" t="s">
        <v>78</v>
      </c>
      <c r="O76" s="642" t="s">
        <v>79</v>
      </c>
      <c r="P76" s="646" t="s">
        <v>80</v>
      </c>
      <c r="Q76" s="1073"/>
      <c r="R76" s="1074"/>
      <c r="S76" s="1075"/>
    </row>
    <row r="77" spans="1:202" ht="17.25" thickBot="1" x14ac:dyDescent="0.3">
      <c r="A77" s="1088"/>
      <c r="B77" s="1089"/>
      <c r="C77" s="1090"/>
      <c r="D77" s="1057"/>
      <c r="E77" s="1057"/>
      <c r="F77" s="1057"/>
      <c r="G77" s="1057"/>
      <c r="H77" s="1057"/>
      <c r="I77" s="1093"/>
      <c r="J77" s="1096"/>
      <c r="K77" s="649"/>
      <c r="L77" s="651"/>
      <c r="M77" s="651"/>
      <c r="N77" s="651"/>
      <c r="O77" s="651"/>
      <c r="P77" s="657"/>
      <c r="Q77" s="1076"/>
      <c r="R77" s="1077"/>
      <c r="S77" s="1078"/>
    </row>
    <row r="80" spans="1:202" s="15" customFormat="1" x14ac:dyDescent="0.25">
      <c r="A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</row>
  </sheetData>
  <mergeCells count="249">
    <mergeCell ref="X30:AJ30"/>
    <mergeCell ref="A62:S62"/>
    <mergeCell ref="A45:S45"/>
    <mergeCell ref="J53:J56"/>
    <mergeCell ref="Q53:S56"/>
    <mergeCell ref="A53:C56"/>
    <mergeCell ref="D53:D56"/>
    <mergeCell ref="E53:E56"/>
    <mergeCell ref="F53:F56"/>
    <mergeCell ref="G53:G56"/>
    <mergeCell ref="H53:H56"/>
    <mergeCell ref="I53:I56"/>
    <mergeCell ref="Q57:S60"/>
    <mergeCell ref="L39:O39"/>
    <mergeCell ref="P39:S39"/>
    <mergeCell ref="L34:O34"/>
    <mergeCell ref="P34:S34"/>
    <mergeCell ref="D31:G31"/>
    <mergeCell ref="H31:K31"/>
    <mergeCell ref="D32:G32"/>
    <mergeCell ref="H32:K32"/>
    <mergeCell ref="A40:C40"/>
    <mergeCell ref="D40:G40"/>
    <mergeCell ref="H40:K40"/>
    <mergeCell ref="L40:O40"/>
    <mergeCell ref="P40:S40"/>
    <mergeCell ref="L38:O38"/>
    <mergeCell ref="P38:S38"/>
    <mergeCell ref="A37:C37"/>
    <mergeCell ref="D37:G37"/>
    <mergeCell ref="H37:K37"/>
    <mergeCell ref="L37:O37"/>
    <mergeCell ref="P37:S37"/>
    <mergeCell ref="K48:K49"/>
    <mergeCell ref="L48:L49"/>
    <mergeCell ref="A41:C41"/>
    <mergeCell ref="D41:G41"/>
    <mergeCell ref="H41:S41"/>
    <mergeCell ref="I46:I49"/>
    <mergeCell ref="J46:J49"/>
    <mergeCell ref="K46:P47"/>
    <mergeCell ref="Q46:S49"/>
    <mergeCell ref="A74:C77"/>
    <mergeCell ref="D74:D77"/>
    <mergeCell ref="E74:E77"/>
    <mergeCell ref="F74:F77"/>
    <mergeCell ref="G74:G77"/>
    <mergeCell ref="H74:H77"/>
    <mergeCell ref="I74:I77"/>
    <mergeCell ref="J74:J77"/>
    <mergeCell ref="Q74:S77"/>
    <mergeCell ref="A70:C73"/>
    <mergeCell ref="D70:D73"/>
    <mergeCell ref="E70:E73"/>
    <mergeCell ref="F70:F73"/>
    <mergeCell ref="G70:G73"/>
    <mergeCell ref="H70:H73"/>
    <mergeCell ref="I70:I73"/>
    <mergeCell ref="J70:J73"/>
    <mergeCell ref="Q70:S73"/>
    <mergeCell ref="H9:K9"/>
    <mergeCell ref="L9:O9"/>
    <mergeCell ref="P9:S9"/>
    <mergeCell ref="H8:S8"/>
    <mergeCell ref="H26:K26"/>
    <mergeCell ref="L26:O26"/>
    <mergeCell ref="P26:S26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7:C17"/>
    <mergeCell ref="D17:G17"/>
    <mergeCell ref="A10:C10"/>
    <mergeCell ref="D10:G10"/>
    <mergeCell ref="H10:K10"/>
    <mergeCell ref="L10:O10"/>
    <mergeCell ref="A1:S1"/>
    <mergeCell ref="A2:S2"/>
    <mergeCell ref="A3:S3"/>
    <mergeCell ref="A4:C6"/>
    <mergeCell ref="D4:S4"/>
    <mergeCell ref="D5:G6"/>
    <mergeCell ref="H5:S5"/>
    <mergeCell ref="H7:K7"/>
    <mergeCell ref="L7:O7"/>
    <mergeCell ref="P7:S7"/>
    <mergeCell ref="P10:S10"/>
    <mergeCell ref="H6:K6"/>
    <mergeCell ref="L6:O6"/>
    <mergeCell ref="P6:S6"/>
    <mergeCell ref="A7:C7"/>
    <mergeCell ref="D7:G7"/>
    <mergeCell ref="A8:C8"/>
    <mergeCell ref="D8:G8"/>
    <mergeCell ref="A9:C9"/>
    <mergeCell ref="D9:G9"/>
    <mergeCell ref="Q50:S52"/>
    <mergeCell ref="L19:O19"/>
    <mergeCell ref="P19:S19"/>
    <mergeCell ref="A11:C11"/>
    <mergeCell ref="D11:G11"/>
    <mergeCell ref="H11:K11"/>
    <mergeCell ref="L11:O11"/>
    <mergeCell ref="P11:S11"/>
    <mergeCell ref="A23:S23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H17:K17"/>
    <mergeCell ref="L17:O17"/>
    <mergeCell ref="P17:S17"/>
    <mergeCell ref="D18:G18"/>
    <mergeCell ref="H18:K18"/>
    <mergeCell ref="A18:C18"/>
    <mergeCell ref="M48:M49"/>
    <mergeCell ref="N48:N49"/>
    <mergeCell ref="O48:O49"/>
    <mergeCell ref="P48:P49"/>
    <mergeCell ref="A50:C52"/>
    <mergeCell ref="D50:D52"/>
    <mergeCell ref="E50:E52"/>
    <mergeCell ref="F50:F52"/>
    <mergeCell ref="G50:G52"/>
    <mergeCell ref="H50:H52"/>
    <mergeCell ref="I50:I52"/>
    <mergeCell ref="A46:C49"/>
    <mergeCell ref="D46:D49"/>
    <mergeCell ref="E46:E49"/>
    <mergeCell ref="F46:F49"/>
    <mergeCell ref="G46:G49"/>
    <mergeCell ref="H46:H49"/>
    <mergeCell ref="J50:J52"/>
    <mergeCell ref="L18:O18"/>
    <mergeCell ref="P18:S18"/>
    <mergeCell ref="H25:S25"/>
    <mergeCell ref="H27:K27"/>
    <mergeCell ref="P36:S36"/>
    <mergeCell ref="A63:C66"/>
    <mergeCell ref="D63:D66"/>
    <mergeCell ref="E63:E66"/>
    <mergeCell ref="F63:F66"/>
    <mergeCell ref="G63:G66"/>
    <mergeCell ref="H63:H66"/>
    <mergeCell ref="I63:I66"/>
    <mergeCell ref="J63:J66"/>
    <mergeCell ref="A57:C60"/>
    <mergeCell ref="D57:D60"/>
    <mergeCell ref="E57:E60"/>
    <mergeCell ref="F57:F60"/>
    <mergeCell ref="G57:G60"/>
    <mergeCell ref="H57:H60"/>
    <mergeCell ref="I57:I60"/>
    <mergeCell ref="J57:J60"/>
    <mergeCell ref="Q63:S66"/>
    <mergeCell ref="K65:K66"/>
    <mergeCell ref="L65:L66"/>
    <mergeCell ref="M65:M66"/>
    <mergeCell ref="N65:N66"/>
    <mergeCell ref="O65:O66"/>
    <mergeCell ref="P65:P66"/>
    <mergeCell ref="I67:I69"/>
    <mergeCell ref="J67:J69"/>
    <mergeCell ref="Q67:S69"/>
    <mergeCell ref="A67:C69"/>
    <mergeCell ref="D67:D69"/>
    <mergeCell ref="E67:E69"/>
    <mergeCell ref="F67:F69"/>
    <mergeCell ref="G67:G69"/>
    <mergeCell ref="H67:H69"/>
    <mergeCell ref="A19:C19"/>
    <mergeCell ref="D19:G19"/>
    <mergeCell ref="H19:K19"/>
    <mergeCell ref="A39:C39"/>
    <mergeCell ref="D39:G39"/>
    <mergeCell ref="H39:K39"/>
    <mergeCell ref="A34:C34"/>
    <mergeCell ref="D34:G34"/>
    <mergeCell ref="H34:K34"/>
    <mergeCell ref="A35:C35"/>
    <mergeCell ref="D35:G35"/>
    <mergeCell ref="H35:K35"/>
    <mergeCell ref="A38:C38"/>
    <mergeCell ref="D38:G38"/>
    <mergeCell ref="H38:K38"/>
    <mergeCell ref="D36:G36"/>
    <mergeCell ref="H36:K36"/>
    <mergeCell ref="K63:P64"/>
    <mergeCell ref="L35:O35"/>
    <mergeCell ref="P35:S35"/>
    <mergeCell ref="A36:C36"/>
    <mergeCell ref="A27:C27"/>
    <mergeCell ref="D27:G27"/>
    <mergeCell ref="A28:C28"/>
    <mergeCell ref="D28:G28"/>
    <mergeCell ref="A29:C29"/>
    <mergeCell ref="D29:G29"/>
    <mergeCell ref="H29:K29"/>
    <mergeCell ref="L29:O29"/>
    <mergeCell ref="L36:O36"/>
    <mergeCell ref="P32:S32"/>
    <mergeCell ref="A33:C33"/>
    <mergeCell ref="D33:G33"/>
    <mergeCell ref="H33:K33"/>
    <mergeCell ref="L31:O31"/>
    <mergeCell ref="P31:S31"/>
    <mergeCell ref="A32:C32"/>
    <mergeCell ref="A31:C31"/>
    <mergeCell ref="L32:O32"/>
    <mergeCell ref="L33:O33"/>
    <mergeCell ref="P33:S33"/>
    <mergeCell ref="A20:C20"/>
    <mergeCell ref="D20:G20"/>
    <mergeCell ref="H20:K20"/>
    <mergeCell ref="L20:O20"/>
    <mergeCell ref="P20:S20"/>
    <mergeCell ref="D24:S24"/>
    <mergeCell ref="D25:G26"/>
    <mergeCell ref="P29:S29"/>
    <mergeCell ref="A30:C30"/>
    <mergeCell ref="D30:G30"/>
    <mergeCell ref="H30:K30"/>
    <mergeCell ref="L30:O30"/>
    <mergeCell ref="P30:S30"/>
    <mergeCell ref="A21:C21"/>
    <mergeCell ref="D21:G21"/>
    <mergeCell ref="H21:S21"/>
    <mergeCell ref="L27:O27"/>
    <mergeCell ref="P27:S27"/>
    <mergeCell ref="H28:S28"/>
    <mergeCell ref="A24:C26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9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прод.(стр.5)</vt:lpstr>
      <vt:lpstr>Дин. потр. цен (стр.6-7)</vt:lpstr>
      <vt:lpstr>цены на металл (стр.9)</vt:lpstr>
      <vt:lpstr>цены на металл 2 (стр.10)</vt:lpstr>
      <vt:lpstr>Средние цены+ИПЦ (стр.11)</vt:lpstr>
      <vt:lpstr>сеть учреждений (стр.18-19)</vt:lpstr>
      <vt:lpstr>'Дин. потр. цен (стр.6-7)'!Заголовки_для_печати</vt:lpstr>
      <vt:lpstr>'сеть учреждений (стр.18-19)'!Заголовки_для_печати</vt:lpstr>
      <vt:lpstr>'демогр (стр.1)'!Область_печати</vt:lpstr>
      <vt:lpstr>'Дин. потр. цен (стр.6-7)'!Область_печати</vt:lpstr>
      <vt:lpstr>'занятость (стр.3)'!Область_печати</vt:lpstr>
      <vt:lpstr>'сеть учреждений (стр.18-19)'!Область_печати</vt:lpstr>
      <vt:lpstr>'Средние цены+ИПЦ (стр.11)'!Область_печати</vt:lpstr>
      <vt:lpstr>'Ст.мин. набора прод.(стр.5)'!Область_печати</vt:lpstr>
      <vt:lpstr>'труд рес (стр.2)'!Область_печати</vt:lpstr>
      <vt:lpstr>'цены на металл (стр.9)'!Область_печати</vt:lpstr>
      <vt:lpstr>'цены на металл 2 (стр.10)'!Область_печати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2019-07-29T09:39:23Z</cp:lastPrinted>
  <dcterms:created xsi:type="dcterms:W3CDTF">1996-09-27T09:22:49Z</dcterms:created>
  <dcterms:modified xsi:type="dcterms:W3CDTF">2019-07-31T08:47:01Z</dcterms:modified>
</cp:coreProperties>
</file>