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Ежемесячная информация\Книжка на 2017 год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06.17" sheetId="145" state="hidden" r:id="rId8"/>
    <sheet name="стр-ра гор доходов" sheetId="52" state="hidden" r:id="rId9"/>
    <sheet name="Бюджет" sheetId="294" state="hidden" r:id="rId10"/>
    <sheet name="исп гор бюдж" sheetId="29" state="hidden" r:id="rId11"/>
    <sheet name="ДКВ " sheetId="214" state="hidden" r:id="rId12"/>
    <sheet name="сеть учреждений" sheetId="293" r:id="rId13"/>
    <sheet name="эк. показ. " sheetId="242" state="hidden" r:id="rId14"/>
    <sheet name="цены на металл" sheetId="95" r:id="rId15"/>
    <sheet name="цены на металл 2" sheetId="96" r:id="rId16"/>
    <sheet name="дин. цен" sheetId="286" r:id="rId17"/>
    <sheet name="индекс потр цен " sheetId="287" r:id="rId18"/>
    <sheet name="Средние цены" sheetId="271" r:id="rId19"/>
  </sheets>
  <externalReferences>
    <externalReference r:id="rId20"/>
    <externalReference r:id="rId21"/>
  </externalReferences>
  <definedNames>
    <definedName name="_xlnm._FilterDatabase" localSheetId="0" hidden="1">диаграмма!$A$31:$C$39</definedName>
    <definedName name="_xlnm.Print_Titles" localSheetId="16">'дин. цен'!$3:$4</definedName>
    <definedName name="_xlnm.Print_Titles" localSheetId="6">налоги!$3:$4</definedName>
    <definedName name="_xlnm.Print_Titles" localSheetId="12">'сеть учреждений'!$3:$4</definedName>
    <definedName name="_xlnm.Print_Titles" localSheetId="4">'уров жизни'!$3:$4</definedName>
    <definedName name="_xlnm.Print_Area" localSheetId="1">демогр!$A$1:$H$60</definedName>
    <definedName name="_xlnm.Print_Area" localSheetId="16">'дин. цен'!$A$1:$F$103</definedName>
    <definedName name="_xlnm.Print_Area" localSheetId="11">'ДКВ '!$A$1:$E$43</definedName>
    <definedName name="_xlnm.Print_Area" localSheetId="3">занятость!$A$1:$H$51</definedName>
    <definedName name="_xlnm.Print_Area" localSheetId="17">'индекс потр цен '!$A$1:$P$137</definedName>
    <definedName name="_xlnm.Print_Area" localSheetId="10">'исп гор бюдж'!$A$1:$F$82</definedName>
    <definedName name="_xlnm.Print_Area" localSheetId="6">налоги!$A$1:$E$32</definedName>
    <definedName name="_xlnm.Print_Area" localSheetId="12">'сеть учреждений'!$A$1:$E$140</definedName>
    <definedName name="_xlnm.Print_Area" localSheetId="18">'Средние цены'!$A$1:$T$51</definedName>
    <definedName name="_xlnm.Print_Area" localSheetId="5">'Ст.мин. набора прод.'!$A$1:$K$145</definedName>
    <definedName name="_xlnm.Print_Area" localSheetId="2">'труд рес '!$A$1:$I$65</definedName>
    <definedName name="_xlnm.Print_Area" localSheetId="4">'уров жизни'!$A$1:$G$51</definedName>
    <definedName name="_xlnm.Print_Area" localSheetId="14">'цены на металл'!$A$1:$O$97</definedName>
    <definedName name="_xlnm.Print_Area" localSheetId="15">'цены на металл 2'!$A$1:$O$76</definedName>
    <definedName name="_xlnm.Print_Area" localSheetId="13">'эк. показ. '!$A$1:$H$36</definedName>
  </definedNames>
  <calcPr calcId="152511"/>
</workbook>
</file>

<file path=xl/calcChain.xml><?xml version="1.0" encoding="utf-8"?>
<calcChain xmlns="http://schemas.openxmlformats.org/spreadsheetml/2006/main">
  <c r="D27" i="29" l="1"/>
  <c r="D25" i="29"/>
  <c r="D23" i="29"/>
  <c r="D21" i="29"/>
  <c r="D19" i="29"/>
  <c r="D17" i="29"/>
  <c r="D15" i="29"/>
  <c r="D13" i="29"/>
  <c r="D11" i="29"/>
  <c r="D9" i="29"/>
  <c r="D5" i="29"/>
  <c r="C27" i="29"/>
  <c r="C25" i="29"/>
  <c r="C21" i="29"/>
  <c r="C19" i="29"/>
  <c r="C17" i="29"/>
  <c r="C15" i="29"/>
  <c r="C13" i="29"/>
  <c r="C11" i="29"/>
  <c r="C9" i="29"/>
  <c r="C5" i="29"/>
  <c r="H50" i="294"/>
  <c r="E50" i="294"/>
  <c r="H49" i="294"/>
  <c r="E49" i="294"/>
  <c r="H47" i="294"/>
  <c r="E47" i="294"/>
  <c r="H46" i="294"/>
  <c r="E46" i="294"/>
  <c r="H45" i="294"/>
  <c r="E45" i="294"/>
  <c r="H44" i="294"/>
  <c r="E44" i="294"/>
  <c r="H43" i="294"/>
  <c r="E43" i="294"/>
  <c r="H42" i="294"/>
  <c r="E42" i="294"/>
  <c r="H41" i="294"/>
  <c r="E41" i="294"/>
  <c r="H40" i="294"/>
  <c r="E40" i="294"/>
  <c r="G39" i="294"/>
  <c r="E60" i="294" s="1"/>
  <c r="F39" i="294"/>
  <c r="D39" i="294"/>
  <c r="E39" i="294" s="1"/>
  <c r="C39" i="294"/>
  <c r="G38" i="294"/>
  <c r="D38" i="294"/>
  <c r="G37" i="294"/>
  <c r="D37" i="294"/>
  <c r="G36" i="294"/>
  <c r="D36" i="294"/>
  <c r="G35" i="294"/>
  <c r="D35" i="294"/>
  <c r="G34" i="294"/>
  <c r="D34" i="294"/>
  <c r="G33" i="294"/>
  <c r="G28" i="294" s="1"/>
  <c r="D33" i="294"/>
  <c r="G32" i="294"/>
  <c r="D32" i="294"/>
  <c r="E32" i="294" s="1"/>
  <c r="H31" i="294"/>
  <c r="G31" i="294"/>
  <c r="D31" i="294"/>
  <c r="E31" i="294" s="1"/>
  <c r="H30" i="294"/>
  <c r="G30" i="294"/>
  <c r="D30" i="294"/>
  <c r="E30" i="294" s="1"/>
  <c r="F28" i="294"/>
  <c r="D28" i="294"/>
  <c r="E28" i="294" s="1"/>
  <c r="C28" i="294"/>
  <c r="G27" i="294"/>
  <c r="D27" i="294"/>
  <c r="H26" i="294"/>
  <c r="G26" i="294"/>
  <c r="D26" i="294"/>
  <c r="E26" i="294" s="1"/>
  <c r="H25" i="294"/>
  <c r="G25" i="294"/>
  <c r="D25" i="294"/>
  <c r="E25" i="294" s="1"/>
  <c r="H24" i="294"/>
  <c r="G24" i="294"/>
  <c r="D24" i="294"/>
  <c r="E24" i="294" s="1"/>
  <c r="H23" i="294"/>
  <c r="G23" i="294"/>
  <c r="D23" i="294"/>
  <c r="E23" i="294" s="1"/>
  <c r="H22" i="294"/>
  <c r="G22" i="294"/>
  <c r="F22" i="294"/>
  <c r="D22" i="294"/>
  <c r="E22" i="294" s="1"/>
  <c r="C22" i="294"/>
  <c r="G21" i="294"/>
  <c r="H21" i="294" s="1"/>
  <c r="E21" i="294"/>
  <c r="D21" i="294"/>
  <c r="G20" i="294"/>
  <c r="H20" i="294" s="1"/>
  <c r="E20" i="294"/>
  <c r="D20" i="294"/>
  <c r="G19" i="294"/>
  <c r="H19" i="294" s="1"/>
  <c r="E19" i="294"/>
  <c r="D19" i="294"/>
  <c r="G18" i="294"/>
  <c r="H18" i="294" s="1"/>
  <c r="E18" i="294"/>
  <c r="D18" i="294"/>
  <c r="G17" i="294"/>
  <c r="H17" i="294" s="1"/>
  <c r="F17" i="294"/>
  <c r="D17" i="294"/>
  <c r="E17" i="294" s="1"/>
  <c r="C17" i="294"/>
  <c r="H16" i="294"/>
  <c r="E16" i="294"/>
  <c r="G15" i="294"/>
  <c r="H15" i="294" s="1"/>
  <c r="E15" i="294"/>
  <c r="D15" i="294"/>
  <c r="G14" i="294"/>
  <c r="H14" i="294" s="1"/>
  <c r="E14" i="294"/>
  <c r="D14" i="294"/>
  <c r="G13" i="294"/>
  <c r="H13" i="294" s="1"/>
  <c r="E13" i="294"/>
  <c r="D13" i="294"/>
  <c r="G12" i="294"/>
  <c r="H12" i="294" s="1"/>
  <c r="F12" i="294"/>
  <c r="F6" i="294" s="1"/>
  <c r="D12" i="294"/>
  <c r="E12" i="294" s="1"/>
  <c r="G11" i="294"/>
  <c r="H11" i="294" s="1"/>
  <c r="D11" i="294"/>
  <c r="E11" i="294" s="1"/>
  <c r="G10" i="294"/>
  <c r="H10" i="294" s="1"/>
  <c r="D10" i="294"/>
  <c r="E10" i="294" s="1"/>
  <c r="G9" i="294"/>
  <c r="H9" i="294" s="1"/>
  <c r="D9" i="294"/>
  <c r="E9" i="294" s="1"/>
  <c r="G8" i="294"/>
  <c r="H8" i="294" s="1"/>
  <c r="D8" i="294"/>
  <c r="E8" i="294" s="1"/>
  <c r="G7" i="294"/>
  <c r="H7" i="294" s="1"/>
  <c r="D7" i="294"/>
  <c r="E7" i="294" s="1"/>
  <c r="G6" i="294"/>
  <c r="G5" i="294" s="1"/>
  <c r="C6" i="294"/>
  <c r="C5" i="294" s="1"/>
  <c r="F5" i="294" l="1"/>
  <c r="H28" i="294"/>
  <c r="G60" i="294"/>
  <c r="E59" i="294"/>
  <c r="H5" i="294"/>
  <c r="D6" i="294"/>
  <c r="H6" i="294"/>
  <c r="H39" i="294"/>
  <c r="C60" i="294"/>
  <c r="D119" i="293"/>
  <c r="C119" i="293"/>
  <c r="D108" i="293"/>
  <c r="D105" i="293"/>
  <c r="D95" i="293" s="1"/>
  <c r="C105" i="293"/>
  <c r="D96" i="293"/>
  <c r="D92" i="293"/>
  <c r="D67" i="293" s="1"/>
  <c r="C92" i="293"/>
  <c r="C87" i="293"/>
  <c r="D60" i="293"/>
  <c r="C60" i="293"/>
  <c r="D56" i="293"/>
  <c r="C56" i="293"/>
  <c r="D52" i="293"/>
  <c r="C52" i="293"/>
  <c r="D49" i="293"/>
  <c r="D48" i="293" s="1"/>
  <c r="D7" i="293" s="1"/>
  <c r="C49" i="293"/>
  <c r="C48" i="293" s="1"/>
  <c r="C7" i="293" s="1"/>
  <c r="E48" i="293"/>
  <c r="D44" i="293"/>
  <c r="C44" i="293"/>
  <c r="C36" i="293"/>
  <c r="D30" i="293"/>
  <c r="D15" i="293"/>
  <c r="D11" i="293" s="1"/>
  <c r="C15" i="293"/>
  <c r="C11" i="293" s="1"/>
  <c r="E11" i="293"/>
  <c r="D9" i="293"/>
  <c r="C9" i="293"/>
  <c r="D6" i="293"/>
  <c r="C6" i="293"/>
  <c r="E5" i="293"/>
  <c r="E61" i="294" l="1"/>
  <c r="D5" i="294"/>
  <c r="E6" i="294"/>
  <c r="C5" i="293"/>
  <c r="D5" i="293"/>
  <c r="C8" i="293"/>
  <c r="D8" i="293"/>
  <c r="C59" i="294" l="1"/>
  <c r="E5" i="294"/>
  <c r="E14" i="102"/>
  <c r="G36" i="261"/>
  <c r="C61" i="294" l="1"/>
  <c r="G59" i="294"/>
  <c r="G5" i="242"/>
  <c r="E5" i="242"/>
  <c r="G57" i="261"/>
  <c r="G53" i="261"/>
  <c r="C12" i="31" l="1"/>
  <c r="C10" i="31"/>
  <c r="D12" i="31"/>
  <c r="D10" i="31"/>
  <c r="E7" i="31"/>
  <c r="D5" i="31"/>
  <c r="L12" i="52" l="1"/>
  <c r="L13" i="52"/>
  <c r="L14" i="52"/>
  <c r="L15" i="52"/>
  <c r="L19" i="52"/>
  <c r="K46" i="52"/>
  <c r="K49" i="52"/>
  <c r="K43" i="52"/>
  <c r="L43" i="52"/>
  <c r="K44" i="52"/>
  <c r="K45" i="52"/>
  <c r="C55" i="52" l="1"/>
  <c r="E55" i="52"/>
  <c r="E45" i="52"/>
  <c r="E7" i="52"/>
  <c r="H6" i="52" l="1"/>
  <c r="G20" i="52"/>
  <c r="D83" i="145"/>
  <c r="G17" i="52"/>
  <c r="G13" i="52"/>
  <c r="G61" i="52"/>
  <c r="G59" i="52"/>
  <c r="G58" i="52"/>
  <c r="G57" i="52"/>
  <c r="G54" i="52"/>
  <c r="G53" i="52"/>
  <c r="G52" i="52"/>
  <c r="G51" i="52"/>
  <c r="G49" i="52"/>
  <c r="G46" i="52"/>
  <c r="G43" i="52"/>
  <c r="G44" i="52"/>
  <c r="G42" i="52"/>
  <c r="G41" i="52"/>
  <c r="G24" i="52"/>
  <c r="G19" i="52"/>
  <c r="G21" i="52"/>
  <c r="G18" i="52"/>
  <c r="G16" i="52"/>
  <c r="G15" i="52"/>
  <c r="G12" i="52"/>
  <c r="G11" i="52"/>
  <c r="G10" i="52"/>
  <c r="G9" i="52"/>
  <c r="G8" i="52"/>
  <c r="J6" i="52"/>
  <c r="I61" i="52"/>
  <c r="I59" i="52"/>
  <c r="I58" i="52"/>
  <c r="I57" i="52"/>
  <c r="I54" i="52"/>
  <c r="I53" i="52"/>
  <c r="I52" i="52"/>
  <c r="I51" i="52"/>
  <c r="I46" i="52"/>
  <c r="I44" i="52"/>
  <c r="I43" i="52"/>
  <c r="I42" i="52"/>
  <c r="I41" i="52"/>
  <c r="I24" i="52"/>
  <c r="I19" i="52"/>
  <c r="I15" i="52"/>
  <c r="I13" i="52"/>
  <c r="I12" i="52"/>
  <c r="I10" i="52"/>
  <c r="I9" i="52"/>
  <c r="I8" i="52"/>
  <c r="D130" i="145" l="1"/>
  <c r="D102" i="145"/>
  <c r="D106" i="145"/>
  <c r="E106" i="145"/>
  <c r="H108" i="145"/>
  <c r="H109" i="145"/>
  <c r="F70" i="145"/>
  <c r="D76" i="145"/>
  <c r="J84" i="98"/>
  <c r="J83" i="98"/>
  <c r="G83" i="98"/>
  <c r="G84" i="98"/>
  <c r="C84" i="98"/>
  <c r="D84" i="98"/>
  <c r="F84" i="98"/>
  <c r="I84" i="98"/>
  <c r="D83" i="98"/>
  <c r="C83" i="98"/>
  <c r="AX24" i="26" l="1"/>
  <c r="F20" i="149"/>
  <c r="E22" i="149"/>
  <c r="D28" i="242" l="1"/>
  <c r="D27" i="242"/>
  <c r="D26" i="242"/>
  <c r="G12" i="242" l="1"/>
  <c r="H12" i="242"/>
  <c r="I9" i="261" l="1"/>
  <c r="H9" i="261"/>
  <c r="E67" i="286" l="1"/>
  <c r="D69" i="286"/>
  <c r="E8" i="286" l="1"/>
  <c r="E6" i="214" l="1"/>
  <c r="D15" i="214"/>
  <c r="F69" i="286" l="1"/>
  <c r="E60" i="286" l="1"/>
  <c r="D82" i="98"/>
  <c r="C82" i="98"/>
  <c r="C81" i="98"/>
  <c r="H8" i="242"/>
  <c r="E8" i="242"/>
  <c r="G8" i="242"/>
  <c r="G9" i="242"/>
  <c r="L54" i="52" l="1"/>
  <c r="K54" i="52"/>
  <c r="L8" i="52" l="1"/>
  <c r="K8" i="52"/>
  <c r="G55" i="52"/>
  <c r="C39" i="52"/>
  <c r="F108" i="145" l="1"/>
  <c r="F103" i="145"/>
  <c r="H83" i="145"/>
  <c r="I83" i="98"/>
  <c r="J82" i="98"/>
  <c r="I82" i="98"/>
  <c r="G82" i="98"/>
  <c r="F83" i="98"/>
  <c r="F82" i="98"/>
  <c r="F5" i="23"/>
  <c r="I53" i="261"/>
  <c r="H53" i="261"/>
  <c r="F21" i="149"/>
  <c r="C22" i="149"/>
  <c r="D13" i="149" l="1"/>
  <c r="E13" i="149"/>
  <c r="G13" i="149"/>
  <c r="F13" i="149"/>
  <c r="F11" i="149"/>
  <c r="F9" i="149"/>
  <c r="F5" i="149"/>
  <c r="C13" i="149"/>
  <c r="D17" i="95" l="1"/>
  <c r="C7" i="52" l="1"/>
  <c r="H77" i="145"/>
  <c r="H10" i="242" l="1"/>
  <c r="E9" i="242"/>
  <c r="H15" i="242" l="1"/>
  <c r="H16" i="242"/>
  <c r="G15" i="242"/>
  <c r="G16" i="242"/>
  <c r="G10" i="242"/>
  <c r="E10" i="242"/>
  <c r="E12" i="242"/>
  <c r="E15" i="242"/>
  <c r="E16" i="242"/>
  <c r="G22" i="149" l="1"/>
  <c r="I37" i="261" l="1"/>
  <c r="D22" i="149" l="1"/>
  <c r="E40" i="52" l="1"/>
  <c r="L53" i="52"/>
  <c r="K53" i="52"/>
  <c r="K13" i="52"/>
  <c r="I55" i="52"/>
  <c r="I45" i="52"/>
  <c r="I40" i="52"/>
  <c r="I20" i="52"/>
  <c r="I14" i="52"/>
  <c r="G45" i="52"/>
  <c r="G40" i="52"/>
  <c r="G14" i="52"/>
  <c r="E14" i="52"/>
  <c r="F119" i="145"/>
  <c r="H102" i="145"/>
  <c r="E6" i="286" l="1"/>
  <c r="H57" i="261" l="1"/>
  <c r="H55" i="261"/>
  <c r="H54" i="261"/>
  <c r="F25" i="149"/>
  <c r="F24" i="149"/>
  <c r="F57" i="261" l="1"/>
  <c r="F53" i="261"/>
  <c r="E54" i="286" l="1"/>
  <c r="E53" i="286"/>
  <c r="E52" i="286"/>
  <c r="C15" i="214" l="1"/>
  <c r="C18" i="214" s="1"/>
  <c r="E5" i="214"/>
  <c r="L58" i="52" l="1"/>
  <c r="L59" i="52"/>
  <c r="L57" i="52"/>
  <c r="K58" i="52"/>
  <c r="K59" i="52"/>
  <c r="K57" i="52"/>
  <c r="L44" i="52"/>
  <c r="L45" i="52"/>
  <c r="L46" i="52"/>
  <c r="L51" i="52"/>
  <c r="L52" i="52"/>
  <c r="K51" i="52"/>
  <c r="K52" i="52"/>
  <c r="K42" i="52"/>
  <c r="L10" i="52"/>
  <c r="K10" i="52"/>
  <c r="K11" i="52"/>
  <c r="K12" i="52"/>
  <c r="K14" i="52"/>
  <c r="K15" i="52"/>
  <c r="K16" i="52"/>
  <c r="K17" i="52"/>
  <c r="K18" i="52"/>
  <c r="K19" i="52"/>
  <c r="K20" i="52"/>
  <c r="K21" i="52"/>
  <c r="K23" i="52"/>
  <c r="K24" i="52"/>
  <c r="K9" i="52"/>
  <c r="D125" i="145"/>
  <c r="D121" i="145"/>
  <c r="D122" i="145"/>
  <c r="D123" i="145"/>
  <c r="F77" i="145"/>
  <c r="D81" i="98" l="1"/>
  <c r="C80" i="98"/>
  <c r="J81" i="98" l="1"/>
  <c r="I81" i="98"/>
  <c r="G81" i="98"/>
  <c r="G80" i="98"/>
  <c r="F81" i="98"/>
  <c r="F80" i="98"/>
  <c r="G69" i="286" l="1"/>
  <c r="G88" i="145" l="1"/>
  <c r="G93" i="145"/>
  <c r="I39" i="52"/>
  <c r="I7" i="52"/>
  <c r="G7" i="52"/>
  <c r="H119" i="145"/>
  <c r="D71" i="145"/>
  <c r="G71" i="145" s="1"/>
  <c r="I6" i="52" l="1"/>
  <c r="E5" i="102"/>
  <c r="H39" i="261" l="1"/>
  <c r="F36" i="261"/>
  <c r="I6" i="261" l="1"/>
  <c r="H6" i="261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L24" i="52" l="1"/>
  <c r="C69" i="286" l="1"/>
  <c r="E68" i="286"/>
  <c r="E69" i="286" l="1"/>
  <c r="AV22" i="26" l="1"/>
  <c r="AW22" i="26" s="1"/>
  <c r="L41" i="52" l="1"/>
  <c r="L42" i="52"/>
  <c r="K41" i="52"/>
  <c r="L9" i="52"/>
  <c r="K7" i="52"/>
  <c r="E122" i="145"/>
  <c r="E39" i="52"/>
  <c r="C6" i="52" l="1"/>
  <c r="E6" i="52"/>
  <c r="C9" i="31" l="1"/>
  <c r="L6" i="52"/>
  <c r="C67" i="52"/>
  <c r="D8" i="52" s="1"/>
  <c r="H70" i="145"/>
  <c r="D49" i="52" l="1"/>
  <c r="D6" i="52"/>
  <c r="D24" i="52"/>
  <c r="D70" i="145"/>
  <c r="H69" i="145"/>
  <c r="H130" i="145" s="1"/>
  <c r="D67" i="52"/>
  <c r="D23" i="52"/>
  <c r="D13" i="52"/>
  <c r="D12" i="52"/>
  <c r="D18" i="52"/>
  <c r="D80" i="98"/>
  <c r="D78" i="98"/>
  <c r="C78" i="98"/>
  <c r="F6" i="23" l="1"/>
  <c r="I42" i="261" l="1"/>
  <c r="I41" i="261"/>
  <c r="I40" i="261"/>
  <c r="I39" i="261"/>
  <c r="H40" i="261"/>
  <c r="H41" i="261"/>
  <c r="H42" i="261"/>
  <c r="H37" i="261"/>
  <c r="D36" i="261"/>
  <c r="I36" i="261" l="1"/>
  <c r="H36" i="261"/>
  <c r="H59" i="261"/>
  <c r="F22" i="149" l="1"/>
  <c r="E50" i="286" l="1"/>
  <c r="D18" i="214" l="1"/>
  <c r="H8" i="261" l="1"/>
  <c r="H25" i="261"/>
  <c r="I54" i="261"/>
  <c r="I55" i="261"/>
  <c r="I57" i="261"/>
  <c r="I58" i="261"/>
  <c r="I59" i="261"/>
  <c r="H58" i="261"/>
  <c r="F7" i="23" l="1"/>
  <c r="E70" i="286" l="1"/>
  <c r="E64" i="286"/>
  <c r="E63" i="286"/>
  <c r="E62" i="286"/>
  <c r="E61" i="286"/>
  <c r="E58" i="286"/>
  <c r="E57" i="286"/>
  <c r="E56" i="286"/>
  <c r="E55" i="286"/>
  <c r="E51" i="286"/>
  <c r="E49" i="286"/>
  <c r="E48" i="286"/>
  <c r="E47" i="286"/>
  <c r="E46" i="286"/>
  <c r="E45" i="286"/>
  <c r="E44" i="286"/>
  <c r="E43" i="286"/>
  <c r="E42" i="286"/>
  <c r="E41" i="286"/>
  <c r="E40" i="286"/>
  <c r="E39" i="286"/>
  <c r="E38" i="286"/>
  <c r="E37" i="286"/>
  <c r="E36" i="286"/>
  <c r="E34" i="286"/>
  <c r="E33" i="286"/>
  <c r="E32" i="286"/>
  <c r="E31" i="286"/>
  <c r="E30" i="286"/>
  <c r="E29" i="286"/>
  <c r="E28" i="286"/>
  <c r="E27" i="286"/>
  <c r="E26" i="286"/>
  <c r="E25" i="286"/>
  <c r="E24" i="286"/>
  <c r="E23" i="286"/>
  <c r="E22" i="286"/>
  <c r="E21" i="286"/>
  <c r="E20" i="286"/>
  <c r="E19" i="286"/>
  <c r="E18" i="286"/>
  <c r="E17" i="286"/>
  <c r="E16" i="286"/>
  <c r="E15" i="286"/>
  <c r="E14" i="286"/>
  <c r="E13" i="286"/>
  <c r="E12" i="286"/>
  <c r="E11" i="286"/>
  <c r="E10" i="286"/>
  <c r="E9" i="286"/>
  <c r="E7" i="286"/>
  <c r="AV23" i="26" l="1"/>
  <c r="AV24" i="26" l="1"/>
  <c r="AW23" i="26"/>
  <c r="AW24" i="26" s="1"/>
  <c r="F8" i="23"/>
  <c r="AU24" i="26" l="1"/>
  <c r="G14" i="242" l="1"/>
  <c r="G17" i="242"/>
  <c r="G18" i="242"/>
  <c r="G19" i="242"/>
  <c r="E8" i="29" l="1"/>
  <c r="K40" i="52" l="1"/>
  <c r="G13" i="242" l="1"/>
  <c r="G11" i="242"/>
  <c r="AT24" i="26" l="1"/>
  <c r="F9" i="23" l="1"/>
  <c r="I8" i="261" l="1"/>
  <c r="I25" i="261"/>
  <c r="L40" i="52" l="1"/>
  <c r="G39" i="52"/>
  <c r="G6" i="52" s="1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E123" i="145"/>
  <c r="E121" i="145"/>
  <c r="D118" i="145"/>
  <c r="E118" i="145" s="1"/>
  <c r="D117" i="145"/>
  <c r="E117" i="145" s="1"/>
  <c r="D116" i="145"/>
  <c r="D115" i="145"/>
  <c r="E115" i="145" s="1"/>
  <c r="D114" i="145"/>
  <c r="E114" i="145" s="1"/>
  <c r="D112" i="145"/>
  <c r="G112" i="145" s="1"/>
  <c r="F102" i="145"/>
  <c r="F69" i="145" s="1"/>
  <c r="D107" i="145"/>
  <c r="E107" i="145" s="1"/>
  <c r="D105" i="145"/>
  <c r="D101" i="145"/>
  <c r="D100" i="145"/>
  <c r="D99" i="145"/>
  <c r="D98" i="145"/>
  <c r="D97" i="145"/>
  <c r="D96" i="145"/>
  <c r="D95" i="145"/>
  <c r="D94" i="145"/>
  <c r="D93" i="145"/>
  <c r="D92" i="145"/>
  <c r="D91" i="145"/>
  <c r="D90" i="145"/>
  <c r="D89" i="145"/>
  <c r="H88" i="145"/>
  <c r="D87" i="145"/>
  <c r="E87" i="145" s="1"/>
  <c r="D84" i="145"/>
  <c r="G84" i="145" s="1"/>
  <c r="D82" i="145"/>
  <c r="E82" i="145" s="1"/>
  <c r="D81" i="145"/>
  <c r="G81" i="145" s="1"/>
  <c r="D80" i="145"/>
  <c r="G80" i="145" s="1"/>
  <c r="D79" i="145"/>
  <c r="G79" i="145" s="1"/>
  <c r="D78" i="145"/>
  <c r="E78" i="145" s="1"/>
  <c r="E76" i="145"/>
  <c r="D74" i="145"/>
  <c r="G74" i="145" s="1"/>
  <c r="D73" i="145"/>
  <c r="D72" i="145"/>
  <c r="E72" i="145" s="1"/>
  <c r="K6" i="52" l="1"/>
  <c r="G67" i="52"/>
  <c r="H8" i="52" s="1"/>
  <c r="G70" i="145"/>
  <c r="D69" i="145"/>
  <c r="G73" i="145"/>
  <c r="E73" i="145"/>
  <c r="D88" i="145"/>
  <c r="L7" i="52"/>
  <c r="D108" i="145"/>
  <c r="G108" i="145" s="1"/>
  <c r="D77" i="145"/>
  <c r="G77" i="145" s="1"/>
  <c r="E71" i="145"/>
  <c r="D75" i="145"/>
  <c r="E75" i="145" s="1"/>
  <c r="G83" i="145"/>
  <c r="E105" i="145"/>
  <c r="D119" i="145"/>
  <c r="L39" i="52"/>
  <c r="K55" i="52"/>
  <c r="K39" i="52"/>
  <c r="L55" i="52"/>
  <c r="D104" i="145"/>
  <c r="E104" i="145" s="1"/>
  <c r="G72" i="145"/>
  <c r="D109" i="145"/>
  <c r="E13" i="102"/>
  <c r="E15" i="102"/>
  <c r="E16" i="102"/>
  <c r="E17" i="102"/>
  <c r="E69" i="145" l="1"/>
  <c r="G69" i="145"/>
  <c r="G119" i="145"/>
  <c r="H12" i="52"/>
  <c r="H16" i="52"/>
  <c r="H20" i="52"/>
  <c r="H41" i="52"/>
  <c r="H13" i="52"/>
  <c r="H17" i="52"/>
  <c r="H21" i="52"/>
  <c r="H10" i="52"/>
  <c r="H14" i="52"/>
  <c r="H18" i="52"/>
  <c r="H9" i="52"/>
  <c r="H11" i="52"/>
  <c r="H15" i="52"/>
  <c r="H19" i="52"/>
  <c r="H24" i="52"/>
  <c r="E70" i="145"/>
  <c r="E77" i="145"/>
  <c r="E109" i="145"/>
  <c r="G109" i="145"/>
  <c r="H7" i="52"/>
  <c r="F130" i="145"/>
  <c r="E119" i="145"/>
  <c r="E108" i="145"/>
  <c r="E67" i="52"/>
  <c r="D39" i="52"/>
  <c r="K67" i="52"/>
  <c r="H49" i="52"/>
  <c r="H59" i="52"/>
  <c r="H58" i="52"/>
  <c r="H57" i="52"/>
  <c r="H54" i="52"/>
  <c r="H53" i="52"/>
  <c r="H52" i="52"/>
  <c r="H51" i="52"/>
  <c r="H46" i="52"/>
  <c r="H45" i="52"/>
  <c r="H44" i="52"/>
  <c r="H42" i="52"/>
  <c r="H40" i="52"/>
  <c r="H67" i="52"/>
  <c r="I67" i="52"/>
  <c r="J8" i="52" s="1"/>
  <c r="H39" i="52"/>
  <c r="H55" i="52"/>
  <c r="G102" i="145"/>
  <c r="D103" i="145"/>
  <c r="F9" i="52" l="1"/>
  <c r="F8" i="52"/>
  <c r="F55" i="52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F6" i="52"/>
  <c r="E102" i="145"/>
  <c r="E103" i="145"/>
  <c r="L67" i="52"/>
  <c r="F40" i="52"/>
  <c r="F57" i="52"/>
  <c r="F67" i="52"/>
  <c r="F7" i="52"/>
  <c r="D55" i="52"/>
  <c r="D19" i="52"/>
  <c r="D53" i="52"/>
  <c r="D9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J59" i="52"/>
  <c r="J58" i="52"/>
  <c r="J57" i="52"/>
  <c r="J54" i="52"/>
  <c r="J53" i="52"/>
  <c r="J52" i="52"/>
  <c r="J51" i="52"/>
  <c r="J46" i="52"/>
  <c r="J45" i="52"/>
  <c r="J44" i="52"/>
  <c r="J42" i="52"/>
  <c r="J41" i="52"/>
  <c r="J40" i="52"/>
  <c r="J24" i="52"/>
  <c r="J19" i="52"/>
  <c r="J10" i="52"/>
  <c r="J9" i="52"/>
  <c r="J67" i="52"/>
  <c r="J15" i="52"/>
  <c r="J14" i="52"/>
  <c r="J13" i="52"/>
  <c r="J12" i="52"/>
  <c r="J39" i="52"/>
  <c r="J55" i="52"/>
  <c r="J7" i="52"/>
  <c r="E130" i="145" l="1"/>
  <c r="G130" i="145" l="1"/>
  <c r="E9" i="214"/>
  <c r="E10" i="214"/>
  <c r="E11" i="214"/>
  <c r="E12" i="214"/>
  <c r="E13" i="214"/>
  <c r="E14" i="214"/>
  <c r="E8" i="214"/>
  <c r="E17" i="214" l="1"/>
  <c r="J80" i="98" l="1"/>
  <c r="I80" i="98"/>
  <c r="H7" i="242" l="1"/>
  <c r="H9" i="242"/>
  <c r="G7" i="242"/>
  <c r="E7" i="242"/>
  <c r="F78" i="98" l="1"/>
  <c r="G78" i="98"/>
  <c r="I78" i="98"/>
  <c r="J78" i="98"/>
  <c r="E9" i="102"/>
  <c r="E8" i="102"/>
  <c r="E7" i="102"/>
  <c r="E6" i="102"/>
  <c r="AS24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R24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E11" i="242"/>
  <c r="J75" i="98" l="1"/>
  <c r="I75" i="98"/>
  <c r="G75" i="98"/>
  <c r="F75" i="98"/>
  <c r="D75" i="98"/>
  <c r="C75" i="98"/>
  <c r="I43" i="261" l="1"/>
  <c r="I44" i="261"/>
  <c r="H43" i="261"/>
  <c r="H44" i="261"/>
  <c r="E16" i="214" l="1"/>
  <c r="L17" i="95" l="1"/>
  <c r="J17" i="95"/>
  <c r="H17" i="95"/>
  <c r="F17" i="95"/>
  <c r="C74" i="98" l="1"/>
  <c r="D74" i="98"/>
  <c r="F74" i="98"/>
  <c r="G74" i="98"/>
  <c r="I74" i="98"/>
  <c r="J74" i="98"/>
  <c r="F45" i="261" l="1"/>
  <c r="D45" i="261"/>
  <c r="G45" i="261" l="1"/>
  <c r="I45" i="261" l="1"/>
  <c r="H45" i="261"/>
  <c r="H5" i="242"/>
  <c r="C11" i="31" l="1"/>
  <c r="C5" i="31" s="1"/>
  <c r="J73" i="98" l="1"/>
  <c r="G73" i="98" l="1"/>
  <c r="D73" i="98"/>
  <c r="I73" i="98"/>
  <c r="F73" i="98"/>
  <c r="C73" i="98"/>
  <c r="E12" i="102" l="1"/>
  <c r="E10" i="102"/>
  <c r="AP24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Q24" i="26"/>
  <c r="I68" i="98"/>
  <c r="F68" i="98"/>
  <c r="C68" i="98"/>
  <c r="D68" i="98"/>
  <c r="G68" i="98"/>
  <c r="J68" i="98"/>
  <c r="I17" i="95"/>
  <c r="I116" i="145"/>
  <c r="J67" i="98"/>
  <c r="G67" i="98"/>
  <c r="D67" i="98"/>
  <c r="I67" i="98"/>
  <c r="F67" i="98"/>
  <c r="C67" i="98"/>
  <c r="AO24" i="26"/>
  <c r="I61" i="98"/>
  <c r="F61" i="98"/>
  <c r="C61" i="98"/>
  <c r="AN24" i="26"/>
  <c r="AM24" i="26"/>
  <c r="C19" i="26"/>
  <c r="B19" i="26"/>
  <c r="C13" i="26"/>
  <c r="B13" i="26"/>
  <c r="C8" i="26"/>
  <c r="B8" i="26"/>
  <c r="M17" i="95"/>
  <c r="K17" i="95"/>
  <c r="G17" i="95"/>
  <c r="E17" i="95"/>
  <c r="C17" i="95"/>
  <c r="F29" i="29"/>
  <c r="I117" i="145"/>
  <c r="I114" i="145"/>
  <c r="I113" i="145"/>
  <c r="J108" i="145"/>
  <c r="J103" i="145"/>
  <c r="I85" i="145"/>
  <c r="I84" i="145"/>
  <c r="J83" i="145"/>
  <c r="I73" i="145"/>
  <c r="J70" i="145"/>
  <c r="I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C9" i="26"/>
  <c r="B9" i="26"/>
  <c r="C4" i="26"/>
  <c r="B4" i="26"/>
  <c r="E27" i="29" l="1"/>
  <c r="C4" i="29"/>
  <c r="E21" i="29"/>
  <c r="E25" i="29"/>
  <c r="E19" i="29"/>
  <c r="J102" i="145"/>
  <c r="E11" i="29"/>
  <c r="E5" i="29"/>
  <c r="J69" i="145"/>
  <c r="J130" i="145" s="1"/>
  <c r="E15" i="29"/>
  <c r="I118" i="145"/>
  <c r="I87" i="145"/>
  <c r="I112" i="145"/>
  <c r="I86" i="145"/>
  <c r="E17" i="29"/>
  <c r="D11" i="31"/>
  <c r="E11" i="31" s="1"/>
  <c r="C28" i="29" l="1"/>
  <c r="C6" i="29"/>
  <c r="C14" i="29"/>
  <c r="C20" i="29"/>
  <c r="C18" i="29"/>
  <c r="C10" i="29"/>
  <c r="C26" i="29"/>
  <c r="C24" i="29"/>
  <c r="C22" i="29"/>
  <c r="C16" i="29"/>
  <c r="C12" i="29"/>
  <c r="I108" i="145"/>
  <c r="I70" i="145"/>
  <c r="I109" i="145"/>
  <c r="I83" i="145"/>
  <c r="I103" i="145" l="1"/>
  <c r="D9" i="31" l="1"/>
  <c r="I102" i="145"/>
  <c r="E9" i="31" l="1"/>
  <c r="I69" i="145"/>
  <c r="E5" i="31" l="1"/>
  <c r="I130" i="145"/>
  <c r="D8" i="31" l="1"/>
  <c r="E15" i="214" l="1"/>
  <c r="E18" i="214" l="1"/>
  <c r="E13" i="29" l="1"/>
  <c r="D4" i="29"/>
  <c r="D6" i="29" s="1"/>
  <c r="D24" i="29" l="1"/>
  <c r="D12" i="29"/>
  <c r="E4" i="29"/>
  <c r="D31" i="29"/>
  <c r="D30" i="29"/>
  <c r="F30" i="29" s="1"/>
  <c r="D16" i="29"/>
  <c r="D28" i="29"/>
  <c r="D18" i="29"/>
  <c r="D14" i="29"/>
  <c r="D26" i="29"/>
  <c r="D22" i="29"/>
  <c r="D20" i="29"/>
  <c r="D10" i="29"/>
  <c r="D32" i="29" l="1"/>
  <c r="F32" i="29" s="1"/>
  <c r="F31" i="29"/>
</calcChain>
</file>

<file path=xl/comments1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<sst xmlns="http://schemas.openxmlformats.org/spreadsheetml/2006/main" count="1677" uniqueCount="854">
  <si>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</si>
  <si>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</si>
  <si>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</si>
  <si>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</si>
  <si>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</si>
  <si>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</si>
  <si>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</si>
  <si>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</si>
  <si>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</si>
  <si>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</si>
  <si>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</si>
  <si>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</si>
  <si>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</si>
  <si>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</si>
  <si>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</si>
  <si>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</si>
  <si>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</si>
  <si>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</si>
  <si>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</si>
  <si>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</si>
  <si>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</si>
  <si>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</si>
  <si>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</si>
  <si>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</si>
  <si>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</si>
  <si>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</si>
  <si>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</si>
  <si>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</si>
  <si>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</si>
  <si>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</si>
  <si>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</si>
  <si>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</si>
  <si>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</si>
  <si>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</si>
  <si>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</si>
  <si>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</si>
  <si>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</si>
  <si>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</si>
  <si>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</si>
  <si>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</si>
  <si>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</si>
  <si>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</si>
  <si>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</si>
  <si>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</si>
  <si>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</si>
  <si>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</si>
  <si>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</si>
  <si>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</si>
  <si>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</si>
  <si>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</si>
  <si>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</si>
  <si>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</si>
  <si>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</si>
  <si>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</si>
  <si>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</si>
  <si>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</si>
  <si>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</si>
  <si>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</si>
  <si>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</si>
  <si>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</si>
  <si>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</si>
  <si>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</si>
  <si>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</si>
  <si>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</si>
  <si>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</si>
  <si>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</si>
  <si>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</si>
  <si>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</si>
  <si>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</si>
  <si>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</si>
  <si>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</si>
  <si>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</si>
  <si>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</si>
  <si>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</si>
  <si>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</si>
  <si>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</si>
  <si>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</si>
  <si>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</si>
  <si>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</si>
  <si>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</si>
  <si>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</si>
  <si>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</si>
  <si>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</si>
  <si>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</si>
  <si>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</si>
  <si>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</si>
  <si>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</si>
  <si>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</si>
  <si>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</si>
  <si>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</si>
  <si>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</si>
  <si>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</si>
  <si>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</si>
  <si>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</si>
  <si>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</si>
  <si>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</si>
  <si>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</si>
  <si>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</si>
  <si>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</si>
  <si>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</si>
  <si>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</si>
  <si>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</si>
  <si>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</si>
  <si>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</si>
  <si>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</si>
  <si>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</si>
  <si>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</si>
  <si>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</si>
  <si>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</si>
  <si>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</si>
  <si>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</si>
  <si>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</si>
  <si>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</si>
  <si>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</si>
  <si>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</si>
  <si>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</si>
  <si>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</si>
  <si>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</si>
  <si>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</si>
  <si>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</si>
  <si>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</si>
  <si>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</si>
  <si>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</si>
  <si>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</si>
  <si>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</si>
  <si>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</si>
  <si>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</si>
  <si>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</si>
  <si>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</si>
  <si>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</si>
  <si>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</si>
  <si>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</si>
  <si>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</si>
  <si>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</si>
  <si>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</si>
  <si>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</si>
  <si>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</si>
  <si>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</si>
  <si>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</si>
  <si>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</si>
  <si>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</si>
  <si>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</si>
  <si>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</si>
  <si>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</si>
  <si>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</si>
  <si>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</si>
  <si>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</si>
  <si>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</si>
  <si>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</si>
  <si>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</si>
  <si>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</si>
  <si>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</si>
  <si>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</si>
  <si>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</si>
  <si>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</si>
  <si>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</si>
  <si>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</si>
  <si>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</si>
  <si>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</si>
  <si>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</si>
  <si>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</si>
  <si>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</si>
  <si>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</si>
  <si>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</si>
  <si>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</si>
  <si>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</si>
  <si>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</si>
  <si>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</si>
  <si>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</si>
  <si>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</si>
  <si>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</si>
  <si>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</si>
  <si>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</si>
  <si>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</si>
  <si>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</si>
  <si>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</si>
  <si>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</si>
  <si>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</si>
  <si>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</si>
  <si>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</si>
  <si>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</si>
  <si>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</si>
  <si>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</si>
  <si>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</si>
  <si>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</si>
  <si>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</si>
  <si>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</si>
  <si>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</si>
  <si>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</si>
  <si>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</si>
  <si>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</si>
  <si>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</si>
  <si>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</si>
  <si>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</si>
  <si>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</si>
  <si>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</si>
  <si>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</si>
  <si>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</si>
  <si>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</si>
  <si>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</si>
  <si>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</si>
  <si>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</si>
  <si>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</si>
  <si>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</si>
  <si>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</si>
  <si>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</si>
  <si>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</si>
  <si>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</si>
  <si>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</si>
  <si>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</si>
  <si>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</si>
  <si>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</si>
  <si>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</si>
  <si>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</si>
  <si>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</si>
  <si>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</si>
  <si>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</si>
  <si>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</si>
  <si>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</si>
  <si>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</si>
  <si>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</si>
  <si>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</si>
  <si>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</si>
  <si>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</si>
  <si>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</si>
  <si>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</si>
  <si>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</si>
  <si>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</si>
  <si>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</si>
  <si>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</si>
  <si>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</si>
  <si>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</si>
  <si>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Структура доходов городского бюджета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</si>
  <si>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</si>
  <si>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</si>
  <si>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</si>
  <si>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</si>
  <si>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</si>
  <si>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</si>
  <si>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</si>
  <si>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</si>
  <si>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</si>
  <si>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</si>
  <si>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</si>
  <si>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</si>
  <si>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</si>
  <si>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</si>
  <si>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</si>
  <si>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</si>
  <si>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</si>
  <si>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</si>
  <si>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</si>
  <si>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</si>
  <si>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</si>
  <si>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</si>
  <si>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</si>
  <si>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</si>
  <si>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</si>
  <si>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</si>
  <si>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</si>
  <si>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</si>
  <si>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</si>
  <si>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</si>
  <si>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</si>
  <si>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</si>
  <si>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</si>
  <si>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</si>
  <si>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</si>
  <si>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</si>
  <si>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</si>
  <si>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</si>
  <si>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</si>
  <si>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</si>
  <si>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</si>
  <si>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</si>
  <si>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</si>
  <si>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</si>
  <si>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</si>
  <si>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</si>
  <si>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</si>
  <si>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</si>
  <si>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</si>
  <si>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</si>
  <si>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</si>
  <si>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</si>
  <si>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</si>
  <si>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</si>
  <si>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</si>
  <si>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</si>
  <si>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</si>
  <si>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</si>
  <si>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Налоги, сборы и иные обязательные платежи            собираемые в консолидированный бюджет края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</si>
  <si>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</si>
  <si>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</si>
  <si>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</si>
  <si>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</si>
  <si>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</si>
  <si>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</si>
  <si>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</si>
  <si>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</si>
  <si>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</si>
  <si>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</si>
  <si>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</si>
  <si>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</si>
  <si>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</si>
  <si>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</si>
  <si>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</si>
  <si>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</si>
  <si>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</si>
  <si>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</si>
  <si>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</si>
  <si>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</si>
  <si>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</si>
  <si>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</si>
  <si>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</si>
  <si>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</si>
  <si>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</si>
  <si>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</si>
  <si>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</si>
  <si>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</si>
  <si>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</si>
  <si>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</si>
  <si>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</si>
  <si>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</si>
  <si>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</si>
  <si>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</si>
  <si>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</si>
  <si>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</si>
  <si>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</si>
  <si>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</si>
  <si>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</si>
  <si>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</si>
  <si>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</si>
  <si>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</si>
  <si>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</si>
  <si>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</si>
  <si>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</si>
  <si>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</si>
  <si>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</si>
  <si>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</si>
  <si>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</si>
  <si>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</si>
  <si>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</si>
  <si>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</si>
  <si>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</si>
  <si>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</si>
  <si>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</si>
  <si>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</si>
  <si>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</si>
  <si>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</si>
  <si>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</si>
  <si>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</si>
  <si>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</si>
  <si>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</si>
  <si>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</si>
  <si>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</si>
  <si>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</si>
  <si>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</si>
  <si>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</si>
  <si>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</si>
  <si>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</si>
  <si>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</si>
  <si>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</si>
  <si>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</si>
  <si>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</si>
  <si>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</si>
  <si>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</si>
  <si>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</si>
  <si>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</si>
  <si>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</si>
  <si>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</si>
  <si>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</si>
  <si>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</si>
  <si>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</si>
  <si>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</si>
  <si>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</si>
  <si>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</si>
  <si>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</si>
  <si>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</si>
  <si>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</si>
  <si>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</si>
  <si>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</si>
  <si>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</si>
  <si>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</si>
  <si>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</si>
  <si>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</si>
  <si>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</si>
  <si>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</si>
  <si>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</si>
  <si>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</si>
  <si>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</si>
  <si>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</si>
  <si>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</si>
  <si>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</si>
  <si>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</si>
  <si>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</si>
  <si>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</si>
  <si>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</si>
  <si>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</si>
  <si>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</si>
  <si>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</si>
  <si>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</si>
  <si>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</si>
  <si>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</si>
  <si>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</si>
  <si>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</si>
  <si>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</si>
  <si>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</si>
  <si>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</si>
  <si>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</si>
  <si>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</si>
  <si>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</si>
  <si>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</si>
  <si>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</si>
  <si>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</si>
  <si>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</si>
  <si>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</si>
  <si>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</si>
  <si>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</si>
  <si>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</si>
  <si>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</si>
  <si>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</si>
  <si>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</si>
  <si>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</si>
  <si>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</si>
  <si>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</si>
  <si>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</si>
  <si>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</si>
  <si>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</si>
  <si>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</si>
  <si>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</si>
  <si>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</si>
  <si>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</si>
  <si>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</si>
  <si>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</si>
  <si>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</si>
  <si>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</si>
  <si>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</si>
  <si>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</si>
  <si>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</si>
  <si>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</si>
  <si>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</si>
  <si>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</si>
  <si>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</si>
  <si>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</si>
  <si>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</si>
  <si>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</si>
  <si>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</si>
  <si>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</si>
  <si>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</si>
  <si>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</si>
  <si>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</si>
  <si>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</si>
  <si>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</si>
  <si>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</si>
  <si>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</si>
  <si>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</si>
  <si>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</si>
  <si>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</si>
  <si>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</si>
  <si>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</si>
  <si>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</si>
  <si>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</si>
  <si>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</si>
  <si>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</si>
  <si>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</si>
  <si>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</si>
  <si>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</si>
  <si>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</si>
  <si>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</si>
  <si>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</si>
  <si>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</si>
  <si>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</si>
  <si>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</si>
  <si>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</si>
  <si>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</si>
  <si>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</si>
  <si>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</si>
  <si>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</si>
  <si>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</si>
  <si>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</si>
  <si>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</si>
  <si>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</si>
  <si>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</si>
  <si>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</si>
  <si>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</si>
  <si>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</si>
  <si>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</si>
  <si>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</si>
  <si>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</si>
  <si>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</si>
  <si>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</si>
  <si>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</si>
  <si>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</si>
  <si>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</si>
  <si>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</si>
  <si>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</si>
  <si>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</si>
  <si>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</si>
  <si>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</si>
  <si>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</si>
  <si>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</si>
  <si>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</si>
  <si>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</si>
  <si>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</si>
  <si>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</si>
  <si>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</si>
  <si>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</si>
  <si>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</si>
  <si>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</si>
  <si>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</si>
  <si>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</si>
  <si>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</si>
  <si>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</si>
  <si>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</si>
  <si>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</si>
  <si>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</si>
  <si>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</si>
  <si>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</si>
  <si>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</si>
  <si>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</si>
  <si>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</si>
  <si>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</si>
  <si>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</si>
  <si>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</si>
  <si>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</si>
  <si>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</si>
  <si>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</si>
  <si>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</si>
  <si>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</si>
  <si>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</si>
  <si>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</si>
  <si>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</si>
  <si>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</si>
  <si>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</si>
  <si>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</si>
  <si>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</si>
  <si>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</si>
  <si>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</si>
  <si>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</si>
  <si>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</si>
  <si>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</si>
  <si>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</si>
  <si>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</si>
  <si>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</si>
  <si>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</si>
  <si>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</si>
  <si>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</si>
  <si>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</si>
  <si>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</si>
  <si>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</si>
  <si>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</si>
  <si>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</si>
  <si>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</si>
  <si>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</si>
  <si>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</si>
  <si>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</si>
  <si>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</si>
  <si>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</si>
  <si>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</si>
  <si>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</si>
  <si>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</si>
  <si>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</si>
  <si>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</si>
  <si>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</si>
  <si>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</si>
  <si>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</si>
  <si>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</si>
  <si>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</si>
  <si>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</si>
  <si>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</si>
  <si>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</si>
  <si>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</si>
  <si>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</si>
  <si>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</si>
  <si>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</si>
  <si>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</si>
  <si>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</si>
  <si>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</si>
  <si>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</si>
  <si>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</si>
  <si>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</si>
  <si>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</si>
  <si>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</si>
  <si>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</si>
  <si>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</si>
  <si>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</si>
  <si>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</si>
  <si>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</si>
  <si>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</si>
  <si>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</si>
  <si>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</si>
  <si>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</si>
  <si>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</si>
  <si>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</si>
  <si>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</si>
  <si>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</si>
  <si>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</si>
  <si>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</si>
  <si>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</si>
  <si>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</si>
  <si>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</si>
  <si>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</si>
  <si>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</si>
  <si>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</si>
  <si>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</si>
  <si>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</si>
  <si>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</si>
  <si>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</si>
  <si>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</si>
  <si>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</si>
  <si>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</si>
  <si>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</si>
  <si>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</si>
  <si>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</si>
  <si>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</si>
  <si>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</si>
  <si>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</si>
  <si>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</si>
  <si>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</si>
  <si>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</si>
  <si>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</si>
  <si>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</si>
  <si>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</si>
  <si>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</si>
  <si>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</si>
  <si>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</si>
  <si>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</si>
  <si>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</si>
  <si>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</si>
  <si>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</si>
  <si>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</si>
  <si>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</si>
  <si>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</si>
  <si>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</si>
  <si>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</si>
  <si>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</si>
  <si>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</si>
  <si>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</si>
  <si>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</si>
  <si>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</si>
  <si>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</si>
  <si>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</si>
  <si>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</si>
  <si>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</si>
  <si>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</si>
  <si>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</si>
  <si>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</si>
  <si>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41,60 / 43</t>
  </si>
  <si>
    <t>43,50 / 45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</si>
  <si>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</si>
  <si>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</si>
  <si>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</si>
  <si>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</si>
  <si>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</si>
  <si>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</si>
  <si>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</si>
  <si>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</si>
  <si>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</si>
  <si>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</si>
  <si>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</si>
  <si>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</si>
  <si>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</si>
  <si>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</si>
  <si>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</si>
  <si>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</si>
  <si>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</si>
  <si>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</si>
  <si>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</si>
  <si>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</si>
  <si>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</si>
  <si>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</si>
  <si>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</si>
  <si>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</si>
  <si>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</si>
  <si>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</si>
  <si>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</si>
  <si>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</si>
  <si>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</si>
  <si>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</si>
  <si>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</si>
  <si>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</si>
  <si>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</si>
  <si>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</si>
  <si>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</si>
  <si>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</si>
  <si>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</si>
  <si>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</si>
  <si>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</si>
  <si>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</si>
  <si>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</si>
  <si>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</si>
  <si>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</si>
  <si>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</si>
  <si>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</si>
  <si>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</si>
  <si>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</si>
  <si>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</si>
  <si>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</si>
  <si>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</si>
  <si>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</si>
  <si>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</si>
  <si>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</si>
  <si>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</si>
  <si>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t xml:space="preserve">Обрабатывающие производства </t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</si>
  <si>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</si>
  <si>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</si>
  <si>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</si>
  <si>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</si>
  <si>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</si>
  <si>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 xml:space="preserve"> Детское дошкольное учреждение: </t>
    </r>
    <r>
      <rPr>
        <b/>
        <vertAlign val="superscript"/>
        <sz val="14"/>
        <rFont val="Times New Roman Cyr"/>
        <charset val="204"/>
      </rPr>
      <t>2)</t>
    </r>
  </si>
  <si>
    <r>
      <t xml:space="preserve"> Тарифы для населения на жилищно-коммунальное хозяйство:</t>
    </r>
    <r>
      <rPr>
        <b/>
        <vertAlign val="superscript"/>
        <sz val="14"/>
        <rFont val="Times New Roman Cyr"/>
        <charset val="204"/>
      </rPr>
      <t xml:space="preserve"> 2)</t>
    </r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</si>
  <si>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</si>
  <si>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</si>
  <si>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</si>
  <si>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</si>
  <si>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</si>
  <si>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</si>
  <si>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</si>
  <si>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</si>
  <si>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</si>
  <si>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</si>
  <si>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Отклонение 01.04.17г./ 01.04.16г, +, -</t>
  </si>
  <si>
    <t>на 01.04.16г.</t>
  </si>
  <si>
    <t>на 01.04.17</t>
  </si>
  <si>
    <t>33 / 38</t>
  </si>
  <si>
    <t>40 / 43</t>
  </si>
  <si>
    <t>41 / 44</t>
  </si>
  <si>
    <t>56,62 / 59,74</t>
  </si>
  <si>
    <t>60,43 / 63,93</t>
  </si>
  <si>
    <t>на 01.04.16</t>
  </si>
  <si>
    <t>на 01.04.17г.</t>
  </si>
  <si>
    <t>57,74 / 58,25</t>
  </si>
  <si>
    <t>61,70 / 62,29</t>
  </si>
  <si>
    <t>1 кв. 2017</t>
  </si>
  <si>
    <t>56,00 / 58,00</t>
  </si>
  <si>
    <t>63,00 / 65,00</t>
  </si>
  <si>
    <t>6 185 / 0</t>
  </si>
  <si>
    <t>7 014 / 0</t>
  </si>
  <si>
    <t xml:space="preserve">    - муниципальные</t>
  </si>
  <si>
    <t>972 / 30 874</t>
  </si>
  <si>
    <t>936 / 28 559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</si>
  <si>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</si>
  <si>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</si>
  <si>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</si>
  <si>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</si>
  <si>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</si>
  <si>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Деятельность административная и сопутсвующие дополнительные услуги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</si>
  <si>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</si>
  <si>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</si>
  <si>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</si>
  <si>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</si>
  <si>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</si>
  <si>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</si>
  <si>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</si>
  <si>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</si>
  <si>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</si>
  <si>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</si>
  <si>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</si>
  <si>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r>
      <t>178 633</t>
    </r>
    <r>
      <rPr>
        <vertAlign val="superscript"/>
        <sz val="13"/>
        <rFont val="Times New Roman Cyr"/>
        <charset val="204"/>
      </rPr>
      <t>2)</t>
    </r>
  </si>
  <si>
    <r>
      <t>179 788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</si>
  <si>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</si>
  <si>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</si>
  <si>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</si>
  <si>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</si>
  <si>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5) Ежеквартальная информация</t>
  </si>
  <si>
    <t>41,50 / 43</t>
  </si>
  <si>
    <t>55,20 / 58,32</t>
  </si>
  <si>
    <t>59,05 / 62,55</t>
  </si>
  <si>
    <t>3) По данным МО г.Дудинка на 01.04.2017 г.</t>
  </si>
  <si>
    <t>2) По МО г. Дудинка информация приведена по состоянию на 01.04.2017 г.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</si>
  <si>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</si>
  <si>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</si>
  <si>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</si>
  <si>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</si>
  <si>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r>
      <t>на 01.04.17г.</t>
    </r>
    <r>
      <rPr>
        <b/>
        <vertAlign val="superscript"/>
        <sz val="12"/>
        <rFont val="Times New Roman Cyr"/>
        <charset val="204"/>
      </rPr>
      <t>5)</t>
    </r>
  </si>
  <si>
    <r>
      <t>на 01.06.16г.</t>
    </r>
    <r>
      <rPr>
        <b/>
        <vertAlign val="superscript"/>
        <sz val="12"/>
        <rFont val="Times New Roman Cyr"/>
        <charset val="204"/>
      </rPr>
      <t>4)</t>
    </r>
  </si>
  <si>
    <r>
      <t>на 01.06.17г.</t>
    </r>
    <r>
      <rPr>
        <b/>
        <vertAlign val="superscript"/>
        <sz val="12"/>
        <rFont val="Times New Roman Cyr"/>
        <charset val="204"/>
      </rPr>
      <t>4)</t>
    </r>
  </si>
  <si>
    <t>Отклонение 01.06.17г./ 01.06.16г, +, -</t>
  </si>
  <si>
    <t>май
2016</t>
  </si>
  <si>
    <t>май
  2017</t>
  </si>
  <si>
    <t>Отклонение                                          май 2017 / 2016</t>
  </si>
  <si>
    <t>на 01.06.16г</t>
  </si>
  <si>
    <t>на 01.06.17г</t>
  </si>
  <si>
    <t>Отклонение                                    01.06.17г. / 01.06.16г.</t>
  </si>
  <si>
    <t>на 01.06.16г.</t>
  </si>
  <si>
    <t>на 01.06.17</t>
  </si>
  <si>
    <t>Отклонение 01.06.17/ 01.06.16,          +, -</t>
  </si>
  <si>
    <t>на 01.06.2016г.</t>
  </si>
  <si>
    <t>на 01.06.2017г.</t>
  </si>
  <si>
    <t>май
2017</t>
  </si>
  <si>
    <t>за май 2017г</t>
  </si>
  <si>
    <t>за май 2016г</t>
  </si>
  <si>
    <t>Распределение налогов, сборов и иных обязательных платежей в консолидированный бюджет края на 01.06.2017 года</t>
  </si>
  <si>
    <t>факт на 01.06.2016</t>
  </si>
  <si>
    <t>факт на 01.06.2017</t>
  </si>
  <si>
    <t>на 01.06.16</t>
  </si>
  <si>
    <t>на 01.06.2016</t>
  </si>
  <si>
    <t>на 01.06.2017</t>
  </si>
  <si>
    <t>на 01.06.16 г.</t>
  </si>
  <si>
    <t>на 01.06.17 г.</t>
  </si>
  <si>
    <r>
      <t>Средние цены в городах РФ и МО г. Норильск в мае 2017 года</t>
    </r>
    <r>
      <rPr>
        <vertAlign val="superscript"/>
        <sz val="12"/>
        <rFont val="Times New Roman"/>
        <family val="1"/>
        <charset val="204"/>
      </rPr>
      <t>1)</t>
    </r>
  </si>
  <si>
    <t>на 01.06.17г.</t>
  </si>
  <si>
    <t>Темп роста 01.06.17/
01.06.16, 
%</t>
  </si>
  <si>
    <t>Итого 
за 5 месяцев</t>
  </si>
  <si>
    <t>01.06.14 г.</t>
  </si>
  <si>
    <t>01.06.15 г.</t>
  </si>
  <si>
    <t>01.06.16 г.</t>
  </si>
  <si>
    <t>01.06.17 г.</t>
  </si>
  <si>
    <t>30 / 32</t>
  </si>
  <si>
    <t>32 / 38</t>
  </si>
  <si>
    <t>36 / 38</t>
  </si>
  <si>
    <t>38 / 41</t>
  </si>
  <si>
    <t>55,72 / 58,84</t>
  </si>
  <si>
    <t>61,65 / 65,15</t>
  </si>
  <si>
    <t>56,00 / 59,00</t>
  </si>
  <si>
    <t>56,66 / 57,24</t>
  </si>
  <si>
    <t>62,67 / 63,36</t>
  </si>
  <si>
    <t>43,90 / 46,00</t>
  </si>
  <si>
    <t>45,70 / 48,00</t>
  </si>
  <si>
    <t>43,50 / 45,50</t>
  </si>
  <si>
    <t>май
 2016</t>
  </si>
  <si>
    <t>май
 2017</t>
  </si>
  <si>
    <t>Отклонение                                        май  2017 / 2016</t>
  </si>
  <si>
    <r>
      <t xml:space="preserve">Величина прожиточного минимума (II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</si>
  <si>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2 квартал 2017 и 2016 гг.</t>
  </si>
  <si>
    <t>СЕТЬ УЧРЕЖДЕНИЙ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</si>
  <si>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</si>
  <si>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</si>
  <si>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</si>
  <si>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</si>
  <si>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</si>
  <si>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</si>
  <si>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</si>
  <si>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</si>
  <si>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r>
      <t xml:space="preserve"> - ФГБОУ ВО «Московский государственный институт культуры»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</si>
  <si>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НОУ ВПО «Московский институт предпринимательства и права»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</si>
  <si>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r>
      <t xml:space="preserve"> - НОЧУ ВО «Московский финансово-промышленный университет «Синергия», филиал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</si>
  <si>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color rgb="FF00B050"/>
        <rFont val="Times New Roman"/>
        <family val="1"/>
        <charset val="204"/>
      </rPr>
      <t>4</t>
    </r>
  </si>
  <si>
    <r>
      <t xml:space="preserve"> - НОУ ВПО «Кисловодский институт экономики и права», филиал</t>
    </r>
    <r>
      <rPr>
        <vertAlign val="superscript"/>
        <sz val="13"/>
        <color rgb="FF00B050"/>
        <rFont val="Times New Roman"/>
        <family val="1"/>
        <charset val="204"/>
      </rPr>
      <t>5</t>
    </r>
  </si>
  <si>
    <r>
      <t xml:space="preserve"> - МКУ «Обеспечивающий комплекс учреждений общего и дошкольного образования»</t>
    </r>
    <r>
      <rPr>
        <vertAlign val="superscript"/>
        <sz val="13"/>
        <color rgb="FF7030A0"/>
        <rFont val="Times New Roman"/>
        <family val="1"/>
        <charset val="204"/>
      </rPr>
      <t>6</t>
    </r>
  </si>
  <si>
    <t xml:space="preserve"> II. Сеть учреждений (Краевой бюджет)::</t>
  </si>
  <si>
    <t>1.3. Театры (Краевой бюджет):, всего:</t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</si>
  <si>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color rgb="FF7030A0"/>
        <rFont val="Times New Roman"/>
        <family val="1"/>
        <charset val="204"/>
      </rPr>
      <t>7</t>
    </r>
  </si>
  <si>
    <r>
      <t xml:space="preserve"> - МКУ «Обеспечивающий комплекс учреждений культуры»</t>
    </r>
    <r>
      <rPr>
        <vertAlign val="superscript"/>
        <sz val="13"/>
        <color rgb="FF7030A0"/>
        <rFont val="Times New Roman"/>
        <family val="1"/>
        <charset val="204"/>
      </rPr>
      <t>8</t>
    </r>
  </si>
  <si>
    <r>
      <t xml:space="preserve"> - МКУ «Обеспечивающий комплекс учреждений спорта»</t>
    </r>
    <r>
      <rPr>
        <vertAlign val="superscript"/>
        <sz val="13"/>
        <color rgb="FF7030A0"/>
        <rFont val="Times New Roman"/>
        <family val="1"/>
        <charset val="204"/>
      </rPr>
      <t>9</t>
    </r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</si>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</sst>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0"/>
    <numFmt numFmtId="173" formatCode="#,##0.0000000"/>
  </numFmts>
  <fonts count="1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20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4">
    <xf numFmtId="0" fontId="0" fillId="0" borderId="0"/>
    <xf numFmtId="164" fontId="31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165" fontId="31" fillId="0" borderId="0" applyFont="0" applyFill="0" applyBorder="0" applyAlignment="0" applyProtection="0"/>
    <xf numFmtId="0" fontId="30" fillId="0" borderId="0"/>
    <xf numFmtId="0" fontId="31" fillId="0" borderId="0"/>
    <xf numFmtId="9" fontId="31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41" fillId="9" borderId="0" applyNumberFormat="0" applyBorder="0" applyAlignment="0" applyProtection="0"/>
    <xf numFmtId="0" fontId="141" fillId="10" borderId="0" applyNumberFormat="0" applyBorder="0" applyAlignment="0" applyProtection="0"/>
    <xf numFmtId="0" fontId="141" fillId="11" borderId="0" applyNumberFormat="0" applyBorder="0" applyAlignment="0" applyProtection="0"/>
    <xf numFmtId="0" fontId="141" fillId="1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18" borderId="0" applyNumberFormat="0" applyBorder="0" applyAlignment="0" applyProtection="0"/>
    <xf numFmtId="0" fontId="141" fillId="19" borderId="0" applyNumberFormat="0" applyBorder="0" applyAlignment="0" applyProtection="0"/>
    <xf numFmtId="0" fontId="141" fillId="20" borderId="0" applyNumberFormat="0" applyBorder="0" applyAlignment="0" applyProtection="0"/>
    <xf numFmtId="0" fontId="142" fillId="21" borderId="0" applyNumberFormat="0" applyBorder="0" applyAlignment="0" applyProtection="0"/>
    <xf numFmtId="0" fontId="142" fillId="22" borderId="0" applyNumberFormat="0" applyBorder="0" applyAlignment="0" applyProtection="0"/>
    <xf numFmtId="0" fontId="142" fillId="8" borderId="0" applyNumberFormat="0" applyBorder="0" applyAlignment="0" applyProtection="0"/>
    <xf numFmtId="0" fontId="142" fillId="23" borderId="0" applyNumberFormat="0" applyBorder="0" applyAlignment="0" applyProtection="0"/>
    <xf numFmtId="0" fontId="142" fillId="24" borderId="0" applyNumberFormat="0" applyBorder="0" applyAlignment="0" applyProtection="0"/>
    <xf numFmtId="0" fontId="142" fillId="4" borderId="0" applyNumberFormat="0" applyBorder="0" applyAlignment="0" applyProtection="0"/>
    <xf numFmtId="0" fontId="142" fillId="25" borderId="0" applyNumberFormat="0" applyBorder="0" applyAlignment="0" applyProtection="0"/>
    <xf numFmtId="0" fontId="142" fillId="26" borderId="0" applyNumberFormat="0" applyBorder="0" applyAlignment="0" applyProtection="0"/>
    <xf numFmtId="0" fontId="142" fillId="27" borderId="0" applyNumberFormat="0" applyBorder="0" applyAlignment="0" applyProtection="0"/>
    <xf numFmtId="0" fontId="142" fillId="28" borderId="0" applyNumberFormat="0" applyBorder="0" applyAlignment="0" applyProtection="0"/>
    <xf numFmtId="0" fontId="142" fillId="29" borderId="0" applyNumberFormat="0" applyBorder="0" applyAlignment="0" applyProtection="0"/>
    <xf numFmtId="0" fontId="142" fillId="30" borderId="0" applyNumberFormat="0" applyBorder="0" applyAlignment="0" applyProtection="0"/>
    <xf numFmtId="0" fontId="157" fillId="31" borderId="81" applyNumberFormat="0" applyAlignment="0" applyProtection="0"/>
    <xf numFmtId="0" fontId="156" fillId="32" borderId="82" applyNumberFormat="0" applyAlignment="0" applyProtection="0"/>
    <xf numFmtId="0" fontId="155" fillId="32" borderId="81" applyNumberFormat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54" fillId="0" borderId="79" applyNumberFormat="0" applyFill="0" applyAlignment="0" applyProtection="0"/>
    <xf numFmtId="0" fontId="153" fillId="0" borderId="87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43" fillId="0" borderId="86" applyNumberFormat="0" applyFill="0" applyAlignment="0" applyProtection="0"/>
    <xf numFmtId="0" fontId="144" fillId="33" borderId="84" applyNumberFormat="0" applyAlignment="0" applyProtection="0"/>
    <xf numFmtId="0" fontId="151" fillId="0" borderId="0" applyNumberFormat="0" applyFill="0" applyBorder="0" applyAlignment="0" applyProtection="0"/>
    <xf numFmtId="0" fontId="150" fillId="34" borderId="0" applyNumberFormat="0" applyBorder="0" applyAlignment="0" applyProtection="0"/>
    <xf numFmtId="0" fontId="149" fillId="35" borderId="0" applyNumberFormat="0" applyBorder="0" applyAlignment="0" applyProtection="0"/>
    <xf numFmtId="0" fontId="148" fillId="0" borderId="0" applyNumberFormat="0" applyFill="0" applyBorder="0" applyAlignment="0" applyProtection="0"/>
    <xf numFmtId="0" fontId="31" fillId="36" borderId="85" applyNumberFormat="0" applyFont="0" applyAlignment="0" applyProtection="0"/>
    <xf numFmtId="9" fontId="31" fillId="0" borderId="0" applyFont="0" applyFill="0" applyBorder="0" applyAlignment="0" applyProtection="0"/>
    <xf numFmtId="0" fontId="147" fillId="0" borderId="83" applyNumberFormat="0" applyFill="0" applyAlignment="0" applyProtection="0"/>
    <xf numFmtId="0" fontId="14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146" fillId="37" borderId="0" applyNumberFormat="0" applyBorder="0" applyAlignment="0" applyProtection="0"/>
    <xf numFmtId="0" fontId="3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859">
    <xf numFmtId="0" fontId="0" fillId="0" borderId="0" xfId="0"/>
    <xf numFmtId="166" fontId="37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/>
    <xf numFmtId="166" fontId="37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/>
    <xf numFmtId="0" fontId="33" fillId="0" borderId="0" xfId="0" applyFont="1" applyFill="1"/>
    <xf numFmtId="167" fontId="32" fillId="0" borderId="0" xfId="0" applyNumberFormat="1" applyFont="1" applyFill="1"/>
    <xf numFmtId="0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/>
    <xf numFmtId="0" fontId="3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3" fillId="0" borderId="0" xfId="0" applyFont="1" applyFill="1" applyBorder="1" applyAlignment="1">
      <alignment horizontal="center"/>
    </xf>
    <xf numFmtId="0" fontId="79" fillId="0" borderId="0" xfId="0" applyFont="1" applyFill="1" applyBorder="1"/>
    <xf numFmtId="0" fontId="37" fillId="0" borderId="0" xfId="0" applyFont="1" applyFill="1" applyAlignment="1">
      <alignment wrapText="1"/>
    </xf>
    <xf numFmtId="0" fontId="74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horizontal="center" wrapText="1"/>
    </xf>
    <xf numFmtId="0" fontId="80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75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/>
    </xf>
    <xf numFmtId="2" fontId="32" fillId="0" borderId="0" xfId="0" applyNumberFormat="1" applyFont="1" applyFill="1"/>
    <xf numFmtId="1" fontId="32" fillId="0" borderId="0" xfId="0" applyNumberFormat="1" applyFont="1" applyFill="1"/>
    <xf numFmtId="0" fontId="56" fillId="0" borderId="0" xfId="0" applyFont="1" applyFill="1" applyBorder="1" applyAlignment="1">
      <alignment vertical="center" wrapText="1"/>
    </xf>
    <xf numFmtId="49" fontId="32" fillId="0" borderId="0" xfId="0" applyNumberFormat="1" applyFont="1" applyFill="1" applyAlignment="1">
      <alignment horizontal="center"/>
    </xf>
    <xf numFmtId="166" fontId="3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6" fillId="0" borderId="0" xfId="0" applyFont="1" applyFill="1"/>
    <xf numFmtId="0" fontId="4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wrapText="1"/>
    </xf>
    <xf numFmtId="166" fontId="33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6" fillId="0" borderId="0" xfId="0" applyFont="1" applyFill="1" applyBorder="1"/>
    <xf numFmtId="0" fontId="32" fillId="0" borderId="15" xfId="0" applyFont="1" applyFill="1" applyBorder="1"/>
    <xf numFmtId="0" fontId="40" fillId="0" borderId="0" xfId="0" applyFont="1" applyFill="1" applyBorder="1"/>
    <xf numFmtId="166" fontId="32" fillId="0" borderId="0" xfId="0" applyNumberFormat="1" applyFont="1" applyFill="1"/>
    <xf numFmtId="168" fontId="32" fillId="0" borderId="0" xfId="0" applyNumberFormat="1" applyFont="1" applyFill="1"/>
    <xf numFmtId="166" fontId="48" fillId="0" borderId="0" xfId="0" applyNumberFormat="1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vertical="center"/>
    </xf>
    <xf numFmtId="168" fontId="48" fillId="0" borderId="0" xfId="0" applyNumberFormat="1" applyFont="1" applyFill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98" fillId="0" borderId="0" xfId="0" applyFont="1" applyFill="1"/>
    <xf numFmtId="0" fontId="32" fillId="0" borderId="0" xfId="0" applyFont="1" applyFill="1" applyBorder="1" applyAlignment="1">
      <alignment vertical="center"/>
    </xf>
    <xf numFmtId="0" fontId="80" fillId="0" borderId="0" xfId="0" applyFont="1" applyFill="1" applyBorder="1"/>
    <xf numFmtId="3" fontId="32" fillId="0" borderId="0" xfId="0" applyNumberFormat="1" applyFont="1" applyFill="1"/>
    <xf numFmtId="0" fontId="101" fillId="0" borderId="0" xfId="0" applyFont="1" applyFill="1"/>
    <xf numFmtId="0" fontId="46" fillId="0" borderId="0" xfId="0" applyFont="1" applyFill="1"/>
    <xf numFmtId="0" fontId="46" fillId="0" borderId="0" xfId="0" applyFont="1" applyFill="1" applyAlignment="1">
      <alignment horizontal="center"/>
    </xf>
    <xf numFmtId="166" fontId="37" fillId="0" borderId="0" xfId="0" applyNumberFormat="1" applyFont="1" applyFill="1"/>
    <xf numFmtId="166" fontId="33" fillId="0" borderId="0" xfId="0" applyNumberFormat="1" applyFont="1" applyFill="1"/>
    <xf numFmtId="0" fontId="94" fillId="0" borderId="0" xfId="0" applyFont="1" applyFill="1"/>
    <xf numFmtId="167" fontId="33" fillId="0" borderId="0" xfId="0" applyNumberFormat="1" applyFont="1" applyFill="1" applyBorder="1" applyAlignment="1">
      <alignment horizontal="center"/>
    </xf>
    <xf numFmtId="166" fontId="115" fillId="0" borderId="0" xfId="0" applyNumberFormat="1" applyFont="1" applyFill="1"/>
    <xf numFmtId="166" fontId="116" fillId="0" borderId="0" xfId="0" applyNumberFormat="1" applyFont="1" applyFill="1" applyAlignment="1">
      <alignment horizontal="center"/>
    </xf>
    <xf numFmtId="2" fontId="33" fillId="0" borderId="0" xfId="0" applyNumberFormat="1" applyFont="1" applyFill="1"/>
    <xf numFmtId="171" fontId="114" fillId="0" borderId="0" xfId="0" applyNumberFormat="1" applyFont="1" applyFill="1"/>
    <xf numFmtId="171" fontId="33" fillId="0" borderId="0" xfId="0" applyNumberFormat="1" applyFont="1" applyFill="1"/>
    <xf numFmtId="168" fontId="114" fillId="3" borderId="28" xfId="18" applyNumberFormat="1" applyFont="1" applyFill="1" applyBorder="1" applyAlignment="1">
      <alignment horizontal="center" vertical="center"/>
    </xf>
    <xf numFmtId="168" fontId="114" fillId="3" borderId="52" xfId="18" applyNumberFormat="1" applyFont="1" applyFill="1" applyBorder="1" applyAlignment="1">
      <alignment horizontal="center" vertical="center"/>
    </xf>
    <xf numFmtId="168" fontId="113" fillId="0" borderId="41" xfId="0" applyNumberFormat="1" applyFont="1" applyFill="1" applyBorder="1" applyAlignment="1">
      <alignment horizontal="center" vertical="center"/>
    </xf>
    <xf numFmtId="168" fontId="113" fillId="0" borderId="43" xfId="0" applyNumberFormat="1" applyFont="1" applyFill="1" applyBorder="1" applyAlignment="1">
      <alignment horizontal="center" vertical="center"/>
    </xf>
    <xf numFmtId="168" fontId="114" fillId="0" borderId="18" xfId="0" applyNumberFormat="1" applyFont="1" applyFill="1" applyBorder="1" applyAlignment="1">
      <alignment horizontal="center" vertical="center"/>
    </xf>
    <xf numFmtId="168" fontId="113" fillId="0" borderId="18" xfId="0" applyNumberFormat="1" applyFont="1" applyFill="1" applyBorder="1" applyAlignment="1">
      <alignment horizontal="center" vertical="center"/>
    </xf>
    <xf numFmtId="169" fontId="114" fillId="3" borderId="52" xfId="18" applyNumberFormat="1" applyFont="1" applyFill="1" applyBorder="1" applyAlignment="1">
      <alignment horizontal="center" vertical="center"/>
    </xf>
    <xf numFmtId="168" fontId="114" fillId="0" borderId="47" xfId="0" applyNumberFormat="1" applyFont="1" applyFill="1" applyBorder="1" applyAlignment="1">
      <alignment horizontal="center"/>
    </xf>
    <xf numFmtId="168" fontId="113" fillId="0" borderId="34" xfId="0" applyNumberFormat="1" applyFont="1" applyFill="1" applyBorder="1" applyAlignment="1">
      <alignment horizontal="center" vertical="center"/>
    </xf>
    <xf numFmtId="168" fontId="113" fillId="0" borderId="39" xfId="0" applyNumberFormat="1" applyFont="1" applyFill="1" applyBorder="1" applyAlignment="1">
      <alignment horizontal="center" vertical="center"/>
    </xf>
    <xf numFmtId="168" fontId="114" fillId="0" borderId="18" xfId="0" applyNumberFormat="1" applyFont="1" applyFill="1" applyBorder="1" applyAlignment="1">
      <alignment horizontal="center"/>
    </xf>
    <xf numFmtId="168" fontId="113" fillId="3" borderId="40" xfId="0" applyNumberFormat="1" applyFont="1" applyFill="1" applyBorder="1" applyAlignment="1">
      <alignment horizontal="center" vertical="center"/>
    </xf>
    <xf numFmtId="168" fontId="113" fillId="0" borderId="48" xfId="0" applyNumberFormat="1" applyFont="1" applyFill="1" applyBorder="1" applyAlignment="1">
      <alignment horizontal="center" vertical="center"/>
    </xf>
    <xf numFmtId="168" fontId="113" fillId="0" borderId="49" xfId="0" applyNumberFormat="1" applyFont="1" applyFill="1" applyBorder="1" applyAlignment="1">
      <alignment horizontal="center" vertical="center"/>
    </xf>
    <xf numFmtId="168" fontId="109" fillId="3" borderId="30" xfId="18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166" fontId="32" fillId="0" borderId="0" xfId="0" applyNumberFormat="1" applyFont="1" applyFill="1" applyBorder="1"/>
    <xf numFmtId="0" fontId="32" fillId="0" borderId="0" xfId="0" applyFont="1" applyFill="1" applyBorder="1" applyAlignment="1"/>
    <xf numFmtId="0" fontId="80" fillId="0" borderId="0" xfId="0" applyFont="1" applyFill="1" applyBorder="1" applyAlignment="1">
      <alignment vertical="top" wrapText="1"/>
    </xf>
    <xf numFmtId="0" fontId="81" fillId="0" borderId="0" xfId="0" applyFont="1" applyFill="1" applyBorder="1" applyAlignment="1">
      <alignment vertical="top" wrapText="1"/>
    </xf>
    <xf numFmtId="0" fontId="82" fillId="0" borderId="0" xfId="0" applyFont="1" applyFill="1" applyBorder="1"/>
    <xf numFmtId="0" fontId="83" fillId="0" borderId="0" xfId="0" applyFont="1" applyFill="1" applyBorder="1" applyAlignment="1">
      <alignment horizontal="right"/>
    </xf>
    <xf numFmtId="0" fontId="84" fillId="0" borderId="0" xfId="0" applyFont="1" applyFill="1" applyBorder="1" applyAlignment="1">
      <alignment horizontal="justify"/>
    </xf>
    <xf numFmtId="0" fontId="79" fillId="0" borderId="0" xfId="0" applyFont="1" applyFill="1"/>
    <xf numFmtId="0" fontId="54" fillId="0" borderId="0" xfId="0" applyFont="1" applyFill="1" applyAlignment="1"/>
    <xf numFmtId="166" fontId="113" fillId="0" borderId="6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4" fontId="32" fillId="0" borderId="0" xfId="0" applyNumberFormat="1" applyFont="1" applyFill="1"/>
    <xf numFmtId="166" fontId="113" fillId="3" borderId="73" xfId="0" applyNumberFormat="1" applyFont="1" applyFill="1" applyBorder="1" applyAlignment="1">
      <alignment horizontal="center" vertical="center"/>
    </xf>
    <xf numFmtId="166" fontId="113" fillId="0" borderId="61" xfId="0" applyNumberFormat="1" applyFont="1" applyFill="1" applyBorder="1" applyAlignment="1">
      <alignment horizontal="center" vertical="center"/>
    </xf>
    <xf numFmtId="166" fontId="113" fillId="0" borderId="19" xfId="0" applyNumberFormat="1" applyFont="1" applyFill="1" applyBorder="1" applyAlignment="1">
      <alignment horizontal="center" vertical="center"/>
    </xf>
    <xf numFmtId="166" fontId="113" fillId="0" borderId="35" xfId="0" applyNumberFormat="1" applyFont="1" applyFill="1" applyBorder="1" applyAlignment="1">
      <alignment horizontal="center" vertical="center"/>
    </xf>
    <xf numFmtId="166" fontId="113" fillId="3" borderId="75" xfId="0" applyNumberFormat="1" applyFont="1" applyFill="1" applyBorder="1" applyAlignment="1">
      <alignment horizontal="center" vertical="center"/>
    </xf>
    <xf numFmtId="166" fontId="113" fillId="0" borderId="63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/>
    </xf>
    <xf numFmtId="3" fontId="37" fillId="2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Alignment="1">
      <alignment horizontal="center"/>
    </xf>
    <xf numFmtId="3" fontId="37" fillId="0" borderId="0" xfId="0" applyNumberFormat="1" applyFont="1" applyFill="1" applyBorder="1" applyAlignment="1">
      <alignment horizontal="center"/>
    </xf>
    <xf numFmtId="0" fontId="121" fillId="0" borderId="0" xfId="0" applyFont="1" applyFill="1" applyAlignment="1">
      <alignment vertical="center"/>
    </xf>
    <xf numFmtId="0" fontId="32" fillId="0" borderId="0" xfId="0" applyFont="1" applyFill="1" applyAlignment="1">
      <alignment wrapText="1"/>
    </xf>
    <xf numFmtId="0" fontId="122" fillId="0" borderId="0" xfId="0" applyFont="1" applyFill="1" applyBorder="1" applyAlignment="1">
      <alignment horizontal="center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/>
    <xf numFmtId="2" fontId="49" fillId="0" borderId="0" xfId="0" applyNumberFormat="1" applyFont="1" applyFill="1" applyAlignment="1"/>
    <xf numFmtId="3" fontId="57" fillId="2" borderId="0" xfId="0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/>
    <xf numFmtId="0" fontId="37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Border="1"/>
    <xf numFmtId="166" fontId="42" fillId="0" borderId="9" xfId="0" applyNumberFormat="1" applyFont="1" applyFill="1" applyBorder="1" applyAlignment="1">
      <alignment horizontal="center" vertical="center"/>
    </xf>
    <xf numFmtId="4" fontId="42" fillId="0" borderId="32" xfId="0" applyNumberFormat="1" applyFont="1" applyFill="1" applyBorder="1" applyAlignment="1">
      <alignment horizontal="center" vertical="center"/>
    </xf>
    <xf numFmtId="166" fontId="42" fillId="0" borderId="10" xfId="0" applyNumberFormat="1" applyFont="1" applyFill="1" applyBorder="1" applyAlignment="1">
      <alignment horizontal="center"/>
    </xf>
    <xf numFmtId="166" fontId="42" fillId="0" borderId="31" xfId="0" applyNumberFormat="1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/>
    </xf>
    <xf numFmtId="0" fontId="42" fillId="0" borderId="52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4" fontId="54" fillId="0" borderId="0" xfId="0" applyNumberFormat="1" applyFont="1" applyFill="1" applyAlignment="1"/>
    <xf numFmtId="0" fontId="33" fillId="0" borderId="0" xfId="0" applyFont="1" applyFill="1" applyBorder="1" applyAlignment="1">
      <alignment horizontal="right" vertical="center" wrapText="1"/>
    </xf>
    <xf numFmtId="166" fontId="36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6" fillId="0" borderId="0" xfId="0" applyFont="1" applyFill="1" applyBorder="1" applyAlignment="1">
      <alignment wrapText="1"/>
    </xf>
    <xf numFmtId="0" fontId="35" fillId="0" borderId="0" xfId="0" applyFont="1" applyFill="1" applyAlignment="1">
      <alignment horizontal="left"/>
    </xf>
    <xf numFmtId="3" fontId="32" fillId="0" borderId="0" xfId="0" applyNumberFormat="1" applyFont="1" applyFill="1" applyBorder="1"/>
    <xf numFmtId="3" fontId="37" fillId="0" borderId="67" xfId="0" applyNumberFormat="1" applyFont="1" applyFill="1" applyBorder="1" applyAlignment="1">
      <alignment horizontal="center" vertical="center"/>
    </xf>
    <xf numFmtId="166" fontId="79" fillId="0" borderId="0" xfId="0" applyNumberFormat="1" applyFont="1" applyFill="1" applyBorder="1" applyAlignment="1">
      <alignment horizontal="center"/>
    </xf>
    <xf numFmtId="0" fontId="132" fillId="0" borderId="0" xfId="0" applyFont="1" applyFill="1"/>
    <xf numFmtId="166" fontId="133" fillId="0" borderId="0" xfId="0" applyNumberFormat="1" applyFont="1" applyFill="1" applyBorder="1" applyAlignment="1">
      <alignment horizontal="center" vertical="center"/>
    </xf>
    <xf numFmtId="166" fontId="133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left" vertical="center"/>
    </xf>
    <xf numFmtId="4" fontId="37" fillId="0" borderId="2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4" fontId="32" fillId="0" borderId="0" xfId="0" applyNumberFormat="1" applyFont="1" applyFill="1" applyAlignment="1">
      <alignment vertical="center"/>
    </xf>
    <xf numFmtId="166" fontId="36" fillId="0" borderId="10" xfId="0" applyNumberFormat="1" applyFont="1" applyFill="1" applyBorder="1" applyAlignment="1">
      <alignment horizontal="center" vertical="center"/>
    </xf>
    <xf numFmtId="166" fontId="37" fillId="0" borderId="40" xfId="0" applyNumberFormat="1" applyFont="1" applyFill="1" applyBorder="1" applyAlignment="1">
      <alignment horizontal="center" vertical="center"/>
    </xf>
    <xf numFmtId="166" fontId="36" fillId="0" borderId="2" xfId="0" applyNumberFormat="1" applyFont="1" applyFill="1" applyBorder="1" applyAlignment="1">
      <alignment horizontal="center" vertical="center"/>
    </xf>
    <xf numFmtId="166" fontId="36" fillId="0" borderId="5" xfId="0" applyNumberFormat="1" applyFont="1" applyFill="1" applyBorder="1" applyAlignment="1">
      <alignment horizontal="center" vertical="center"/>
    </xf>
    <xf numFmtId="166" fontId="37" fillId="0" borderId="31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/>
    <xf numFmtId="0" fontId="79" fillId="0" borderId="0" xfId="0" applyFont="1" applyFill="1" applyBorder="1"/>
    <xf numFmtId="0" fontId="87" fillId="0" borderId="0" xfId="0" applyFont="1" applyFill="1" applyAlignment="1">
      <alignment horizontal="center"/>
    </xf>
    <xf numFmtId="0" fontId="79" fillId="0" borderId="0" xfId="0" applyFont="1" applyFill="1" applyBorder="1" applyAlignment="1">
      <alignment vertical="center"/>
    </xf>
    <xf numFmtId="1" fontId="115" fillId="0" borderId="0" xfId="0" applyNumberFormat="1" applyFont="1" applyFill="1"/>
    <xf numFmtId="0" fontId="50" fillId="0" borderId="0" xfId="0" applyFont="1" applyFill="1" applyAlignment="1">
      <alignment wrapText="1"/>
    </xf>
    <xf numFmtId="0" fontId="115" fillId="0" borderId="0" xfId="0" applyFont="1" applyFill="1"/>
    <xf numFmtId="4" fontId="115" fillId="0" borderId="0" xfId="0" applyNumberFormat="1" applyFont="1" applyFill="1"/>
    <xf numFmtId="0" fontId="34" fillId="0" borderId="0" xfId="0" applyFont="1" applyFill="1" applyBorder="1" applyAlignment="1">
      <alignment horizontal="center" vertical="center" wrapText="1"/>
    </xf>
    <xf numFmtId="2" fontId="68" fillId="0" borderId="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34" fillId="0" borderId="0" xfId="0" applyFont="1" applyFill="1"/>
    <xf numFmtId="16" fontId="101" fillId="0" borderId="0" xfId="0" applyNumberFormat="1" applyFont="1" applyFill="1"/>
    <xf numFmtId="167" fontId="32" fillId="0" borderId="0" xfId="0" applyNumberFormat="1" applyFont="1" applyFill="1" applyBorder="1"/>
    <xf numFmtId="0" fontId="32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vertical="center"/>
    </xf>
    <xf numFmtId="166" fontId="48" fillId="2" borderId="0" xfId="0" applyNumberFormat="1" applyFont="1" applyFill="1" applyAlignment="1">
      <alignment vertical="center"/>
    </xf>
    <xf numFmtId="167" fontId="33" fillId="0" borderId="0" xfId="0" applyNumberFormat="1" applyFont="1" applyFill="1" applyBorder="1" applyAlignment="1">
      <alignment vertical="center" wrapText="1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79" fillId="0" borderId="0" xfId="0" applyFont="1" applyFill="1" applyBorder="1"/>
    <xf numFmtId="0" fontId="79" fillId="0" borderId="0" xfId="0" applyFont="1" applyFill="1" applyBorder="1" applyAlignment="1"/>
    <xf numFmtId="0" fontId="32" fillId="0" borderId="0" xfId="0" applyFont="1" applyFill="1" applyAlignment="1"/>
    <xf numFmtId="0" fontId="79" fillId="0" borderId="0" xfId="0" applyFont="1" applyFill="1" applyBorder="1" applyAlignment="1">
      <alignment vertical="top"/>
    </xf>
    <xf numFmtId="166" fontId="37" fillId="0" borderId="1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8" fontId="36" fillId="0" borderId="0" xfId="0" applyNumberFormat="1" applyFont="1" applyFill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166" fontId="48" fillId="0" borderId="0" xfId="0" applyNumberFormat="1" applyFont="1" applyFill="1" applyAlignment="1">
      <alignment vertical="center"/>
    </xf>
    <xf numFmtId="166" fontId="53" fillId="0" borderId="0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vertical="center" wrapText="1"/>
    </xf>
    <xf numFmtId="168" fontId="39" fillId="0" borderId="0" xfId="0" applyNumberFormat="1" applyFont="1" applyFill="1" applyAlignment="1">
      <alignment horizontal="center" vertical="center"/>
    </xf>
    <xf numFmtId="0" fontId="74" fillId="0" borderId="23" xfId="0" applyFont="1" applyFill="1" applyBorder="1" applyAlignment="1">
      <alignment horizontal="center" vertical="center"/>
    </xf>
    <xf numFmtId="0" fontId="74" fillId="0" borderId="67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justify" wrapText="1"/>
    </xf>
    <xf numFmtId="0" fontId="56" fillId="0" borderId="0" xfId="0" applyFont="1" applyFill="1" applyBorder="1" applyAlignment="1">
      <alignment horizontal="left" vertical="justify" wrapText="1"/>
    </xf>
    <xf numFmtId="0" fontId="37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/>
    </xf>
    <xf numFmtId="166" fontId="37" fillId="2" borderId="0" xfId="0" applyNumberFormat="1" applyFont="1" applyFill="1" applyBorder="1" applyAlignment="1">
      <alignment horizontal="center" vertical="center" wrapText="1"/>
    </xf>
    <xf numFmtId="166" fontId="37" fillId="2" borderId="0" xfId="0" applyNumberFormat="1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vertical="top" wrapText="1"/>
    </xf>
    <xf numFmtId="166" fontId="42" fillId="0" borderId="0" xfId="0" applyNumberFormat="1" applyFont="1" applyFill="1"/>
    <xf numFmtId="0" fontId="32" fillId="2" borderId="0" xfId="0" applyFont="1" applyFill="1"/>
    <xf numFmtId="0" fontId="137" fillId="0" borderId="0" xfId="0" applyFont="1" applyFill="1" applyBorder="1"/>
    <xf numFmtId="3" fontId="37" fillId="2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90" fillId="0" borderId="0" xfId="0" applyFont="1" applyFill="1" applyBorder="1"/>
    <xf numFmtId="0" fontId="90" fillId="0" borderId="0" xfId="0" applyFont="1" applyFill="1" applyBorder="1" applyAlignment="1">
      <alignment horizontal="center"/>
    </xf>
    <xf numFmtId="2" fontId="35" fillId="0" borderId="0" xfId="0" applyNumberFormat="1" applyFont="1" applyFill="1" applyAlignment="1">
      <alignment horizontal="center"/>
    </xf>
    <xf numFmtId="0" fontId="33" fillId="0" borderId="9" xfId="0" applyFont="1" applyFill="1" applyBorder="1" applyAlignment="1">
      <alignment horizontal="left" wrapText="1"/>
    </xf>
    <xf numFmtId="0" fontId="32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/>
    <xf numFmtId="0" fontId="33" fillId="0" borderId="0" xfId="0" applyFont="1" applyFill="1" applyBorder="1" applyAlignment="1">
      <alignment horizontal="left" wrapText="1"/>
    </xf>
    <xf numFmtId="3" fontId="37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1" fontId="32" fillId="2" borderId="0" xfId="0" applyNumberFormat="1" applyFont="1" applyFill="1"/>
    <xf numFmtId="167" fontId="32" fillId="2" borderId="0" xfId="0" applyNumberFormat="1" applyFont="1" applyFill="1"/>
    <xf numFmtId="167" fontId="64" fillId="2" borderId="0" xfId="0" applyNumberFormat="1" applyFont="1" applyFill="1"/>
    <xf numFmtId="1" fontId="64" fillId="2" borderId="0" xfId="0" applyNumberFormat="1" applyFont="1" applyFill="1"/>
    <xf numFmtId="0" fontId="64" fillId="2" borderId="0" xfId="0" applyFont="1" applyFill="1"/>
    <xf numFmtId="0" fontId="32" fillId="2" borderId="0" xfId="0" applyFont="1" applyFill="1" applyAlignment="1">
      <alignment vertical="center"/>
    </xf>
    <xf numFmtId="1" fontId="115" fillId="2" borderId="0" xfId="0" applyNumberFormat="1" applyFont="1" applyFill="1"/>
    <xf numFmtId="3" fontId="32" fillId="2" borderId="0" xfId="0" applyNumberFormat="1" applyFont="1" applyFill="1" applyAlignment="1">
      <alignment vertical="center"/>
    </xf>
    <xf numFmtId="1" fontId="32" fillId="2" borderId="0" xfId="0" applyNumberFormat="1" applyFont="1" applyFill="1" applyBorder="1"/>
    <xf numFmtId="0" fontId="32" fillId="2" borderId="0" xfId="0" applyFont="1" applyFill="1" applyBorder="1"/>
    <xf numFmtId="3" fontId="32" fillId="2" borderId="0" xfId="0" applyNumberFormat="1" applyFont="1" applyFill="1"/>
    <xf numFmtId="0" fontId="74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/>
    <xf numFmtId="167" fontId="33" fillId="0" borderId="0" xfId="0" applyNumberFormat="1" applyFont="1" applyFill="1" applyBorder="1"/>
    <xf numFmtId="166" fontId="37" fillId="2" borderId="1" xfId="0" applyNumberFormat="1" applyFont="1" applyFill="1" applyBorder="1" applyAlignment="1">
      <alignment horizontal="center" vertical="center"/>
    </xf>
    <xf numFmtId="166" fontId="37" fillId="2" borderId="1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/>
    </xf>
    <xf numFmtId="3" fontId="37" fillId="2" borderId="39" xfId="0" applyNumberFormat="1" applyFont="1" applyFill="1" applyBorder="1" applyAlignment="1">
      <alignment horizontal="center" vertical="center"/>
    </xf>
    <xf numFmtId="3" fontId="36" fillId="2" borderId="38" xfId="0" applyNumberFormat="1" applyFont="1" applyFill="1" applyBorder="1" applyAlignment="1">
      <alignment horizontal="center" vertical="center"/>
    </xf>
    <xf numFmtId="3" fontId="57" fillId="2" borderId="39" xfId="0" applyNumberFormat="1" applyFont="1" applyFill="1" applyBorder="1" applyAlignment="1">
      <alignment horizontal="center" vertical="center"/>
    </xf>
    <xf numFmtId="3" fontId="57" fillId="2" borderId="39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wrapText="1"/>
    </xf>
    <xf numFmtId="166" fontId="37" fillId="2" borderId="2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 wrapText="1"/>
    </xf>
    <xf numFmtId="0" fontId="37" fillId="2" borderId="5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/>
    <xf numFmtId="0" fontId="37" fillId="2" borderId="3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166" fontId="37" fillId="2" borderId="3" xfId="0" applyNumberFormat="1" applyFont="1" applyFill="1" applyBorder="1" applyAlignment="1">
      <alignment horizontal="center" vertical="center"/>
    </xf>
    <xf numFmtId="167" fontId="32" fillId="2" borderId="3" xfId="0" applyNumberFormat="1" applyFont="1" applyFill="1" applyBorder="1"/>
    <xf numFmtId="0" fontId="37" fillId="2" borderId="2" xfId="0" applyFont="1" applyFill="1" applyBorder="1" applyAlignment="1">
      <alignment vertical="center" wrapText="1"/>
    </xf>
    <xf numFmtId="0" fontId="37" fillId="2" borderId="31" xfId="0" applyFont="1" applyFill="1" applyBorder="1" applyAlignment="1">
      <alignment horizontal="center" vertical="center"/>
    </xf>
    <xf numFmtId="166" fontId="37" fillId="2" borderId="9" xfId="0" applyNumberFormat="1" applyFont="1" applyFill="1" applyBorder="1" applyAlignment="1">
      <alignment horizontal="center" vertical="center"/>
    </xf>
    <xf numFmtId="167" fontId="32" fillId="2" borderId="2" xfId="0" applyNumberFormat="1" applyFont="1" applyFill="1" applyBorder="1"/>
    <xf numFmtId="166" fontId="37" fillId="2" borderId="55" xfId="0" applyNumberFormat="1" applyFont="1" applyFill="1" applyBorder="1" applyAlignment="1">
      <alignment horizontal="center" vertical="center"/>
    </xf>
    <xf numFmtId="0" fontId="33" fillId="2" borderId="5" xfId="0" applyNumberFormat="1" applyFont="1" applyFill="1" applyBorder="1" applyAlignment="1">
      <alignment horizontal="center" vertical="center"/>
    </xf>
    <xf numFmtId="166" fontId="37" fillId="2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55" fillId="0" borderId="0" xfId="0" applyFont="1" applyFill="1" applyAlignment="1">
      <alignment horizontal="right"/>
    </xf>
    <xf numFmtId="0" fontId="53" fillId="0" borderId="0" xfId="0" applyFont="1" applyFill="1" applyBorder="1" applyAlignment="1">
      <alignment horizontal="left" vertical="center" wrapText="1"/>
    </xf>
    <xf numFmtId="4" fontId="65" fillId="0" borderId="0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left" vertical="top" wrapText="1"/>
    </xf>
    <xf numFmtId="0" fontId="79" fillId="0" borderId="0" xfId="20" applyFont="1" applyFill="1"/>
    <xf numFmtId="0" fontId="69" fillId="0" borderId="32" xfId="20" applyFont="1" applyFill="1" applyBorder="1" applyAlignment="1">
      <alignment horizontal="center" vertical="center"/>
    </xf>
    <xf numFmtId="14" fontId="69" fillId="0" borderId="32" xfId="20" applyNumberFormat="1" applyFont="1" applyFill="1" applyBorder="1" applyAlignment="1">
      <alignment horizontal="center" vertical="center"/>
    </xf>
    <xf numFmtId="14" fontId="69" fillId="0" borderId="55" xfId="20" applyNumberFormat="1" applyFont="1" applyFill="1" applyBorder="1" applyAlignment="1">
      <alignment horizontal="center" vertical="center"/>
    </xf>
    <xf numFmtId="0" fontId="79" fillId="0" borderId="0" xfId="20" applyFont="1" applyFill="1" applyBorder="1"/>
    <xf numFmtId="0" fontId="79" fillId="7" borderId="0" xfId="20" applyFont="1" applyFill="1" applyBorder="1"/>
    <xf numFmtId="0" fontId="79" fillId="7" borderId="0" xfId="20" applyFont="1" applyFill="1"/>
    <xf numFmtId="0" fontId="79" fillId="6" borderId="0" xfId="20" applyFont="1" applyFill="1"/>
    <xf numFmtId="0" fontId="79" fillId="6" borderId="0" xfId="20" applyFont="1" applyFill="1" applyBorder="1"/>
    <xf numFmtId="0" fontId="92" fillId="6" borderId="0" xfId="20" applyFont="1" applyFill="1"/>
    <xf numFmtId="0" fontId="92" fillId="6" borderId="0" xfId="20" applyFont="1" applyFill="1" applyBorder="1"/>
    <xf numFmtId="0" fontId="92" fillId="0" borderId="0" xfId="20" applyFont="1" applyFill="1"/>
    <xf numFmtId="172" fontId="32" fillId="0" borderId="0" xfId="0" applyNumberFormat="1" applyFont="1" applyFill="1"/>
    <xf numFmtId="173" fontId="32" fillId="0" borderId="0" xfId="0" applyNumberFormat="1" applyFont="1" applyFill="1"/>
    <xf numFmtId="0" fontId="33" fillId="2" borderId="4" xfId="0" applyNumberFormat="1" applyFont="1" applyFill="1" applyBorder="1" applyAlignment="1">
      <alignment horizontal="center" vertical="center"/>
    </xf>
    <xf numFmtId="166" fontId="37" fillId="2" borderId="3" xfId="0" applyNumberFormat="1" applyFont="1" applyFill="1" applyBorder="1" applyAlignment="1">
      <alignment horizontal="center" vertical="center" wrapText="1"/>
    </xf>
    <xf numFmtId="166" fontId="37" fillId="2" borderId="39" xfId="0" applyNumberFormat="1" applyFont="1" applyFill="1" applyBorder="1" applyAlignment="1">
      <alignment horizontal="center" vertical="center" wrapText="1"/>
    </xf>
    <xf numFmtId="166" fontId="37" fillId="2" borderId="31" xfId="0" applyNumberFormat="1" applyFont="1" applyFill="1" applyBorder="1" applyAlignment="1">
      <alignment horizontal="center" vertical="center"/>
    </xf>
    <xf numFmtId="49" fontId="134" fillId="0" borderId="0" xfId="0" applyNumberFormat="1" applyFont="1" applyFill="1" applyBorder="1" applyAlignment="1">
      <alignment vertical="center" wrapText="1"/>
    </xf>
    <xf numFmtId="0" fontId="134" fillId="0" borderId="0" xfId="0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167" fontId="60" fillId="0" borderId="0" xfId="0" applyNumberFormat="1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center"/>
    </xf>
    <xf numFmtId="4" fontId="53" fillId="0" borderId="18" xfId="0" applyNumberFormat="1" applyFont="1" applyFill="1" applyBorder="1" applyAlignment="1">
      <alignment horizontal="center" vertical="center"/>
    </xf>
    <xf numFmtId="4" fontId="53" fillId="0" borderId="37" xfId="0" applyNumberFormat="1" applyFont="1" applyFill="1" applyBorder="1" applyAlignment="1">
      <alignment horizontal="center" vertical="center"/>
    </xf>
    <xf numFmtId="4" fontId="59" fillId="0" borderId="18" xfId="0" applyNumberFormat="1" applyFont="1" applyFill="1" applyBorder="1" applyAlignment="1">
      <alignment horizontal="center" vertical="center"/>
    </xf>
    <xf numFmtId="4" fontId="59" fillId="0" borderId="39" xfId="0" applyNumberFormat="1" applyFont="1" applyFill="1" applyBorder="1" applyAlignment="1">
      <alignment horizontal="center" vertical="center"/>
    </xf>
    <xf numFmtId="4" fontId="53" fillId="0" borderId="20" xfId="0" applyNumberFormat="1" applyFont="1" applyFill="1" applyBorder="1" applyAlignment="1">
      <alignment horizontal="center" vertical="center"/>
    </xf>
    <xf numFmtId="4" fontId="53" fillId="0" borderId="20" xfId="0" applyNumberFormat="1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center" vertical="center"/>
    </xf>
    <xf numFmtId="4" fontId="53" fillId="0" borderId="16" xfId="18" applyNumberFormat="1" applyFont="1" applyFill="1" applyBorder="1" applyAlignment="1">
      <alignment horizontal="center" vertical="center"/>
    </xf>
    <xf numFmtId="4" fontId="59" fillId="0" borderId="17" xfId="0" applyNumberFormat="1" applyFont="1" applyFill="1" applyBorder="1" applyAlignment="1">
      <alignment horizontal="center" vertical="center"/>
    </xf>
    <xf numFmtId="4" fontId="59" fillId="0" borderId="46" xfId="0" applyNumberFormat="1" applyFont="1" applyFill="1" applyBorder="1" applyAlignment="1">
      <alignment horizontal="center" vertical="center"/>
    </xf>
    <xf numFmtId="49" fontId="40" fillId="0" borderId="14" xfId="0" applyNumberFormat="1" applyFont="1" applyFill="1" applyBorder="1" applyAlignment="1">
      <alignment horizontal="center" vertical="center"/>
    </xf>
    <xf numFmtId="4" fontId="53" fillId="0" borderId="21" xfId="18" applyNumberFormat="1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49" fontId="40" fillId="0" borderId="14" xfId="0" applyNumberFormat="1" applyFont="1" applyFill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/>
    </xf>
    <xf numFmtId="49" fontId="65" fillId="0" borderId="16" xfId="0" applyNumberFormat="1" applyFont="1" applyFill="1" applyBorder="1" applyAlignment="1">
      <alignment horizontal="left" vertical="center" wrapText="1" indent="1"/>
    </xf>
    <xf numFmtId="49" fontId="65" fillId="0" borderId="16" xfId="0" applyNumberFormat="1" applyFont="1" applyFill="1" applyBorder="1" applyAlignment="1">
      <alignment horizontal="left" vertical="center" indent="1"/>
    </xf>
    <xf numFmtId="49" fontId="65" fillId="0" borderId="14" xfId="0" applyNumberFormat="1" applyFont="1" applyFill="1" applyBorder="1" applyAlignment="1">
      <alignment horizontal="left" vertical="center" indent="1"/>
    </xf>
    <xf numFmtId="0" fontId="41" fillId="0" borderId="29" xfId="0" applyFont="1" applyFill="1" applyBorder="1" applyAlignment="1">
      <alignment vertical="center" wrapText="1"/>
    </xf>
    <xf numFmtId="49" fontId="32" fillId="0" borderId="23" xfId="0" applyNumberFormat="1" applyFont="1" applyFill="1" applyBorder="1" applyAlignment="1">
      <alignment horizontal="center" vertical="center"/>
    </xf>
    <xf numFmtId="49" fontId="65" fillId="0" borderId="15" xfId="0" applyNumberFormat="1" applyFont="1" applyFill="1" applyBorder="1" applyAlignment="1">
      <alignment horizontal="left" vertical="center" wrapText="1" indent="1"/>
    </xf>
    <xf numFmtId="49" fontId="65" fillId="0" borderId="21" xfId="0" applyNumberFormat="1" applyFont="1" applyFill="1" applyBorder="1" applyAlignment="1">
      <alignment horizontal="left" vertical="center" wrapText="1" indent="1"/>
    </xf>
    <xf numFmtId="49" fontId="65" fillId="0" borderId="21" xfId="0" applyNumberFormat="1" applyFont="1" applyFill="1" applyBorder="1" applyAlignment="1">
      <alignment horizontal="left" vertical="center" indent="1"/>
    </xf>
    <xf numFmtId="49" fontId="40" fillId="0" borderId="23" xfId="0" applyNumberFormat="1" applyFont="1" applyFill="1" applyBorder="1" applyAlignment="1">
      <alignment horizontal="center" vertical="center" wrapText="1"/>
    </xf>
    <xf numFmtId="4" fontId="53" fillId="0" borderId="16" xfId="0" applyNumberFormat="1" applyFont="1" applyFill="1" applyBorder="1" applyAlignment="1">
      <alignment horizontal="center" vertical="center"/>
    </xf>
    <xf numFmtId="4" fontId="53" fillId="0" borderId="14" xfId="0" applyNumberFormat="1" applyFont="1" applyFill="1" applyBorder="1" applyAlignment="1">
      <alignment horizontal="center" vertical="center"/>
    </xf>
    <xf numFmtId="4" fontId="53" fillId="0" borderId="32" xfId="0" applyNumberFormat="1" applyFont="1" applyFill="1" applyBorder="1" applyAlignment="1">
      <alignment horizontal="center" vertical="center"/>
    </xf>
    <xf numFmtId="4" fontId="53" fillId="0" borderId="14" xfId="0" applyNumberFormat="1" applyFont="1" applyFill="1" applyBorder="1" applyAlignment="1">
      <alignment horizontal="center" vertical="center" wrapText="1"/>
    </xf>
    <xf numFmtId="4" fontId="59" fillId="0" borderId="52" xfId="0" applyNumberFormat="1" applyFont="1" applyFill="1" applyBorder="1" applyAlignment="1">
      <alignment horizontal="center" vertical="center"/>
    </xf>
    <xf numFmtId="4" fontId="59" fillId="0" borderId="14" xfId="0" applyNumberFormat="1" applyFont="1" applyFill="1" applyBorder="1" applyAlignment="1">
      <alignment horizontal="center" vertical="center"/>
    </xf>
    <xf numFmtId="4" fontId="59" fillId="0" borderId="23" xfId="0" applyNumberFormat="1" applyFont="1" applyFill="1" applyBorder="1" applyAlignment="1">
      <alignment horizontal="center" vertical="center"/>
    </xf>
    <xf numFmtId="4" fontId="59" fillId="0" borderId="37" xfId="0" applyNumberFormat="1" applyFont="1" applyFill="1" applyBorder="1" applyAlignment="1">
      <alignment horizontal="center" vertical="center"/>
    </xf>
    <xf numFmtId="4" fontId="59" fillId="0" borderId="32" xfId="0" applyNumberFormat="1" applyFont="1" applyFill="1" applyBorder="1" applyAlignment="1">
      <alignment horizontal="center" vertical="center"/>
    </xf>
    <xf numFmtId="4" fontId="59" fillId="0" borderId="22" xfId="0" applyNumberFormat="1" applyFont="1" applyFill="1" applyBorder="1" applyAlignment="1">
      <alignment horizontal="center" vertical="center"/>
    </xf>
    <xf numFmtId="4" fontId="53" fillId="0" borderId="16" xfId="0" applyNumberFormat="1" applyFont="1" applyFill="1" applyBorder="1" applyAlignment="1">
      <alignment horizontal="center" vertical="center" wrapText="1"/>
    </xf>
    <xf numFmtId="4" fontId="53" fillId="0" borderId="15" xfId="0" applyNumberFormat="1" applyFont="1" applyFill="1" applyBorder="1" applyAlignment="1">
      <alignment horizontal="center" vertical="center"/>
    </xf>
    <xf numFmtId="4" fontId="59" fillId="0" borderId="48" xfId="0" applyNumberFormat="1" applyFont="1" applyFill="1" applyBorder="1" applyAlignment="1">
      <alignment horizontal="center" vertical="center"/>
    </xf>
    <xf numFmtId="4" fontId="53" fillId="0" borderId="15" xfId="18" applyNumberFormat="1" applyFont="1" applyFill="1" applyBorder="1" applyAlignment="1">
      <alignment horizontal="center" vertical="center"/>
    </xf>
    <xf numFmtId="4" fontId="59" fillId="0" borderId="67" xfId="0" applyNumberFormat="1" applyFont="1" applyFill="1" applyBorder="1" applyAlignment="1">
      <alignment horizontal="center" vertical="center"/>
    </xf>
    <xf numFmtId="4" fontId="53" fillId="0" borderId="55" xfId="18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 wrapText="1"/>
    </xf>
    <xf numFmtId="49" fontId="65" fillId="0" borderId="14" xfId="0" applyNumberFormat="1" applyFont="1" applyFill="1" applyBorder="1" applyAlignment="1">
      <alignment horizontal="left" vertical="center" wrapText="1" indent="1"/>
    </xf>
    <xf numFmtId="49" fontId="65" fillId="0" borderId="23" xfId="0" applyNumberFormat="1" applyFont="1" applyFill="1" applyBorder="1" applyAlignment="1">
      <alignment horizontal="left" vertical="center" wrapText="1" indent="1"/>
    </xf>
    <xf numFmtId="0" fontId="42" fillId="0" borderId="2" xfId="0" applyFont="1" applyFill="1" applyBorder="1" applyAlignment="1">
      <alignment vertical="center" wrapText="1"/>
    </xf>
    <xf numFmtId="0" fontId="50" fillId="3" borderId="32" xfId="0" applyFont="1" applyFill="1" applyBorder="1" applyAlignment="1">
      <alignment horizontal="center"/>
    </xf>
    <xf numFmtId="0" fontId="39" fillId="3" borderId="50" xfId="0" applyFont="1" applyFill="1" applyBorder="1" applyAlignment="1">
      <alignment vertical="center"/>
    </xf>
    <xf numFmtId="0" fontId="40" fillId="3" borderId="1" xfId="0" applyFont="1" applyFill="1" applyBorder="1" applyAlignment="1">
      <alignment horizontal="center"/>
    </xf>
    <xf numFmtId="4" fontId="53" fillId="3" borderId="5" xfId="18" applyNumberFormat="1" applyFont="1" applyFill="1" applyBorder="1" applyAlignment="1">
      <alignment horizontal="center" vertical="center"/>
    </xf>
    <xf numFmtId="4" fontId="59" fillId="3" borderId="11" xfId="0" applyNumberFormat="1" applyFont="1" applyFill="1" applyBorder="1" applyAlignment="1">
      <alignment horizontal="center" vertical="center"/>
    </xf>
    <xf numFmtId="4" fontId="53" fillId="3" borderId="51" xfId="18" applyNumberFormat="1" applyFont="1" applyFill="1" applyBorder="1" applyAlignment="1">
      <alignment horizontal="center" vertical="center"/>
    </xf>
    <xf numFmtId="4" fontId="59" fillId="3" borderId="27" xfId="0" applyNumberFormat="1" applyFont="1" applyFill="1" applyBorder="1" applyAlignment="1">
      <alignment horizontal="center" vertical="center"/>
    </xf>
    <xf numFmtId="4" fontId="53" fillId="3" borderId="28" xfId="18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/>
    </xf>
    <xf numFmtId="0" fontId="39" fillId="3" borderId="10" xfId="0" applyFont="1" applyFill="1" applyBorder="1" applyAlignment="1">
      <alignment vertical="center"/>
    </xf>
    <xf numFmtId="4" fontId="53" fillId="3" borderId="10" xfId="18" applyNumberFormat="1" applyFont="1" applyFill="1" applyBorder="1" applyAlignment="1">
      <alignment horizontal="center" vertical="center"/>
    </xf>
    <xf numFmtId="49" fontId="32" fillId="3" borderId="32" xfId="0" applyNumberFormat="1" applyFont="1" applyFill="1" applyBorder="1" applyAlignment="1">
      <alignment horizontal="center" vertical="center"/>
    </xf>
    <xf numFmtId="49" fontId="54" fillId="3" borderId="50" xfId="0" applyNumberFormat="1" applyFont="1" applyFill="1" applyBorder="1" applyAlignment="1">
      <alignment horizontal="left" vertical="center" wrapText="1"/>
    </xf>
    <xf numFmtId="49" fontId="40" fillId="3" borderId="32" xfId="0" applyNumberFormat="1" applyFont="1" applyFill="1" applyBorder="1" applyAlignment="1">
      <alignment horizontal="center" vertical="center" wrapText="1"/>
    </xf>
    <xf numFmtId="4" fontId="53" fillId="3" borderId="50" xfId="18" applyNumberFormat="1" applyFont="1" applyFill="1" applyBorder="1" applyAlignment="1">
      <alignment horizontal="center" vertical="center"/>
    </xf>
    <xf numFmtId="49" fontId="50" fillId="3" borderId="32" xfId="0" applyNumberFormat="1" applyFont="1" applyFill="1" applyBorder="1" applyAlignment="1">
      <alignment horizontal="center" vertical="center"/>
    </xf>
    <xf numFmtId="49" fontId="40" fillId="3" borderId="32" xfId="0" applyNumberFormat="1" applyFont="1" applyFill="1" applyBorder="1" applyAlignment="1">
      <alignment vertical="center"/>
    </xf>
    <xf numFmtId="4" fontId="53" fillId="3" borderId="32" xfId="18" applyNumberFormat="1" applyFont="1" applyFill="1" applyBorder="1" applyAlignment="1">
      <alignment horizontal="center" vertical="center"/>
    </xf>
    <xf numFmtId="4" fontId="53" fillId="3" borderId="51" xfId="0" applyNumberFormat="1" applyFont="1" applyFill="1" applyBorder="1" applyAlignment="1">
      <alignment horizontal="center" vertical="center"/>
    </xf>
    <xf numFmtId="4" fontId="53" fillId="3" borderId="28" xfId="0" applyNumberFormat="1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vertical="center"/>
    </xf>
    <xf numFmtId="49" fontId="73" fillId="3" borderId="32" xfId="0" applyNumberFormat="1" applyFont="1" applyFill="1" applyBorder="1" applyAlignment="1">
      <alignment vertical="center"/>
    </xf>
    <xf numFmtId="4" fontId="54" fillId="3" borderId="55" xfId="18" applyNumberFormat="1" applyFont="1" applyFill="1" applyBorder="1" applyAlignment="1">
      <alignment horizontal="center" vertical="center"/>
    </xf>
    <xf numFmtId="4" fontId="54" fillId="3" borderId="51" xfId="18" applyNumberFormat="1" applyFont="1" applyFill="1" applyBorder="1" applyAlignment="1">
      <alignment horizontal="center" vertical="center"/>
    </xf>
    <xf numFmtId="4" fontId="54" fillId="3" borderId="28" xfId="18" applyNumberFormat="1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center" vertical="center"/>
    </xf>
    <xf numFmtId="0" fontId="42" fillId="3" borderId="32" xfId="0" applyFont="1" applyFill="1" applyBorder="1" applyAlignment="1">
      <alignment vertical="center"/>
    </xf>
    <xf numFmtId="4" fontId="59" fillId="3" borderId="55" xfId="0" applyNumberFormat="1" applyFont="1" applyFill="1" applyBorder="1" applyAlignment="1">
      <alignment horizontal="center" vertical="center"/>
    </xf>
    <xf numFmtId="4" fontId="59" fillId="3" borderId="52" xfId="0" applyNumberFormat="1" applyFont="1" applyFill="1" applyBorder="1" applyAlignment="1">
      <alignment horizontal="center" vertical="center"/>
    </xf>
    <xf numFmtId="4" fontId="59" fillId="3" borderId="32" xfId="0" applyNumberFormat="1" applyFont="1" applyFill="1" applyBorder="1" applyAlignment="1">
      <alignment horizontal="center" vertical="center"/>
    </xf>
    <xf numFmtId="4" fontId="59" fillId="3" borderId="1" xfId="0" applyNumberFormat="1" applyFont="1" applyFill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center" vertical="center"/>
    </xf>
    <xf numFmtId="49" fontId="41" fillId="0" borderId="36" xfId="0" applyNumberFormat="1" applyFont="1" applyFill="1" applyBorder="1" applyAlignment="1">
      <alignment horizontal="center" vertical="center"/>
    </xf>
    <xf numFmtId="49" fontId="42" fillId="0" borderId="31" xfId="0" applyNumberFormat="1" applyFont="1" applyFill="1" applyBorder="1" applyAlignment="1">
      <alignment horizontal="center" vertical="center"/>
    </xf>
    <xf numFmtId="0" fontId="42" fillId="3" borderId="55" xfId="0" applyFont="1" applyFill="1" applyBorder="1" applyAlignment="1">
      <alignment horizontal="center"/>
    </xf>
    <xf numFmtId="49" fontId="42" fillId="3" borderId="55" xfId="0" applyNumberFormat="1" applyFont="1" applyFill="1" applyBorder="1" applyAlignment="1">
      <alignment horizontal="center" vertical="center"/>
    </xf>
    <xf numFmtId="4" fontId="53" fillId="3" borderId="55" xfId="0" applyNumberFormat="1" applyFont="1" applyFill="1" applyBorder="1" applyAlignment="1">
      <alignment horizontal="center" vertical="center"/>
    </xf>
    <xf numFmtId="4" fontId="53" fillId="3" borderId="32" xfId="0" applyNumberFormat="1" applyFont="1" applyFill="1" applyBorder="1" applyAlignment="1">
      <alignment horizontal="center" vertical="center"/>
    </xf>
    <xf numFmtId="4" fontId="59" fillId="3" borderId="40" xfId="0" applyNumberFormat="1" applyFont="1" applyFill="1" applyBorder="1" applyAlignment="1">
      <alignment horizontal="center" vertical="center"/>
    </xf>
    <xf numFmtId="4" fontId="53" fillId="3" borderId="52" xfId="0" applyNumberFormat="1" applyFont="1" applyFill="1" applyBorder="1" applyAlignment="1">
      <alignment horizontal="center" vertical="center"/>
    </xf>
    <xf numFmtId="0" fontId="42" fillId="3" borderId="31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vertical="center"/>
    </xf>
    <xf numFmtId="4" fontId="54" fillId="3" borderId="32" xfId="18" applyNumberFormat="1" applyFont="1" applyFill="1" applyBorder="1" applyAlignment="1">
      <alignment horizontal="center" vertical="center"/>
    </xf>
    <xf numFmtId="4" fontId="54" fillId="3" borderId="2" xfId="18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/>
    </xf>
    <xf numFmtId="0" fontId="55" fillId="0" borderId="32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top" wrapText="1"/>
    </xf>
    <xf numFmtId="0" fontId="49" fillId="0" borderId="0" xfId="0" applyFont="1" applyFill="1" applyAlignment="1">
      <alignment horizontal="center"/>
    </xf>
    <xf numFmtId="0" fontId="41" fillId="0" borderId="29" xfId="0" applyFont="1" applyFill="1" applyBorder="1" applyAlignment="1">
      <alignment horizontal="center"/>
    </xf>
    <xf numFmtId="2" fontId="68" fillId="6" borderId="2" xfId="0" applyNumberFormat="1" applyFont="1" applyFill="1" applyBorder="1" applyAlignment="1">
      <alignment horizontal="center" vertical="center"/>
    </xf>
    <xf numFmtId="2" fontId="68" fillId="0" borderId="2" xfId="0" applyNumberFormat="1" applyFont="1" applyFill="1" applyBorder="1" applyAlignment="1">
      <alignment horizontal="center" vertical="center"/>
    </xf>
    <xf numFmtId="2" fontId="140" fillId="0" borderId="55" xfId="0" applyNumberFormat="1" applyFont="1" applyFill="1" applyBorder="1" applyAlignment="1">
      <alignment horizontal="center" vertical="center" wrapText="1"/>
    </xf>
    <xf numFmtId="3" fontId="54" fillId="0" borderId="31" xfId="0" applyNumberFormat="1" applyFont="1" applyFill="1" applyBorder="1" applyAlignment="1">
      <alignment horizontal="center" vertical="center"/>
    </xf>
    <xf numFmtId="3" fontId="37" fillId="0" borderId="32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36" fillId="0" borderId="4" xfId="0" applyFont="1" applyFill="1" applyBorder="1" applyAlignment="1">
      <alignment horizontal="left" vertical="center"/>
    </xf>
    <xf numFmtId="0" fontId="32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3" fontId="37" fillId="0" borderId="5" xfId="0" applyNumberFormat="1" applyFont="1" applyFill="1" applyBorder="1" applyAlignment="1">
      <alignment horizontal="center" vertical="center"/>
    </xf>
    <xf numFmtId="3" fontId="37" fillId="0" borderId="38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center"/>
    </xf>
    <xf numFmtId="0" fontId="32" fillId="0" borderId="3" xfId="0" applyNumberFormat="1" applyFont="1" applyFill="1" applyBorder="1" applyAlignment="1">
      <alignment horizontal="center" vertical="center"/>
    </xf>
    <xf numFmtId="3" fontId="37" fillId="0" borderId="3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/>
    </xf>
    <xf numFmtId="2" fontId="32" fillId="0" borderId="39" xfId="0" applyNumberFormat="1" applyFont="1" applyFill="1" applyBorder="1" applyAlignment="1">
      <alignment horizontal="center"/>
    </xf>
    <xf numFmtId="3" fontId="37" fillId="0" borderId="39" xfId="0" applyNumberFormat="1" applyFont="1" applyFill="1" applyBorder="1" applyAlignment="1">
      <alignment horizontal="center" vertical="center"/>
    </xf>
    <xf numFmtId="0" fontId="37" fillId="0" borderId="2" xfId="0" applyFont="1" applyFill="1" applyBorder="1"/>
    <xf numFmtId="0" fontId="32" fillId="0" borderId="40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0" fontId="37" fillId="0" borderId="2" xfId="0" applyFont="1" applyFill="1" applyBorder="1" applyAlignment="1">
      <alignment horizontal="left"/>
    </xf>
    <xf numFmtId="3" fontId="37" fillId="0" borderId="40" xfId="0" applyNumberFormat="1" applyFont="1" applyFill="1" applyBorder="1" applyAlignment="1">
      <alignment horizontal="center" vertical="center"/>
    </xf>
    <xf numFmtId="166" fontId="37" fillId="0" borderId="5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/>
    </xf>
    <xf numFmtId="3" fontId="37" fillId="0" borderId="38" xfId="0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left"/>
    </xf>
    <xf numFmtId="0" fontId="36" fillId="0" borderId="5" xfId="0" applyFont="1" applyFill="1" applyBorder="1"/>
    <xf numFmtId="0" fontId="37" fillId="0" borderId="31" xfId="0" applyFont="1" applyFill="1" applyBorder="1" applyAlignment="1">
      <alignment horizontal="left"/>
    </xf>
    <xf numFmtId="0" fontId="32" fillId="0" borderId="2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/>
    </xf>
    <xf numFmtId="0" fontId="36" fillId="0" borderId="32" xfId="0" applyFont="1" applyFill="1" applyBorder="1" applyAlignment="1">
      <alignment horizontal="left"/>
    </xf>
    <xf numFmtId="0" fontId="32" fillId="0" borderId="32" xfId="0" applyNumberFormat="1" applyFont="1" applyFill="1" applyBorder="1" applyAlignment="1">
      <alignment horizontal="center" vertical="center"/>
    </xf>
    <xf numFmtId="0" fontId="36" fillId="0" borderId="2" xfId="0" applyFont="1" applyFill="1" applyBorder="1"/>
    <xf numFmtId="0" fontId="36" fillId="0" borderId="32" xfId="0" applyFont="1" applyFill="1" applyBorder="1"/>
    <xf numFmtId="0" fontId="115" fillId="2" borderId="0" xfId="0" applyFont="1" applyFill="1"/>
    <xf numFmtId="167" fontId="115" fillId="2" borderId="0" xfId="0" applyNumberFormat="1" applyFont="1" applyFill="1"/>
    <xf numFmtId="167" fontId="115" fillId="0" borderId="0" xfId="0" applyNumberFormat="1" applyFont="1" applyFill="1"/>
    <xf numFmtId="2" fontId="36" fillId="0" borderId="32" xfId="0" applyNumberFormat="1" applyFont="1" applyFill="1" applyBorder="1" applyAlignment="1">
      <alignment horizontal="center" vertical="center" wrapText="1"/>
    </xf>
    <xf numFmtId="2" fontId="37" fillId="0" borderId="32" xfId="0" applyNumberFormat="1" applyFont="1" applyFill="1" applyBorder="1" applyAlignment="1">
      <alignment horizontal="center" vertical="center" wrapText="1"/>
    </xf>
    <xf numFmtId="3" fontId="37" fillId="0" borderId="4" xfId="0" applyNumberFormat="1" applyFont="1" applyFill="1" applyBorder="1" applyAlignment="1">
      <alignment horizontal="center" vertical="center" wrapText="1"/>
    </xf>
    <xf numFmtId="3" fontId="37" fillId="0" borderId="29" xfId="0" applyNumberFormat="1" applyFont="1" applyFill="1" applyBorder="1" applyAlignment="1">
      <alignment horizontal="center" vertical="center" wrapText="1"/>
    </xf>
    <xf numFmtId="3" fontId="37" fillId="0" borderId="66" xfId="0" applyNumberFormat="1" applyFont="1" applyFill="1" applyBorder="1" applyAlignment="1">
      <alignment horizontal="center" vertical="center"/>
    </xf>
    <xf numFmtId="3" fontId="37" fillId="0" borderId="22" xfId="0" applyNumberFormat="1" applyFont="1" applyFill="1" applyBorder="1" applyAlignment="1">
      <alignment horizontal="center" vertical="center"/>
    </xf>
    <xf numFmtId="166" fontId="37" fillId="0" borderId="67" xfId="0" applyNumberFormat="1" applyFont="1" applyFill="1" applyBorder="1" applyAlignment="1">
      <alignment horizontal="center" vertical="center"/>
    </xf>
    <xf numFmtId="0" fontId="37" fillId="0" borderId="48" xfId="0" applyNumberFormat="1" applyFont="1" applyFill="1" applyBorder="1" applyAlignment="1">
      <alignment horizontal="center" vertical="center"/>
    </xf>
    <xf numFmtId="0" fontId="37" fillId="0" borderId="43" xfId="0" applyNumberFormat="1" applyFont="1" applyFill="1" applyBorder="1" applyAlignment="1">
      <alignment horizontal="center" vertical="center"/>
    </xf>
    <xf numFmtId="0" fontId="37" fillId="0" borderId="45" xfId="0" applyNumberFormat="1" applyFont="1" applyFill="1" applyBorder="1" applyAlignment="1">
      <alignment horizontal="center" vertical="center"/>
    </xf>
    <xf numFmtId="166" fontId="42" fillId="0" borderId="32" xfId="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0" borderId="3" xfId="0" applyFont="1" applyFill="1" applyBorder="1"/>
    <xf numFmtId="166" fontId="72" fillId="0" borderId="1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49" fontId="50" fillId="0" borderId="5" xfId="0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vertical="center"/>
    </xf>
    <xf numFmtId="49" fontId="50" fillId="0" borderId="29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vertical="center"/>
    </xf>
    <xf numFmtId="49" fontId="50" fillId="0" borderId="36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vertical="center"/>
    </xf>
    <xf numFmtId="16" fontId="32" fillId="0" borderId="12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vertical="center"/>
    </xf>
    <xf numFmtId="16" fontId="32" fillId="0" borderId="14" xfId="0" applyNumberFormat="1" applyFont="1" applyFill="1" applyBorder="1" applyAlignment="1">
      <alignment horizontal="center"/>
    </xf>
    <xf numFmtId="16" fontId="32" fillId="0" borderId="14" xfId="0" applyNumberFormat="1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/>
    </xf>
    <xf numFmtId="49" fontId="41" fillId="0" borderId="16" xfId="0" applyNumberFormat="1" applyFont="1" applyFill="1" applyBorder="1" applyAlignment="1">
      <alignment horizontal="left" vertical="center"/>
    </xf>
    <xf numFmtId="0" fontId="41" fillId="0" borderId="16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horizontal="left" vertical="center" wrapText="1"/>
    </xf>
    <xf numFmtId="49" fontId="32" fillId="0" borderId="22" xfId="0" applyNumberFormat="1" applyFont="1" applyFill="1" applyBorder="1" applyAlignment="1">
      <alignment horizontal="center" vertical="center"/>
    </xf>
    <xf numFmtId="16" fontId="41" fillId="0" borderId="33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vertical="center"/>
    </xf>
    <xf numFmtId="16" fontId="41" fillId="0" borderId="29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49" fontId="41" fillId="0" borderId="14" xfId="0" applyNumberFormat="1" applyFont="1" applyFill="1" applyBorder="1" applyAlignment="1">
      <alignment horizontal="left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" fontId="41" fillId="0" borderId="29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49" fontId="42" fillId="0" borderId="12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vertical="center" wrapText="1"/>
    </xf>
    <xf numFmtId="49" fontId="42" fillId="0" borderId="67" xfId="0" applyNumberFormat="1" applyFont="1" applyFill="1" applyBorder="1" applyAlignment="1">
      <alignment horizontal="center" vertical="center"/>
    </xf>
    <xf numFmtId="49" fontId="41" fillId="0" borderId="67" xfId="0" applyNumberFormat="1" applyFont="1" applyFill="1" applyBorder="1" applyAlignment="1">
      <alignment vertical="center"/>
    </xf>
    <xf numFmtId="0" fontId="0" fillId="6" borderId="32" xfId="0" applyFill="1" applyBorder="1" applyAlignment="1"/>
    <xf numFmtId="0" fontId="56" fillId="6" borderId="2" xfId="0" applyFont="1" applyFill="1" applyBorder="1" applyAlignment="1">
      <alignment horizontal="center" vertical="center" wrapText="1"/>
    </xf>
    <xf numFmtId="0" fontId="39" fillId="6" borderId="33" xfId="0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vertical="center"/>
    </xf>
    <xf numFmtId="0" fontId="33" fillId="6" borderId="29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vertical="center"/>
    </xf>
    <xf numFmtId="16" fontId="33" fillId="6" borderId="29" xfId="0" applyNumberFormat="1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vertical="center" wrapText="1"/>
    </xf>
    <xf numFmtId="49" fontId="33" fillId="6" borderId="29" xfId="0" applyNumberFormat="1" applyFont="1" applyFill="1" applyBorder="1" applyAlignment="1">
      <alignment horizontal="center" vertical="center"/>
    </xf>
    <xf numFmtId="49" fontId="44" fillId="6" borderId="14" xfId="0" applyNumberFormat="1" applyFont="1" applyFill="1" applyBorder="1" applyAlignment="1">
      <alignment horizontal="left" vertical="center" wrapText="1" indent="2"/>
    </xf>
    <xf numFmtId="0" fontId="37" fillId="6" borderId="14" xfId="0" applyFont="1" applyFill="1" applyBorder="1" applyAlignment="1">
      <alignment horizontal="left" vertical="center" wrapText="1"/>
    </xf>
    <xf numFmtId="49" fontId="37" fillId="6" borderId="14" xfId="0" applyNumberFormat="1" applyFont="1" applyFill="1" applyBorder="1" applyAlignment="1">
      <alignment horizontal="left" vertical="center"/>
    </xf>
    <xf numFmtId="49" fontId="39" fillId="6" borderId="32" xfId="0" applyNumberFormat="1" applyFont="1" applyFill="1" applyBorder="1" applyAlignment="1">
      <alignment horizontal="center" vertical="center"/>
    </xf>
    <xf numFmtId="0" fontId="36" fillId="6" borderId="32" xfId="0" applyFont="1" applyFill="1" applyBorder="1" applyAlignment="1">
      <alignment vertical="center"/>
    </xf>
    <xf numFmtId="49" fontId="53" fillId="6" borderId="1" xfId="0" applyNumberFormat="1" applyFont="1" applyFill="1" applyBorder="1" applyAlignment="1">
      <alignment horizontal="center" vertical="center"/>
    </xf>
    <xf numFmtId="49" fontId="44" fillId="6" borderId="12" xfId="0" applyNumberFormat="1" applyFont="1" applyFill="1" applyBorder="1" applyAlignment="1">
      <alignment horizontal="left" vertical="center" wrapText="1" indent="2"/>
    </xf>
    <xf numFmtId="49" fontId="53" fillId="6" borderId="23" xfId="0" applyNumberFormat="1" applyFont="1" applyFill="1" applyBorder="1" applyAlignment="1">
      <alignment horizontal="center" vertical="center"/>
    </xf>
    <xf numFmtId="49" fontId="53" fillId="6" borderId="14" xfId="0" applyNumberFormat="1" applyFont="1" applyFill="1" applyBorder="1" applyAlignment="1">
      <alignment horizontal="center" vertical="center"/>
    </xf>
    <xf numFmtId="49" fontId="44" fillId="6" borderId="23" xfId="0" applyNumberFormat="1" applyFont="1" applyFill="1" applyBorder="1" applyAlignment="1">
      <alignment horizontal="left" vertical="center" wrapText="1" indent="2"/>
    </xf>
    <xf numFmtId="0" fontId="37" fillId="6" borderId="23" xfId="0" applyFont="1" applyFill="1" applyBorder="1" applyAlignment="1">
      <alignment vertical="center"/>
    </xf>
    <xf numFmtId="0" fontId="37" fillId="6" borderId="14" xfId="0" applyFont="1" applyFill="1" applyBorder="1" applyAlignment="1">
      <alignment horizontal="left" vertical="center" wrapText="1" indent="2"/>
    </xf>
    <xf numFmtId="49" fontId="53" fillId="6" borderId="67" xfId="0" applyNumberFormat="1" applyFont="1" applyFill="1" applyBorder="1" applyAlignment="1">
      <alignment horizontal="center" vertical="center"/>
    </xf>
    <xf numFmtId="0" fontId="37" fillId="6" borderId="67" xfId="0" applyFont="1" applyFill="1" applyBorder="1" applyAlignment="1">
      <alignment vertical="center"/>
    </xf>
    <xf numFmtId="0" fontId="63" fillId="6" borderId="55" xfId="0" applyFont="1" applyFill="1" applyBorder="1" applyAlignment="1">
      <alignment vertical="center"/>
    </xf>
    <xf numFmtId="0" fontId="55" fillId="6" borderId="32" xfId="0" applyFont="1" applyFill="1" applyBorder="1" applyAlignment="1">
      <alignment horizontal="center" vertical="center" wrapText="1"/>
    </xf>
    <xf numFmtId="0" fontId="74" fillId="6" borderId="3" xfId="0" applyFont="1" applyFill="1" applyBorder="1" applyAlignment="1">
      <alignment horizontal="center" vertical="center"/>
    </xf>
    <xf numFmtId="0" fontId="57" fillId="6" borderId="57" xfId="0" applyFont="1" applyFill="1" applyBorder="1" applyAlignment="1">
      <alignment horizontal="left" vertical="center" wrapText="1"/>
    </xf>
    <xf numFmtId="0" fontId="74" fillId="6" borderId="14" xfId="0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left" vertical="center" wrapText="1"/>
    </xf>
    <xf numFmtId="0" fontId="74" fillId="6" borderId="29" xfId="0" applyFont="1" applyFill="1" applyBorder="1" applyAlignment="1">
      <alignment horizontal="center" vertical="center"/>
    </xf>
    <xf numFmtId="0" fontId="57" fillId="6" borderId="29" xfId="0" applyFont="1" applyFill="1" applyBorder="1" applyAlignment="1">
      <alignment horizontal="left" vertical="center"/>
    </xf>
    <xf numFmtId="0" fontId="74" fillId="6" borderId="23" xfId="0" applyFont="1" applyFill="1" applyBorder="1" applyAlignment="1">
      <alignment horizontal="center" vertical="center"/>
    </xf>
    <xf numFmtId="0" fontId="57" fillId="6" borderId="36" xfId="0" applyFont="1" applyFill="1" applyBorder="1" applyAlignment="1">
      <alignment horizontal="left" vertical="center" wrapText="1"/>
    </xf>
    <xf numFmtId="0" fontId="74" fillId="6" borderId="66" xfId="0" applyFont="1" applyFill="1" applyBorder="1" applyAlignment="1">
      <alignment horizontal="center" vertical="center"/>
    </xf>
    <xf numFmtId="0" fontId="57" fillId="6" borderId="66" xfId="0" applyFont="1" applyFill="1" applyBorder="1" applyAlignment="1">
      <alignment vertical="center"/>
    </xf>
    <xf numFmtId="0" fontId="56" fillId="6" borderId="55" xfId="0" applyFont="1" applyFill="1" applyBorder="1" applyAlignment="1">
      <alignment vertical="center" wrapText="1"/>
    </xf>
    <xf numFmtId="0" fontId="57" fillId="6" borderId="57" xfId="0" applyFont="1" applyFill="1" applyBorder="1" applyAlignment="1">
      <alignment vertical="center" wrapText="1"/>
    </xf>
    <xf numFmtId="0" fontId="57" fillId="6" borderId="29" xfId="0" applyFont="1" applyFill="1" applyBorder="1" applyAlignment="1">
      <alignment vertical="center" wrapText="1"/>
    </xf>
    <xf numFmtId="0" fontId="56" fillId="6" borderId="29" xfId="0" applyFont="1" applyFill="1" applyBorder="1" applyAlignment="1">
      <alignment vertical="center" wrapText="1"/>
    </xf>
    <xf numFmtId="0" fontId="56" fillId="6" borderId="66" xfId="0" applyFont="1" applyFill="1" applyBorder="1" applyAlignment="1">
      <alignment vertical="center" wrapText="1"/>
    </xf>
    <xf numFmtId="0" fontId="55" fillId="6" borderId="55" xfId="0" applyFont="1" applyFill="1" applyBorder="1" applyAlignment="1">
      <alignment horizontal="center" vertical="center"/>
    </xf>
    <xf numFmtId="0" fontId="55" fillId="6" borderId="32" xfId="0" applyFont="1" applyFill="1" applyBorder="1" applyAlignment="1">
      <alignment vertical="center"/>
    </xf>
    <xf numFmtId="0" fontId="35" fillId="6" borderId="3" xfId="0" applyFont="1" applyFill="1" applyBorder="1" applyAlignment="1">
      <alignment horizontal="left" wrapText="1"/>
    </xf>
    <xf numFmtId="0" fontId="33" fillId="6" borderId="3" xfId="0" applyFont="1" applyFill="1" applyBorder="1" applyAlignment="1">
      <alignment horizontal="center"/>
    </xf>
    <xf numFmtId="0" fontId="39" fillId="6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right" vertical="center" wrapText="1"/>
    </xf>
    <xf numFmtId="0" fontId="54" fillId="6" borderId="3" xfId="0" applyFont="1" applyFill="1" applyBorder="1" applyAlignment="1">
      <alignment horizontal="center" vertical="center"/>
    </xf>
    <xf numFmtId="0" fontId="59" fillId="6" borderId="5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center" vertical="center"/>
    </xf>
    <xf numFmtId="0" fontId="54" fillId="6" borderId="31" xfId="0" applyFont="1" applyFill="1" applyBorder="1" applyAlignment="1">
      <alignment horizontal="left" vertical="center" wrapText="1"/>
    </xf>
    <xf numFmtId="0" fontId="33" fillId="6" borderId="2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left" vertical="center" wrapText="1"/>
    </xf>
    <xf numFmtId="0" fontId="33" fillId="6" borderId="31" xfId="0" applyFont="1" applyFill="1" applyBorder="1" applyAlignment="1">
      <alignment horizontal="right" vertical="center" wrapText="1"/>
    </xf>
    <xf numFmtId="0" fontId="39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right" vertical="center" wrapText="1"/>
    </xf>
    <xf numFmtId="0" fontId="39" fillId="6" borderId="3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right" vertical="center" wrapText="1"/>
    </xf>
    <xf numFmtId="0" fontId="39" fillId="6" borderId="3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vertical="center"/>
    </xf>
    <xf numFmtId="0" fontId="160" fillId="0" borderId="0" xfId="0" applyFont="1" applyFill="1" applyAlignment="1">
      <alignment vertical="center"/>
    </xf>
    <xf numFmtId="0" fontId="97" fillId="6" borderId="0" xfId="0" applyFont="1" applyFill="1" applyAlignment="1"/>
    <xf numFmtId="0" fontId="54" fillId="6" borderId="0" xfId="0" applyFont="1" applyFill="1" applyAlignment="1"/>
    <xf numFmtId="0" fontId="52" fillId="6" borderId="0" xfId="0" applyFont="1" applyFill="1" applyAlignment="1"/>
    <xf numFmtId="0" fontId="32" fillId="6" borderId="0" xfId="0" applyFont="1" applyFill="1"/>
    <xf numFmtId="0" fontId="91" fillId="6" borderId="0" xfId="0" applyFont="1" applyFill="1"/>
    <xf numFmtId="0" fontId="36" fillId="6" borderId="0" xfId="0" applyFont="1" applyFill="1" applyBorder="1"/>
    <xf numFmtId="3" fontId="37" fillId="6" borderId="0" xfId="0" applyNumberFormat="1" applyFont="1" applyFill="1" applyBorder="1" applyAlignment="1">
      <alignment horizontal="center" vertical="center"/>
    </xf>
    <xf numFmtId="167" fontId="32" fillId="6" borderId="0" xfId="0" applyNumberFormat="1" applyFont="1" applyFill="1" applyAlignment="1">
      <alignment horizontal="left"/>
    </xf>
    <xf numFmtId="0" fontId="36" fillId="6" borderId="0" xfId="0" applyFont="1" applyFill="1" applyBorder="1" applyAlignment="1">
      <alignment horizontal="left"/>
    </xf>
    <xf numFmtId="166" fontId="37" fillId="6" borderId="0" xfId="0" applyNumberFormat="1" applyFont="1" applyFill="1" applyBorder="1" applyAlignment="1">
      <alignment horizontal="center"/>
    </xf>
    <xf numFmtId="0" fontId="33" fillId="6" borderId="0" xfId="0" applyFont="1" applyFill="1" applyBorder="1"/>
    <xf numFmtId="166" fontId="33" fillId="6" borderId="0" xfId="0" applyNumberFormat="1" applyFont="1" applyFill="1" applyBorder="1"/>
    <xf numFmtId="0" fontId="32" fillId="6" borderId="0" xfId="0" applyFont="1" applyFill="1" applyBorder="1" applyAlignment="1"/>
    <xf numFmtId="14" fontId="32" fillId="6" borderId="60" xfId="0" applyNumberFormat="1" applyFont="1" applyFill="1" applyBorder="1" applyAlignment="1">
      <alignment vertical="center"/>
    </xf>
    <xf numFmtId="14" fontId="32" fillId="6" borderId="58" xfId="0" applyNumberFormat="1" applyFont="1" applyFill="1" applyBorder="1" applyAlignment="1">
      <alignment vertical="center"/>
    </xf>
    <xf numFmtId="14" fontId="32" fillId="6" borderId="12" xfId="0" applyNumberFormat="1" applyFont="1" applyFill="1" applyBorder="1" applyAlignment="1">
      <alignment vertical="center"/>
    </xf>
    <xf numFmtId="3" fontId="37" fillId="6" borderId="59" xfId="0" applyNumberFormat="1" applyFont="1" applyFill="1" applyBorder="1" applyAlignment="1">
      <alignment horizontal="center" vertical="center"/>
    </xf>
    <xf numFmtId="3" fontId="37" fillId="6" borderId="18" xfId="0" applyNumberFormat="1" applyFont="1" applyFill="1" applyBorder="1" applyAlignment="1">
      <alignment horizontal="center" vertical="center"/>
    </xf>
    <xf numFmtId="3" fontId="37" fillId="6" borderId="14" xfId="0" applyNumberFormat="1" applyFont="1" applyFill="1" applyBorder="1" applyAlignment="1">
      <alignment horizontal="center" vertical="center"/>
    </xf>
    <xf numFmtId="3" fontId="37" fillId="6" borderId="65" xfId="0" applyNumberFormat="1" applyFont="1" applyFill="1" applyBorder="1" applyAlignment="1">
      <alignment horizontal="center" vertical="center"/>
    </xf>
    <xf numFmtId="3" fontId="37" fillId="6" borderId="68" xfId="0" applyNumberFormat="1" applyFont="1" applyFill="1" applyBorder="1" applyAlignment="1">
      <alignment horizontal="center" vertical="center"/>
    </xf>
    <xf numFmtId="3" fontId="37" fillId="6" borderId="67" xfId="0" applyNumberFormat="1" applyFont="1" applyFill="1" applyBorder="1" applyAlignment="1">
      <alignment horizontal="center" vertical="center"/>
    </xf>
    <xf numFmtId="0" fontId="74" fillId="6" borderId="0" xfId="0" applyFont="1" applyFill="1" applyAlignment="1">
      <alignment horizontal="left"/>
    </xf>
    <xf numFmtId="167" fontId="74" fillId="6" borderId="0" xfId="0" applyNumberFormat="1" applyFont="1" applyFill="1" applyBorder="1" applyAlignment="1">
      <alignment horizontal="center" vertical="center" wrapText="1"/>
    </xf>
    <xf numFmtId="0" fontId="34" fillId="6" borderId="0" xfId="0" applyFont="1" applyFill="1"/>
    <xf numFmtId="0" fontId="161" fillId="0" borderId="0" xfId="0" applyFont="1" applyFill="1"/>
    <xf numFmtId="0" fontId="117" fillId="6" borderId="32" xfId="0" applyFont="1" applyFill="1" applyBorder="1" applyAlignment="1">
      <alignment horizontal="center" vertical="top" wrapText="1"/>
    </xf>
    <xf numFmtId="0" fontId="118" fillId="6" borderId="57" xfId="0" applyFont="1" applyFill="1" applyBorder="1" applyAlignment="1">
      <alignment horizontal="center" vertical="center" wrapText="1"/>
    </xf>
    <xf numFmtId="166" fontId="118" fillId="6" borderId="12" xfId="0" applyNumberFormat="1" applyFont="1" applyFill="1" applyBorder="1" applyAlignment="1">
      <alignment horizontal="center" vertical="center" wrapText="1"/>
    </xf>
    <xf numFmtId="166" fontId="118" fillId="6" borderId="13" xfId="0" applyNumberFormat="1" applyFont="1" applyFill="1" applyBorder="1" applyAlignment="1">
      <alignment horizontal="center" vertical="center" wrapText="1"/>
    </xf>
    <xf numFmtId="166" fontId="118" fillId="6" borderId="41" xfId="0" applyNumberFormat="1" applyFont="1" applyFill="1" applyBorder="1" applyAlignment="1">
      <alignment horizontal="center" vertical="center" wrapText="1"/>
    </xf>
    <xf numFmtId="0" fontId="118" fillId="6" borderId="29" xfId="0" applyFont="1" applyFill="1" applyBorder="1" applyAlignment="1">
      <alignment horizontal="center" vertical="center" wrapText="1"/>
    </xf>
    <xf numFmtId="166" fontId="118" fillId="6" borderId="14" xfId="0" applyNumberFormat="1" applyFont="1" applyFill="1" applyBorder="1" applyAlignment="1">
      <alignment horizontal="center" vertical="center" wrapText="1"/>
    </xf>
    <xf numFmtId="166" fontId="118" fillId="6" borderId="16" xfId="0" applyNumberFormat="1" applyFont="1" applyFill="1" applyBorder="1" applyAlignment="1">
      <alignment horizontal="center" vertical="center" wrapText="1"/>
    </xf>
    <xf numFmtId="166" fontId="118" fillId="6" borderId="43" xfId="0" applyNumberFormat="1" applyFont="1" applyFill="1" applyBorder="1" applyAlignment="1">
      <alignment horizontal="center" vertical="center" wrapText="1"/>
    </xf>
    <xf numFmtId="0" fontId="118" fillId="6" borderId="36" xfId="0" applyFont="1" applyFill="1" applyBorder="1" applyAlignment="1">
      <alignment horizontal="center" vertical="center" wrapText="1"/>
    </xf>
    <xf numFmtId="166" fontId="118" fillId="6" borderId="23" xfId="0" applyNumberFormat="1" applyFont="1" applyFill="1" applyBorder="1" applyAlignment="1">
      <alignment horizontal="center" vertical="center" wrapText="1"/>
    </xf>
    <xf numFmtId="166" fontId="118" fillId="6" borderId="49" xfId="0" applyNumberFormat="1" applyFont="1" applyFill="1" applyBorder="1" applyAlignment="1">
      <alignment horizontal="center" vertical="center" wrapText="1"/>
    </xf>
    <xf numFmtId="166" fontId="118" fillId="6" borderId="15" xfId="0" applyNumberFormat="1" applyFont="1" applyFill="1" applyBorder="1" applyAlignment="1">
      <alignment horizontal="center" vertical="center" wrapText="1"/>
    </xf>
    <xf numFmtId="166" fontId="118" fillId="6" borderId="22" xfId="0" applyNumberFormat="1" applyFont="1" applyFill="1" applyBorder="1" applyAlignment="1">
      <alignment horizontal="center" vertical="center" wrapText="1"/>
    </xf>
    <xf numFmtId="166" fontId="118" fillId="6" borderId="21" xfId="0" applyNumberFormat="1" applyFont="1" applyFill="1" applyBorder="1" applyAlignment="1">
      <alignment horizontal="center" vertical="center" wrapText="1"/>
    </xf>
    <xf numFmtId="166" fontId="118" fillId="6" borderId="48" xfId="0" applyNumberFormat="1" applyFont="1" applyFill="1" applyBorder="1" applyAlignment="1">
      <alignment horizontal="center" vertical="center" wrapText="1"/>
    </xf>
    <xf numFmtId="166" fontId="118" fillId="6" borderId="67" xfId="0" applyNumberFormat="1" applyFont="1" applyFill="1" applyBorder="1" applyAlignment="1">
      <alignment horizontal="center" vertical="center" wrapText="1"/>
    </xf>
    <xf numFmtId="0" fontId="117" fillId="6" borderId="55" xfId="0" applyFont="1" applyFill="1" applyBorder="1" applyAlignment="1">
      <alignment horizontal="center" vertical="center" wrapText="1"/>
    </xf>
    <xf numFmtId="166" fontId="117" fillId="6" borderId="27" xfId="0" applyNumberFormat="1" applyFont="1" applyFill="1" applyBorder="1" applyAlignment="1">
      <alignment horizontal="center" vertical="center" wrapText="1"/>
    </xf>
    <xf numFmtId="166" fontId="117" fillId="6" borderId="32" xfId="0" applyNumberFormat="1" applyFont="1" applyFill="1" applyBorder="1" applyAlignment="1">
      <alignment horizontal="center" vertical="center" wrapText="1"/>
    </xf>
    <xf numFmtId="0" fontId="162" fillId="0" borderId="0" xfId="0" applyFont="1" applyFill="1" applyBorder="1"/>
    <xf numFmtId="0" fontId="163" fillId="0" borderId="0" xfId="0" applyFont="1" applyFill="1"/>
    <xf numFmtId="0" fontId="69" fillId="0" borderId="5" xfId="20" applyFont="1" applyFill="1" applyBorder="1"/>
    <xf numFmtId="0" fontId="60" fillId="0" borderId="1" xfId="20" applyFont="1" applyFill="1" applyBorder="1" applyAlignment="1">
      <alignment horizontal="center"/>
    </xf>
    <xf numFmtId="0" fontId="69" fillId="0" borderId="38" xfId="20" applyFont="1" applyFill="1" applyBorder="1" applyAlignment="1">
      <alignment horizontal="center"/>
    </xf>
    <xf numFmtId="0" fontId="69" fillId="0" borderId="4" xfId="20" applyFont="1" applyFill="1" applyBorder="1"/>
    <xf numFmtId="0" fontId="69" fillId="0" borderId="3" xfId="20" applyFont="1" applyFill="1" applyBorder="1" applyAlignment="1">
      <alignment horizontal="center"/>
    </xf>
    <xf numFmtId="0" fontId="69" fillId="0" borderId="39" xfId="20" applyFont="1" applyFill="1" applyBorder="1" applyAlignment="1">
      <alignment horizontal="center"/>
    </xf>
    <xf numFmtId="0" fontId="60" fillId="0" borderId="3" xfId="20" applyFont="1" applyFill="1" applyBorder="1" applyAlignment="1">
      <alignment horizontal="center"/>
    </xf>
    <xf numFmtId="3" fontId="60" fillId="0" borderId="3" xfId="20" applyNumberFormat="1" applyFont="1" applyFill="1" applyBorder="1" applyAlignment="1">
      <alignment horizontal="center"/>
    </xf>
    <xf numFmtId="3" fontId="60" fillId="0" borderId="39" xfId="20" applyNumberFormat="1" applyFont="1" applyFill="1" applyBorder="1" applyAlignment="1">
      <alignment horizontal="center"/>
    </xf>
    <xf numFmtId="0" fontId="137" fillId="0" borderId="39" xfId="20" applyFont="1" applyFill="1" applyBorder="1"/>
    <xf numFmtId="49" fontId="60" fillId="0" borderId="3" xfId="20" applyNumberFormat="1" applyFont="1" applyFill="1" applyBorder="1" applyAlignment="1">
      <alignment horizontal="center" vertical="center"/>
    </xf>
    <xf numFmtId="3" fontId="60" fillId="0" borderId="3" xfId="20" applyNumberFormat="1" applyFont="1" applyFill="1" applyBorder="1" applyAlignment="1">
      <alignment horizontal="center" vertical="center"/>
    </xf>
    <xf numFmtId="0" fontId="60" fillId="0" borderId="4" xfId="20" applyFont="1" applyFill="1" applyBorder="1"/>
    <xf numFmtId="0" fontId="60" fillId="0" borderId="2" xfId="20" applyFont="1" applyFill="1" applyBorder="1" applyAlignment="1">
      <alignment horizontal="center"/>
    </xf>
    <xf numFmtId="0" fontId="69" fillId="0" borderId="3" xfId="20" applyFont="1" applyFill="1" applyBorder="1" applyAlignment="1">
      <alignment horizontal="center" vertical="center"/>
    </xf>
    <xf numFmtId="0" fontId="60" fillId="0" borderId="3" xfId="20" applyFont="1" applyFill="1" applyBorder="1" applyAlignment="1">
      <alignment horizontal="center" vertical="center"/>
    </xf>
    <xf numFmtId="0" fontId="158" fillId="0" borderId="3" xfId="20" applyFont="1" applyFill="1" applyBorder="1" applyAlignment="1">
      <alignment horizontal="center"/>
    </xf>
    <xf numFmtId="49" fontId="158" fillId="0" borderId="3" xfId="20" applyNumberFormat="1" applyFont="1" applyFill="1" applyBorder="1" applyAlignment="1">
      <alignment horizontal="center"/>
    </xf>
    <xf numFmtId="0" fontId="159" fillId="0" borderId="3" xfId="20" applyFont="1" applyFill="1" applyBorder="1" applyAlignment="1">
      <alignment horizontal="center"/>
    </xf>
    <xf numFmtId="0" fontId="69" fillId="0" borderId="5" xfId="20" applyFont="1" applyFill="1" applyBorder="1" applyAlignment="1">
      <alignment vertical="center"/>
    </xf>
    <xf numFmtId="3" fontId="60" fillId="0" borderId="0" xfId="20" applyNumberFormat="1" applyFont="1" applyFill="1" applyBorder="1" applyAlignment="1">
      <alignment horizontal="center"/>
    </xf>
    <xf numFmtId="0" fontId="69" fillId="0" borderId="0" xfId="20" applyFont="1" applyFill="1" applyBorder="1" applyAlignment="1">
      <alignment horizontal="center"/>
    </xf>
    <xf numFmtId="0" fontId="60" fillId="0" borderId="33" xfId="20" applyFont="1" applyFill="1" applyBorder="1"/>
    <xf numFmtId="0" fontId="60" fillId="0" borderId="22" xfId="20" applyFont="1" applyFill="1" applyBorder="1" applyAlignment="1">
      <alignment horizontal="center" vertical="center"/>
    </xf>
    <xf numFmtId="0" fontId="60" fillId="0" borderId="22" xfId="20" applyFont="1" applyFill="1" applyBorder="1" applyAlignment="1">
      <alignment horizontal="center"/>
    </xf>
    <xf numFmtId="0" fontId="69" fillId="0" borderId="1" xfId="20" applyFont="1" applyFill="1" applyBorder="1" applyAlignment="1">
      <alignment horizontal="center"/>
    </xf>
    <xf numFmtId="3" fontId="158" fillId="0" borderId="3" xfId="20" applyNumberFormat="1" applyFont="1" applyFill="1" applyBorder="1" applyAlignment="1">
      <alignment horizontal="center"/>
    </xf>
    <xf numFmtId="0" fontId="158" fillId="0" borderId="2" xfId="2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0" fontId="41" fillId="0" borderId="16" xfId="0" applyFont="1" applyFill="1" applyBorder="1" applyAlignment="1">
      <alignment horizontal="center" vertical="center"/>
    </xf>
    <xf numFmtId="166" fontId="37" fillId="0" borderId="14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 wrapText="1"/>
    </xf>
    <xf numFmtId="0" fontId="41" fillId="0" borderId="9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67" fillId="0" borderId="43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vertical="center" wrapText="1"/>
    </xf>
    <xf numFmtId="16" fontId="37" fillId="0" borderId="14" xfId="0" applyNumberFormat="1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vertical="center" wrapText="1"/>
    </xf>
    <xf numFmtId="0" fontId="41" fillId="0" borderId="23" xfId="0" applyFont="1" applyFill="1" applyBorder="1" applyAlignment="1">
      <alignment horizontal="center" vertical="center"/>
    </xf>
    <xf numFmtId="0" fontId="164" fillId="0" borderId="0" xfId="0" applyFont="1" applyFill="1"/>
    <xf numFmtId="0" fontId="33" fillId="0" borderId="55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/>
    </xf>
    <xf numFmtId="0" fontId="35" fillId="0" borderId="55" xfId="0" applyFont="1" applyFill="1" applyBorder="1" applyAlignment="1">
      <alignment horizontal="left" vertical="top" wrapText="1"/>
    </xf>
    <xf numFmtId="166" fontId="60" fillId="0" borderId="11" xfId="0" applyNumberFormat="1" applyFont="1" applyFill="1" applyBorder="1" applyAlignment="1">
      <alignment horizontal="center" vertical="center"/>
    </xf>
    <xf numFmtId="166" fontId="60" fillId="0" borderId="60" xfId="0" applyNumberFormat="1" applyFont="1" applyFill="1" applyBorder="1" applyAlignment="1">
      <alignment horizontal="center" vertical="center"/>
    </xf>
    <xf numFmtId="166" fontId="60" fillId="0" borderId="53" xfId="0" applyNumberFormat="1" applyFont="1" applyFill="1" applyBorder="1" applyAlignment="1">
      <alignment horizontal="center" vertical="center"/>
    </xf>
    <xf numFmtId="4" fontId="60" fillId="0" borderId="17" xfId="0" applyNumberFormat="1" applyFont="1" applyFill="1" applyBorder="1" applyAlignment="1">
      <alignment horizontal="center"/>
    </xf>
    <xf numFmtId="4" fontId="60" fillId="0" borderId="59" xfId="0" applyNumberFormat="1" applyFont="1" applyFill="1" applyBorder="1" applyAlignment="1">
      <alignment horizontal="center"/>
    </xf>
    <xf numFmtId="4" fontId="60" fillId="0" borderId="20" xfId="0" applyNumberFormat="1" applyFont="1" applyFill="1" applyBorder="1" applyAlignment="1">
      <alignment horizontal="center"/>
    </xf>
    <xf numFmtId="166" fontId="60" fillId="0" borderId="44" xfId="0" applyNumberFormat="1" applyFont="1" applyFill="1" applyBorder="1" applyAlignment="1">
      <alignment horizontal="center" vertical="center"/>
    </xf>
    <xf numFmtId="166" fontId="60" fillId="0" borderId="65" xfId="0" applyNumberFormat="1" applyFont="1" applyFill="1" applyBorder="1" applyAlignment="1">
      <alignment horizontal="center" vertical="center"/>
    </xf>
    <xf numFmtId="166" fontId="60" fillId="0" borderId="74" xfId="0" applyNumberFormat="1" applyFont="1" applyFill="1" applyBorder="1" applyAlignment="1">
      <alignment horizontal="center" vertical="center"/>
    </xf>
    <xf numFmtId="167" fontId="60" fillId="0" borderId="44" xfId="0" applyNumberFormat="1" applyFont="1" applyFill="1" applyBorder="1" applyAlignment="1">
      <alignment horizontal="center"/>
    </xf>
    <xf numFmtId="167" fontId="60" fillId="0" borderId="65" xfId="0" applyNumberFormat="1" applyFont="1" applyFill="1" applyBorder="1" applyAlignment="1">
      <alignment horizontal="center"/>
    </xf>
    <xf numFmtId="167" fontId="60" fillId="0" borderId="74" xfId="0" applyNumberFormat="1" applyFont="1" applyFill="1" applyBorder="1" applyAlignment="1">
      <alignment horizontal="center"/>
    </xf>
    <xf numFmtId="166" fontId="60" fillId="0" borderId="17" xfId="0" applyNumberFormat="1" applyFont="1" applyFill="1" applyBorder="1" applyAlignment="1">
      <alignment horizontal="center" vertical="center"/>
    </xf>
    <xf numFmtId="166" fontId="60" fillId="0" borderId="59" xfId="0" applyNumberFormat="1" applyFont="1" applyFill="1" applyBorder="1" applyAlignment="1">
      <alignment horizontal="center" vertical="center"/>
    </xf>
    <xf numFmtId="166" fontId="60" fillId="0" borderId="20" xfId="0" applyNumberFormat="1" applyFont="1" applyFill="1" applyBorder="1" applyAlignment="1">
      <alignment horizontal="center" vertical="center"/>
    </xf>
    <xf numFmtId="166" fontId="60" fillId="0" borderId="44" xfId="0" applyNumberFormat="1" applyFont="1" applyFill="1" applyBorder="1" applyAlignment="1">
      <alignment horizontal="center"/>
    </xf>
    <xf numFmtId="166" fontId="60" fillId="0" borderId="65" xfId="0" applyNumberFormat="1" applyFont="1" applyFill="1" applyBorder="1" applyAlignment="1">
      <alignment horizontal="center"/>
    </xf>
    <xf numFmtId="166" fontId="60" fillId="0" borderId="74" xfId="0" applyNumberFormat="1" applyFont="1" applyFill="1" applyBorder="1" applyAlignment="1">
      <alignment horizontal="center"/>
    </xf>
    <xf numFmtId="4" fontId="60" fillId="0" borderId="11" xfId="0" applyNumberFormat="1" applyFont="1" applyFill="1" applyBorder="1" applyAlignment="1">
      <alignment horizontal="center"/>
    </xf>
    <xf numFmtId="4" fontId="60" fillId="0" borderId="60" xfId="0" applyNumberFormat="1" applyFont="1" applyFill="1" applyBorder="1" applyAlignment="1">
      <alignment horizontal="center"/>
    </xf>
    <xf numFmtId="4" fontId="60" fillId="0" borderId="53" xfId="0" applyNumberFormat="1" applyFont="1" applyFill="1" applyBorder="1" applyAlignment="1">
      <alignment horizontal="center"/>
    </xf>
    <xf numFmtId="167" fontId="60" fillId="0" borderId="7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/>
    </xf>
    <xf numFmtId="166" fontId="3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7" fontId="165" fillId="2" borderId="0" xfId="0" applyNumberFormat="1" applyFont="1" applyFill="1"/>
    <xf numFmtId="167" fontId="166" fillId="0" borderId="0" xfId="0" applyNumberFormat="1" applyFont="1" applyFill="1"/>
    <xf numFmtId="167" fontId="165" fillId="0" borderId="0" xfId="0" applyNumberFormat="1" applyFont="1" applyFill="1"/>
    <xf numFmtId="0" fontId="35" fillId="0" borderId="5" xfId="0" applyFont="1" applyFill="1" applyBorder="1" applyAlignment="1">
      <alignment horizontal="center" vertical="center" wrapText="1"/>
    </xf>
    <xf numFmtId="0" fontId="70" fillId="0" borderId="12" xfId="0" applyFont="1" applyFill="1" applyBorder="1" applyAlignment="1">
      <alignment vertical="center"/>
    </xf>
    <xf numFmtId="0" fontId="61" fillId="0" borderId="12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7" fillId="0" borderId="14" xfId="0" applyFont="1" applyFill="1" applyBorder="1" applyAlignment="1">
      <alignment vertical="center"/>
    </xf>
    <xf numFmtId="0" fontId="37" fillId="0" borderId="22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vertical="center" wrapText="1"/>
    </xf>
    <xf numFmtId="0" fontId="33" fillId="0" borderId="32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3" fontId="67" fillId="0" borderId="14" xfId="0" applyNumberFormat="1" applyFont="1" applyFill="1" applyBorder="1" applyAlignment="1">
      <alignment horizontal="center" vertical="center"/>
    </xf>
    <xf numFmtId="3" fontId="67" fillId="0" borderId="23" xfId="0" applyNumberFormat="1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3" fillId="0" borderId="10" xfId="0" applyNumberFormat="1" applyFont="1" applyFill="1" applyBorder="1" applyAlignment="1">
      <alignment horizontal="center" vertical="center"/>
    </xf>
    <xf numFmtId="0" fontId="37" fillId="0" borderId="3" xfId="0" applyFont="1" applyFill="1" applyBorder="1"/>
    <xf numFmtId="0" fontId="35" fillId="0" borderId="55" xfId="0" applyFont="1" applyFill="1" applyBorder="1" applyAlignment="1">
      <alignment horizontal="center" vertical="center"/>
    </xf>
    <xf numFmtId="0" fontId="33" fillId="0" borderId="55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wrapText="1"/>
    </xf>
    <xf numFmtId="0" fontId="37" fillId="0" borderId="31" xfId="0" applyFont="1" applyFill="1" applyBorder="1" applyAlignment="1">
      <alignment wrapText="1"/>
    </xf>
    <xf numFmtId="0" fontId="37" fillId="0" borderId="31" xfId="0" applyNumberFormat="1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vertical="center"/>
    </xf>
    <xf numFmtId="0" fontId="33" fillId="0" borderId="1" xfId="0" applyFont="1" applyFill="1" applyBorder="1" applyAlignment="1">
      <alignment wrapText="1"/>
    </xf>
    <xf numFmtId="0" fontId="33" fillId="0" borderId="5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vertical="center" wrapText="1"/>
    </xf>
    <xf numFmtId="0" fontId="33" fillId="0" borderId="32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wrapText="1"/>
    </xf>
    <xf numFmtId="0" fontId="37" fillId="0" borderId="1" xfId="0" applyFont="1" applyFill="1" applyBorder="1" applyAlignment="1">
      <alignment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vertical="center" wrapText="1"/>
    </xf>
    <xf numFmtId="0" fontId="33" fillId="0" borderId="67" xfId="0" applyNumberFormat="1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left" wrapText="1"/>
    </xf>
    <xf numFmtId="166" fontId="37" fillId="0" borderId="4" xfId="0" applyNumberFormat="1" applyFont="1" applyFill="1" applyBorder="1" applyAlignment="1">
      <alignment horizontal="left" wrapText="1"/>
    </xf>
    <xf numFmtId="0" fontId="33" fillId="0" borderId="4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7" fillId="0" borderId="55" xfId="0" applyNumberFormat="1" applyFont="1" applyFill="1" applyBorder="1" applyAlignment="1">
      <alignment horizontal="center" vertical="center"/>
    </xf>
    <xf numFmtId="3" fontId="94" fillId="0" borderId="55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horizontal="center" vertical="center" wrapText="1"/>
    </xf>
    <xf numFmtId="49" fontId="54" fillId="0" borderId="31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49" fontId="54" fillId="0" borderId="2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top" wrapText="1"/>
    </xf>
    <xf numFmtId="166" fontId="50" fillId="0" borderId="0" xfId="0" applyNumberFormat="1" applyFont="1" applyFill="1" applyBorder="1" applyAlignment="1">
      <alignment horizontal="center"/>
    </xf>
    <xf numFmtId="3" fontId="37" fillId="0" borderId="1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5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center" vertical="center"/>
    </xf>
    <xf numFmtId="2" fontId="36" fillId="2" borderId="52" xfId="0" applyNumberFormat="1" applyFont="1" applyFill="1" applyBorder="1" applyAlignment="1">
      <alignment horizontal="center" vertical="top"/>
    </xf>
    <xf numFmtId="49" fontId="36" fillId="2" borderId="52" xfId="0" applyNumberFormat="1" applyFont="1" applyFill="1" applyBorder="1" applyAlignment="1">
      <alignment horizontal="center" vertical="center" wrapText="1"/>
    </xf>
    <xf numFmtId="3" fontId="56" fillId="2" borderId="21" xfId="0" applyNumberFormat="1" applyFont="1" applyFill="1" applyBorder="1" applyAlignment="1">
      <alignment horizontal="center" vertical="center" wrapText="1"/>
    </xf>
    <xf numFmtId="3" fontId="64" fillId="2" borderId="16" xfId="0" applyNumberFormat="1" applyFont="1" applyFill="1" applyBorder="1" applyAlignment="1">
      <alignment horizontal="center" vertical="center" wrapText="1"/>
    </xf>
    <xf numFmtId="3" fontId="64" fillId="2" borderId="14" xfId="0" applyNumberFormat="1" applyFont="1" applyFill="1" applyBorder="1" applyAlignment="1">
      <alignment horizontal="center" vertical="center" wrapText="1"/>
    </xf>
    <xf numFmtId="3" fontId="57" fillId="2" borderId="14" xfId="0" applyNumberFormat="1" applyFont="1" applyFill="1" applyBorder="1" applyAlignment="1">
      <alignment horizontal="center" vertical="center" wrapText="1"/>
    </xf>
    <xf numFmtId="166" fontId="57" fillId="2" borderId="14" xfId="0" applyNumberFormat="1" applyFont="1" applyFill="1" applyBorder="1" applyAlignment="1">
      <alignment horizontal="center" vertical="center" wrapText="1"/>
    </xf>
    <xf numFmtId="3" fontId="57" fillId="2" borderId="16" xfId="0" applyNumberFormat="1" applyFont="1" applyFill="1" applyBorder="1" applyAlignment="1">
      <alignment horizontal="center" vertical="center" wrapText="1"/>
    </xf>
    <xf numFmtId="3" fontId="57" fillId="2" borderId="54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/>
    </xf>
    <xf numFmtId="0" fontId="37" fillId="2" borderId="2" xfId="0" applyNumberFormat="1" applyFont="1" applyFill="1" applyBorder="1" applyAlignment="1">
      <alignment horizontal="center" vertical="center"/>
    </xf>
    <xf numFmtId="3" fontId="57" fillId="2" borderId="2" xfId="0" applyNumberFormat="1" applyFont="1" applyFill="1" applyBorder="1" applyAlignment="1">
      <alignment horizontal="center" vertical="center" wrapText="1"/>
    </xf>
    <xf numFmtId="166" fontId="57" fillId="2" borderId="2" xfId="0" applyNumberFormat="1" applyFont="1" applyFill="1" applyBorder="1" applyAlignment="1">
      <alignment horizontal="center" vertical="center" wrapText="1"/>
    </xf>
    <xf numFmtId="49" fontId="33" fillId="2" borderId="22" xfId="0" applyNumberFormat="1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vertical="center"/>
    </xf>
    <xf numFmtId="0" fontId="37" fillId="2" borderId="22" xfId="0" applyNumberFormat="1" applyFont="1" applyFill="1" applyBorder="1" applyAlignment="1">
      <alignment horizontal="center" vertical="center"/>
    </xf>
    <xf numFmtId="3" fontId="64" fillId="2" borderId="22" xfId="0" applyNumberFormat="1" applyFont="1" applyFill="1" applyBorder="1" applyAlignment="1">
      <alignment horizontal="center" vertical="center" wrapText="1"/>
    </xf>
    <xf numFmtId="3" fontId="57" fillId="2" borderId="22" xfId="0" applyNumberFormat="1" applyFont="1" applyFill="1" applyBorder="1" applyAlignment="1">
      <alignment horizontal="center" vertical="center" wrapText="1"/>
    </xf>
    <xf numFmtId="166" fontId="57" fillId="2" borderId="22" xfId="0" applyNumberFormat="1" applyFont="1" applyFill="1" applyBorder="1" applyAlignment="1">
      <alignment horizontal="center" vertical="center" wrapText="1"/>
    </xf>
    <xf numFmtId="3" fontId="56" fillId="2" borderId="12" xfId="0" applyNumberFormat="1" applyFont="1" applyFill="1" applyBorder="1" applyAlignment="1">
      <alignment horizontal="center" vertical="center"/>
    </xf>
    <xf numFmtId="3" fontId="37" fillId="2" borderId="22" xfId="0" applyNumberFormat="1" applyFont="1" applyFill="1" applyBorder="1" applyAlignment="1">
      <alignment horizontal="center" vertical="center"/>
    </xf>
    <xf numFmtId="3" fontId="59" fillId="2" borderId="14" xfId="0" applyNumberFormat="1" applyFont="1" applyFill="1" applyBorder="1" applyAlignment="1">
      <alignment horizontal="center" vertical="center"/>
    </xf>
    <xf numFmtId="3" fontId="67" fillId="2" borderId="14" xfId="0" applyNumberFormat="1" applyFont="1" applyFill="1" applyBorder="1" applyAlignment="1">
      <alignment horizontal="center" vertical="center"/>
    </xf>
    <xf numFmtId="3" fontId="67" fillId="2" borderId="23" xfId="0" applyNumberFormat="1" applyFont="1" applyFill="1" applyBorder="1" applyAlignment="1">
      <alignment horizontal="center" vertical="center"/>
    </xf>
    <xf numFmtId="3" fontId="37" fillId="2" borderId="67" xfId="0" applyNumberFormat="1" applyFont="1" applyFill="1" applyBorder="1" applyAlignment="1">
      <alignment horizontal="center" vertical="center"/>
    </xf>
    <xf numFmtId="0" fontId="54" fillId="2" borderId="48" xfId="0" applyNumberFormat="1" applyFont="1" applyFill="1" applyBorder="1" applyAlignment="1">
      <alignment horizontal="center" vertical="center"/>
    </xf>
    <xf numFmtId="3" fontId="56" fillId="2" borderId="22" xfId="0" applyNumberFormat="1" applyFont="1" applyFill="1" applyBorder="1" applyAlignment="1">
      <alignment horizontal="center" vertical="center"/>
    </xf>
    <xf numFmtId="166" fontId="56" fillId="2" borderId="22" xfId="0" applyNumberFormat="1" applyFont="1" applyFill="1" applyBorder="1" applyAlignment="1">
      <alignment horizontal="center" vertical="center"/>
    </xf>
    <xf numFmtId="0" fontId="54" fillId="2" borderId="43" xfId="0" applyNumberFormat="1" applyFont="1" applyFill="1" applyBorder="1" applyAlignment="1">
      <alignment horizontal="center" vertical="center"/>
    </xf>
    <xf numFmtId="3" fontId="56" fillId="2" borderId="14" xfId="0" applyNumberFormat="1" applyFont="1" applyFill="1" applyBorder="1" applyAlignment="1">
      <alignment horizontal="center" vertical="center"/>
    </xf>
    <xf numFmtId="166" fontId="56" fillId="2" borderId="14" xfId="0" applyNumberFormat="1" applyFont="1" applyFill="1" applyBorder="1" applyAlignment="1">
      <alignment horizontal="center" vertical="center"/>
    </xf>
    <xf numFmtId="0" fontId="119" fillId="2" borderId="45" xfId="0" applyNumberFormat="1" applyFont="1" applyFill="1" applyBorder="1" applyAlignment="1">
      <alignment horizontal="center" vertical="center"/>
    </xf>
    <xf numFmtId="3" fontId="56" fillId="2" borderId="67" xfId="0" applyNumberFormat="1" applyFont="1" applyFill="1" applyBorder="1" applyAlignment="1">
      <alignment horizontal="center" vertical="center"/>
    </xf>
    <xf numFmtId="3" fontId="56" fillId="2" borderId="2" xfId="0" applyNumberFormat="1" applyFont="1" applyFill="1" applyBorder="1" applyAlignment="1">
      <alignment horizontal="center" vertical="center"/>
    </xf>
    <xf numFmtId="166" fontId="56" fillId="2" borderId="2" xfId="0" applyNumberFormat="1" applyFont="1" applyFill="1" applyBorder="1" applyAlignment="1">
      <alignment horizontal="center" vertical="center"/>
    </xf>
    <xf numFmtId="3" fontId="37" fillId="2" borderId="4" xfId="0" applyNumberFormat="1" applyFont="1" applyFill="1" applyBorder="1" applyAlignment="1">
      <alignment horizontal="center" vertical="center" wrapText="1"/>
    </xf>
    <xf numFmtId="3" fontId="37" fillId="2" borderId="29" xfId="0" applyNumberFormat="1" applyFont="1" applyFill="1" applyBorder="1" applyAlignment="1">
      <alignment horizontal="center" vertical="center" wrapText="1"/>
    </xf>
    <xf numFmtId="3" fontId="37" fillId="2" borderId="66" xfId="0" applyNumberFormat="1" applyFont="1" applyFill="1" applyBorder="1" applyAlignment="1">
      <alignment horizontal="center" vertical="center"/>
    </xf>
    <xf numFmtId="166" fontId="111" fillId="0" borderId="38" xfId="0" applyNumberFormat="1" applyFont="1" applyFill="1" applyBorder="1" applyAlignment="1">
      <alignment horizontal="center"/>
    </xf>
    <xf numFmtId="168" fontId="112" fillId="0" borderId="1" xfId="0" applyNumberFormat="1" applyFont="1" applyFill="1" applyBorder="1" applyAlignment="1">
      <alignment horizontal="center"/>
    </xf>
    <xf numFmtId="4" fontId="57" fillId="2" borderId="12" xfId="0" applyNumberFormat="1" applyFont="1" applyFill="1" applyBorder="1" applyAlignment="1">
      <alignment horizontal="center" vertical="center"/>
    </xf>
    <xf numFmtId="166" fontId="37" fillId="2" borderId="29" xfId="0" applyNumberFormat="1" applyFont="1" applyFill="1" applyBorder="1" applyAlignment="1">
      <alignment horizontal="center" vertical="center"/>
    </xf>
    <xf numFmtId="166" fontId="37" fillId="2" borderId="16" xfId="0" applyNumberFormat="1" applyFont="1" applyFill="1" applyBorder="1" applyAlignment="1">
      <alignment horizontal="center" vertical="center"/>
    </xf>
    <xf numFmtId="166" fontId="37" fillId="2" borderId="48" xfId="0" applyNumberFormat="1" applyFont="1" applyFill="1" applyBorder="1" applyAlignment="1">
      <alignment horizontal="center" vertical="center"/>
    </xf>
    <xf numFmtId="166" fontId="44" fillId="2" borderId="14" xfId="0" applyNumberFormat="1" applyFont="1" applyFill="1" applyBorder="1" applyAlignment="1">
      <alignment horizontal="center" vertical="center"/>
    </xf>
    <xf numFmtId="0" fontId="79" fillId="2" borderId="0" xfId="0" applyFont="1" applyFill="1" applyBorder="1"/>
    <xf numFmtId="0" fontId="36" fillId="0" borderId="17" xfId="0" applyFont="1" applyFill="1" applyBorder="1" applyAlignment="1">
      <alignment vertical="center"/>
    </xf>
    <xf numFmtId="0" fontId="36" fillId="0" borderId="44" xfId="0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4" fillId="0" borderId="32" xfId="0" applyFont="1" applyFill="1" applyBorder="1" applyAlignment="1">
      <alignment horizontal="center" vertical="center" wrapText="1"/>
    </xf>
    <xf numFmtId="2" fontId="34" fillId="0" borderId="32" xfId="0" applyNumberFormat="1" applyFont="1" applyFill="1" applyBorder="1" applyAlignment="1">
      <alignment horizontal="center" vertical="center" wrapText="1"/>
    </xf>
    <xf numFmtId="2" fontId="39" fillId="0" borderId="32" xfId="0" applyNumberFormat="1" applyFont="1" applyFill="1" applyBorder="1" applyAlignment="1">
      <alignment horizontal="center" vertical="center"/>
    </xf>
    <xf numFmtId="2" fontId="34" fillId="0" borderId="32" xfId="0" applyNumberFormat="1" applyFont="1" applyFill="1" applyBorder="1" applyAlignment="1">
      <alignment horizontal="center" wrapText="1"/>
    </xf>
    <xf numFmtId="0" fontId="39" fillId="0" borderId="3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 wrapText="1"/>
    </xf>
    <xf numFmtId="0" fontId="37" fillId="0" borderId="5" xfId="0" applyNumberFormat="1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vertical="center"/>
    </xf>
    <xf numFmtId="0" fontId="37" fillId="0" borderId="31" xfId="0" applyNumberFormat="1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vertical="center"/>
    </xf>
    <xf numFmtId="0" fontId="37" fillId="0" borderId="55" xfId="0" applyNumberFormat="1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left" vertical="center" wrapText="1"/>
    </xf>
    <xf numFmtId="0" fontId="36" fillId="0" borderId="55" xfId="0" applyFont="1" applyFill="1" applyBorder="1" applyAlignment="1">
      <alignment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 wrapText="1"/>
    </xf>
    <xf numFmtId="167" fontId="37" fillId="0" borderId="32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167" fontId="37" fillId="0" borderId="32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167" fontId="37" fillId="0" borderId="55" xfId="0" applyNumberFormat="1" applyFont="1" applyFill="1" applyBorder="1" applyAlignment="1">
      <alignment horizontal="center" vertical="center"/>
    </xf>
    <xf numFmtId="3" fontId="37" fillId="0" borderId="55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Fill="1" applyBorder="1" applyAlignment="1">
      <alignment horizontal="center" vertical="center"/>
    </xf>
    <xf numFmtId="167" fontId="37" fillId="0" borderId="2" xfId="0" applyNumberFormat="1" applyFont="1" applyFill="1" applyBorder="1" applyAlignment="1">
      <alignment horizontal="center" vertical="center"/>
    </xf>
    <xf numFmtId="166" fontId="37" fillId="0" borderId="3" xfId="0" applyNumberFormat="1" applyFont="1" applyFill="1" applyBorder="1" applyAlignment="1">
      <alignment horizontal="center" vertical="center" wrapText="1"/>
    </xf>
    <xf numFmtId="0" fontId="32" fillId="0" borderId="38" xfId="0" applyFont="1" applyFill="1" applyBorder="1"/>
    <xf numFmtId="167" fontId="32" fillId="0" borderId="39" xfId="0" applyNumberFormat="1" applyFont="1" applyFill="1" applyBorder="1"/>
    <xf numFmtId="167" fontId="32" fillId="0" borderId="40" xfId="0" applyNumberFormat="1" applyFont="1" applyFill="1" applyBorder="1"/>
    <xf numFmtId="0" fontId="36" fillId="0" borderId="11" xfId="0" applyFont="1" applyFill="1" applyBorder="1"/>
    <xf numFmtId="3" fontId="37" fillId="0" borderId="60" xfId="0" applyNumberFormat="1" applyFont="1" applyFill="1" applyBorder="1" applyAlignment="1">
      <alignment horizontal="center" vertical="center"/>
    </xf>
    <xf numFmtId="167" fontId="37" fillId="0" borderId="58" xfId="0" applyNumberFormat="1" applyFont="1" applyFill="1" applyBorder="1" applyAlignment="1">
      <alignment horizontal="center"/>
    </xf>
    <xf numFmtId="0" fontId="32" fillId="0" borderId="17" xfId="0" applyFont="1" applyFill="1" applyBorder="1"/>
    <xf numFmtId="0" fontId="32" fillId="0" borderId="59" xfId="0" applyFont="1" applyFill="1" applyBorder="1"/>
    <xf numFmtId="0" fontId="32" fillId="0" borderId="39" xfId="0" applyFont="1" applyFill="1" applyBorder="1"/>
    <xf numFmtId="0" fontId="37" fillId="0" borderId="17" xfId="0" applyFont="1" applyFill="1" applyBorder="1"/>
    <xf numFmtId="166" fontId="37" fillId="0" borderId="59" xfId="0" applyNumberFormat="1" applyFont="1" applyFill="1" applyBorder="1" applyAlignment="1">
      <alignment horizontal="center" vertical="center"/>
    </xf>
    <xf numFmtId="0" fontId="37" fillId="0" borderId="44" xfId="0" applyFont="1" applyFill="1" applyBorder="1"/>
    <xf numFmtId="166" fontId="37" fillId="0" borderId="65" xfId="0" applyNumberFormat="1" applyFont="1" applyFill="1" applyBorder="1" applyAlignment="1">
      <alignment horizontal="center" vertical="center"/>
    </xf>
    <xf numFmtId="0" fontId="36" fillId="0" borderId="57" xfId="0" applyFont="1" applyFill="1" applyBorder="1"/>
    <xf numFmtId="166" fontId="131" fillId="0" borderId="11" xfId="0" applyNumberFormat="1" applyFont="1" applyFill="1" applyBorder="1" applyAlignment="1">
      <alignment horizontal="center" vertical="center"/>
    </xf>
    <xf numFmtId="166" fontId="131" fillId="0" borderId="12" xfId="0" applyNumberFormat="1" applyFont="1" applyFill="1" applyBorder="1" applyAlignment="1">
      <alignment horizontal="center" vertical="center"/>
    </xf>
    <xf numFmtId="0" fontId="37" fillId="0" borderId="11" xfId="0" applyFont="1" applyFill="1" applyBorder="1"/>
    <xf numFmtId="0" fontId="37" fillId="0" borderId="58" xfId="0" applyFont="1" applyFill="1" applyBorder="1"/>
    <xf numFmtId="0" fontId="37" fillId="0" borderId="29" xfId="0" applyFont="1" applyFill="1" applyBorder="1"/>
    <xf numFmtId="0" fontId="37" fillId="0" borderId="36" xfId="0" applyFont="1" applyFill="1" applyBorder="1"/>
    <xf numFmtId="0" fontId="33" fillId="0" borderId="17" xfId="0" applyFont="1" applyFill="1" applyBorder="1"/>
    <xf numFmtId="0" fontId="33" fillId="0" borderId="24" xfId="0" applyFont="1" applyFill="1" applyBorder="1"/>
    <xf numFmtId="0" fontId="35" fillId="0" borderId="57" xfId="0" applyFont="1" applyFill="1" applyBorder="1" applyAlignment="1">
      <alignment vertical="top" wrapText="1"/>
    </xf>
    <xf numFmtId="0" fontId="33" fillId="0" borderId="57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3" fillId="0" borderId="41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vertical="top" wrapText="1"/>
    </xf>
    <xf numFmtId="0" fontId="33" fillId="0" borderId="29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43" xfId="0" applyNumberFormat="1" applyFont="1" applyFill="1" applyBorder="1" applyAlignment="1">
      <alignment horizontal="center" vertical="center"/>
    </xf>
    <xf numFmtId="166" fontId="43" fillId="0" borderId="14" xfId="0" applyNumberFormat="1" applyFont="1" applyFill="1" applyBorder="1" applyAlignment="1">
      <alignment horizontal="center" vertical="center"/>
    </xf>
    <xf numFmtId="0" fontId="37" fillId="0" borderId="66" xfId="0" applyFont="1" applyFill="1" applyBorder="1" applyAlignment="1">
      <alignment vertical="top" wrapText="1"/>
    </xf>
    <xf numFmtId="0" fontId="33" fillId="0" borderId="66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 vertical="center"/>
    </xf>
    <xf numFmtId="3" fontId="33" fillId="0" borderId="45" xfId="0" applyNumberFormat="1" applyFont="1" applyFill="1" applyBorder="1" applyAlignment="1">
      <alignment horizontal="center" vertical="center"/>
    </xf>
    <xf numFmtId="166" fontId="43" fillId="0" borderId="67" xfId="0" applyNumberFormat="1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left" vertical="center" wrapText="1"/>
    </xf>
    <xf numFmtId="0" fontId="33" fillId="0" borderId="23" xfId="0" applyNumberFormat="1" applyFont="1" applyFill="1" applyBorder="1" applyAlignment="1">
      <alignment horizontal="center" vertical="center"/>
    </xf>
    <xf numFmtId="166" fontId="53" fillId="0" borderId="23" xfId="0" applyNumberFormat="1" applyFont="1" applyFill="1" applyBorder="1" applyAlignment="1">
      <alignment horizontal="center" vertical="center"/>
    </xf>
    <xf numFmtId="166" fontId="59" fillId="0" borderId="15" xfId="0" applyNumberFormat="1" applyFont="1" applyFill="1" applyBorder="1" applyAlignment="1">
      <alignment horizontal="center" vertical="center"/>
    </xf>
    <xf numFmtId="166" fontId="33" fillId="0" borderId="23" xfId="0" applyNumberFormat="1" applyFont="1" applyFill="1" applyBorder="1" applyAlignment="1">
      <alignment horizontal="center" vertical="center"/>
    </xf>
    <xf numFmtId="166" fontId="47" fillId="0" borderId="49" xfId="0" applyNumberFormat="1" applyFont="1" applyFill="1" applyBorder="1" applyAlignment="1">
      <alignment horizontal="center" vertical="center"/>
    </xf>
    <xf numFmtId="49" fontId="74" fillId="0" borderId="32" xfId="0" applyNumberFormat="1" applyFont="1" applyFill="1" applyBorder="1" applyAlignment="1">
      <alignment horizontal="center" vertical="center" wrapText="1"/>
    </xf>
    <xf numFmtId="166" fontId="74" fillId="0" borderId="27" xfId="0" applyNumberFormat="1" applyFont="1" applyFill="1" applyBorder="1" applyAlignment="1">
      <alignment horizontal="center" vertical="center" wrapText="1"/>
    </xf>
    <xf numFmtId="167" fontId="74" fillId="0" borderId="64" xfId="0" applyNumberFormat="1" applyFont="1" applyFill="1" applyBorder="1" applyAlignment="1">
      <alignment horizontal="center" vertical="center" wrapText="1"/>
    </xf>
    <xf numFmtId="167" fontId="74" fillId="0" borderId="28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 wrapText="1"/>
    </xf>
    <xf numFmtId="166" fontId="74" fillId="0" borderId="71" xfId="0" applyNumberFormat="1" applyFont="1" applyFill="1" applyBorder="1" applyAlignment="1">
      <alignment horizontal="center" vertical="center" wrapText="1"/>
    </xf>
    <xf numFmtId="167" fontId="74" fillId="0" borderId="76" xfId="0" applyNumberFormat="1" applyFont="1" applyFill="1" applyBorder="1" applyAlignment="1">
      <alignment horizontal="center" vertical="center" wrapText="1"/>
    </xf>
    <xf numFmtId="167" fontId="74" fillId="0" borderId="72" xfId="0" applyNumberFormat="1" applyFont="1" applyFill="1" applyBorder="1" applyAlignment="1">
      <alignment horizontal="center" vertical="center" wrapText="1"/>
    </xf>
    <xf numFmtId="49" fontId="74" fillId="0" borderId="55" xfId="0" applyNumberFormat="1" applyFont="1" applyFill="1" applyBorder="1" applyAlignment="1">
      <alignment horizontal="center" vertical="center" wrapText="1"/>
    </xf>
    <xf numFmtId="166" fontId="74" fillId="0" borderId="73" xfId="0" applyNumberFormat="1" applyFont="1" applyFill="1" applyBorder="1" applyAlignment="1">
      <alignment horizontal="center" vertical="center" wrapText="1"/>
    </xf>
    <xf numFmtId="0" fontId="74" fillId="0" borderId="57" xfId="0" applyFont="1" applyFill="1" applyBorder="1" applyAlignment="1">
      <alignment horizontal="center" vertical="top" wrapText="1"/>
    </xf>
    <xf numFmtId="0" fontId="74" fillId="0" borderId="11" xfId="0" applyFont="1" applyFill="1" applyBorder="1" applyAlignment="1">
      <alignment horizontal="center" wrapText="1"/>
    </xf>
    <xf numFmtId="0" fontId="74" fillId="0" borderId="60" xfId="0" applyFont="1" applyFill="1" applyBorder="1" applyAlignment="1">
      <alignment horizontal="center" wrapText="1"/>
    </xf>
    <xf numFmtId="0" fontId="74" fillId="0" borderId="58" xfId="0" applyFont="1" applyFill="1" applyBorder="1" applyAlignment="1">
      <alignment horizontal="center" wrapText="1"/>
    </xf>
    <xf numFmtId="167" fontId="74" fillId="0" borderId="60" xfId="0" applyNumberFormat="1" applyFont="1" applyFill="1" applyBorder="1" applyAlignment="1">
      <alignment horizontal="center" wrapText="1"/>
    </xf>
    <xf numFmtId="167" fontId="74" fillId="0" borderId="58" xfId="0" applyNumberFormat="1" applyFont="1" applyFill="1" applyBorder="1" applyAlignment="1">
      <alignment horizontal="center" wrapText="1"/>
    </xf>
    <xf numFmtId="0" fontId="74" fillId="0" borderId="29" xfId="0" applyFont="1" applyFill="1" applyBorder="1" applyAlignment="1">
      <alignment horizontal="center" vertical="top" wrapText="1"/>
    </xf>
    <xf numFmtId="0" fontId="74" fillId="0" borderId="17" xfId="0" applyFont="1" applyFill="1" applyBorder="1" applyAlignment="1">
      <alignment horizontal="center" wrapText="1"/>
    </xf>
    <xf numFmtId="0" fontId="74" fillId="0" borderId="59" xfId="0" applyFont="1" applyFill="1" applyBorder="1" applyAlignment="1">
      <alignment horizontal="center" wrapText="1"/>
    </xf>
    <xf numFmtId="0" fontId="74" fillId="0" borderId="18" xfId="0" applyFont="1" applyFill="1" applyBorder="1" applyAlignment="1">
      <alignment horizontal="center" wrapText="1"/>
    </xf>
    <xf numFmtId="167" fontId="74" fillId="0" borderId="59" xfId="0" applyNumberFormat="1" applyFont="1" applyFill="1" applyBorder="1" applyAlignment="1">
      <alignment horizontal="center" wrapText="1"/>
    </xf>
    <xf numFmtId="167" fontId="74" fillId="0" borderId="18" xfId="0" applyNumberFormat="1" applyFont="1" applyFill="1" applyBorder="1" applyAlignment="1">
      <alignment horizontal="center" wrapText="1"/>
    </xf>
    <xf numFmtId="2" fontId="74" fillId="0" borderId="18" xfId="0" applyNumberFormat="1" applyFont="1" applyFill="1" applyBorder="1" applyAlignment="1">
      <alignment horizontal="center" wrapText="1"/>
    </xf>
    <xf numFmtId="0" fontId="74" fillId="0" borderId="36" xfId="0" applyFont="1" applyFill="1" applyBorder="1" applyAlignment="1">
      <alignment horizontal="center" vertical="top" wrapText="1"/>
    </xf>
    <xf numFmtId="0" fontId="74" fillId="0" borderId="46" xfId="0" applyFont="1" applyFill="1" applyBorder="1" applyAlignment="1">
      <alignment horizontal="center" wrapText="1"/>
    </xf>
    <xf numFmtId="167" fontId="74" fillId="0" borderId="62" xfId="0" applyNumberFormat="1" applyFont="1" applyFill="1" applyBorder="1" applyAlignment="1">
      <alignment horizontal="center" wrapText="1"/>
    </xf>
    <xf numFmtId="2" fontId="74" fillId="0" borderId="37" xfId="0" applyNumberFormat="1" applyFont="1" applyFill="1" applyBorder="1" applyAlignment="1">
      <alignment horizontal="center" wrapText="1"/>
    </xf>
    <xf numFmtId="167" fontId="74" fillId="0" borderId="37" xfId="0" applyNumberFormat="1" applyFont="1" applyFill="1" applyBorder="1" applyAlignment="1">
      <alignment horizontal="center" wrapText="1"/>
    </xf>
    <xf numFmtId="49" fontId="74" fillId="0" borderId="12" xfId="0" applyNumberFormat="1" applyFont="1" applyFill="1" applyBorder="1" applyAlignment="1">
      <alignment horizontal="center" vertical="top" wrapText="1"/>
    </xf>
    <xf numFmtId="2" fontId="74" fillId="0" borderId="58" xfId="0" applyNumberFormat="1" applyFont="1" applyFill="1" applyBorder="1" applyAlignment="1">
      <alignment horizontal="center" wrapText="1"/>
    </xf>
    <xf numFmtId="167" fontId="74" fillId="0" borderId="11" xfId="0" applyNumberFormat="1" applyFont="1" applyFill="1" applyBorder="1" applyAlignment="1">
      <alignment horizontal="center" wrapText="1"/>
    </xf>
    <xf numFmtId="49" fontId="74" fillId="0" borderId="23" xfId="0" applyNumberFormat="1" applyFont="1" applyFill="1" applyBorder="1" applyAlignment="1">
      <alignment horizontal="center" vertical="top" wrapText="1"/>
    </xf>
    <xf numFmtId="167" fontId="74" fillId="0" borderId="46" xfId="0" applyNumberFormat="1" applyFont="1" applyFill="1" applyBorder="1" applyAlignment="1">
      <alignment horizontal="center" wrapText="1"/>
    </xf>
    <xf numFmtId="0" fontId="74" fillId="0" borderId="23" xfId="0" applyFont="1" applyFill="1" applyBorder="1" applyAlignment="1">
      <alignment horizontal="center" vertical="top" wrapText="1"/>
    </xf>
    <xf numFmtId="0" fontId="74" fillId="0" borderId="14" xfId="0" applyFont="1" applyFill="1" applyBorder="1" applyAlignment="1">
      <alignment horizontal="center" vertical="top" wrapText="1"/>
    </xf>
    <xf numFmtId="167" fontId="74" fillId="0" borderId="17" xfId="0" applyNumberFormat="1" applyFont="1" applyFill="1" applyBorder="1" applyAlignment="1">
      <alignment horizontal="center" wrapText="1"/>
    </xf>
    <xf numFmtId="49" fontId="74" fillId="0" borderId="57" xfId="0" applyNumberFormat="1" applyFont="1" applyFill="1" applyBorder="1" applyAlignment="1">
      <alignment horizontal="center" vertical="top" wrapText="1"/>
    </xf>
    <xf numFmtId="167" fontId="74" fillId="0" borderId="61" xfId="0" applyNumberFormat="1" applyFont="1" applyFill="1" applyBorder="1" applyAlignment="1">
      <alignment horizontal="center" wrapText="1"/>
    </xf>
    <xf numFmtId="167" fontId="74" fillId="0" borderId="53" xfId="0" applyNumberFormat="1" applyFont="1" applyFill="1" applyBorder="1" applyAlignment="1">
      <alignment horizontal="center" wrapText="1"/>
    </xf>
    <xf numFmtId="2" fontId="74" fillId="0" borderId="11" xfId="0" applyNumberFormat="1" applyFont="1" applyFill="1" applyBorder="1" applyAlignment="1">
      <alignment horizontal="center" wrapText="1"/>
    </xf>
    <xf numFmtId="49" fontId="74" fillId="0" borderId="29" xfId="0" applyNumberFormat="1" applyFont="1" applyFill="1" applyBorder="1" applyAlignment="1">
      <alignment horizontal="center" vertical="top" wrapText="1"/>
    </xf>
    <xf numFmtId="167" fontId="74" fillId="0" borderId="19" xfId="0" applyNumberFormat="1" applyFont="1" applyFill="1" applyBorder="1" applyAlignment="1">
      <alignment horizontal="center" wrapText="1"/>
    </xf>
    <xf numFmtId="167" fontId="74" fillId="0" borderId="20" xfId="0" applyNumberFormat="1" applyFont="1" applyFill="1" applyBorder="1" applyAlignment="1">
      <alignment horizontal="center" wrapText="1"/>
    </xf>
    <xf numFmtId="49" fontId="74" fillId="0" borderId="36" xfId="0" applyNumberFormat="1" applyFont="1" applyFill="1" applyBorder="1" applyAlignment="1">
      <alignment horizontal="center" vertical="top" wrapText="1"/>
    </xf>
    <xf numFmtId="167" fontId="74" fillId="0" borderId="63" xfId="0" applyNumberFormat="1" applyFont="1" applyFill="1" applyBorder="1" applyAlignment="1">
      <alignment horizontal="center" wrapText="1"/>
    </xf>
    <xf numFmtId="2" fontId="74" fillId="0" borderId="62" xfId="0" applyNumberFormat="1" applyFont="1" applyFill="1" applyBorder="1" applyAlignment="1">
      <alignment horizontal="center" wrapText="1"/>
    </xf>
    <xf numFmtId="167" fontId="74" fillId="0" borderId="26" xfId="0" applyNumberFormat="1" applyFont="1" applyFill="1" applyBorder="1" applyAlignment="1">
      <alignment horizontal="center" wrapText="1"/>
    </xf>
    <xf numFmtId="2" fontId="74" fillId="0" borderId="46" xfId="0" applyNumberFormat="1" applyFont="1" applyFill="1" applyBorder="1" applyAlignment="1">
      <alignment horizontal="center" wrapText="1"/>
    </xf>
    <xf numFmtId="2" fontId="74" fillId="0" borderId="59" xfId="0" applyNumberFormat="1" applyFont="1" applyFill="1" applyBorder="1" applyAlignment="1">
      <alignment horizontal="center" wrapText="1"/>
    </xf>
    <xf numFmtId="2" fontId="74" fillId="0" borderId="17" xfId="0" applyNumberFormat="1" applyFont="1" applyFill="1" applyBorder="1" applyAlignment="1">
      <alignment horizontal="center" wrapText="1"/>
    </xf>
    <xf numFmtId="49" fontId="74" fillId="0" borderId="14" xfId="0" applyNumberFormat="1" applyFont="1" applyFill="1" applyBorder="1" applyAlignment="1">
      <alignment horizontal="center" vertical="top" wrapText="1"/>
    </xf>
    <xf numFmtId="49" fontId="74" fillId="0" borderId="67" xfId="0" applyNumberFormat="1" applyFont="1" applyFill="1" applyBorder="1" applyAlignment="1">
      <alignment horizontal="center" vertical="top" wrapText="1"/>
    </xf>
    <xf numFmtId="167" fontId="74" fillId="0" borderId="44" xfId="0" applyNumberFormat="1" applyFont="1" applyFill="1" applyBorder="1" applyAlignment="1">
      <alignment horizontal="center" wrapText="1"/>
    </xf>
    <xf numFmtId="167" fontId="74" fillId="0" borderId="65" xfId="0" applyNumberFormat="1" applyFont="1" applyFill="1" applyBorder="1" applyAlignment="1">
      <alignment horizontal="center" wrapText="1"/>
    </xf>
    <xf numFmtId="167" fontId="74" fillId="0" borderId="68" xfId="0" applyNumberFormat="1" applyFont="1" applyFill="1" applyBorder="1" applyAlignment="1">
      <alignment horizontal="center" wrapText="1"/>
    </xf>
    <xf numFmtId="167" fontId="74" fillId="0" borderId="69" xfId="0" applyNumberFormat="1" applyFont="1" applyFill="1" applyBorder="1" applyAlignment="1">
      <alignment horizontal="center" wrapText="1"/>
    </xf>
    <xf numFmtId="167" fontId="74" fillId="0" borderId="11" xfId="0" applyNumberFormat="1" applyFont="1" applyFill="1" applyBorder="1" applyAlignment="1">
      <alignment horizontal="center" vertical="center" wrapText="1"/>
    </xf>
    <xf numFmtId="167" fontId="74" fillId="0" borderId="60" xfId="0" applyNumberFormat="1" applyFont="1" applyFill="1" applyBorder="1" applyAlignment="1">
      <alignment horizontal="center" vertical="center" wrapText="1"/>
    </xf>
    <xf numFmtId="167" fontId="74" fillId="0" borderId="58" xfId="0" applyNumberFormat="1" applyFont="1" applyFill="1" applyBorder="1" applyAlignment="1">
      <alignment horizontal="center" vertical="center" wrapText="1"/>
    </xf>
    <xf numFmtId="167" fontId="74" fillId="0" borderId="61" xfId="0" applyNumberFormat="1" applyFont="1" applyFill="1" applyBorder="1" applyAlignment="1">
      <alignment horizontal="center" vertical="center" wrapText="1"/>
    </xf>
    <xf numFmtId="167" fontId="74" fillId="0" borderId="53" xfId="0" applyNumberFormat="1" applyFont="1" applyFill="1" applyBorder="1" applyAlignment="1">
      <alignment horizontal="center" vertical="center" wrapText="1"/>
    </xf>
    <xf numFmtId="167" fontId="74" fillId="0" borderId="18" xfId="0" applyNumberFormat="1" applyFont="1" applyFill="1" applyBorder="1" applyAlignment="1">
      <alignment horizontal="center" vertical="center" wrapText="1"/>
    </xf>
    <xf numFmtId="167" fontId="74" fillId="0" borderId="20" xfId="0" applyNumberFormat="1" applyFont="1" applyFill="1" applyBorder="1" applyAlignment="1">
      <alignment horizontal="center" vertical="center" wrapText="1"/>
    </xf>
    <xf numFmtId="167" fontId="74" fillId="0" borderId="17" xfId="0" applyNumberFormat="1" applyFont="1" applyFill="1" applyBorder="1" applyAlignment="1">
      <alignment horizontal="center" vertical="center" wrapText="1"/>
    </xf>
    <xf numFmtId="49" fontId="74" fillId="0" borderId="29" xfId="0" applyNumberFormat="1" applyFont="1" applyFill="1" applyBorder="1" applyAlignment="1">
      <alignment horizontal="center" vertical="center" wrapText="1"/>
    </xf>
    <xf numFmtId="167" fontId="74" fillId="0" borderId="59" xfId="0" applyNumberFormat="1" applyFont="1" applyFill="1" applyBorder="1" applyAlignment="1">
      <alignment horizontal="center" vertical="center" wrapText="1"/>
    </xf>
    <xf numFmtId="167" fontId="74" fillId="0" borderId="19" xfId="0" applyNumberFormat="1" applyFont="1" applyFill="1" applyBorder="1" applyAlignment="1">
      <alignment horizontal="center" vertical="center" wrapText="1"/>
    </xf>
    <xf numFmtId="49" fontId="74" fillId="0" borderId="36" xfId="0" applyNumberFormat="1" applyFont="1" applyFill="1" applyBorder="1" applyAlignment="1">
      <alignment horizontal="center" vertical="center" wrapText="1"/>
    </xf>
    <xf numFmtId="167" fontId="74" fillId="0" borderId="46" xfId="0" applyNumberFormat="1" applyFont="1" applyFill="1" applyBorder="1" applyAlignment="1">
      <alignment horizontal="center" vertical="center" wrapText="1"/>
    </xf>
    <xf numFmtId="167" fontId="74" fillId="0" borderId="62" xfId="0" applyNumberFormat="1" applyFont="1" applyFill="1" applyBorder="1" applyAlignment="1">
      <alignment horizontal="center" vertical="center" wrapText="1"/>
    </xf>
    <xf numFmtId="167" fontId="74" fillId="0" borderId="37" xfId="0" applyNumberFormat="1" applyFont="1" applyFill="1" applyBorder="1" applyAlignment="1">
      <alignment horizontal="center" vertical="center" wrapText="1"/>
    </xf>
    <xf numFmtId="167" fontId="74" fillId="0" borderId="63" xfId="0" applyNumberFormat="1" applyFont="1" applyFill="1" applyBorder="1" applyAlignment="1">
      <alignment horizontal="center" vertical="center" wrapText="1"/>
    </xf>
    <xf numFmtId="167" fontId="74" fillId="0" borderId="26" xfId="0" applyNumberFormat="1" applyFont="1" applyFill="1" applyBorder="1" applyAlignment="1">
      <alignment horizontal="center" vertical="center" wrapText="1"/>
    </xf>
    <xf numFmtId="49" fontId="74" fillId="0" borderId="67" xfId="0" applyNumberFormat="1" applyFont="1" applyFill="1" applyBorder="1" applyAlignment="1">
      <alignment horizontal="center" vertical="center" wrapText="1"/>
    </xf>
    <xf numFmtId="166" fontId="74" fillId="0" borderId="44" xfId="0" applyNumberFormat="1" applyFont="1" applyFill="1" applyBorder="1" applyAlignment="1">
      <alignment horizontal="center" vertical="center" wrapText="1"/>
    </xf>
    <xf numFmtId="167" fontId="74" fillId="0" borderId="65" xfId="0" applyNumberFormat="1" applyFont="1" applyFill="1" applyBorder="1" applyAlignment="1">
      <alignment horizontal="center" vertical="center" wrapText="1"/>
    </xf>
    <xf numFmtId="167" fontId="74" fillId="0" borderId="68" xfId="0" applyNumberFormat="1" applyFont="1" applyFill="1" applyBorder="1" applyAlignment="1">
      <alignment horizontal="center" vertical="center" wrapText="1"/>
    </xf>
    <xf numFmtId="49" fontId="74" fillId="0" borderId="12" xfId="0" applyNumberFormat="1" applyFont="1" applyFill="1" applyBorder="1" applyAlignment="1">
      <alignment horizontal="center" vertical="center" wrapText="1"/>
    </xf>
    <xf numFmtId="166" fontId="74" fillId="0" borderId="11" xfId="0" applyNumberFormat="1" applyFont="1" applyFill="1" applyBorder="1" applyAlignment="1">
      <alignment horizontal="center" vertical="center" wrapText="1"/>
    </xf>
    <xf numFmtId="49" fontId="74" fillId="0" borderId="14" xfId="0" applyNumberFormat="1" applyFont="1" applyFill="1" applyBorder="1" applyAlignment="1">
      <alignment horizontal="center" vertical="center" wrapText="1"/>
    </xf>
    <xf numFmtId="166" fontId="74" fillId="0" borderId="17" xfId="0" applyNumberFormat="1" applyFont="1" applyFill="1" applyBorder="1" applyAlignment="1">
      <alignment horizontal="center" vertical="center" wrapText="1"/>
    </xf>
    <xf numFmtId="49" fontId="74" fillId="0" borderId="23" xfId="0" applyNumberFormat="1" applyFont="1" applyFill="1" applyBorder="1" applyAlignment="1">
      <alignment horizontal="center" vertical="center" wrapText="1"/>
    </xf>
    <xf numFmtId="166" fontId="74" fillId="0" borderId="46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center" vertical="center" wrapText="1"/>
    </xf>
    <xf numFmtId="166" fontId="74" fillId="0" borderId="78" xfId="0" applyNumberFormat="1" applyFont="1" applyFill="1" applyBorder="1" applyAlignment="1">
      <alignment horizontal="center" vertical="center" wrapText="1"/>
    </xf>
    <xf numFmtId="167" fontId="74" fillId="0" borderId="7" xfId="0" applyNumberFormat="1" applyFont="1" applyFill="1" applyBorder="1" applyAlignment="1">
      <alignment horizontal="center" vertical="center" wrapText="1"/>
    </xf>
    <xf numFmtId="167" fontId="74" fillId="0" borderId="47" xfId="0" applyNumberFormat="1" applyFont="1" applyFill="1" applyBorder="1" applyAlignment="1">
      <alignment horizontal="center" vertical="center" wrapText="1"/>
    </xf>
    <xf numFmtId="49" fontId="74" fillId="0" borderId="3" xfId="20" applyNumberFormat="1" applyFont="1" applyFill="1" applyBorder="1" applyAlignment="1">
      <alignment horizontal="center" vertical="center" wrapText="1"/>
    </xf>
    <xf numFmtId="166" fontId="74" fillId="0" borderId="78" xfId="20" applyNumberFormat="1" applyFont="1" applyFill="1" applyBorder="1" applyAlignment="1">
      <alignment horizontal="center" vertical="center" wrapText="1"/>
    </xf>
    <xf numFmtId="167" fontId="74" fillId="0" borderId="7" xfId="20" applyNumberFormat="1" applyFont="1" applyFill="1" applyBorder="1" applyAlignment="1">
      <alignment horizontal="center" vertical="center" wrapText="1"/>
    </xf>
    <xf numFmtId="167" fontId="74" fillId="0" borderId="47" xfId="20" applyNumberFormat="1" applyFont="1" applyFill="1" applyBorder="1" applyAlignment="1">
      <alignment horizontal="center" vertical="center" wrapText="1"/>
    </xf>
    <xf numFmtId="49" fontId="74" fillId="0" borderId="14" xfId="20" applyNumberFormat="1" applyFont="1" applyFill="1" applyBorder="1" applyAlignment="1">
      <alignment horizontal="center" vertical="center" wrapText="1"/>
    </xf>
    <xf numFmtId="166" fontId="74" fillId="0" borderId="17" xfId="20" applyNumberFormat="1" applyFont="1" applyFill="1" applyBorder="1" applyAlignment="1">
      <alignment horizontal="center" vertical="center" wrapText="1"/>
    </xf>
    <xf numFmtId="167" fontId="74" fillId="0" borderId="59" xfId="20" applyNumberFormat="1" applyFont="1" applyFill="1" applyBorder="1" applyAlignment="1">
      <alignment horizontal="center" vertical="center" wrapText="1"/>
    </xf>
    <xf numFmtId="167" fontId="74" fillId="0" borderId="18" xfId="20" applyNumberFormat="1" applyFont="1" applyFill="1" applyBorder="1" applyAlignment="1">
      <alignment horizontal="center" vertical="center" wrapText="1"/>
    </xf>
    <xf numFmtId="49" fontId="74" fillId="0" borderId="2" xfId="20" applyNumberFormat="1" applyFont="1" applyFill="1" applyBorder="1" applyAlignment="1">
      <alignment horizontal="center" vertical="center" wrapText="1"/>
    </xf>
    <xf numFmtId="166" fontId="74" fillId="0" borderId="24" xfId="20" applyNumberFormat="1" applyFont="1" applyFill="1" applyBorder="1" applyAlignment="1">
      <alignment horizontal="center" vertical="center" wrapText="1"/>
    </xf>
    <xf numFmtId="167" fontId="74" fillId="0" borderId="77" xfId="20" applyNumberFormat="1" applyFont="1" applyFill="1" applyBorder="1" applyAlignment="1">
      <alignment horizontal="center" vertical="center" wrapText="1"/>
    </xf>
    <xf numFmtId="167" fontId="74" fillId="0" borderId="30" xfId="20" applyNumberFormat="1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wrapText="1"/>
    </xf>
    <xf numFmtId="0" fontId="54" fillId="0" borderId="55" xfId="0" applyFont="1" applyFill="1" applyBorder="1" applyAlignment="1">
      <alignment horizontal="center" vertical="center" wrapText="1"/>
    </xf>
    <xf numFmtId="0" fontId="32" fillId="0" borderId="5" xfId="0" applyFont="1" applyFill="1" applyBorder="1"/>
    <xf numFmtId="0" fontId="32" fillId="0" borderId="1" xfId="0" applyFont="1" applyFill="1" applyBorder="1" applyAlignment="1">
      <alignment horizontal="center"/>
    </xf>
    <xf numFmtId="0" fontId="32" fillId="0" borderId="41" xfId="0" applyFont="1" applyFill="1" applyBorder="1"/>
    <xf numFmtId="0" fontId="74" fillId="0" borderId="14" xfId="0" applyFont="1" applyFill="1" applyBorder="1" applyAlignment="1">
      <alignment horizontal="left" wrapText="1"/>
    </xf>
    <xf numFmtId="2" fontId="74" fillId="0" borderId="14" xfId="121" applyNumberFormat="1" applyFont="1" applyFill="1" applyBorder="1" applyAlignment="1">
      <alignment horizontal="center" wrapText="1"/>
    </xf>
    <xf numFmtId="0" fontId="75" fillId="0" borderId="14" xfId="0" applyFont="1" applyFill="1" applyBorder="1" applyAlignment="1">
      <alignment horizontal="left" wrapText="1"/>
    </xf>
    <xf numFmtId="2" fontId="75" fillId="0" borderId="14" xfId="121" applyNumberFormat="1" applyFont="1" applyFill="1" applyBorder="1" applyAlignment="1">
      <alignment horizontal="center" wrapText="1"/>
    </xf>
    <xf numFmtId="0" fontId="74" fillId="0" borderId="67" xfId="0" applyFont="1" applyFill="1" applyBorder="1" applyAlignment="1">
      <alignment horizontal="left" wrapText="1"/>
    </xf>
    <xf numFmtId="2" fontId="74" fillId="0" borderId="67" xfId="121" applyNumberFormat="1" applyFont="1" applyFill="1" applyBorder="1" applyAlignment="1">
      <alignment horizontal="center" wrapText="1"/>
    </xf>
    <xf numFmtId="49" fontId="40" fillId="0" borderId="12" xfId="0" applyNumberFormat="1" applyFont="1" applyFill="1" applyBorder="1" applyAlignment="1">
      <alignment horizontal="center" vertical="center"/>
    </xf>
    <xf numFmtId="49" fontId="40" fillId="0" borderId="14" xfId="0" applyNumberFormat="1" applyFont="1" applyFill="1" applyBorder="1" applyAlignment="1">
      <alignment horizontal="center"/>
    </xf>
    <xf numFmtId="49" fontId="40" fillId="0" borderId="22" xfId="0" applyNumberFormat="1" applyFont="1" applyFill="1" applyBorder="1" applyAlignment="1">
      <alignment horizontal="center"/>
    </xf>
    <xf numFmtId="49" fontId="40" fillId="0" borderId="23" xfId="0" applyNumberFormat="1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vertical="center"/>
    </xf>
    <xf numFmtId="49" fontId="40" fillId="0" borderId="14" xfId="0" applyNumberFormat="1" applyFont="1" applyFill="1" applyBorder="1" applyAlignment="1">
      <alignment vertical="center"/>
    </xf>
    <xf numFmtId="49" fontId="40" fillId="0" borderId="23" xfId="0" applyNumberFormat="1" applyFont="1" applyFill="1" applyBorder="1" applyAlignment="1">
      <alignment vertical="center"/>
    </xf>
    <xf numFmtId="4" fontId="53" fillId="0" borderId="58" xfId="0" applyNumberFormat="1" applyFont="1" applyFill="1" applyBorder="1" applyAlignment="1">
      <alignment horizontal="center" vertical="center"/>
    </xf>
    <xf numFmtId="4" fontId="53" fillId="0" borderId="34" xfId="0" applyNumberFormat="1" applyFont="1" applyFill="1" applyBorder="1" applyAlignment="1">
      <alignment horizontal="center" vertical="center"/>
    </xf>
    <xf numFmtId="4" fontId="53" fillId="0" borderId="53" xfId="0" applyNumberFormat="1" applyFont="1" applyFill="1" applyBorder="1" applyAlignment="1">
      <alignment horizontal="center" vertical="center"/>
    </xf>
    <xf numFmtId="4" fontId="59" fillId="0" borderId="11" xfId="0" applyNumberFormat="1" applyFont="1" applyFill="1" applyBorder="1" applyAlignment="1">
      <alignment horizontal="center" vertical="center"/>
    </xf>
    <xf numFmtId="4" fontId="59" fillId="0" borderId="42" xfId="0" applyNumberFormat="1" applyFont="1" applyFill="1" applyBorder="1" applyAlignment="1">
      <alignment horizontal="center" vertical="center"/>
    </xf>
    <xf numFmtId="4" fontId="59" fillId="0" borderId="35" xfId="0" applyNumberFormat="1" applyFont="1" applyFill="1" applyBorder="1" applyAlignment="1">
      <alignment horizontal="center" vertical="center"/>
    </xf>
    <xf numFmtId="4" fontId="59" fillId="0" borderId="19" xfId="0" applyNumberFormat="1" applyFont="1" applyFill="1" applyBorder="1" applyAlignment="1">
      <alignment horizontal="center" vertical="center"/>
    </xf>
    <xf numFmtId="4" fontId="59" fillId="0" borderId="63" xfId="0" applyNumberFormat="1" applyFont="1" applyFill="1" applyBorder="1" applyAlignment="1">
      <alignment horizontal="center" vertical="center"/>
    </xf>
    <xf numFmtId="4" fontId="53" fillId="0" borderId="34" xfId="0" applyNumberFormat="1" applyFont="1" applyFill="1" applyBorder="1" applyAlignment="1">
      <alignment horizontal="center"/>
    </xf>
    <xf numFmtId="4" fontId="53" fillId="0" borderId="18" xfId="0" applyNumberFormat="1" applyFont="1" applyFill="1" applyBorder="1" applyAlignment="1">
      <alignment horizontal="center"/>
    </xf>
    <xf numFmtId="4" fontId="59" fillId="0" borderId="43" xfId="0" applyNumberFormat="1" applyFont="1" applyFill="1" applyBorder="1" applyAlignment="1">
      <alignment horizontal="center" vertical="center"/>
    </xf>
    <xf numFmtId="4" fontId="59" fillId="0" borderId="41" xfId="0" applyNumberFormat="1" applyFont="1" applyFill="1" applyBorder="1" applyAlignment="1">
      <alignment horizontal="center" vertical="center"/>
    </xf>
    <xf numFmtId="4" fontId="59" fillId="0" borderId="49" xfId="0" applyNumberFormat="1" applyFont="1" applyFill="1" applyBorder="1" applyAlignment="1">
      <alignment horizontal="center" vertical="center"/>
    </xf>
    <xf numFmtId="4" fontId="53" fillId="0" borderId="14" xfId="18" applyNumberFormat="1" applyFont="1" applyFill="1" applyBorder="1" applyAlignment="1">
      <alignment horizontal="center" vertical="center"/>
    </xf>
    <xf numFmtId="4" fontId="53" fillId="0" borderId="12" xfId="18" applyNumberFormat="1" applyFont="1" applyFill="1" applyBorder="1" applyAlignment="1">
      <alignment horizontal="center" vertical="center"/>
    </xf>
    <xf numFmtId="4" fontId="53" fillId="0" borderId="12" xfId="0" applyNumberFormat="1" applyFont="1" applyFill="1" applyBorder="1" applyAlignment="1">
      <alignment horizontal="center" vertical="center"/>
    </xf>
    <xf numFmtId="4" fontId="53" fillId="0" borderId="23" xfId="0" applyNumberFormat="1" applyFont="1" applyFill="1" applyBorder="1" applyAlignment="1">
      <alignment horizontal="center" vertical="center"/>
    </xf>
    <xf numFmtId="4" fontId="53" fillId="0" borderId="67" xfId="0" applyNumberFormat="1" applyFont="1" applyFill="1" applyBorder="1" applyAlignment="1">
      <alignment horizontal="center" vertical="center"/>
    </xf>
    <xf numFmtId="4" fontId="53" fillId="0" borderId="25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/>
    </xf>
    <xf numFmtId="168" fontId="59" fillId="0" borderId="14" xfId="0" applyNumberFormat="1" applyFont="1" applyFill="1" applyBorder="1" applyAlignment="1">
      <alignment horizontal="center" vertical="center"/>
    </xf>
    <xf numFmtId="4" fontId="53" fillId="0" borderId="10" xfId="18" applyNumberFormat="1" applyFont="1" applyFill="1" applyBorder="1" applyAlignment="1">
      <alignment horizontal="center" vertical="center"/>
    </xf>
    <xf numFmtId="4" fontId="53" fillId="0" borderId="22" xfId="0" applyNumberFormat="1" applyFont="1" applyFill="1" applyBorder="1" applyAlignment="1">
      <alignment horizontal="center" vertical="center"/>
    </xf>
    <xf numFmtId="4" fontId="53" fillId="0" borderId="13" xfId="18" applyNumberFormat="1" applyFont="1" applyFill="1" applyBorder="1" applyAlignment="1">
      <alignment horizontal="center" vertical="center"/>
    </xf>
    <xf numFmtId="4" fontId="53" fillId="0" borderId="5" xfId="18" applyNumberFormat="1" applyFont="1" applyFill="1" applyBorder="1" applyAlignment="1">
      <alignment horizontal="center" vertical="center"/>
    </xf>
    <xf numFmtId="4" fontId="53" fillId="0" borderId="29" xfId="18" applyNumberFormat="1" applyFont="1" applyFill="1" applyBorder="1" applyAlignment="1">
      <alignment horizontal="center" vertical="center"/>
    </xf>
    <xf numFmtId="4" fontId="53" fillId="0" borderId="66" xfId="18" applyNumberFormat="1" applyFont="1" applyFill="1" applyBorder="1" applyAlignment="1">
      <alignment horizontal="center" vertical="center"/>
    </xf>
    <xf numFmtId="168" fontId="59" fillId="0" borderId="22" xfId="0" applyNumberFormat="1" applyFont="1" applyFill="1" applyBorder="1" applyAlignment="1">
      <alignment horizontal="center" vertical="center"/>
    </xf>
    <xf numFmtId="4" fontId="59" fillId="0" borderId="34" xfId="0" applyNumberFormat="1" applyFont="1" applyFill="1" applyBorder="1" applyAlignment="1">
      <alignment horizontal="center" vertical="center"/>
    </xf>
    <xf numFmtId="168" fontId="59" fillId="0" borderId="34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40" xfId="0" applyNumberFormat="1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horizontal="center" vertical="center" wrapText="1"/>
    </xf>
    <xf numFmtId="166" fontId="91" fillId="0" borderId="32" xfId="0" applyNumberFormat="1" applyFont="1" applyFill="1" applyBorder="1" applyAlignment="1">
      <alignment horizontal="center" vertical="center" wrapText="1"/>
    </xf>
    <xf numFmtId="4" fontId="56" fillId="0" borderId="32" xfId="0" applyNumberFormat="1" applyFont="1" applyFill="1" applyBorder="1" applyAlignment="1">
      <alignment horizontal="center" vertical="center"/>
    </xf>
    <xf numFmtId="4" fontId="56" fillId="0" borderId="22" xfId="0" applyNumberFormat="1" applyFont="1" applyFill="1" applyBorder="1" applyAlignment="1">
      <alignment horizontal="center" vertical="center"/>
    </xf>
    <xf numFmtId="4" fontId="57" fillId="0" borderId="14" xfId="0" applyNumberFormat="1" applyFont="1" applyFill="1" applyBorder="1" applyAlignment="1">
      <alignment horizontal="center" vertical="center"/>
    </xf>
    <xf numFmtId="4" fontId="57" fillId="0" borderId="21" xfId="0" applyNumberFormat="1" applyFont="1" applyFill="1" applyBorder="1" applyAlignment="1">
      <alignment horizontal="center" vertical="center"/>
    </xf>
    <xf numFmtId="4" fontId="57" fillId="0" borderId="16" xfId="0" applyNumberFormat="1" applyFont="1" applyFill="1" applyBorder="1" applyAlignment="1">
      <alignment horizontal="center" vertical="center"/>
    </xf>
    <xf numFmtId="4" fontId="57" fillId="0" borderId="15" xfId="0" applyNumberFormat="1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4" fontId="57" fillId="0" borderId="23" xfId="0" applyNumberFormat="1" applyFont="1" applyFill="1" applyBorder="1" applyAlignment="1">
      <alignment horizontal="center" vertical="center"/>
    </xf>
    <xf numFmtId="4" fontId="130" fillId="0" borderId="14" xfId="0" applyNumberFormat="1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7" fillId="0" borderId="14" xfId="0" applyNumberFormat="1" applyFont="1" applyFill="1" applyBorder="1" applyAlignment="1">
      <alignment horizontal="center" vertical="center"/>
    </xf>
    <xf numFmtId="4" fontId="57" fillId="0" borderId="67" xfId="0" applyNumberFormat="1" applyFont="1" applyFill="1" applyBorder="1" applyAlignment="1">
      <alignment horizontal="center" vertical="center"/>
    </xf>
    <xf numFmtId="4" fontId="57" fillId="0" borderId="13" xfId="0" applyNumberFormat="1" applyFont="1" applyFill="1" applyBorder="1" applyAlignment="1">
      <alignment horizontal="center" vertical="center"/>
    </xf>
    <xf numFmtId="4" fontId="57" fillId="0" borderId="54" xfId="0" applyNumberFormat="1" applyFont="1" applyFill="1" applyBorder="1" applyAlignment="1">
      <alignment horizontal="center" vertical="center"/>
    </xf>
    <xf numFmtId="166" fontId="57" fillId="0" borderId="12" xfId="0" applyNumberFormat="1" applyFont="1" applyFill="1" applyBorder="1" applyAlignment="1">
      <alignment horizontal="center" vertical="center"/>
    </xf>
    <xf numFmtId="166" fontId="57" fillId="0" borderId="22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 vertical="center"/>
    </xf>
    <xf numFmtId="4" fontId="56" fillId="0" borderId="2" xfId="0" applyNumberFormat="1" applyFont="1" applyFill="1" applyBorder="1" applyAlignment="1">
      <alignment horizontal="center" vertical="center"/>
    </xf>
    <xf numFmtId="0" fontId="118" fillId="0" borderId="29" xfId="0" applyFont="1" applyFill="1" applyBorder="1" applyAlignment="1">
      <alignment horizontal="center" vertical="center" wrapText="1"/>
    </xf>
    <xf numFmtId="166" fontId="118" fillId="0" borderId="14" xfId="0" applyNumberFormat="1" applyFont="1" applyFill="1" applyBorder="1" applyAlignment="1">
      <alignment horizontal="center" vertical="center" wrapText="1"/>
    </xf>
    <xf numFmtId="166" fontId="118" fillId="0" borderId="16" xfId="0" applyNumberFormat="1" applyFont="1" applyFill="1" applyBorder="1" applyAlignment="1">
      <alignment horizontal="center" vertical="center" wrapText="1"/>
    </xf>
    <xf numFmtId="166" fontId="118" fillId="0" borderId="43" xfId="0" applyNumberFormat="1" applyFont="1" applyFill="1" applyBorder="1" applyAlignment="1">
      <alignment horizontal="center" vertical="center" wrapText="1"/>
    </xf>
    <xf numFmtId="4" fontId="67" fillId="0" borderId="12" xfId="0" applyNumberFormat="1" applyFont="1" applyFill="1" applyBorder="1" applyAlignment="1">
      <alignment horizontal="center" vertical="center"/>
    </xf>
    <xf numFmtId="4" fontId="37" fillId="0" borderId="41" xfId="0" applyNumberFormat="1" applyFont="1" applyFill="1" applyBorder="1" applyAlignment="1">
      <alignment horizontal="center" vertical="center"/>
    </xf>
    <xf numFmtId="166" fontId="57" fillId="0" borderId="1" xfId="0" applyNumberFormat="1" applyFont="1" applyFill="1" applyBorder="1" applyAlignment="1">
      <alignment horizontal="center" vertical="center"/>
    </xf>
    <xf numFmtId="4" fontId="37" fillId="0" borderId="43" xfId="0" applyNumberFormat="1" applyFont="1" applyFill="1" applyBorder="1" applyAlignment="1">
      <alignment horizontal="center" vertical="center"/>
    </xf>
    <xf numFmtId="166" fontId="57" fillId="0" borderId="14" xfId="0" applyNumberFormat="1" applyFont="1" applyFill="1" applyBorder="1" applyAlignment="1">
      <alignment horizontal="center" vertical="center"/>
    </xf>
    <xf numFmtId="4" fontId="37" fillId="0" borderId="49" xfId="0" applyNumberFormat="1" applyFont="1" applyFill="1" applyBorder="1" applyAlignment="1">
      <alignment horizontal="center" vertical="center"/>
    </xf>
    <xf numFmtId="4" fontId="37" fillId="0" borderId="45" xfId="0" applyNumberFormat="1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71" fillId="0" borderId="32" xfId="0" applyFont="1" applyFill="1" applyBorder="1" applyAlignment="1">
      <alignment horizontal="center" vertical="center"/>
    </xf>
    <xf numFmtId="4" fontId="56" fillId="0" borderId="22" xfId="0" applyNumberFormat="1" applyFont="1" applyFill="1" applyBorder="1" applyAlignment="1">
      <alignment horizontal="center"/>
    </xf>
    <xf numFmtId="166" fontId="37" fillId="0" borderId="3" xfId="0" applyNumberFormat="1" applyFont="1" applyFill="1" applyBorder="1" applyAlignment="1">
      <alignment horizontal="center"/>
    </xf>
    <xf numFmtId="4" fontId="36" fillId="0" borderId="5" xfId="0" applyNumberFormat="1" applyFont="1" applyFill="1" applyBorder="1" applyAlignment="1">
      <alignment horizontal="center" vertical="center"/>
    </xf>
    <xf numFmtId="166" fontId="37" fillId="0" borderId="1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 vertical="center"/>
    </xf>
    <xf numFmtId="4" fontId="37" fillId="0" borderId="5" xfId="0" applyNumberFormat="1" applyFont="1" applyFill="1" applyBorder="1" applyAlignment="1">
      <alignment horizontal="center" vertical="center"/>
    </xf>
    <xf numFmtId="4" fontId="36" fillId="0" borderId="31" xfId="0" applyNumberFormat="1" applyFont="1" applyFill="1" applyBorder="1" applyAlignment="1">
      <alignment horizontal="center" vertical="center"/>
    </xf>
    <xf numFmtId="166" fontId="37" fillId="0" borderId="1" xfId="0" applyNumberFormat="1" applyFont="1" applyFill="1" applyBorder="1" applyAlignment="1">
      <alignment horizontal="center"/>
    </xf>
    <xf numFmtId="4" fontId="37" fillId="0" borderId="31" xfId="0" applyNumberFormat="1" applyFont="1" applyFill="1" applyBorder="1" applyAlignment="1">
      <alignment horizontal="center" vertical="center"/>
    </xf>
    <xf numFmtId="166" fontId="37" fillId="0" borderId="3" xfId="0" applyNumberFormat="1" applyFont="1" applyFill="1" applyBorder="1" applyAlignment="1">
      <alignment horizontal="center" vertical="center"/>
    </xf>
    <xf numFmtId="4" fontId="56" fillId="0" borderId="1" xfId="0" applyNumberFormat="1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60" fillId="0" borderId="57" xfId="0" applyFont="1" applyFill="1" applyBorder="1" applyAlignment="1">
      <alignment vertical="top" wrapText="1"/>
    </xf>
    <xf numFmtId="167" fontId="74" fillId="0" borderId="12" xfId="0" applyNumberFormat="1" applyFont="1" applyFill="1" applyBorder="1" applyAlignment="1">
      <alignment horizontal="center" wrapText="1"/>
    </xf>
    <xf numFmtId="167" fontId="33" fillId="0" borderId="13" xfId="0" applyNumberFormat="1" applyFont="1" applyFill="1" applyBorder="1" applyAlignment="1">
      <alignment horizontal="center"/>
    </xf>
    <xf numFmtId="167" fontId="33" fillId="0" borderId="12" xfId="0" applyNumberFormat="1" applyFont="1" applyFill="1" applyBorder="1" applyAlignment="1">
      <alignment horizontal="center"/>
    </xf>
    <xf numFmtId="167" fontId="74" fillId="0" borderId="57" xfId="0" applyNumberFormat="1" applyFont="1" applyFill="1" applyBorder="1" applyAlignment="1">
      <alignment horizontal="center" wrapText="1"/>
    </xf>
    <xf numFmtId="167" fontId="33" fillId="0" borderId="41" xfId="0" applyNumberFormat="1" applyFont="1" applyFill="1" applyBorder="1" applyAlignment="1">
      <alignment horizontal="center"/>
    </xf>
    <xf numFmtId="167" fontId="74" fillId="0" borderId="13" xfId="0" applyNumberFormat="1" applyFont="1" applyFill="1" applyBorder="1" applyAlignment="1">
      <alignment horizontal="center" wrapText="1"/>
    </xf>
    <xf numFmtId="167" fontId="33" fillId="0" borderId="57" xfId="0" applyNumberFormat="1" applyFont="1" applyFill="1" applyBorder="1" applyAlignment="1">
      <alignment horizontal="center"/>
    </xf>
    <xf numFmtId="0" fontId="60" fillId="0" borderId="29" xfId="0" applyFont="1" applyFill="1" applyBorder="1" applyAlignment="1">
      <alignment vertical="top" wrapText="1"/>
    </xf>
    <xf numFmtId="167" fontId="74" fillId="0" borderId="14" xfId="0" applyNumberFormat="1" applyFont="1" applyFill="1" applyBorder="1" applyAlignment="1">
      <alignment horizontal="center" wrapText="1"/>
    </xf>
    <xf numFmtId="167" fontId="33" fillId="0" borderId="16" xfId="0" applyNumberFormat="1" applyFont="1" applyFill="1" applyBorder="1" applyAlignment="1">
      <alignment horizontal="center"/>
    </xf>
    <xf numFmtId="167" fontId="33" fillId="0" borderId="14" xfId="0" applyNumberFormat="1" applyFont="1" applyFill="1" applyBorder="1" applyAlignment="1">
      <alignment horizontal="center"/>
    </xf>
    <xf numFmtId="167" fontId="74" fillId="0" borderId="29" xfId="0" applyNumberFormat="1" applyFont="1" applyFill="1" applyBorder="1" applyAlignment="1">
      <alignment horizontal="center" wrapText="1"/>
    </xf>
    <xf numFmtId="167" fontId="33" fillId="0" borderId="43" xfId="0" applyNumberFormat="1" applyFont="1" applyFill="1" applyBorder="1" applyAlignment="1">
      <alignment horizontal="center"/>
    </xf>
    <xf numFmtId="167" fontId="74" fillId="0" borderId="16" xfId="0" applyNumberFormat="1" applyFont="1" applyFill="1" applyBorder="1" applyAlignment="1">
      <alignment horizontal="center" wrapText="1"/>
    </xf>
    <xf numFmtId="167" fontId="33" fillId="0" borderId="29" xfId="0" applyNumberFormat="1" applyFont="1" applyFill="1" applyBorder="1" applyAlignment="1">
      <alignment horizontal="center"/>
    </xf>
    <xf numFmtId="167" fontId="74" fillId="0" borderId="14" xfId="0" applyNumberFormat="1" applyFont="1" applyFill="1" applyBorder="1" applyAlignment="1">
      <alignment horizontal="center" vertical="top" wrapText="1"/>
    </xf>
    <xf numFmtId="167" fontId="74" fillId="0" borderId="29" xfId="0" applyNumberFormat="1" applyFont="1" applyFill="1" applyBorder="1" applyAlignment="1">
      <alignment horizontal="center" vertical="top" wrapText="1"/>
    </xf>
    <xf numFmtId="167" fontId="74" fillId="0" borderId="16" xfId="0" applyNumberFormat="1" applyFont="1" applyFill="1" applyBorder="1" applyAlignment="1">
      <alignment horizontal="center" vertical="top" wrapText="1"/>
    </xf>
    <xf numFmtId="167" fontId="74" fillId="0" borderId="14" xfId="0" applyNumberFormat="1" applyFont="1" applyFill="1" applyBorder="1" applyAlignment="1">
      <alignment horizontal="center"/>
    </xf>
    <xf numFmtId="167" fontId="74" fillId="0" borderId="29" xfId="0" applyNumberFormat="1" applyFont="1" applyFill="1" applyBorder="1" applyAlignment="1">
      <alignment horizontal="center"/>
    </xf>
    <xf numFmtId="167" fontId="74" fillId="0" borderId="16" xfId="0" applyNumberFormat="1" applyFont="1" applyFill="1" applyBorder="1" applyAlignment="1">
      <alignment horizontal="center"/>
    </xf>
    <xf numFmtId="0" fontId="37" fillId="0" borderId="66" xfId="0" applyFont="1" applyFill="1" applyBorder="1"/>
    <xf numFmtId="167" fontId="74" fillId="0" borderId="67" xfId="0" applyNumberFormat="1" applyFont="1" applyFill="1" applyBorder="1" applyAlignment="1">
      <alignment horizontal="center"/>
    </xf>
    <xf numFmtId="167" fontId="33" fillId="0" borderId="54" xfId="0" applyNumberFormat="1" applyFont="1" applyFill="1" applyBorder="1" applyAlignment="1">
      <alignment horizontal="center"/>
    </xf>
    <xf numFmtId="167" fontId="33" fillId="0" borderId="67" xfId="0" applyNumberFormat="1" applyFont="1" applyFill="1" applyBorder="1" applyAlignment="1">
      <alignment horizontal="center"/>
    </xf>
    <xf numFmtId="167" fontId="74" fillId="0" borderId="66" xfId="0" applyNumberFormat="1" applyFont="1" applyFill="1" applyBorder="1" applyAlignment="1">
      <alignment horizontal="center"/>
    </xf>
    <xf numFmtId="167" fontId="33" fillId="0" borderId="45" xfId="0" applyNumberFormat="1" applyFont="1" applyFill="1" applyBorder="1" applyAlignment="1">
      <alignment horizontal="center"/>
    </xf>
    <xf numFmtId="167" fontId="74" fillId="0" borderId="54" xfId="0" applyNumberFormat="1" applyFont="1" applyFill="1" applyBorder="1" applyAlignment="1">
      <alignment horizontal="center"/>
    </xf>
    <xf numFmtId="167" fontId="33" fillId="0" borderId="66" xfId="0" applyNumberFormat="1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66" fontId="37" fillId="0" borderId="32" xfId="0" applyNumberFormat="1" applyFont="1" applyFill="1" applyBorder="1" applyAlignment="1">
      <alignment horizontal="center" vertical="center"/>
    </xf>
    <xf numFmtId="166" fontId="37" fillId="0" borderId="52" xfId="0" applyNumberFormat="1" applyFont="1" applyFill="1" applyBorder="1" applyAlignment="1">
      <alignment horizontal="center" vertical="center"/>
    </xf>
    <xf numFmtId="166" fontId="37" fillId="0" borderId="50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top" wrapText="1"/>
    </xf>
    <xf numFmtId="0" fontId="79" fillId="0" borderId="9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top" wrapText="1"/>
    </xf>
    <xf numFmtId="0" fontId="74" fillId="0" borderId="9" xfId="0" applyFont="1" applyFill="1" applyBorder="1" applyAlignment="1">
      <alignment horizontal="center" vertical="top" wrapText="1"/>
    </xf>
    <xf numFmtId="0" fontId="74" fillId="0" borderId="9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center"/>
    </xf>
    <xf numFmtId="166" fontId="47" fillId="0" borderId="3" xfId="0" applyNumberFormat="1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left"/>
    </xf>
    <xf numFmtId="0" fontId="43" fillId="0" borderId="4" xfId="0" applyFont="1" applyFill="1" applyBorder="1" applyAlignment="1">
      <alignment horizontal="right"/>
    </xf>
    <xf numFmtId="0" fontId="40" fillId="0" borderId="4" xfId="0" applyFont="1" applyFill="1" applyBorder="1" applyAlignment="1">
      <alignment horizontal="center"/>
    </xf>
    <xf numFmtId="166" fontId="44" fillId="0" borderId="3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right"/>
    </xf>
    <xf numFmtId="0" fontId="40" fillId="0" borderId="31" xfId="0" applyFont="1" applyFill="1" applyBorder="1" applyAlignment="1">
      <alignment horizontal="center"/>
    </xf>
    <xf numFmtId="166" fontId="44" fillId="0" borderId="2" xfId="0" applyNumberFormat="1" applyFont="1" applyFill="1" applyBorder="1" applyAlignment="1">
      <alignment horizontal="center" vertical="center"/>
    </xf>
    <xf numFmtId="166" fontId="37" fillId="0" borderId="38" xfId="0" applyNumberFormat="1" applyFont="1" applyFill="1" applyBorder="1" applyAlignment="1">
      <alignment horizontal="center" vertical="center"/>
    </xf>
    <xf numFmtId="166" fontId="33" fillId="0" borderId="67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/>
    </xf>
    <xf numFmtId="4" fontId="37" fillId="0" borderId="39" xfId="0" applyNumberFormat="1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 wrapText="1"/>
    </xf>
    <xf numFmtId="4" fontId="37" fillId="0" borderId="39" xfId="0" applyNumberFormat="1" applyFont="1" applyFill="1" applyBorder="1" applyAlignment="1">
      <alignment horizontal="center" vertical="center" wrapText="1"/>
    </xf>
    <xf numFmtId="166" fontId="42" fillId="0" borderId="1" xfId="0" applyNumberFormat="1" applyFont="1" applyFill="1" applyBorder="1" applyAlignment="1">
      <alignment horizontal="center" vertical="center"/>
    </xf>
    <xf numFmtId="166" fontId="42" fillId="0" borderId="38" xfId="0" applyNumberFormat="1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166" fontId="37" fillId="0" borderId="39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 vertical="center" wrapText="1"/>
    </xf>
    <xf numFmtId="166" fontId="37" fillId="0" borderId="29" xfId="0" applyNumberFormat="1" applyFont="1" applyFill="1" applyBorder="1" applyAlignment="1">
      <alignment horizontal="center" vertical="center"/>
    </xf>
    <xf numFmtId="166" fontId="37" fillId="0" borderId="43" xfId="0" applyNumberFormat="1" applyFont="1" applyFill="1" applyBorder="1" applyAlignment="1">
      <alignment horizontal="center" vertical="center"/>
    </xf>
    <xf numFmtId="166" fontId="53" fillId="0" borderId="12" xfId="0" applyNumberFormat="1" applyFont="1" applyFill="1" applyBorder="1" applyAlignment="1">
      <alignment horizontal="center" vertical="center"/>
    </xf>
    <xf numFmtId="49" fontId="35" fillId="0" borderId="33" xfId="0" applyNumberFormat="1" applyFont="1" applyFill="1" applyBorder="1" applyAlignment="1">
      <alignment horizontal="left"/>
    </xf>
    <xf numFmtId="0" fontId="33" fillId="0" borderId="12" xfId="0" applyNumberFormat="1" applyFont="1" applyFill="1" applyBorder="1" applyAlignment="1">
      <alignment horizontal="center" vertical="center"/>
    </xf>
    <xf numFmtId="166" fontId="59" fillId="0" borderId="21" xfId="0" applyNumberFormat="1" applyFont="1" applyFill="1" applyBorder="1" applyAlignment="1">
      <alignment horizontal="center" vertical="center"/>
    </xf>
    <xf numFmtId="166" fontId="37" fillId="0" borderId="22" xfId="0" applyNumberFormat="1" applyFont="1" applyFill="1" applyBorder="1" applyAlignment="1">
      <alignment horizontal="center" vertical="center"/>
    </xf>
    <xf numFmtId="0" fontId="56" fillId="0" borderId="41" xfId="0" applyNumberFormat="1" applyFont="1" applyFill="1" applyBorder="1" applyAlignment="1">
      <alignment horizontal="center" vertical="center"/>
    </xf>
    <xf numFmtId="0" fontId="59" fillId="0" borderId="43" xfId="0" applyNumberFormat="1" applyFont="1" applyFill="1" applyBorder="1" applyAlignment="1">
      <alignment horizontal="center" vertical="center"/>
    </xf>
    <xf numFmtId="0" fontId="67" fillId="0" borderId="43" xfId="0" applyNumberFormat="1" applyFont="1" applyFill="1" applyBorder="1" applyAlignment="1">
      <alignment horizontal="center" vertical="center"/>
    </xf>
    <xf numFmtId="0" fontId="67" fillId="0" borderId="49" xfId="0" applyNumberFormat="1" applyFont="1" applyFill="1" applyBorder="1" applyAlignment="1">
      <alignment horizontal="center" vertical="center"/>
    </xf>
    <xf numFmtId="166" fontId="37" fillId="0" borderId="16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166" fontId="37" fillId="0" borderId="48" xfId="0" applyNumberFormat="1" applyFont="1" applyFill="1" applyBorder="1" applyAlignment="1">
      <alignment horizontal="center" vertical="center"/>
    </xf>
    <xf numFmtId="166" fontId="44" fillId="0" borderId="22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166" fontId="37" fillId="0" borderId="36" xfId="0" applyNumberFormat="1" applyFont="1" applyFill="1" applyBorder="1" applyAlignment="1">
      <alignment horizontal="center" vertical="center"/>
    </xf>
    <xf numFmtId="166" fontId="37" fillId="0" borderId="15" xfId="0" applyNumberFormat="1" applyFont="1" applyFill="1" applyBorder="1" applyAlignment="1">
      <alignment horizontal="center" vertical="center"/>
    </xf>
    <xf numFmtId="166" fontId="36" fillId="0" borderId="55" xfId="0" applyNumberFormat="1" applyFont="1" applyFill="1" applyBorder="1" applyAlignment="1">
      <alignment horizontal="center" vertical="center"/>
    </xf>
    <xf numFmtId="166" fontId="37" fillId="0" borderId="3" xfId="0" applyNumberFormat="1" applyFont="1" applyFill="1" applyBorder="1" applyAlignment="1">
      <alignment horizontal="center" vertical="center"/>
    </xf>
    <xf numFmtId="3" fontId="58" fillId="0" borderId="14" xfId="0" applyNumberFormat="1" applyFont="1" applyFill="1" applyBorder="1" applyAlignment="1">
      <alignment horizontal="center" vertical="center"/>
    </xf>
    <xf numFmtId="166" fontId="56" fillId="0" borderId="12" xfId="0" applyNumberFormat="1" applyFont="1" applyFill="1" applyBorder="1" applyAlignment="1">
      <alignment horizontal="center" vertical="center"/>
    </xf>
    <xf numFmtId="3" fontId="67" fillId="0" borderId="22" xfId="0" applyNumberFormat="1" applyFont="1" applyFill="1" applyBorder="1" applyAlignment="1">
      <alignment horizontal="center" vertical="center"/>
    </xf>
    <xf numFmtId="166" fontId="67" fillId="0" borderId="22" xfId="0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left" wrapText="1"/>
    </xf>
    <xf numFmtId="0" fontId="32" fillId="0" borderId="12" xfId="0" applyFont="1" applyFill="1" applyBorder="1"/>
    <xf numFmtId="166" fontId="53" fillId="0" borderId="13" xfId="0" applyNumberFormat="1" applyFont="1" applyFill="1" applyBorder="1" applyAlignment="1">
      <alignment horizontal="center" vertical="center"/>
    </xf>
    <xf numFmtId="166" fontId="59" fillId="0" borderId="13" xfId="0" applyNumberFormat="1" applyFont="1" applyFill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vertical="center"/>
    </xf>
    <xf numFmtId="166" fontId="33" fillId="0" borderId="41" xfId="0" applyNumberFormat="1" applyFont="1" applyFill="1" applyBorder="1" applyAlignment="1">
      <alignment vertical="center"/>
    </xf>
    <xf numFmtId="0" fontId="61" fillId="0" borderId="29" xfId="0" applyFont="1" applyFill="1" applyBorder="1" applyAlignment="1">
      <alignment horizontal="left" vertical="center"/>
    </xf>
    <xf numFmtId="166" fontId="33" fillId="0" borderId="14" xfId="0" applyNumberFormat="1" applyFont="1" applyFill="1" applyBorder="1" applyAlignment="1">
      <alignment horizontal="center" vertical="center"/>
    </xf>
    <xf numFmtId="0" fontId="100" fillId="0" borderId="29" xfId="0" applyFont="1" applyFill="1" applyBorder="1" applyAlignment="1">
      <alignment horizontal="left" vertical="center"/>
    </xf>
    <xf numFmtId="166" fontId="59" fillId="0" borderId="14" xfId="0" applyNumberFormat="1" applyFont="1" applyFill="1" applyBorder="1" applyAlignment="1">
      <alignment horizontal="center" vertical="center"/>
    </xf>
    <xf numFmtId="166" fontId="37" fillId="0" borderId="29" xfId="0" applyNumberFormat="1" applyFont="1" applyFill="1" applyBorder="1" applyAlignment="1">
      <alignment horizontal="left" vertical="center"/>
    </xf>
    <xf numFmtId="166" fontId="33" fillId="0" borderId="29" xfId="0" applyNumberFormat="1" applyFont="1" applyFill="1" applyBorder="1" applyAlignment="1">
      <alignment horizontal="left" vertical="center"/>
    </xf>
    <xf numFmtId="0" fontId="100" fillId="0" borderId="66" xfId="0" applyFont="1" applyFill="1" applyBorder="1" applyAlignment="1">
      <alignment horizontal="left" vertical="center"/>
    </xf>
    <xf numFmtId="166" fontId="59" fillId="0" borderId="67" xfId="0" applyNumberFormat="1" applyFont="1" applyFill="1" applyBorder="1" applyAlignment="1">
      <alignment horizontal="center" vertical="center"/>
    </xf>
    <xf numFmtId="166" fontId="53" fillId="0" borderId="16" xfId="0" applyNumberFormat="1" applyFont="1" applyFill="1" applyBorder="1" applyAlignment="1">
      <alignment horizontal="center" vertical="center"/>
    </xf>
    <xf numFmtId="166" fontId="59" fillId="0" borderId="16" xfId="0" applyNumberFormat="1" applyFont="1" applyFill="1" applyBorder="1" applyAlignment="1">
      <alignment horizontal="center" vertical="center"/>
    </xf>
    <xf numFmtId="166" fontId="53" fillId="0" borderId="14" xfId="0" applyNumberFormat="1" applyFont="1" applyFill="1" applyBorder="1" applyAlignment="1">
      <alignment horizontal="center" vertical="center"/>
    </xf>
    <xf numFmtId="166" fontId="59" fillId="0" borderId="54" xfId="0" applyNumberFormat="1" applyFont="1" applyFill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horizontal="center" vertical="center"/>
    </xf>
    <xf numFmtId="166" fontId="33" fillId="0" borderId="41" xfId="0" applyNumberFormat="1" applyFont="1" applyFill="1" applyBorder="1" applyAlignment="1">
      <alignment horizontal="center" vertical="center"/>
    </xf>
    <xf numFmtId="49" fontId="47" fillId="0" borderId="14" xfId="0" applyNumberFormat="1" applyFont="1" applyFill="1" applyBorder="1" applyAlignment="1">
      <alignment vertical="center"/>
    </xf>
    <xf numFmtId="166" fontId="33" fillId="0" borderId="14" xfId="0" applyNumberFormat="1" applyFont="1" applyFill="1" applyBorder="1" applyAlignment="1">
      <alignment horizontal="center" vertical="center" wrapText="1"/>
    </xf>
    <xf numFmtId="166" fontId="67" fillId="0" borderId="43" xfId="0" applyNumberFormat="1" applyFont="1" applyFill="1" applyBorder="1" applyAlignment="1">
      <alignment horizontal="center" vertical="center" wrapText="1"/>
    </xf>
    <xf numFmtId="49" fontId="63" fillId="0" borderId="14" xfId="0" applyNumberFormat="1" applyFont="1" applyFill="1" applyBorder="1" applyAlignment="1">
      <alignment horizontal="center" vertical="center"/>
    </xf>
    <xf numFmtId="166" fontId="67" fillId="0" borderId="45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166" fontId="37" fillId="0" borderId="12" xfId="0" applyNumberFormat="1" applyFont="1" applyFill="1" applyBorder="1" applyAlignment="1">
      <alignment vertical="center"/>
    </xf>
    <xf numFmtId="166" fontId="37" fillId="0" borderId="4" xfId="0" applyNumberFormat="1" applyFont="1" applyFill="1" applyBorder="1" applyAlignment="1">
      <alignment horizontal="center" vertical="center"/>
    </xf>
    <xf numFmtId="167" fontId="37" fillId="0" borderId="29" xfId="0" applyNumberFormat="1" applyFont="1" applyFill="1" applyBorder="1" applyAlignment="1">
      <alignment horizontal="center" vertical="center"/>
    </xf>
    <xf numFmtId="166" fontId="56" fillId="0" borderId="2" xfId="0" applyNumberFormat="1" applyFont="1" applyFill="1" applyBorder="1" applyAlignment="1">
      <alignment horizontal="center"/>
    </xf>
    <xf numFmtId="166" fontId="37" fillId="0" borderId="55" xfId="0" applyNumberFormat="1" applyFont="1" applyFill="1" applyBorder="1" applyAlignment="1">
      <alignment horizontal="center" vertical="center"/>
    </xf>
    <xf numFmtId="167" fontId="37" fillId="0" borderId="36" xfId="0" applyNumberFormat="1" applyFont="1" applyFill="1" applyBorder="1" applyAlignment="1">
      <alignment horizontal="center" vertical="center"/>
    </xf>
    <xf numFmtId="167" fontId="37" fillId="0" borderId="33" xfId="0" applyNumberFormat="1" applyFont="1" applyFill="1" applyBorder="1" applyAlignment="1">
      <alignment horizontal="center" vertical="center"/>
    </xf>
    <xf numFmtId="166" fontId="36" fillId="0" borderId="2" xfId="0" applyNumberFormat="1" applyFont="1" applyFill="1" applyBorder="1" applyAlignment="1">
      <alignment horizontal="center"/>
    </xf>
    <xf numFmtId="166" fontId="56" fillId="0" borderId="14" xfId="0" applyNumberFormat="1" applyFont="1" applyFill="1" applyBorder="1" applyAlignment="1">
      <alignment horizontal="center" vertical="center"/>
    </xf>
    <xf numFmtId="166" fontId="56" fillId="0" borderId="32" xfId="0" applyNumberFormat="1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horizontal="left" vertical="center"/>
    </xf>
    <xf numFmtId="0" fontId="32" fillId="0" borderId="20" xfId="0" applyFont="1" applyFill="1" applyBorder="1"/>
    <xf numFmtId="0" fontId="57" fillId="0" borderId="19" xfId="0" applyFont="1" applyFill="1" applyBorder="1" applyAlignment="1">
      <alignment horizontal="left" vertical="center"/>
    </xf>
    <xf numFmtId="0" fontId="57" fillId="0" borderId="19" xfId="0" applyFont="1" applyFill="1" applyBorder="1" applyAlignment="1">
      <alignment horizontal="left" vertical="center" wrapText="1"/>
    </xf>
    <xf numFmtId="0" fontId="64" fillId="0" borderId="20" xfId="0" applyFont="1" applyFill="1" applyBorder="1"/>
    <xf numFmtId="49" fontId="33" fillId="0" borderId="67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center" vertical="center"/>
    </xf>
    <xf numFmtId="0" fontId="32" fillId="0" borderId="14" xfId="0" applyFont="1" applyFill="1" applyBorder="1"/>
    <xf numFmtId="0" fontId="37" fillId="0" borderId="14" xfId="0" applyNumberFormat="1" applyFont="1" applyFill="1" applyBorder="1" applyAlignment="1">
      <alignment horizontal="center" vertical="center"/>
    </xf>
    <xf numFmtId="0" fontId="37" fillId="0" borderId="67" xfId="0" applyNumberFormat="1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 wrapText="1"/>
    </xf>
    <xf numFmtId="166" fontId="56" fillId="0" borderId="12" xfId="0" applyNumberFormat="1" applyFont="1" applyFill="1" applyBorder="1" applyAlignment="1">
      <alignment horizontal="center" vertical="center" wrapText="1"/>
    </xf>
    <xf numFmtId="3" fontId="57" fillId="0" borderId="14" xfId="0" applyNumberFormat="1" applyFont="1" applyFill="1" applyBorder="1" applyAlignment="1">
      <alignment horizontal="center" vertical="center" wrapText="1"/>
    </xf>
    <xf numFmtId="166" fontId="57" fillId="0" borderId="14" xfId="0" applyNumberFormat="1" applyFont="1" applyFill="1" applyBorder="1" applyAlignment="1">
      <alignment horizontal="center" vertical="center" wrapText="1"/>
    </xf>
    <xf numFmtId="3" fontId="57" fillId="0" borderId="67" xfId="0" applyNumberFormat="1" applyFont="1" applyFill="1" applyBorder="1" applyAlignment="1">
      <alignment horizontal="center" vertical="center" wrapText="1"/>
    </xf>
    <xf numFmtId="166" fontId="57" fillId="0" borderId="67" xfId="0" applyNumberFormat="1" applyFont="1" applyFill="1" applyBorder="1" applyAlignment="1">
      <alignment horizontal="center" vertical="center" wrapText="1"/>
    </xf>
    <xf numFmtId="166" fontId="53" fillId="0" borderId="43" xfId="0" applyNumberFormat="1" applyFont="1" applyFill="1" applyBorder="1" applyAlignment="1">
      <alignment horizontal="center" vertical="center"/>
    </xf>
    <xf numFmtId="166" fontId="59" fillId="0" borderId="43" xfId="0" applyNumberFormat="1" applyFont="1" applyFill="1" applyBorder="1" applyAlignment="1">
      <alignment horizontal="center" vertical="center" wrapText="1"/>
    </xf>
    <xf numFmtId="0" fontId="92" fillId="0" borderId="52" xfId="20" applyFont="1" applyFill="1" applyBorder="1" applyAlignment="1">
      <alignment horizontal="center" vertical="center" wrapText="1"/>
    </xf>
    <xf numFmtId="0" fontId="99" fillId="0" borderId="1" xfId="20" applyFont="1" applyFill="1" applyBorder="1" applyAlignment="1">
      <alignment horizontal="left" vertical="center" wrapText="1"/>
    </xf>
    <xf numFmtId="0" fontId="99" fillId="0" borderId="1" xfId="20" applyFont="1" applyFill="1" applyBorder="1" applyAlignment="1">
      <alignment horizontal="center" vertical="center"/>
    </xf>
    <xf numFmtId="3" fontId="99" fillId="0" borderId="1" xfId="20" applyNumberFormat="1" applyFont="1" applyFill="1" applyBorder="1" applyAlignment="1">
      <alignment horizontal="center" vertical="center"/>
    </xf>
    <xf numFmtId="3" fontId="99" fillId="0" borderId="38" xfId="20" applyNumberFormat="1" applyFont="1" applyFill="1" applyBorder="1" applyAlignment="1">
      <alignment horizontal="center" vertical="center"/>
    </xf>
    <xf numFmtId="0" fontId="167" fillId="0" borderId="3" xfId="20" applyNumberFormat="1" applyFont="1" applyFill="1" applyBorder="1" applyAlignment="1">
      <alignment horizontal="left" vertical="center" indent="2"/>
    </xf>
    <xf numFmtId="0" fontId="167" fillId="0" borderId="3" xfId="20" applyFont="1" applyFill="1" applyBorder="1" applyAlignment="1">
      <alignment horizontal="center" vertical="center"/>
    </xf>
    <xf numFmtId="3" fontId="167" fillId="0" borderId="4" xfId="20" applyNumberFormat="1" applyFont="1" applyFill="1" applyBorder="1" applyAlignment="1">
      <alignment horizontal="center" vertical="center"/>
    </xf>
    <xf numFmtId="3" fontId="99" fillId="0" borderId="3" xfId="20" applyNumberFormat="1" applyFont="1" applyFill="1" applyBorder="1" applyAlignment="1">
      <alignment horizontal="center" vertical="center"/>
    </xf>
    <xf numFmtId="0" fontId="168" fillId="0" borderId="3" xfId="20" applyNumberFormat="1" applyFont="1" applyFill="1" applyBorder="1" applyAlignment="1">
      <alignment horizontal="left" vertical="center" indent="2"/>
    </xf>
    <xf numFmtId="0" fontId="168" fillId="0" borderId="3" xfId="20" applyFont="1" applyFill="1" applyBorder="1" applyAlignment="1">
      <alignment horizontal="center" vertical="center"/>
    </xf>
    <xf numFmtId="3" fontId="168" fillId="0" borderId="4" xfId="20" applyNumberFormat="1" applyFont="1" applyFill="1" applyBorder="1" applyAlignment="1">
      <alignment horizontal="center" vertical="center"/>
    </xf>
    <xf numFmtId="0" fontId="169" fillId="0" borderId="3" xfId="20" applyNumberFormat="1" applyFont="1" applyFill="1" applyBorder="1" applyAlignment="1">
      <alignment horizontal="left" vertical="center" indent="2"/>
    </xf>
    <xf numFmtId="0" fontId="169" fillId="0" borderId="3" xfId="20" applyFont="1" applyFill="1" applyBorder="1" applyAlignment="1">
      <alignment horizontal="center" vertical="center"/>
    </xf>
    <xf numFmtId="3" fontId="169" fillId="0" borderId="4" xfId="20" applyNumberFormat="1" applyFont="1" applyFill="1" applyBorder="1" applyAlignment="1">
      <alignment horizontal="center" vertical="center"/>
    </xf>
    <xf numFmtId="0" fontId="170" fillId="0" borderId="2" xfId="20" applyNumberFormat="1" applyFont="1" applyFill="1" applyBorder="1" applyAlignment="1">
      <alignment horizontal="left" vertical="center" wrapText="1" indent="2"/>
    </xf>
    <xf numFmtId="0" fontId="170" fillId="0" borderId="2" xfId="20" applyFont="1" applyFill="1" applyBorder="1" applyAlignment="1">
      <alignment horizontal="center" vertical="center"/>
    </xf>
    <xf numFmtId="3" fontId="170" fillId="0" borderId="31" xfId="20" applyNumberFormat="1" applyFont="1" applyFill="1" applyBorder="1" applyAlignment="1">
      <alignment horizontal="center" vertical="center"/>
    </xf>
    <xf numFmtId="3" fontId="99" fillId="0" borderId="2" xfId="20" applyNumberFormat="1" applyFont="1" applyFill="1" applyBorder="1" applyAlignment="1">
      <alignment horizontal="center" vertical="center"/>
    </xf>
    <xf numFmtId="49" fontId="69" fillId="4" borderId="1" xfId="20" applyNumberFormat="1" applyFont="1" applyFill="1" applyBorder="1" applyAlignment="1">
      <alignment horizontal="center"/>
    </xf>
    <xf numFmtId="0" fontId="171" fillId="0" borderId="4" xfId="20" applyFont="1" applyFill="1" applyBorder="1"/>
    <xf numFmtId="0" fontId="171" fillId="0" borderId="3" xfId="20" applyFont="1" applyFill="1" applyBorder="1" applyAlignment="1">
      <alignment horizontal="center"/>
    </xf>
    <xf numFmtId="0" fontId="172" fillId="0" borderId="4" xfId="20" applyFont="1" applyFill="1" applyBorder="1" applyAlignment="1">
      <alignment horizontal="left"/>
    </xf>
    <xf numFmtId="0" fontId="172" fillId="0" borderId="3" xfId="20" applyFont="1" applyFill="1" applyBorder="1" applyAlignment="1">
      <alignment horizontal="center"/>
    </xf>
    <xf numFmtId="3" fontId="172" fillId="0" borderId="3" xfId="20" applyNumberFormat="1" applyFont="1" applyFill="1" applyBorder="1" applyAlignment="1">
      <alignment horizontal="center"/>
    </xf>
    <xf numFmtId="0" fontId="172" fillId="0" borderId="3" xfId="20" applyNumberFormat="1" applyFont="1" applyFill="1" applyBorder="1" applyAlignment="1">
      <alignment horizontal="center"/>
    </xf>
    <xf numFmtId="49" fontId="172" fillId="0" borderId="3" xfId="20" applyNumberFormat="1" applyFont="1" applyFill="1" applyBorder="1" applyAlignment="1">
      <alignment horizontal="center" vertical="center"/>
    </xf>
    <xf numFmtId="3" fontId="172" fillId="0" borderId="3" xfId="20" applyNumberFormat="1" applyFont="1" applyFill="1" applyBorder="1" applyAlignment="1">
      <alignment horizontal="center" vertical="center"/>
    </xf>
    <xf numFmtId="0" fontId="173" fillId="0" borderId="4" xfId="20" applyFont="1" applyFill="1" applyBorder="1"/>
    <xf numFmtId="0" fontId="173" fillId="0" borderId="3" xfId="20" applyFont="1" applyFill="1" applyBorder="1" applyAlignment="1">
      <alignment horizontal="center"/>
    </xf>
    <xf numFmtId="0" fontId="174" fillId="0" borderId="4" xfId="20" applyFont="1" applyFill="1" applyBorder="1" applyAlignment="1">
      <alignment horizontal="left"/>
    </xf>
    <xf numFmtId="0" fontId="174" fillId="0" borderId="3" xfId="20" applyFont="1" applyFill="1" applyBorder="1" applyAlignment="1">
      <alignment horizontal="center"/>
    </xf>
    <xf numFmtId="49" fontId="174" fillId="0" borderId="3" xfId="20" applyNumberFormat="1" applyFont="1" applyFill="1" applyBorder="1" applyAlignment="1">
      <alignment horizontal="center" vertical="center"/>
    </xf>
    <xf numFmtId="49" fontId="173" fillId="0" borderId="3" xfId="20" applyNumberFormat="1" applyFont="1" applyFill="1" applyBorder="1" applyAlignment="1">
      <alignment horizontal="center" vertical="center"/>
    </xf>
    <xf numFmtId="0" fontId="174" fillId="0" borderId="4" xfId="20" applyFont="1" applyFill="1" applyBorder="1" applyAlignment="1">
      <alignment horizontal="center"/>
    </xf>
    <xf numFmtId="0" fontId="173" fillId="0" borderId="4" xfId="20" applyFont="1" applyFill="1" applyBorder="1" applyAlignment="1">
      <alignment horizontal="left"/>
    </xf>
    <xf numFmtId="3" fontId="173" fillId="0" borderId="3" xfId="20" applyNumberFormat="1" applyFont="1" applyFill="1" applyBorder="1" applyAlignment="1">
      <alignment horizontal="center"/>
    </xf>
    <xf numFmtId="0" fontId="173" fillId="0" borderId="4" xfId="20" applyFont="1" applyFill="1" applyBorder="1" applyAlignment="1">
      <alignment horizontal="center"/>
    </xf>
    <xf numFmtId="0" fontId="158" fillId="0" borderId="4" xfId="20" applyFont="1" applyFill="1" applyBorder="1" applyAlignment="1">
      <alignment horizontal="left"/>
    </xf>
    <xf numFmtId="3" fontId="158" fillId="0" borderId="3" xfId="20" applyNumberFormat="1" applyFont="1" applyFill="1" applyBorder="1" applyAlignment="1">
      <alignment horizontal="center" vertical="center"/>
    </xf>
    <xf numFmtId="0" fontId="176" fillId="0" borderId="4" xfId="20" applyFont="1" applyFill="1" applyBorder="1" applyAlignment="1">
      <alignment horizontal="left"/>
    </xf>
    <xf numFmtId="0" fontId="176" fillId="0" borderId="3" xfId="20" applyFont="1" applyFill="1" applyBorder="1" applyAlignment="1">
      <alignment horizontal="center"/>
    </xf>
    <xf numFmtId="0" fontId="176" fillId="0" borderId="3" xfId="20" applyNumberFormat="1" applyFont="1" applyFill="1" applyBorder="1" applyAlignment="1">
      <alignment horizontal="center" vertical="center"/>
    </xf>
    <xf numFmtId="49" fontId="158" fillId="0" borderId="3" xfId="20" applyNumberFormat="1" applyFont="1" applyFill="1" applyBorder="1" applyAlignment="1">
      <alignment horizontal="center" vertical="center"/>
    </xf>
    <xf numFmtId="0" fontId="172" fillId="0" borderId="4" xfId="20" applyFont="1" applyFill="1" applyBorder="1"/>
    <xf numFmtId="0" fontId="172" fillId="0" borderId="2" xfId="20" applyFont="1" applyFill="1" applyBorder="1" applyAlignment="1">
      <alignment horizontal="center"/>
    </xf>
    <xf numFmtId="0" fontId="173" fillId="0" borderId="5" xfId="20" applyFont="1" applyFill="1" applyBorder="1"/>
    <xf numFmtId="0" fontId="174" fillId="0" borderId="1" xfId="20" applyFont="1" applyFill="1" applyBorder="1" applyAlignment="1">
      <alignment horizontal="center" vertical="center"/>
    </xf>
    <xf numFmtId="0" fontId="60" fillId="4" borderId="1" xfId="20" applyFont="1" applyFill="1" applyBorder="1" applyAlignment="1">
      <alignment horizontal="center"/>
    </xf>
    <xf numFmtId="0" fontId="173" fillId="0" borderId="3" xfId="20" applyFont="1" applyFill="1" applyBorder="1" applyAlignment="1">
      <alignment horizontal="center" vertical="center"/>
    </xf>
    <xf numFmtId="0" fontId="174" fillId="0" borderId="4" xfId="20" applyFont="1" applyFill="1" applyBorder="1"/>
    <xf numFmtId="0" fontId="174" fillId="0" borderId="3" xfId="20" applyFont="1" applyFill="1" applyBorder="1" applyAlignment="1">
      <alignment horizontal="center" vertical="center"/>
    </xf>
    <xf numFmtId="49" fontId="174" fillId="0" borderId="3" xfId="20" applyNumberFormat="1" applyFont="1" applyFill="1" applyBorder="1" applyAlignment="1">
      <alignment horizontal="center"/>
    </xf>
    <xf numFmtId="0" fontId="174" fillId="0" borderId="4" xfId="20" applyFont="1" applyFill="1" applyBorder="1" applyAlignment="1">
      <alignment vertical="center" wrapText="1"/>
    </xf>
    <xf numFmtId="0" fontId="174" fillId="0" borderId="2" xfId="20" applyFont="1" applyFill="1" applyBorder="1" applyAlignment="1">
      <alignment horizontal="center"/>
    </xf>
    <xf numFmtId="3" fontId="60" fillId="4" borderId="0" xfId="20" applyNumberFormat="1" applyFont="1" applyFill="1" applyBorder="1" applyAlignment="1">
      <alignment horizontal="center"/>
    </xf>
    <xf numFmtId="0" fontId="171" fillId="0" borderId="0" xfId="20" applyFont="1" applyFill="1" applyBorder="1" applyAlignment="1">
      <alignment horizontal="center"/>
    </xf>
    <xf numFmtId="0" fontId="172" fillId="0" borderId="3" xfId="20" applyFont="1" applyFill="1" applyBorder="1" applyAlignment="1">
      <alignment horizontal="center" vertical="center"/>
    </xf>
    <xf numFmtId="0" fontId="172" fillId="0" borderId="0" xfId="20" applyFont="1" applyFill="1" applyBorder="1" applyAlignment="1">
      <alignment horizontal="center"/>
    </xf>
    <xf numFmtId="0" fontId="60" fillId="0" borderId="21" xfId="20" applyFont="1" applyFill="1" applyBorder="1" applyAlignment="1">
      <alignment horizontal="center"/>
    </xf>
    <xf numFmtId="0" fontId="176" fillId="0" borderId="4" xfId="20" applyFont="1" applyFill="1" applyBorder="1" applyAlignment="1">
      <alignment wrapText="1"/>
    </xf>
    <xf numFmtId="0" fontId="176" fillId="0" borderId="3" xfId="20" applyFont="1" applyFill="1" applyBorder="1" applyAlignment="1">
      <alignment horizontal="center" vertical="center"/>
    </xf>
    <xf numFmtId="0" fontId="176" fillId="0" borderId="0" xfId="20" applyFont="1" applyFill="1" applyBorder="1" applyAlignment="1">
      <alignment horizontal="center" vertical="center"/>
    </xf>
    <xf numFmtId="0" fontId="173" fillId="0" borderId="0" xfId="20" applyFont="1" applyFill="1" applyBorder="1" applyAlignment="1">
      <alignment horizontal="center"/>
    </xf>
    <xf numFmtId="0" fontId="174" fillId="0" borderId="0" xfId="20" applyFont="1" applyFill="1" applyBorder="1" applyAlignment="1">
      <alignment horizontal="center"/>
    </xf>
    <xf numFmtId="0" fontId="171" fillId="0" borderId="3" xfId="20" applyFont="1" applyFill="1" applyBorder="1" applyAlignment="1">
      <alignment horizontal="center" vertical="center"/>
    </xf>
    <xf numFmtId="3" fontId="172" fillId="0" borderId="3" xfId="293" applyNumberFormat="1" applyFont="1" applyFill="1" applyBorder="1" applyAlignment="1">
      <alignment horizontal="center"/>
    </xf>
    <xf numFmtId="0" fontId="171" fillId="0" borderId="3" xfId="20" applyFont="1" applyFill="1" applyBorder="1" applyAlignment="1">
      <alignment horizontal="left"/>
    </xf>
    <xf numFmtId="3" fontId="171" fillId="0" borderId="3" xfId="20" applyNumberFormat="1" applyFont="1" applyFill="1" applyBorder="1" applyAlignment="1">
      <alignment horizontal="center"/>
    </xf>
    <xf numFmtId="0" fontId="172" fillId="0" borderId="3" xfId="20" applyFont="1" applyFill="1" applyBorder="1" applyAlignment="1">
      <alignment horizontal="left"/>
    </xf>
    <xf numFmtId="3" fontId="172" fillId="0" borderId="0" xfId="20" applyNumberFormat="1" applyFont="1" applyFill="1" applyBorder="1" applyAlignment="1">
      <alignment horizontal="center"/>
    </xf>
    <xf numFmtId="0" fontId="176" fillId="0" borderId="3" xfId="20" applyFont="1" applyFill="1" applyBorder="1" applyAlignment="1">
      <alignment horizontal="left" wrapText="1"/>
    </xf>
    <xf numFmtId="3" fontId="176" fillId="0" borderId="3" xfId="20" applyNumberFormat="1" applyFont="1" applyFill="1" applyBorder="1" applyAlignment="1">
      <alignment horizontal="center" vertical="center"/>
    </xf>
    <xf numFmtId="3" fontId="176" fillId="0" borderId="0" xfId="20" applyNumberFormat="1" applyFont="1" applyFill="1" applyBorder="1" applyAlignment="1">
      <alignment horizontal="center" vertical="center"/>
    </xf>
    <xf numFmtId="3" fontId="171" fillId="0" borderId="0" xfId="20" applyNumberFormat="1" applyFont="1" applyFill="1" applyBorder="1" applyAlignment="1">
      <alignment horizontal="center"/>
    </xf>
    <xf numFmtId="0" fontId="172" fillId="0" borderId="3" xfId="20" applyFont="1" applyFill="1" applyBorder="1" applyAlignment="1">
      <alignment horizontal="left" wrapText="1"/>
    </xf>
    <xf numFmtId="49" fontId="172" fillId="0" borderId="3" xfId="20" applyNumberFormat="1" applyFont="1" applyFill="1" applyBorder="1" applyAlignment="1">
      <alignment horizontal="center"/>
    </xf>
    <xf numFmtId="3" fontId="179" fillId="0" borderId="0" xfId="293" applyNumberFormat="1" applyFont="1" applyFill="1" applyAlignment="1">
      <alignment horizontal="center"/>
    </xf>
    <xf numFmtId="3" fontId="172" fillId="0" borderId="0" xfId="293" applyNumberFormat="1" applyFont="1" applyFill="1" applyAlignment="1">
      <alignment horizontal="center"/>
    </xf>
    <xf numFmtId="0" fontId="171" fillId="0" borderId="1" xfId="20" applyFont="1" applyFill="1" applyBorder="1" applyAlignment="1">
      <alignment horizontal="left"/>
    </xf>
    <xf numFmtId="0" fontId="172" fillId="0" borderId="1" xfId="20" applyFont="1" applyFill="1" applyBorder="1" applyAlignment="1">
      <alignment horizontal="center"/>
    </xf>
    <xf numFmtId="0" fontId="69" fillId="4" borderId="1" xfId="20" applyFont="1" applyFill="1" applyBorder="1" applyAlignment="1">
      <alignment horizontal="center"/>
    </xf>
    <xf numFmtId="0" fontId="172" fillId="0" borderId="3" xfId="20" applyFont="1" applyFill="1" applyBorder="1"/>
    <xf numFmtId="0" fontId="172" fillId="0" borderId="3" xfId="20" applyFont="1" applyFill="1" applyBorder="1" applyAlignment="1">
      <alignment vertical="center"/>
    </xf>
    <xf numFmtId="0" fontId="171" fillId="0" borderId="4" xfId="20" applyFont="1" applyFill="1" applyBorder="1" applyAlignment="1">
      <alignment horizontal="left"/>
    </xf>
    <xf numFmtId="0" fontId="172" fillId="0" borderId="2" xfId="20" applyFont="1" applyFill="1" applyBorder="1" applyAlignment="1">
      <alignment horizontal="center" vertical="center"/>
    </xf>
    <xf numFmtId="0" fontId="171" fillId="0" borderId="5" xfId="20" applyFont="1" applyFill="1" applyBorder="1" applyAlignment="1">
      <alignment horizontal="left"/>
    </xf>
    <xf numFmtId="0" fontId="172" fillId="0" borderId="1" xfId="20" applyFont="1" applyFill="1" applyBorder="1" applyAlignment="1">
      <alignment horizontal="center" vertical="center"/>
    </xf>
    <xf numFmtId="3" fontId="69" fillId="4" borderId="1" xfId="20" applyNumberFormat="1" applyFont="1" applyFill="1" applyBorder="1" applyAlignment="1">
      <alignment horizontal="center" vertical="center"/>
    </xf>
    <xf numFmtId="0" fontId="171" fillId="0" borderId="3" xfId="20" applyFont="1" applyFill="1" applyBorder="1" applyAlignment="1">
      <alignment horizontal="left" wrapText="1"/>
    </xf>
    <xf numFmtId="3" fontId="172" fillId="0" borderId="2" xfId="20" applyNumberFormat="1" applyFont="1" applyFill="1" applyBorder="1" applyAlignment="1">
      <alignment horizontal="center"/>
    </xf>
    <xf numFmtId="0" fontId="171" fillId="0" borderId="1" xfId="20" applyFont="1" applyFill="1" applyBorder="1" applyAlignment="1">
      <alignment horizontal="center"/>
    </xf>
    <xf numFmtId="3" fontId="69" fillId="4" borderId="1" xfId="20" applyNumberFormat="1" applyFont="1" applyFill="1" applyBorder="1" applyAlignment="1">
      <alignment horizontal="center"/>
    </xf>
    <xf numFmtId="0" fontId="172" fillId="0" borderId="3" xfId="20" applyFont="1" applyFill="1" applyBorder="1" applyAlignment="1">
      <alignment horizontal="left" vertical="distributed"/>
    </xf>
    <xf numFmtId="0" fontId="171" fillId="0" borderId="3" xfId="20" applyFont="1" applyFill="1" applyBorder="1" applyAlignment="1">
      <alignment horizontal="left" vertical="center"/>
    </xf>
    <xf numFmtId="0" fontId="171" fillId="0" borderId="2" xfId="20" applyFont="1" applyFill="1" applyBorder="1" applyAlignment="1">
      <alignment horizontal="left" vertical="center"/>
    </xf>
    <xf numFmtId="0" fontId="171" fillId="0" borderId="2" xfId="20" applyFont="1" applyFill="1" applyBorder="1" applyAlignment="1">
      <alignment horizontal="center"/>
    </xf>
    <xf numFmtId="168" fontId="50" fillId="0" borderId="0" xfId="0" applyNumberFormat="1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6" fontId="37" fillId="0" borderId="17" xfId="0" applyNumberFormat="1" applyFont="1" applyFill="1" applyBorder="1" applyAlignment="1">
      <alignment horizontal="center" vertical="center"/>
    </xf>
    <xf numFmtId="166" fontId="37" fillId="0" borderId="18" xfId="0" applyNumberFormat="1" applyFont="1" applyFill="1" applyBorder="1" applyAlignment="1">
      <alignment horizontal="center" vertical="center"/>
    </xf>
    <xf numFmtId="166" fontId="37" fillId="0" borderId="44" xfId="0" applyNumberFormat="1" applyFont="1" applyFill="1" applyBorder="1" applyAlignment="1">
      <alignment horizontal="center" vertical="center"/>
    </xf>
    <xf numFmtId="166" fontId="37" fillId="0" borderId="68" xfId="0" applyNumberFormat="1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38" xfId="0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horizontal="center" vertical="top" wrapText="1"/>
    </xf>
    <xf numFmtId="0" fontId="69" fillId="0" borderId="66" xfId="0" applyFont="1" applyFill="1" applyBorder="1" applyAlignment="1">
      <alignment horizontal="center" vertical="top" wrapText="1"/>
    </xf>
    <xf numFmtId="0" fontId="69" fillId="0" borderId="5" xfId="0" applyFont="1" applyFill="1" applyBorder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top" wrapText="1"/>
    </xf>
    <xf numFmtId="0" fontId="69" fillId="0" borderId="38" xfId="0" applyFont="1" applyFill="1" applyBorder="1" applyAlignment="1">
      <alignment horizontal="center" vertical="top" wrapText="1"/>
    </xf>
    <xf numFmtId="3" fontId="37" fillId="0" borderId="55" xfId="0" applyNumberFormat="1" applyFont="1" applyFill="1" applyBorder="1" applyAlignment="1">
      <alignment horizontal="center"/>
    </xf>
    <xf numFmtId="3" fontId="37" fillId="0" borderId="52" xfId="0" applyNumberFormat="1" applyFont="1" applyFill="1" applyBorder="1" applyAlignment="1">
      <alignment horizontal="center"/>
    </xf>
    <xf numFmtId="3" fontId="37" fillId="0" borderId="1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5" xfId="0" applyNumberFormat="1" applyFont="1" applyFill="1" applyBorder="1" applyAlignment="1">
      <alignment horizontal="center" vertical="center"/>
    </xf>
    <xf numFmtId="3" fontId="37" fillId="0" borderId="38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40" xfId="0" applyNumberFormat="1" applyFont="1" applyFill="1" applyBorder="1" applyAlignment="1">
      <alignment horizontal="center" vertical="center"/>
    </xf>
    <xf numFmtId="3" fontId="94" fillId="0" borderId="55" xfId="0" applyNumberFormat="1" applyFont="1" applyFill="1" applyBorder="1" applyAlignment="1">
      <alignment horizontal="center" vertical="center" wrapText="1"/>
    </xf>
    <xf numFmtId="3" fontId="94" fillId="0" borderId="52" xfId="0" applyNumberFormat="1" applyFont="1" applyFill="1" applyBorder="1" applyAlignment="1">
      <alignment horizontal="center" vertical="center" wrapText="1"/>
    </xf>
    <xf numFmtId="3" fontId="54" fillId="0" borderId="55" xfId="0" applyNumberFormat="1" applyFont="1" applyFill="1" applyBorder="1" applyAlignment="1">
      <alignment horizontal="center" vertical="center"/>
    </xf>
    <xf numFmtId="3" fontId="54" fillId="0" borderId="52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2" fontId="68" fillId="0" borderId="55" xfId="0" applyNumberFormat="1" applyFont="1" applyFill="1" applyBorder="1" applyAlignment="1">
      <alignment horizontal="center" vertical="center"/>
    </xf>
    <xf numFmtId="2" fontId="68" fillId="0" borderId="52" xfId="0" applyNumberFormat="1" applyFont="1" applyFill="1" applyBorder="1" applyAlignment="1">
      <alignment horizontal="center" vertical="center"/>
    </xf>
    <xf numFmtId="3" fontId="37" fillId="0" borderId="55" xfId="0" applyNumberFormat="1" applyFont="1" applyFill="1" applyBorder="1" applyAlignment="1">
      <alignment horizontal="center" vertical="center"/>
    </xf>
    <xf numFmtId="3" fontId="37" fillId="0" borderId="52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/>
    </xf>
    <xf numFmtId="3" fontId="37" fillId="0" borderId="40" xfId="0" applyNumberFormat="1" applyFont="1" applyFill="1" applyBorder="1" applyAlignment="1">
      <alignment horizontal="center"/>
    </xf>
    <xf numFmtId="3" fontId="37" fillId="0" borderId="10" xfId="0" applyNumberFormat="1" applyFont="1" applyFill="1" applyBorder="1" applyAlignment="1">
      <alignment horizontal="center"/>
    </xf>
    <xf numFmtId="3" fontId="37" fillId="0" borderId="38" xfId="0" applyNumberFormat="1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3" fontId="37" fillId="0" borderId="31" xfId="0" applyNumberFormat="1" applyFont="1" applyFill="1" applyBorder="1" applyAlignment="1">
      <alignment horizontal="center"/>
    </xf>
    <xf numFmtId="3" fontId="37" fillId="0" borderId="5" xfId="0" applyNumberFormat="1" applyFont="1" applyFill="1" applyBorder="1" applyAlignment="1">
      <alignment horizontal="center"/>
    </xf>
    <xf numFmtId="0" fontId="99" fillId="0" borderId="5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2" fontId="49" fillId="0" borderId="0" xfId="0" applyNumberFormat="1" applyFont="1" applyFill="1" applyAlignment="1">
      <alignment horizontal="center"/>
    </xf>
    <xf numFmtId="2" fontId="53" fillId="0" borderId="9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right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/>
    </xf>
    <xf numFmtId="0" fontId="136" fillId="0" borderId="67" xfId="0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 wrapText="1"/>
    </xf>
    <xf numFmtId="49" fontId="39" fillId="0" borderId="14" xfId="0" applyNumberFormat="1" applyFont="1" applyFill="1" applyBorder="1" applyAlignment="1">
      <alignment horizontal="center" vertical="center" wrapText="1"/>
    </xf>
    <xf numFmtId="49" fontId="39" fillId="0" borderId="67" xfId="0" applyNumberFormat="1" applyFont="1" applyFill="1" applyBorder="1" applyAlignment="1">
      <alignment horizontal="center" vertical="center" wrapText="1"/>
    </xf>
    <xf numFmtId="2" fontId="34" fillId="0" borderId="11" xfId="0" applyNumberFormat="1" applyFont="1" applyFill="1" applyBorder="1" applyAlignment="1">
      <alignment horizontal="center" vertical="center" wrapText="1"/>
    </xf>
    <xf numFmtId="2" fontId="34" fillId="0" borderId="58" xfId="0" applyNumberFormat="1" applyFont="1" applyFill="1" applyBorder="1" applyAlignment="1">
      <alignment horizontal="center" vertical="center" wrapText="1"/>
    </xf>
    <xf numFmtId="2" fontId="34" fillId="0" borderId="44" xfId="0" applyNumberFormat="1" applyFont="1" applyFill="1" applyBorder="1" applyAlignment="1">
      <alignment horizontal="center" vertical="center" wrapText="1"/>
    </xf>
    <xf numFmtId="2" fontId="34" fillId="0" borderId="68" xfId="0" applyNumberFormat="1" applyFont="1" applyFill="1" applyBorder="1" applyAlignment="1">
      <alignment horizontal="center" vertical="center" wrapText="1"/>
    </xf>
    <xf numFmtId="49" fontId="39" fillId="2" borderId="13" xfId="0" applyNumberFormat="1" applyFont="1" applyFill="1" applyBorder="1" applyAlignment="1">
      <alignment horizontal="center" vertical="center" wrapText="1"/>
    </xf>
    <xf numFmtId="49" fontId="39" fillId="2" borderId="16" xfId="0" applyNumberFormat="1" applyFont="1" applyFill="1" applyBorder="1" applyAlignment="1">
      <alignment horizontal="center" vertical="center" wrapText="1"/>
    </xf>
    <xf numFmtId="49" fontId="39" fillId="2" borderId="54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49" fontId="67" fillId="0" borderId="17" xfId="0" applyNumberFormat="1" applyFont="1" applyFill="1" applyBorder="1" applyAlignment="1">
      <alignment horizontal="left" vertical="center" wrapText="1"/>
    </xf>
    <xf numFmtId="49" fontId="67" fillId="0" borderId="18" xfId="0" applyNumberFormat="1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top" wrapText="1"/>
    </xf>
    <xf numFmtId="0" fontId="57" fillId="2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 wrapText="1"/>
    </xf>
    <xf numFmtId="0" fontId="87" fillId="0" borderId="11" xfId="0" applyFont="1" applyFill="1" applyBorder="1" applyAlignment="1">
      <alignment horizontal="center" vertical="center"/>
    </xf>
    <xf numFmtId="0" fontId="87" fillId="0" borderId="58" xfId="0" applyFont="1" applyFill="1" applyBorder="1" applyAlignment="1">
      <alignment horizontal="center" vertical="center"/>
    </xf>
    <xf numFmtId="0" fontId="87" fillId="0" borderId="44" xfId="0" applyFont="1" applyFill="1" applyBorder="1" applyAlignment="1">
      <alignment horizontal="center" vertical="center"/>
    </xf>
    <xf numFmtId="0" fontId="87" fillId="0" borderId="68" xfId="0" applyFont="1" applyFill="1" applyBorder="1" applyAlignment="1">
      <alignment horizontal="center" vertical="center"/>
    </xf>
    <xf numFmtId="0" fontId="75" fillId="0" borderId="38" xfId="0" applyFont="1" applyFill="1" applyBorder="1" applyAlignment="1">
      <alignment horizontal="center" vertical="center"/>
    </xf>
    <xf numFmtId="0" fontId="75" fillId="0" borderId="40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49" fontId="54" fillId="0" borderId="2" xfId="0" applyNumberFormat="1" applyFont="1" applyFill="1" applyBorder="1" applyAlignment="1">
      <alignment horizontal="center" vertical="center" wrapText="1"/>
    </xf>
    <xf numFmtId="2" fontId="94" fillId="0" borderId="55" xfId="0" applyNumberFormat="1" applyFont="1" applyFill="1" applyBorder="1" applyAlignment="1">
      <alignment horizontal="center" vertical="center" wrapText="1"/>
    </xf>
    <xf numFmtId="2" fontId="94" fillId="0" borderId="52" xfId="0" applyNumberFormat="1" applyFont="1" applyFill="1" applyBorder="1" applyAlignment="1">
      <alignment horizontal="center" vertical="center" wrapText="1"/>
    </xf>
    <xf numFmtId="0" fontId="115" fillId="2" borderId="0" xfId="0" applyFont="1" applyFill="1" applyAlignment="1">
      <alignment horizontal="center" wrapText="1"/>
    </xf>
    <xf numFmtId="0" fontId="57" fillId="0" borderId="17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6" fillId="0" borderId="44" xfId="0" applyFont="1" applyFill="1" applyBorder="1" applyAlignment="1">
      <alignment horizontal="left" vertical="center" wrapText="1"/>
    </xf>
    <xf numFmtId="0" fontId="56" fillId="0" borderId="68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6" fillId="0" borderId="57" xfId="0" applyFont="1" applyFill="1" applyBorder="1" applyAlignment="1">
      <alignment horizontal="left" vertical="center" wrapText="1"/>
    </xf>
    <xf numFmtId="0" fontId="36" fillId="0" borderId="41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7" fillId="0" borderId="12" xfId="0" applyNumberFormat="1" applyFont="1" applyFill="1" applyBorder="1" applyAlignment="1">
      <alignment horizontal="center" vertical="center"/>
    </xf>
    <xf numFmtId="0" fontId="57" fillId="0" borderId="67" xfId="0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horizontal="center" vertical="center" wrapText="1"/>
    </xf>
    <xf numFmtId="49" fontId="54" fillId="0" borderId="31" xfId="0" applyNumberFormat="1" applyFont="1" applyFill="1" applyBorder="1" applyAlignment="1">
      <alignment horizontal="center" vertical="center" wrapText="1"/>
    </xf>
    <xf numFmtId="2" fontId="94" fillId="0" borderId="71" xfId="0" applyNumberFormat="1" applyFont="1" applyFill="1" applyBorder="1" applyAlignment="1">
      <alignment horizontal="center" vertical="center" wrapText="1"/>
    </xf>
    <xf numFmtId="2" fontId="94" fillId="0" borderId="72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57" fillId="0" borderId="19" xfId="0" applyFont="1" applyFill="1" applyBorder="1" applyAlignment="1">
      <alignment horizontal="left" vertical="center" wrapText="1"/>
    </xf>
    <xf numFmtId="0" fontId="57" fillId="0" borderId="20" xfId="0" applyFont="1" applyFill="1" applyBorder="1" applyAlignment="1">
      <alignment horizontal="left" vertical="center" wrapText="1"/>
    </xf>
    <xf numFmtId="0" fontId="135" fillId="0" borderId="15" xfId="0" applyFont="1" applyFill="1" applyBorder="1" applyAlignment="1">
      <alignment horizontal="left" vertical="center" wrapText="1" indent="3"/>
    </xf>
    <xf numFmtId="0" fontId="57" fillId="0" borderId="10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7" fillId="0" borderId="68" xfId="0" applyFont="1" applyFill="1" applyBorder="1" applyAlignment="1">
      <alignment horizontal="left" vertical="center" wrapText="1"/>
    </xf>
    <xf numFmtId="0" fontId="56" fillId="2" borderId="42" xfId="0" applyFont="1" applyFill="1" applyBorder="1" applyAlignment="1">
      <alignment horizontal="left" vertical="center" wrapText="1"/>
    </xf>
    <xf numFmtId="0" fontId="56" fillId="2" borderId="34" xfId="0" applyFont="1" applyFill="1" applyBorder="1" applyAlignment="1">
      <alignment horizontal="left" vertical="center" wrapText="1"/>
    </xf>
    <xf numFmtId="0" fontId="56" fillId="2" borderId="17" xfId="0" applyFont="1" applyFill="1" applyBorder="1" applyAlignment="1">
      <alignment horizontal="left" vertical="center" wrapText="1"/>
    </xf>
    <xf numFmtId="0" fontId="56" fillId="2" borderId="18" xfId="0" applyFont="1" applyFill="1" applyBorder="1" applyAlignment="1">
      <alignment horizontal="left" vertical="center" wrapText="1"/>
    </xf>
    <xf numFmtId="0" fontId="119" fillId="2" borderId="44" xfId="0" applyFont="1" applyFill="1" applyBorder="1" applyAlignment="1">
      <alignment horizontal="left" vertical="center" wrapText="1"/>
    </xf>
    <xf numFmtId="0" fontId="119" fillId="2" borderId="68" xfId="0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left" vertical="center" wrapText="1"/>
    </xf>
    <xf numFmtId="0" fontId="56" fillId="0" borderId="58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67" fillId="0" borderId="18" xfId="0" applyFont="1" applyFill="1" applyBorder="1" applyAlignment="1">
      <alignment horizontal="left" vertical="center" wrapText="1"/>
    </xf>
    <xf numFmtId="0" fontId="57" fillId="0" borderId="69" xfId="0" applyFont="1" applyFill="1" applyBorder="1" applyAlignment="1">
      <alignment horizontal="left" vertical="center" wrapText="1"/>
    </xf>
    <xf numFmtId="0" fontId="57" fillId="0" borderId="74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6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49" fillId="0" borderId="0" xfId="0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right" vertical="top"/>
    </xf>
    <xf numFmtId="0" fontId="37" fillId="0" borderId="0" xfId="0" applyFont="1" applyFill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left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50" xfId="0" applyNumberFormat="1" applyFont="1" applyFill="1" applyBorder="1" applyAlignment="1">
      <alignment horizontal="center" vertical="center" wrapText="1"/>
    </xf>
    <xf numFmtId="49" fontId="75" fillId="0" borderId="52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 vertical="center" wrapText="1"/>
    </xf>
    <xf numFmtId="0" fontId="117" fillId="0" borderId="0" xfId="0" applyFont="1" applyFill="1" applyBorder="1" applyAlignment="1">
      <alignment horizontal="center" vertical="justify"/>
    </xf>
    <xf numFmtId="0" fontId="89" fillId="0" borderId="34" xfId="0" applyFont="1" applyFill="1" applyBorder="1" applyAlignment="1">
      <alignment horizontal="center" vertical="center" wrapText="1"/>
    </xf>
    <xf numFmtId="0" fontId="89" fillId="0" borderId="68" xfId="0" applyFont="1" applyFill="1" applyBorder="1" applyAlignment="1">
      <alignment horizontal="center" vertical="center" wrapText="1"/>
    </xf>
    <xf numFmtId="0" fontId="88" fillId="0" borderId="27" xfId="0" applyFont="1" applyFill="1" applyBorder="1" applyAlignment="1">
      <alignment horizontal="center" vertical="center" wrapText="1"/>
    </xf>
    <xf numFmtId="0" fontId="88" fillId="0" borderId="64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44" xfId="0" applyFont="1" applyFill="1" applyBorder="1" applyAlignment="1">
      <alignment horizontal="center" vertical="center" wrapText="1"/>
    </xf>
    <xf numFmtId="0" fontId="89" fillId="0" borderId="60" xfId="0" applyFont="1" applyFill="1" applyBorder="1" applyAlignment="1">
      <alignment horizontal="center" vertical="center" wrapText="1"/>
    </xf>
    <xf numFmtId="0" fontId="89" fillId="0" borderId="65" xfId="0" applyFont="1" applyFill="1" applyBorder="1" applyAlignment="1">
      <alignment horizontal="center" vertical="center" wrapText="1"/>
    </xf>
    <xf numFmtId="0" fontId="89" fillId="0" borderId="58" xfId="0" applyFont="1" applyFill="1" applyBorder="1" applyAlignment="1">
      <alignment horizontal="center" vertical="center" wrapText="1"/>
    </xf>
    <xf numFmtId="0" fontId="74" fillId="0" borderId="57" xfId="0" applyFont="1" applyFill="1" applyBorder="1" applyAlignment="1">
      <alignment horizontal="center" vertical="top" wrapText="1"/>
    </xf>
    <xf numFmtId="0" fontId="74" fillId="0" borderId="29" xfId="0" applyFont="1" applyFill="1" applyBorder="1" applyAlignment="1">
      <alignment horizontal="center" vertical="top" wrapText="1"/>
    </xf>
    <xf numFmtId="0" fontId="74" fillId="0" borderId="66" xfId="0" applyFont="1" applyFill="1" applyBorder="1" applyAlignment="1">
      <alignment horizontal="center" vertical="top" wrapText="1"/>
    </xf>
    <xf numFmtId="0" fontId="88" fillId="0" borderId="73" xfId="0" applyFont="1" applyFill="1" applyBorder="1" applyAlignment="1">
      <alignment horizontal="center" vertical="center" wrapText="1"/>
    </xf>
    <xf numFmtId="0" fontId="89" fillId="0" borderId="42" xfId="0" applyFont="1" applyFill="1" applyBorder="1" applyAlignment="1">
      <alignment horizontal="center" vertical="center" wrapText="1"/>
    </xf>
    <xf numFmtId="0" fontId="89" fillId="0" borderId="70" xfId="0" applyFont="1" applyFill="1" applyBorder="1" applyAlignment="1">
      <alignment horizontal="center" vertical="center" wrapText="1"/>
    </xf>
    <xf numFmtId="0" fontId="89" fillId="0" borderId="35" xfId="0" applyFont="1" applyFill="1" applyBorder="1" applyAlignment="1">
      <alignment horizontal="center" vertical="center" wrapText="1"/>
    </xf>
    <xf numFmtId="0" fontId="89" fillId="0" borderId="6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4" fillId="0" borderId="10" xfId="0" applyFont="1" applyFill="1" applyBorder="1" applyAlignment="1">
      <alignment horizontal="left" vertical="center" wrapText="1"/>
    </xf>
    <xf numFmtId="0" fontId="93" fillId="0" borderId="0" xfId="0" applyFont="1" applyFill="1" applyBorder="1" applyAlignment="1">
      <alignment horizontal="center" wrapText="1"/>
    </xf>
    <xf numFmtId="2" fontId="39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66" fontId="35" fillId="0" borderId="1" xfId="18" applyNumberFormat="1" applyFont="1" applyFill="1" applyBorder="1" applyAlignment="1">
      <alignment horizontal="center" vertical="center"/>
    </xf>
    <xf numFmtId="166" fontId="35" fillId="0" borderId="2" xfId="18" applyNumberFormat="1" applyFont="1" applyFill="1" applyBorder="1" applyAlignment="1">
      <alignment horizontal="center" vertical="center"/>
    </xf>
    <xf numFmtId="166" fontId="36" fillId="0" borderId="55" xfId="0" applyNumberFormat="1" applyFont="1" applyFill="1" applyBorder="1" applyAlignment="1">
      <alignment horizontal="center" vertical="center"/>
    </xf>
    <xf numFmtId="166" fontId="36" fillId="0" borderId="52" xfId="0" applyNumberFormat="1" applyFont="1" applyFill="1" applyBorder="1" applyAlignment="1">
      <alignment horizontal="center" vertical="center"/>
    </xf>
    <xf numFmtId="166" fontId="110" fillId="0" borderId="9" xfId="0" applyNumberFormat="1" applyFont="1" applyFill="1" applyBorder="1" applyAlignment="1">
      <alignment horizontal="center"/>
    </xf>
    <xf numFmtId="166" fontId="110" fillId="0" borderId="40" xfId="0" applyNumberFormat="1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 wrapText="1"/>
    </xf>
    <xf numFmtId="0" fontId="49" fillId="0" borderId="0" xfId="0" applyFont="1" applyFill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2" fillId="0" borderId="51" xfId="0" applyFont="1" applyFill="1" applyBorder="1" applyAlignment="1">
      <alignment horizontal="center"/>
    </xf>
    <xf numFmtId="0" fontId="42" fillId="0" borderId="64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41" fillId="0" borderId="57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1" fillId="0" borderId="66" xfId="0" applyFont="1" applyFill="1" applyBorder="1" applyAlignment="1">
      <alignment horizontal="center"/>
    </xf>
    <xf numFmtId="0" fontId="78" fillId="0" borderId="12" xfId="0" applyFont="1" applyFill="1" applyBorder="1" applyAlignment="1">
      <alignment horizontal="center"/>
    </xf>
    <xf numFmtId="0" fontId="78" fillId="0" borderId="14" xfId="0" applyFont="1" applyFill="1" applyBorder="1" applyAlignment="1">
      <alignment horizontal="center"/>
    </xf>
    <xf numFmtId="0" fontId="78" fillId="0" borderId="67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 wrapText="1"/>
    </xf>
    <xf numFmtId="4" fontId="57" fillId="0" borderId="66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6" fontId="57" fillId="0" borderId="31" xfId="0" applyNumberFormat="1" applyFont="1" applyFill="1" applyBorder="1" applyAlignment="1">
      <alignment horizontal="center" vertical="center"/>
    </xf>
    <xf numFmtId="166" fontId="57" fillId="0" borderId="40" xfId="0" applyNumberFormat="1" applyFont="1" applyFill="1" applyBorder="1" applyAlignment="1">
      <alignment horizontal="center" vertical="center"/>
    </xf>
    <xf numFmtId="4" fontId="57" fillId="0" borderId="29" xfId="0" applyNumberFormat="1" applyFont="1" applyFill="1" applyBorder="1" applyAlignment="1">
      <alignment horizontal="center" vertical="center"/>
    </xf>
    <xf numFmtId="4" fontId="57" fillId="0" borderId="43" xfId="0" applyNumberFormat="1" applyFont="1" applyFill="1" applyBorder="1" applyAlignment="1">
      <alignment horizontal="center" vertical="center"/>
    </xf>
    <xf numFmtId="166" fontId="57" fillId="0" borderId="33" xfId="0" applyNumberFormat="1" applyFont="1" applyFill="1" applyBorder="1" applyAlignment="1">
      <alignment horizontal="center" vertical="center"/>
    </xf>
    <xf numFmtId="166" fontId="57" fillId="0" borderId="48" xfId="0" applyNumberFormat="1" applyFont="1" applyFill="1" applyBorder="1" applyAlignment="1">
      <alignment horizontal="center" vertical="center"/>
    </xf>
    <xf numFmtId="4" fontId="57" fillId="0" borderId="57" xfId="0" applyNumberFormat="1" applyFont="1" applyFill="1" applyBorder="1" applyAlignment="1">
      <alignment horizontal="center" vertical="center"/>
    </xf>
    <xf numFmtId="4" fontId="57" fillId="0" borderId="41" xfId="0" applyNumberFormat="1" applyFont="1" applyFill="1" applyBorder="1" applyAlignment="1">
      <alignment horizontal="center" vertical="center"/>
    </xf>
    <xf numFmtId="166" fontId="57" fillId="0" borderId="57" xfId="0" applyNumberFormat="1" applyFont="1" applyFill="1" applyBorder="1" applyAlignment="1">
      <alignment horizontal="center" vertical="center"/>
    </xf>
    <xf numFmtId="166" fontId="57" fillId="0" borderId="41" xfId="0" applyNumberFormat="1" applyFont="1" applyFill="1" applyBorder="1" applyAlignment="1">
      <alignment horizontal="center" vertical="center"/>
    </xf>
    <xf numFmtId="168" fontId="50" fillId="0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horizontal="left" vertical="center"/>
    </xf>
    <xf numFmtId="0" fontId="56" fillId="0" borderId="5" xfId="0" applyFont="1" applyFill="1" applyBorder="1" applyAlignment="1">
      <alignment horizontal="center" vertical="center" wrapText="1"/>
    </xf>
    <xf numFmtId="0" fontId="56" fillId="0" borderId="38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/>
    </xf>
    <xf numFmtId="166" fontId="37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7" fillId="0" borderId="2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 wrapText="1"/>
    </xf>
    <xf numFmtId="166" fontId="37" fillId="0" borderId="3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left" vertical="top" wrapText="1"/>
    </xf>
    <xf numFmtId="0" fontId="74" fillId="0" borderId="0" xfId="20" applyFont="1" applyFill="1" applyAlignment="1">
      <alignment horizontal="left" vertical="center" wrapText="1"/>
    </xf>
    <xf numFmtId="0" fontId="117" fillId="0" borderId="0" xfId="20" applyFont="1" applyFill="1" applyBorder="1" applyAlignment="1">
      <alignment horizontal="center"/>
    </xf>
    <xf numFmtId="0" fontId="86" fillId="0" borderId="0" xfId="20" applyFont="1" applyFill="1" applyBorder="1" applyAlignment="1">
      <alignment horizontal="center"/>
    </xf>
    <xf numFmtId="0" fontId="87" fillId="0" borderId="1" xfId="20" applyFont="1" applyFill="1" applyBorder="1" applyAlignment="1">
      <alignment horizontal="center" vertical="center"/>
    </xf>
    <xf numFmtId="0" fontId="87" fillId="0" borderId="31" xfId="20" applyFont="1" applyFill="1" applyBorder="1" applyAlignment="1">
      <alignment horizontal="center" vertical="center"/>
    </xf>
    <xf numFmtId="0" fontId="69" fillId="0" borderId="55" xfId="20" applyFont="1" applyFill="1" applyBorder="1" applyAlignment="1">
      <alignment horizontal="center" vertical="center"/>
    </xf>
    <xf numFmtId="0" fontId="69" fillId="0" borderId="50" xfId="20" applyFont="1" applyFill="1" applyBorder="1" applyAlignment="1">
      <alignment horizontal="center" vertical="center"/>
    </xf>
    <xf numFmtId="0" fontId="87" fillId="5" borderId="31" xfId="20" applyFont="1" applyFill="1" applyBorder="1" applyAlignment="1">
      <alignment horizontal="center" vertical="center"/>
    </xf>
    <xf numFmtId="0" fontId="87" fillId="5" borderId="9" xfId="20" applyFont="1" applyFill="1" applyBorder="1" applyAlignment="1">
      <alignment horizontal="center" vertical="center"/>
    </xf>
    <xf numFmtId="0" fontId="87" fillId="5" borderId="40" xfId="20" applyFont="1" applyFill="1" applyBorder="1" applyAlignment="1">
      <alignment horizontal="center" vertical="center"/>
    </xf>
    <xf numFmtId="0" fontId="87" fillId="5" borderId="55" xfId="20" applyFont="1" applyFill="1" applyBorder="1" applyAlignment="1">
      <alignment horizontal="center" vertical="center"/>
    </xf>
    <xf numFmtId="0" fontId="87" fillId="5" borderId="50" xfId="20" applyFont="1" applyFill="1" applyBorder="1" applyAlignment="1">
      <alignment horizontal="center" vertical="center"/>
    </xf>
    <xf numFmtId="0" fontId="87" fillId="5" borderId="52" xfId="20" applyFont="1" applyFill="1" applyBorder="1" applyAlignment="1">
      <alignment horizontal="center" vertical="center"/>
    </xf>
    <xf numFmtId="0" fontId="74" fillId="0" borderId="0" xfId="20" applyFont="1" applyFill="1" applyBorder="1" applyAlignment="1">
      <alignment horizontal="left" vertical="center" wrapText="1"/>
    </xf>
    <xf numFmtId="0" fontId="60" fillId="0" borderId="0" xfId="20" applyFont="1" applyFill="1" applyBorder="1" applyAlignment="1">
      <alignment horizontal="left" vertical="center" wrapText="1"/>
    </xf>
    <xf numFmtId="0" fontId="74" fillId="0" borderId="0" xfId="20" applyFont="1" applyFill="1" applyAlignment="1">
      <alignment horizontal="left" wrapText="1"/>
    </xf>
    <xf numFmtId="0" fontId="120" fillId="0" borderId="0" xfId="0" applyFont="1" applyFill="1" applyBorder="1" applyAlignment="1">
      <alignment horizontal="left" vertical="top" wrapText="1"/>
    </xf>
    <xf numFmtId="166" fontId="37" fillId="0" borderId="11" xfId="0" applyNumberFormat="1" applyFont="1" applyFill="1" applyBorder="1" applyAlignment="1">
      <alignment horizontal="center" vertical="center"/>
    </xf>
    <xf numFmtId="166" fontId="37" fillId="0" borderId="58" xfId="0" applyNumberFormat="1" applyFont="1" applyFill="1" applyBorder="1" applyAlignment="1">
      <alignment horizontal="center" vertical="center"/>
    </xf>
    <xf numFmtId="166" fontId="37" fillId="0" borderId="29" xfId="0" applyNumberFormat="1" applyFont="1" applyFill="1" applyBorder="1" applyAlignment="1">
      <alignment horizontal="center" vertical="center"/>
    </xf>
    <xf numFmtId="166" fontId="37" fillId="0" borderId="43" xfId="0" applyNumberFormat="1" applyFont="1" applyFill="1" applyBorder="1" applyAlignment="1">
      <alignment horizontal="center" vertical="center"/>
    </xf>
    <xf numFmtId="166" fontId="37" fillId="0" borderId="17" xfId="0" applyNumberFormat="1" applyFont="1" applyFill="1" applyBorder="1" applyAlignment="1">
      <alignment horizontal="center" vertical="center"/>
    </xf>
    <xf numFmtId="166" fontId="37" fillId="0" borderId="18" xfId="0" applyNumberFormat="1" applyFont="1" applyFill="1" applyBorder="1" applyAlignment="1">
      <alignment horizontal="center" vertical="center"/>
    </xf>
    <xf numFmtId="166" fontId="37" fillId="0" borderId="44" xfId="0" applyNumberFormat="1" applyFont="1" applyFill="1" applyBorder="1" applyAlignment="1">
      <alignment horizontal="center" vertical="center"/>
    </xf>
    <xf numFmtId="166" fontId="37" fillId="0" borderId="68" xfId="0" applyNumberFormat="1" applyFont="1" applyFill="1" applyBorder="1" applyAlignment="1">
      <alignment horizontal="center" vertical="center"/>
    </xf>
    <xf numFmtId="166" fontId="37" fillId="0" borderId="66" xfId="0" applyNumberFormat="1" applyFont="1" applyFill="1" applyBorder="1" applyAlignment="1">
      <alignment horizontal="center" vertical="center"/>
    </xf>
    <xf numFmtId="166" fontId="37" fillId="0" borderId="45" xfId="0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right"/>
    </xf>
    <xf numFmtId="0" fontId="117" fillId="6" borderId="55" xfId="0" applyFont="1" applyFill="1" applyBorder="1" applyAlignment="1">
      <alignment horizontal="center" vertical="center" wrapText="1"/>
    </xf>
    <xf numFmtId="0" fontId="117" fillId="6" borderId="52" xfId="0" applyFont="1" applyFill="1" applyBorder="1" applyAlignment="1">
      <alignment horizontal="center" vertical="center" wrapText="1"/>
    </xf>
    <xf numFmtId="0" fontId="128" fillId="0" borderId="0" xfId="0" applyFont="1" applyFill="1" applyAlignment="1">
      <alignment horizontal="center" vertical="center"/>
    </xf>
    <xf numFmtId="0" fontId="117" fillId="6" borderId="1" xfId="0" applyFont="1" applyFill="1" applyBorder="1" applyAlignment="1">
      <alignment horizontal="center" vertical="center" wrapText="1"/>
    </xf>
    <xf numFmtId="0" fontId="117" fillId="6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5" fillId="0" borderId="55" xfId="0" applyNumberFormat="1" applyFont="1" applyFill="1" applyBorder="1" applyAlignment="1">
      <alignment horizontal="center" vertical="center"/>
    </xf>
    <xf numFmtId="2" fontId="35" fillId="0" borderId="50" xfId="0" applyNumberFormat="1" applyFont="1" applyFill="1" applyBorder="1" applyAlignment="1">
      <alignment horizontal="center" vertical="center"/>
    </xf>
    <xf numFmtId="2" fontId="35" fillId="0" borderId="52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167" fontId="60" fillId="0" borderId="38" xfId="0" applyNumberFormat="1" applyFont="1" applyFill="1" applyBorder="1" applyAlignment="1">
      <alignment horizontal="center" vertical="center"/>
    </xf>
    <xf numFmtId="167" fontId="60" fillId="0" borderId="39" xfId="0" applyNumberFormat="1" applyFont="1" applyFill="1" applyBorder="1" applyAlignment="1">
      <alignment horizontal="center" vertical="center"/>
    </xf>
    <xf numFmtId="167" fontId="60" fillId="0" borderId="40" xfId="0" applyNumberFormat="1" applyFont="1" applyFill="1" applyBorder="1" applyAlignment="1">
      <alignment horizontal="center" vertical="center"/>
    </xf>
    <xf numFmtId="170" fontId="60" fillId="0" borderId="60" xfId="1" applyNumberFormat="1" applyFont="1" applyFill="1" applyBorder="1" applyAlignment="1">
      <alignment horizontal="center" vertical="center"/>
    </xf>
    <xf numFmtId="170" fontId="60" fillId="0" borderId="59" xfId="1" applyNumberFormat="1" applyFont="1" applyFill="1" applyBorder="1" applyAlignment="1">
      <alignment horizontal="center" vertical="center"/>
    </xf>
    <xf numFmtId="170" fontId="60" fillId="0" borderId="65" xfId="1" applyNumberFormat="1" applyFont="1" applyFill="1" applyBorder="1" applyAlignment="1">
      <alignment horizontal="center" vertical="center"/>
    </xf>
    <xf numFmtId="170" fontId="60" fillId="0" borderId="38" xfId="1" applyNumberFormat="1" applyFont="1" applyFill="1" applyBorder="1" applyAlignment="1">
      <alignment horizontal="center" vertical="center"/>
    </xf>
    <xf numFmtId="170" fontId="60" fillId="0" borderId="39" xfId="1" applyNumberFormat="1" applyFont="1" applyFill="1" applyBorder="1" applyAlignment="1">
      <alignment horizontal="center" vertical="center"/>
    </xf>
    <xf numFmtId="170" fontId="60" fillId="0" borderId="40" xfId="1" applyNumberFormat="1" applyFont="1" applyFill="1" applyBorder="1" applyAlignment="1">
      <alignment horizontal="center" vertical="center"/>
    </xf>
    <xf numFmtId="167" fontId="60" fillId="0" borderId="76" xfId="0" applyNumberFormat="1" applyFont="1" applyFill="1" applyBorder="1" applyAlignment="1">
      <alignment horizontal="center" vertical="center"/>
    </xf>
    <xf numFmtId="167" fontId="60" fillId="0" borderId="7" xfId="0" applyNumberFormat="1" applyFont="1" applyFill="1" applyBorder="1" applyAlignment="1">
      <alignment horizontal="center" vertical="center"/>
    </xf>
    <xf numFmtId="167" fontId="60" fillId="0" borderId="77" xfId="0" applyNumberFormat="1" applyFont="1" applyFill="1" applyBorder="1" applyAlignment="1">
      <alignment horizontal="center" vertical="center"/>
    </xf>
    <xf numFmtId="1" fontId="69" fillId="0" borderId="60" xfId="0" applyNumberFormat="1" applyFont="1" applyFill="1" applyBorder="1" applyAlignment="1">
      <alignment horizontal="center" vertical="center"/>
    </xf>
    <xf numFmtId="1" fontId="69" fillId="0" borderId="59" xfId="0" applyNumberFormat="1" applyFont="1" applyFill="1" applyBorder="1" applyAlignment="1">
      <alignment horizontal="center" vertical="center"/>
    </xf>
    <xf numFmtId="1" fontId="69" fillId="0" borderId="65" xfId="0" applyNumberFormat="1" applyFont="1" applyFill="1" applyBorder="1" applyAlignment="1">
      <alignment horizontal="center" vertical="center"/>
    </xf>
    <xf numFmtId="170" fontId="60" fillId="0" borderId="12" xfId="1" applyNumberFormat="1" applyFont="1" applyFill="1" applyBorder="1" applyAlignment="1">
      <alignment horizontal="center" vertical="center"/>
    </xf>
    <xf numFmtId="170" fontId="60" fillId="0" borderId="14" xfId="1" applyNumberFormat="1" applyFont="1" applyFill="1" applyBorder="1" applyAlignment="1">
      <alignment horizontal="center" vertical="center"/>
    </xf>
    <xf numFmtId="170" fontId="60" fillId="0" borderId="67" xfId="1" applyNumberFormat="1" applyFont="1" applyFill="1" applyBorder="1" applyAlignment="1">
      <alignment horizontal="center" vertical="center"/>
    </xf>
    <xf numFmtId="168" fontId="69" fillId="0" borderId="36" xfId="0" applyNumberFormat="1" applyFont="1" applyFill="1" applyBorder="1" applyAlignment="1">
      <alignment vertical="center" wrapText="1"/>
    </xf>
    <xf numFmtId="168" fontId="69" fillId="0" borderId="15" xfId="0" applyNumberFormat="1" applyFont="1" applyFill="1" applyBorder="1" applyAlignment="1">
      <alignment vertical="center" wrapText="1"/>
    </xf>
    <xf numFmtId="168" fontId="69" fillId="0" borderId="4" xfId="0" applyNumberFormat="1" applyFont="1" applyFill="1" applyBorder="1" applyAlignment="1">
      <alignment vertical="center" wrapText="1"/>
    </xf>
    <xf numFmtId="168" fontId="69" fillId="0" borderId="0" xfId="0" applyNumberFormat="1" applyFont="1" applyFill="1" applyBorder="1" applyAlignment="1">
      <alignment vertical="center" wrapText="1"/>
    </xf>
    <xf numFmtId="168" fontId="69" fillId="0" borderId="31" xfId="0" applyNumberFormat="1" applyFont="1" applyFill="1" applyBorder="1" applyAlignment="1">
      <alignment vertical="center" wrapText="1"/>
    </xf>
    <xf numFmtId="168" fontId="69" fillId="0" borderId="9" xfId="0" applyNumberFormat="1" applyFont="1" applyFill="1" applyBorder="1" applyAlignment="1">
      <alignment vertical="center" wrapText="1"/>
    </xf>
    <xf numFmtId="167" fontId="60" fillId="0" borderId="62" xfId="0" applyNumberFormat="1" applyFont="1" applyFill="1" applyBorder="1" applyAlignment="1">
      <alignment horizontal="center" vertical="center"/>
    </xf>
    <xf numFmtId="170" fontId="60" fillId="0" borderId="26" xfId="1" applyNumberFormat="1" applyFont="1" applyFill="1" applyBorder="1" applyAlignment="1">
      <alignment horizontal="center" vertical="center"/>
    </xf>
    <xf numFmtId="170" fontId="60" fillId="0" borderId="8" xfId="1" applyNumberFormat="1" applyFont="1" applyFill="1" applyBorder="1" applyAlignment="1">
      <alignment horizontal="center" vertical="center"/>
    </xf>
    <xf numFmtId="170" fontId="60" fillId="0" borderId="56" xfId="1" applyNumberFormat="1" applyFont="1" applyFill="1" applyBorder="1" applyAlignment="1">
      <alignment horizontal="center" vertical="center"/>
    </xf>
    <xf numFmtId="170" fontId="60" fillId="0" borderId="62" xfId="1" applyNumberFormat="1" applyFont="1" applyFill="1" applyBorder="1" applyAlignment="1">
      <alignment horizontal="center" vertical="center"/>
    </xf>
    <xf numFmtId="170" fontId="60" fillId="0" borderId="7" xfId="1" applyNumberFormat="1" applyFont="1" applyFill="1" applyBorder="1" applyAlignment="1">
      <alignment horizontal="center" vertical="center"/>
    </xf>
    <xf numFmtId="170" fontId="60" fillId="0" borderId="77" xfId="1" applyNumberFormat="1" applyFont="1" applyFill="1" applyBorder="1" applyAlignment="1">
      <alignment horizontal="center" vertical="center"/>
    </xf>
    <xf numFmtId="170" fontId="60" fillId="0" borderId="1" xfId="1" applyNumberFormat="1" applyFont="1" applyFill="1" applyBorder="1" applyAlignment="1">
      <alignment horizontal="center" vertical="center"/>
    </xf>
    <xf numFmtId="170" fontId="60" fillId="0" borderId="3" xfId="1" applyNumberFormat="1" applyFont="1" applyFill="1" applyBorder="1" applyAlignment="1">
      <alignment horizontal="center" vertical="center"/>
    </xf>
    <xf numFmtId="170" fontId="60" fillId="0" borderId="2" xfId="1" applyNumberFormat="1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60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59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/>
    </xf>
    <xf numFmtId="0" fontId="60" fillId="0" borderId="46" xfId="0" applyFont="1" applyFill="1" applyBorder="1" applyAlignment="1">
      <alignment horizontal="center" vertical="center"/>
    </xf>
    <xf numFmtId="0" fontId="60" fillId="0" borderId="59" xfId="0" applyFont="1" applyFill="1" applyBorder="1" applyAlignment="1">
      <alignment horizontal="center" vertical="center"/>
    </xf>
    <xf numFmtId="0" fontId="60" fillId="0" borderId="62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 wrapText="1"/>
    </xf>
    <xf numFmtId="0" fontId="69" fillId="0" borderId="39" xfId="0" applyFont="1" applyFill="1" applyBorder="1" applyAlignment="1">
      <alignment horizontal="center" vertical="center" wrapText="1"/>
    </xf>
    <xf numFmtId="0" fontId="69" fillId="0" borderId="31" xfId="0" applyFont="1" applyFill="1" applyBorder="1" applyAlignment="1">
      <alignment horizontal="center" vertical="center" wrapText="1"/>
    </xf>
    <xf numFmtId="0" fontId="69" fillId="0" borderId="40" xfId="0" applyFont="1" applyFill="1" applyBorder="1" applyAlignment="1">
      <alignment horizontal="center" vertical="center" wrapText="1"/>
    </xf>
    <xf numFmtId="167" fontId="60" fillId="0" borderId="1" xfId="0" applyNumberFormat="1" applyFont="1" applyFill="1" applyBorder="1" applyAlignment="1">
      <alignment horizontal="center" vertical="center"/>
    </xf>
    <xf numFmtId="167" fontId="60" fillId="0" borderId="3" xfId="0" applyNumberFormat="1" applyFont="1" applyFill="1" applyBorder="1" applyAlignment="1">
      <alignment horizontal="center" vertical="center"/>
    </xf>
    <xf numFmtId="167" fontId="60" fillId="0" borderId="2" xfId="0" applyNumberFormat="1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49" fontId="69" fillId="0" borderId="5" xfId="0" applyNumberFormat="1" applyFont="1" applyFill="1" applyBorder="1" applyAlignment="1">
      <alignment vertical="center" wrapText="1"/>
    </xf>
    <xf numFmtId="0" fontId="134" fillId="0" borderId="38" xfId="0" applyFont="1" applyFill="1" applyBorder="1" applyAlignment="1">
      <alignment vertical="center"/>
    </xf>
    <xf numFmtId="49" fontId="134" fillId="0" borderId="4" xfId="0" applyNumberFormat="1" applyFont="1" applyFill="1" applyBorder="1" applyAlignment="1">
      <alignment vertical="center" wrapText="1"/>
    </xf>
    <xf numFmtId="0" fontId="134" fillId="0" borderId="39" xfId="0" applyFont="1" applyFill="1" applyBorder="1" applyAlignment="1">
      <alignment vertical="center"/>
    </xf>
    <xf numFmtId="49" fontId="134" fillId="0" borderId="31" xfId="0" applyNumberFormat="1" applyFont="1" applyFill="1" applyBorder="1" applyAlignment="1">
      <alignment vertical="center" wrapText="1"/>
    </xf>
    <xf numFmtId="0" fontId="134" fillId="0" borderId="40" xfId="0" applyFont="1" applyFill="1" applyBorder="1" applyAlignment="1">
      <alignment vertical="center"/>
    </xf>
    <xf numFmtId="168" fontId="69" fillId="0" borderId="5" xfId="0" applyNumberFormat="1" applyFont="1" applyFill="1" applyBorder="1" applyAlignment="1">
      <alignment vertical="center" wrapText="1"/>
    </xf>
    <xf numFmtId="168" fontId="69" fillId="0" borderId="38" xfId="0" applyNumberFormat="1" applyFont="1" applyFill="1" applyBorder="1" applyAlignment="1">
      <alignment vertical="center" wrapText="1"/>
    </xf>
    <xf numFmtId="168" fontId="69" fillId="0" borderId="39" xfId="0" applyNumberFormat="1" applyFont="1" applyFill="1" applyBorder="1" applyAlignment="1">
      <alignment vertical="center" wrapText="1"/>
    </xf>
    <xf numFmtId="168" fontId="69" fillId="0" borderId="40" xfId="0" applyNumberFormat="1" applyFont="1" applyFill="1" applyBorder="1" applyAlignment="1">
      <alignment vertical="center" wrapText="1"/>
    </xf>
    <xf numFmtId="170" fontId="60" fillId="0" borderId="76" xfId="1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center" wrapText="1"/>
    </xf>
    <xf numFmtId="0" fontId="74" fillId="0" borderId="50" xfId="0" applyFont="1" applyFill="1" applyBorder="1" applyAlignment="1">
      <alignment horizontal="center" vertical="center" wrapText="1"/>
    </xf>
    <xf numFmtId="0" fontId="74" fillId="0" borderId="64" xfId="0" applyFont="1" applyFill="1" applyBorder="1" applyAlignment="1">
      <alignment horizontal="center" vertical="center"/>
    </xf>
    <xf numFmtId="0" fontId="74" fillId="0" borderId="28" xfId="0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wrapText="1"/>
    </xf>
    <xf numFmtId="0" fontId="75" fillId="0" borderId="50" xfId="0" applyFont="1" applyFill="1" applyBorder="1" applyAlignment="1">
      <alignment horizontal="center" wrapText="1"/>
    </xf>
    <xf numFmtId="0" fontId="75" fillId="0" borderId="52" xfId="0" applyFont="1" applyFill="1" applyBorder="1" applyAlignment="1">
      <alignment horizontal="center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60" xfId="0" applyFont="1" applyFill="1" applyBorder="1" applyAlignment="1">
      <alignment horizontal="center" vertical="center" wrapText="1"/>
    </xf>
    <xf numFmtId="0" fontId="74" fillId="0" borderId="58" xfId="0" applyFont="1" applyFill="1" applyBorder="1" applyAlignment="1">
      <alignment horizontal="center" vertical="center" wrapText="1"/>
    </xf>
    <xf numFmtId="0" fontId="74" fillId="0" borderId="46" xfId="0" applyFont="1" applyFill="1" applyBorder="1" applyAlignment="1">
      <alignment horizontal="center" vertical="center" wrapText="1"/>
    </xf>
    <xf numFmtId="0" fontId="74" fillId="0" borderId="62" xfId="0" applyFont="1" applyFill="1" applyBorder="1" applyAlignment="1">
      <alignment horizontal="center" vertical="center" wrapText="1"/>
    </xf>
    <xf numFmtId="0" fontId="74" fillId="0" borderId="37" xfId="0" applyFont="1" applyFill="1" applyBorder="1" applyAlignment="1">
      <alignment horizontal="center" vertical="center" wrapText="1"/>
    </xf>
    <xf numFmtId="0" fontId="74" fillId="0" borderId="53" xfId="0" applyFont="1" applyFill="1" applyBorder="1" applyAlignment="1">
      <alignment horizontal="center" vertical="center" wrapText="1"/>
    </xf>
    <xf numFmtId="0" fontId="74" fillId="0" borderId="26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/>
    </xf>
    <xf numFmtId="0" fontId="74" fillId="0" borderId="60" xfId="0" applyFont="1" applyFill="1" applyBorder="1" applyAlignment="1">
      <alignment horizontal="center" vertical="center"/>
    </xf>
    <xf numFmtId="0" fontId="74" fillId="0" borderId="58" xfId="0" applyFont="1" applyFill="1" applyBorder="1" applyAlignment="1">
      <alignment horizontal="center" vertical="center"/>
    </xf>
    <xf numFmtId="2" fontId="74" fillId="0" borderId="62" xfId="0" applyNumberFormat="1" applyFont="1" applyFill="1" applyBorder="1" applyAlignment="1">
      <alignment horizontal="center" vertical="center" wrapText="1"/>
    </xf>
    <xf numFmtId="2" fontId="74" fillId="0" borderId="37" xfId="0" applyNumberFormat="1" applyFont="1" applyFill="1" applyBorder="1" applyAlignment="1">
      <alignment horizontal="center" vertical="center" wrapText="1"/>
    </xf>
    <xf numFmtId="49" fontId="74" fillId="0" borderId="27" xfId="0" applyNumberFormat="1" applyFont="1" applyFill="1" applyBorder="1" applyAlignment="1">
      <alignment horizontal="center" vertical="center" wrapText="1"/>
    </xf>
    <xf numFmtId="49" fontId="74" fillId="0" borderId="64" xfId="0" applyNumberFormat="1" applyFont="1" applyFill="1" applyBorder="1" applyAlignment="1">
      <alignment horizontal="center" vertical="center" wrapText="1"/>
    </xf>
    <xf numFmtId="49" fontId="74" fillId="0" borderId="28" xfId="0" applyNumberFormat="1" applyFont="1" applyFill="1" applyBorder="1" applyAlignment="1">
      <alignment horizontal="center" vertical="center" wrapText="1"/>
    </xf>
    <xf numFmtId="2" fontId="74" fillId="0" borderId="55" xfId="0" applyNumberFormat="1" applyFont="1" applyFill="1" applyBorder="1" applyAlignment="1">
      <alignment horizontal="center" vertical="center" wrapText="1"/>
    </xf>
    <xf numFmtId="2" fontId="74" fillId="0" borderId="50" xfId="0" applyNumberFormat="1" applyFont="1" applyFill="1" applyBorder="1" applyAlignment="1">
      <alignment horizontal="center" vertical="center" wrapText="1"/>
    </xf>
    <xf numFmtId="0" fontId="74" fillId="0" borderId="51" xfId="0" applyFont="1" applyFill="1" applyBorder="1" applyAlignment="1">
      <alignment horizontal="center" vertical="center"/>
    </xf>
    <xf numFmtId="0" fontId="74" fillId="0" borderId="50" xfId="0" applyFont="1" applyFill="1" applyBorder="1" applyAlignment="1">
      <alignment horizontal="center" vertical="center"/>
    </xf>
    <xf numFmtId="0" fontId="74" fillId="0" borderId="73" xfId="0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left" vertical="top" wrapText="1"/>
    </xf>
    <xf numFmtId="0" fontId="74" fillId="0" borderId="46" xfId="0" applyFont="1" applyFill="1" applyBorder="1" applyAlignment="1">
      <alignment horizontal="center" vertical="center"/>
    </xf>
    <xf numFmtId="0" fontId="74" fillId="0" borderId="62" xfId="0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center" vertical="center" wrapText="1"/>
    </xf>
    <xf numFmtId="0" fontId="74" fillId="0" borderId="64" xfId="0" applyFont="1" applyFill="1" applyBorder="1" applyAlignment="1">
      <alignment horizontal="center" vertical="center" wrapText="1"/>
    </xf>
    <xf numFmtId="0" fontId="86" fillId="0" borderId="55" xfId="0" applyFont="1" applyFill="1" applyBorder="1" applyAlignment="1">
      <alignment horizontal="center" wrapText="1"/>
    </xf>
    <xf numFmtId="0" fontId="86" fillId="0" borderId="50" xfId="0" applyFont="1" applyFill="1" applyBorder="1" applyAlignment="1">
      <alignment horizontal="center" wrapText="1"/>
    </xf>
    <xf numFmtId="0" fontId="86" fillId="0" borderId="52" xfId="0" applyFont="1" applyFill="1" applyBorder="1" applyAlignment="1">
      <alignment horizontal="center" wrapText="1"/>
    </xf>
    <xf numFmtId="0" fontId="74" fillId="0" borderId="31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4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right"/>
    </xf>
    <xf numFmtId="49" fontId="74" fillId="0" borderId="51" xfId="0" applyNumberFormat="1" applyFont="1" applyFill="1" applyBorder="1" applyAlignment="1">
      <alignment horizontal="center" vertical="center" wrapText="1"/>
    </xf>
    <xf numFmtId="2" fontId="74" fillId="0" borderId="27" xfId="0" applyNumberFormat="1" applyFont="1" applyFill="1" applyBorder="1" applyAlignment="1">
      <alignment horizontal="center" vertical="center" wrapText="1"/>
    </xf>
    <xf numFmtId="2" fontId="74" fillId="0" borderId="64" xfId="0" applyNumberFormat="1" applyFont="1" applyFill="1" applyBorder="1" applyAlignment="1">
      <alignment horizontal="center" vertical="center" wrapText="1"/>
    </xf>
    <xf numFmtId="2" fontId="74" fillId="0" borderId="51" xfId="0" applyNumberFormat="1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wrapText="1"/>
    </xf>
    <xf numFmtId="0" fontId="75" fillId="0" borderId="38" xfId="0" applyFont="1" applyFill="1" applyBorder="1" applyAlignment="1">
      <alignment horizontal="center" wrapText="1"/>
    </xf>
    <xf numFmtId="2" fontId="74" fillId="0" borderId="52" xfId="0" applyNumberFormat="1" applyFont="1" applyFill="1" applyBorder="1" applyAlignment="1">
      <alignment horizontal="center" vertical="center" wrapText="1"/>
    </xf>
    <xf numFmtId="0" fontId="74" fillId="0" borderId="42" xfId="0" applyFont="1" applyFill="1" applyBorder="1" applyAlignment="1">
      <alignment horizontal="center"/>
    </xf>
    <xf numFmtId="0" fontId="74" fillId="0" borderId="70" xfId="0" applyFont="1" applyFill="1" applyBorder="1" applyAlignment="1">
      <alignment horizontal="center"/>
    </xf>
    <xf numFmtId="0" fontId="74" fillId="0" borderId="34" xfId="0" applyFont="1" applyFill="1" applyBorder="1" applyAlignment="1">
      <alignment horizontal="center"/>
    </xf>
    <xf numFmtId="0" fontId="74" fillId="0" borderId="11" xfId="0" applyFont="1" applyFill="1" applyBorder="1" applyAlignment="1">
      <alignment horizontal="center"/>
    </xf>
    <xf numFmtId="0" fontId="74" fillId="0" borderId="60" xfId="0" applyFont="1" applyFill="1" applyBorder="1" applyAlignment="1">
      <alignment horizontal="center"/>
    </xf>
    <xf numFmtId="0" fontId="74" fillId="0" borderId="58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 vertical="top" wrapText="1"/>
    </xf>
    <xf numFmtId="0" fontId="74" fillId="0" borderId="29" xfId="0" applyFont="1" applyFill="1" applyBorder="1" applyAlignment="1">
      <alignment horizontal="center"/>
    </xf>
    <xf numFmtId="0" fontId="74" fillId="0" borderId="16" xfId="0" applyFont="1" applyFill="1" applyBorder="1" applyAlignment="1">
      <alignment horizontal="center"/>
    </xf>
    <xf numFmtId="0" fontId="74" fillId="0" borderId="43" xfId="0" applyFont="1" applyFill="1" applyBorder="1" applyAlignment="1">
      <alignment horizontal="center"/>
    </xf>
    <xf numFmtId="0" fontId="74" fillId="0" borderId="17" xfId="0" applyFont="1" applyFill="1" applyBorder="1" applyAlignment="1">
      <alignment horizontal="center"/>
    </xf>
    <xf numFmtId="0" fontId="74" fillId="0" borderId="59" xfId="0" applyFont="1" applyFill="1" applyBorder="1" applyAlignment="1">
      <alignment horizontal="center"/>
    </xf>
    <xf numFmtId="0" fontId="74" fillId="0" borderId="18" xfId="0" applyFont="1" applyFill="1" applyBorder="1" applyAlignment="1">
      <alignment horizontal="center"/>
    </xf>
    <xf numFmtId="0" fontId="74" fillId="0" borderId="17" xfId="0" applyFont="1" applyFill="1" applyBorder="1" applyAlignment="1">
      <alignment horizontal="center" vertical="top" wrapText="1"/>
    </xf>
    <xf numFmtId="0" fontId="74" fillId="0" borderId="59" xfId="0" applyFont="1" applyFill="1" applyBorder="1" applyAlignment="1">
      <alignment horizontal="center" vertical="top" wrapText="1"/>
    </xf>
    <xf numFmtId="0" fontId="74" fillId="0" borderId="18" xfId="0" applyFont="1" applyFill="1" applyBorder="1" applyAlignment="1">
      <alignment horizontal="center" vertical="top" wrapText="1"/>
    </xf>
    <xf numFmtId="0" fontId="74" fillId="0" borderId="44" xfId="0" applyFont="1" applyFill="1" applyBorder="1" applyAlignment="1">
      <alignment horizontal="center" vertical="top" wrapText="1"/>
    </xf>
    <xf numFmtId="0" fontId="74" fillId="0" borderId="65" xfId="0" applyFont="1" applyFill="1" applyBorder="1" applyAlignment="1">
      <alignment horizontal="center" vertical="top" wrapText="1"/>
    </xf>
    <xf numFmtId="0" fontId="74" fillId="0" borderId="68" xfId="0" applyFont="1" applyFill="1" applyBorder="1" applyAlignment="1">
      <alignment horizontal="center" vertical="top" wrapText="1"/>
    </xf>
    <xf numFmtId="0" fontId="74" fillId="0" borderId="66" xfId="0" applyFont="1" applyFill="1" applyBorder="1" applyAlignment="1">
      <alignment horizontal="center"/>
    </xf>
    <xf numFmtId="0" fontId="74" fillId="0" borderId="54" xfId="0" applyFont="1" applyFill="1" applyBorder="1" applyAlignment="1">
      <alignment horizontal="center"/>
    </xf>
    <xf numFmtId="0" fontId="74" fillId="0" borderId="45" xfId="0" applyFont="1" applyFill="1" applyBorder="1" applyAlignment="1">
      <alignment horizontal="center"/>
    </xf>
    <xf numFmtId="0" fontId="74" fillId="0" borderId="44" xfId="0" applyFont="1" applyFill="1" applyBorder="1" applyAlignment="1">
      <alignment horizontal="center"/>
    </xf>
    <xf numFmtId="0" fontId="74" fillId="0" borderId="65" xfId="0" applyFont="1" applyFill="1" applyBorder="1" applyAlignment="1">
      <alignment horizontal="center"/>
    </xf>
    <xf numFmtId="0" fontId="74" fillId="0" borderId="68" xfId="0" applyFont="1" applyFill="1" applyBorder="1" applyAlignment="1">
      <alignment horizontal="center"/>
    </xf>
    <xf numFmtId="0" fontId="74" fillId="0" borderId="24" xfId="0" applyFont="1" applyFill="1" applyBorder="1" applyAlignment="1">
      <alignment horizontal="center"/>
    </xf>
    <xf numFmtId="0" fontId="74" fillId="0" borderId="77" xfId="0" applyFont="1" applyFill="1" applyBorder="1" applyAlignment="1">
      <alignment horizontal="center"/>
    </xf>
    <xf numFmtId="0" fontId="74" fillId="0" borderId="30" xfId="0" applyFont="1" applyFill="1" applyBorder="1" applyAlignment="1">
      <alignment horizontal="center"/>
    </xf>
    <xf numFmtId="0" fontId="74" fillId="0" borderId="42" xfId="0" applyFont="1" applyFill="1" applyBorder="1" applyAlignment="1">
      <alignment horizontal="center" vertical="top" wrapText="1"/>
    </xf>
    <xf numFmtId="0" fontId="74" fillId="0" borderId="70" xfId="0" applyFont="1" applyFill="1" applyBorder="1" applyAlignment="1">
      <alignment horizontal="center" vertical="top" wrapText="1"/>
    </xf>
    <xf numFmtId="0" fontId="74" fillId="0" borderId="34" xfId="0" applyFont="1" applyFill="1" applyBorder="1" applyAlignment="1">
      <alignment horizontal="center" vertical="top" wrapText="1"/>
    </xf>
    <xf numFmtId="0" fontId="74" fillId="0" borderId="57" xfId="0" applyFont="1" applyFill="1" applyBorder="1" applyAlignment="1">
      <alignment horizontal="center"/>
    </xf>
    <xf numFmtId="0" fontId="74" fillId="0" borderId="13" xfId="0" applyFont="1" applyFill="1" applyBorder="1" applyAlignment="1">
      <alignment horizontal="center"/>
    </xf>
    <xf numFmtId="0" fontId="74" fillId="0" borderId="41" xfId="0" applyFont="1" applyFill="1" applyBorder="1" applyAlignment="1">
      <alignment horizontal="center"/>
    </xf>
    <xf numFmtId="0" fontId="74" fillId="0" borderId="27" xfId="0" applyFont="1" applyFill="1" applyBorder="1" applyAlignment="1">
      <alignment horizontal="center" vertical="top" wrapText="1"/>
    </xf>
    <xf numFmtId="0" fontId="74" fillId="0" borderId="64" xfId="0" applyFont="1" applyFill="1" applyBorder="1" applyAlignment="1">
      <alignment horizontal="center" vertical="top" wrapText="1"/>
    </xf>
    <xf numFmtId="0" fontId="74" fillId="0" borderId="28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 vertical="top" wrapText="1"/>
    </xf>
    <xf numFmtId="0" fontId="74" fillId="0" borderId="52" xfId="0" applyFont="1" applyFill="1" applyBorder="1" applyAlignment="1">
      <alignment horizontal="center" vertical="center" wrapText="1"/>
    </xf>
    <xf numFmtId="0" fontId="86" fillId="0" borderId="55" xfId="0" applyFont="1" applyFill="1" applyBorder="1" applyAlignment="1">
      <alignment horizontal="center" vertical="center"/>
    </xf>
    <xf numFmtId="0" fontId="86" fillId="0" borderId="52" xfId="0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top" wrapText="1"/>
    </xf>
    <xf numFmtId="0" fontId="74" fillId="0" borderId="50" xfId="0" applyFont="1" applyFill="1" applyBorder="1" applyAlignment="1">
      <alignment horizontal="center" vertical="top" wrapText="1"/>
    </xf>
    <xf numFmtId="0" fontId="74" fillId="0" borderId="52" xfId="0" applyFont="1" applyFill="1" applyBorder="1" applyAlignment="1">
      <alignment horizontal="center" vertical="top" wrapText="1"/>
    </xf>
    <xf numFmtId="0" fontId="86" fillId="0" borderId="55" xfId="0" applyFont="1" applyFill="1" applyBorder="1" applyAlignment="1">
      <alignment horizontal="center" vertical="center" wrapText="1"/>
    </xf>
    <xf numFmtId="0" fontId="86" fillId="0" borderId="5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top" wrapText="1"/>
    </xf>
    <xf numFmtId="0" fontId="74" fillId="0" borderId="10" xfId="0" applyFont="1" applyFill="1" applyBorder="1" applyAlignment="1">
      <alignment horizontal="center" vertical="top" wrapText="1"/>
    </xf>
    <xf numFmtId="0" fontId="74" fillId="0" borderId="38" xfId="0" applyFont="1" applyFill="1" applyBorder="1" applyAlignment="1">
      <alignment horizontal="center" vertical="top" wrapText="1"/>
    </xf>
    <xf numFmtId="0" fontId="86" fillId="0" borderId="5" xfId="0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vertical="center" wrapText="1"/>
    </xf>
    <xf numFmtId="0" fontId="86" fillId="0" borderId="50" xfId="0" applyFont="1" applyFill="1" applyBorder="1" applyAlignment="1">
      <alignment horizontal="center" vertical="center" wrapText="1"/>
    </xf>
    <xf numFmtId="167" fontId="74" fillId="0" borderId="55" xfId="0" applyNumberFormat="1" applyFont="1" applyFill="1" applyBorder="1" applyAlignment="1">
      <alignment horizontal="center" vertical="center"/>
    </xf>
    <xf numFmtId="167" fontId="74" fillId="0" borderId="50" xfId="0" applyNumberFormat="1" applyFont="1" applyFill="1" applyBorder="1" applyAlignment="1">
      <alignment horizontal="center" vertical="center"/>
    </xf>
    <xf numFmtId="167" fontId="74" fillId="0" borderId="52" xfId="0" applyNumberFormat="1" applyFont="1" applyFill="1" applyBorder="1" applyAlignment="1">
      <alignment horizontal="center" vertical="center"/>
    </xf>
    <xf numFmtId="2" fontId="74" fillId="0" borderId="55" xfId="0" applyNumberFormat="1" applyFont="1" applyFill="1" applyBorder="1" applyAlignment="1">
      <alignment horizontal="center" vertical="center"/>
    </xf>
    <xf numFmtId="2" fontId="74" fillId="0" borderId="50" xfId="0" applyNumberFormat="1" applyFont="1" applyFill="1" applyBorder="1" applyAlignment="1">
      <alignment horizontal="center" vertical="center"/>
    </xf>
    <xf numFmtId="2" fontId="74" fillId="0" borderId="52" xfId="0" applyNumberFormat="1" applyFont="1" applyFill="1" applyBorder="1" applyAlignment="1">
      <alignment horizontal="center" vertical="center"/>
    </xf>
    <xf numFmtId="0" fontId="86" fillId="0" borderId="50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 wrapText="1"/>
    </xf>
    <xf numFmtId="167" fontId="74" fillId="0" borderId="5" xfId="0" applyNumberFormat="1" applyFont="1" applyFill="1" applyBorder="1" applyAlignment="1">
      <alignment horizontal="center" vertical="center"/>
    </xf>
    <xf numFmtId="167" fontId="74" fillId="0" borderId="10" xfId="0" applyNumberFormat="1" applyFont="1" applyFill="1" applyBorder="1" applyAlignment="1">
      <alignment horizontal="center" vertical="center"/>
    </xf>
    <xf numFmtId="167" fontId="74" fillId="0" borderId="38" xfId="0" applyNumberFormat="1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2" fontId="74" fillId="0" borderId="5" xfId="0" applyNumberFormat="1" applyFont="1" applyFill="1" applyBorder="1" applyAlignment="1">
      <alignment horizontal="center" vertical="center"/>
    </xf>
    <xf numFmtId="2" fontId="74" fillId="0" borderId="10" xfId="0" applyNumberFormat="1" applyFont="1" applyFill="1" applyBorder="1" applyAlignment="1">
      <alignment horizontal="center" vertical="center"/>
    </xf>
    <xf numFmtId="2" fontId="74" fillId="0" borderId="38" xfId="0" applyNumberFormat="1" applyFont="1" applyFill="1" applyBorder="1" applyAlignment="1">
      <alignment horizontal="center" vertical="center"/>
    </xf>
    <xf numFmtId="0" fontId="75" fillId="0" borderId="9" xfId="0" applyFont="1" applyFill="1" applyBorder="1" applyAlignment="1">
      <alignment horizontal="center" vertical="top" wrapText="1"/>
    </xf>
    <xf numFmtId="0" fontId="89" fillId="0" borderId="73" xfId="0" applyFont="1" applyFill="1" applyBorder="1" applyAlignment="1">
      <alignment horizontal="center" vertical="top" wrapText="1"/>
    </xf>
    <xf numFmtId="0" fontId="89" fillId="0" borderId="64" xfId="0" applyFont="1" applyFill="1" applyBorder="1" applyAlignment="1">
      <alignment horizontal="center" vertical="top" wrapText="1"/>
    </xf>
    <xf numFmtId="0" fontId="89" fillId="0" borderId="51" xfId="0" applyFont="1" applyFill="1" applyBorder="1" applyAlignment="1">
      <alignment horizontal="center" vertical="top" wrapText="1"/>
    </xf>
    <xf numFmtId="0" fontId="89" fillId="0" borderId="55" xfId="0" applyFont="1" applyFill="1" applyBorder="1" applyAlignment="1">
      <alignment horizontal="center" vertical="top" wrapText="1"/>
    </xf>
    <xf numFmtId="0" fontId="89" fillId="0" borderId="50" xfId="0" applyFont="1" applyFill="1" applyBorder="1" applyAlignment="1">
      <alignment horizontal="center" vertical="top" wrapText="1"/>
    </xf>
    <xf numFmtId="0" fontId="89" fillId="0" borderId="52" xfId="0" applyFont="1" applyFill="1" applyBorder="1" applyAlignment="1">
      <alignment horizontal="center" vertical="top" wrapText="1"/>
    </xf>
    <xf numFmtId="0" fontId="89" fillId="0" borderId="27" xfId="0" applyFont="1" applyFill="1" applyBorder="1" applyAlignment="1">
      <alignment horizontal="center" vertical="top" wrapText="1"/>
    </xf>
    <xf numFmtId="0" fontId="89" fillId="0" borderId="28" xfId="0" applyFont="1" applyFill="1" applyBorder="1" applyAlignment="1">
      <alignment horizontal="center" vertical="top" wrapText="1"/>
    </xf>
    <xf numFmtId="4" fontId="74" fillId="0" borderId="55" xfId="0" applyNumberFormat="1" applyFont="1" applyFill="1" applyBorder="1" applyAlignment="1">
      <alignment horizontal="center" vertical="center"/>
    </xf>
    <xf numFmtId="4" fontId="74" fillId="0" borderId="50" xfId="0" applyNumberFormat="1" applyFont="1" applyFill="1" applyBorder="1" applyAlignment="1">
      <alignment horizontal="center" vertical="center"/>
    </xf>
    <xf numFmtId="4" fontId="74" fillId="0" borderId="52" xfId="0" applyNumberFormat="1" applyFont="1" applyFill="1" applyBorder="1" applyAlignment="1">
      <alignment horizontal="center" vertical="center"/>
    </xf>
    <xf numFmtId="1" fontId="74" fillId="0" borderId="55" xfId="0" applyNumberFormat="1" applyFont="1" applyFill="1" applyBorder="1" applyAlignment="1">
      <alignment horizontal="center" vertical="center"/>
    </xf>
    <xf numFmtId="1" fontId="74" fillId="0" borderId="50" xfId="0" applyNumberFormat="1" applyFont="1" applyFill="1" applyBorder="1" applyAlignment="1">
      <alignment horizontal="center" vertical="center"/>
    </xf>
    <xf numFmtId="1" fontId="74" fillId="0" borderId="52" xfId="0" applyNumberFormat="1" applyFont="1" applyFill="1" applyBorder="1" applyAlignment="1">
      <alignment horizontal="center" vertical="center"/>
    </xf>
    <xf numFmtId="2" fontId="74" fillId="0" borderId="31" xfId="0" applyNumberFormat="1" applyFont="1" applyFill="1" applyBorder="1" applyAlignment="1">
      <alignment horizontal="center" vertical="center"/>
    </xf>
    <xf numFmtId="2" fontId="74" fillId="0" borderId="9" xfId="0" applyNumberFormat="1" applyFont="1" applyFill="1" applyBorder="1" applyAlignment="1">
      <alignment horizontal="center" vertical="center"/>
    </xf>
    <xf numFmtId="2" fontId="74" fillId="0" borderId="40" xfId="0" applyNumberFormat="1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167" fontId="32" fillId="0" borderId="0" xfId="0" applyNumberFormat="1" applyFont="1" applyFill="1" applyAlignment="1">
      <alignment horizontal="center" vertical="center"/>
    </xf>
    <xf numFmtId="167" fontId="32" fillId="0" borderId="0" xfId="0" applyNumberFormat="1" applyFont="1" applyFill="1" applyAlignment="1">
      <alignment horizontal="left"/>
    </xf>
    <xf numFmtId="0" fontId="33" fillId="0" borderId="6" xfId="0" applyFont="1" applyFill="1" applyBorder="1" applyAlignment="1">
      <alignment horizontal="center"/>
    </xf>
    <xf numFmtId="166" fontId="33" fillId="0" borderId="7" xfId="0" applyNumberFormat="1" applyFont="1" applyFill="1" applyBorder="1" applyAlignment="1">
      <alignment horizontal="center" vertical="center"/>
    </xf>
    <xf numFmtId="0" fontId="33" fillId="0" borderId="8" xfId="0" applyFont="1" applyFill="1" applyBorder="1"/>
    <xf numFmtId="0" fontId="36" fillId="0" borderId="0" xfId="0" applyFont="1" applyFill="1" applyBorder="1" applyAlignment="1">
      <alignment horizontal="left"/>
    </xf>
    <xf numFmtId="0" fontId="32" fillId="0" borderId="57" xfId="0" applyFont="1" applyFill="1" applyBorder="1"/>
    <xf numFmtId="166" fontId="131" fillId="0" borderId="60" xfId="0" applyNumberFormat="1" applyFont="1" applyFill="1" applyBorder="1" applyAlignment="1">
      <alignment horizontal="center" vertical="center"/>
    </xf>
    <xf numFmtId="166" fontId="131" fillId="0" borderId="41" xfId="0" applyNumberFormat="1" applyFont="1" applyFill="1" applyBorder="1" applyAlignment="1">
      <alignment horizontal="center" vertical="center"/>
    </xf>
    <xf numFmtId="167" fontId="33" fillId="0" borderId="59" xfId="0" applyNumberFormat="1" applyFont="1" applyFill="1" applyBorder="1" applyAlignment="1">
      <alignment horizontal="center"/>
    </xf>
    <xf numFmtId="167" fontId="33" fillId="0" borderId="18" xfId="0" applyNumberFormat="1" applyFont="1" applyFill="1" applyBorder="1" applyAlignment="1">
      <alignment horizontal="center"/>
    </xf>
    <xf numFmtId="2" fontId="32" fillId="0" borderId="0" xfId="0" applyNumberFormat="1" applyFont="1" applyFill="1" applyAlignment="1">
      <alignment horizontal="left"/>
    </xf>
    <xf numFmtId="167" fontId="33" fillId="0" borderId="77" xfId="0" applyNumberFormat="1" applyFont="1" applyFill="1" applyBorder="1" applyAlignment="1">
      <alignment horizontal="center"/>
    </xf>
    <xf numFmtId="167" fontId="33" fillId="0" borderId="30" xfId="0" applyNumberFormat="1" applyFont="1" applyFill="1" applyBorder="1" applyAlignment="1">
      <alignment horizontal="center"/>
    </xf>
    <xf numFmtId="0" fontId="32" fillId="0" borderId="11" xfId="0" applyFont="1" applyFill="1" applyBorder="1" applyAlignment="1">
      <alignment vertical="center"/>
    </xf>
    <xf numFmtId="14" fontId="32" fillId="0" borderId="60" xfId="0" applyNumberFormat="1" applyFont="1" applyFill="1" applyBorder="1" applyAlignment="1">
      <alignment vertical="center"/>
    </xf>
    <xf numFmtId="3" fontId="37" fillId="0" borderId="59" xfId="0" applyNumberFormat="1" applyFont="1" applyFill="1" applyBorder="1" applyAlignment="1">
      <alignment horizontal="center" vertical="center"/>
    </xf>
    <xf numFmtId="3" fontId="37" fillId="0" borderId="65" xfId="0" applyNumberFormat="1" applyFont="1" applyFill="1" applyBorder="1" applyAlignment="1">
      <alignment horizontal="center" vertical="center"/>
    </xf>
    <xf numFmtId="0" fontId="103" fillId="0" borderId="0" xfId="10" applyFont="1" applyFill="1"/>
    <xf numFmtId="0" fontId="103" fillId="0" borderId="0" xfId="7" applyFont="1" applyFill="1"/>
    <xf numFmtId="167" fontId="103" fillId="0" borderId="0" xfId="10" applyNumberFormat="1" applyFont="1" applyFill="1" applyBorder="1"/>
    <xf numFmtId="0" fontId="74" fillId="0" borderId="0" xfId="0" applyFont="1" applyFill="1" applyAlignment="1">
      <alignment horizontal="left"/>
    </xf>
    <xf numFmtId="0" fontId="103" fillId="0" borderId="0" xfId="11" applyFont="1" applyFill="1"/>
    <xf numFmtId="0" fontId="103" fillId="0" borderId="0" xfId="12" applyFont="1" applyFill="1"/>
    <xf numFmtId="0" fontId="103" fillId="0" borderId="0" xfId="13" applyFont="1" applyFill="1"/>
    <xf numFmtId="0" fontId="74" fillId="0" borderId="0" xfId="0" applyFont="1" applyFill="1" applyBorder="1" applyAlignment="1">
      <alignment horizontal="left" wrapText="1"/>
    </xf>
    <xf numFmtId="0" fontId="106" fillId="0" borderId="0" xfId="3" applyFont="1" applyFill="1" applyBorder="1" applyAlignment="1">
      <alignment horizontal="right" wrapText="1"/>
    </xf>
    <xf numFmtId="0" fontId="104" fillId="0" borderId="0" xfId="2" applyFont="1" applyFill="1" applyBorder="1" applyAlignment="1">
      <alignment horizontal="right" wrapText="1"/>
    </xf>
    <xf numFmtId="0" fontId="102" fillId="0" borderId="0" xfId="14" applyFill="1"/>
    <xf numFmtId="0" fontId="102" fillId="0" borderId="0" xfId="15" applyFill="1"/>
    <xf numFmtId="167" fontId="108" fillId="0" borderId="0" xfId="17" applyNumberFormat="1" applyFont="1" applyFill="1" applyBorder="1" applyAlignment="1">
      <alignment horizontal="center" wrapText="1"/>
    </xf>
    <xf numFmtId="0" fontId="106" fillId="0" borderId="0" xfId="4" applyFont="1" applyFill="1" applyBorder="1" applyAlignment="1">
      <alignment horizontal="right" wrapText="1"/>
    </xf>
    <xf numFmtId="0" fontId="103" fillId="0" borderId="0" xfId="16" applyFont="1" applyFill="1"/>
    <xf numFmtId="0" fontId="103" fillId="0" borderId="0" xfId="8" applyFont="1" applyFill="1"/>
    <xf numFmtId="0" fontId="74" fillId="0" borderId="0" xfId="17" applyFont="1" applyFill="1" applyBorder="1" applyAlignment="1">
      <alignment horizontal="left" wrapText="1"/>
    </xf>
    <xf numFmtId="0" fontId="103" fillId="0" borderId="0" xfId="9" applyFont="1" applyFill="1"/>
    <xf numFmtId="0" fontId="107" fillId="0" borderId="0" xfId="5" applyFont="1" applyFill="1" applyBorder="1" applyAlignment="1">
      <alignment horizontal="right" wrapText="1"/>
    </xf>
    <xf numFmtId="0" fontId="105" fillId="0" borderId="0" xfId="8" applyFont="1" applyFill="1"/>
    <xf numFmtId="0" fontId="34" fillId="0" borderId="0" xfId="0" applyFont="1" applyFill="1" applyBorder="1"/>
    <xf numFmtId="0" fontId="105" fillId="0" borderId="0" xfId="10" applyFont="1" applyFill="1"/>
    <xf numFmtId="0" fontId="105" fillId="0" borderId="0" xfId="9" applyFont="1" applyFill="1"/>
    <xf numFmtId="0" fontId="69" fillId="0" borderId="55" xfId="0" applyFont="1" applyFill="1" applyBorder="1" applyAlignment="1">
      <alignment horizontal="center" vertical="top" wrapText="1"/>
    </xf>
    <xf numFmtId="0" fontId="69" fillId="0" borderId="50" xfId="0" applyFont="1" applyFill="1" applyBorder="1" applyAlignment="1">
      <alignment horizontal="center" vertical="top" wrapText="1"/>
    </xf>
    <xf numFmtId="0" fontId="69" fillId="0" borderId="52" xfId="0" applyFont="1" applyFill="1" applyBorder="1" applyAlignment="1">
      <alignment horizontal="center" vertical="top" wrapText="1"/>
    </xf>
    <xf numFmtId="0" fontId="54" fillId="0" borderId="32" xfId="0" applyFont="1" applyFill="1" applyBorder="1" applyAlignment="1">
      <alignment horizontal="center" vertical="center" wrapText="1"/>
    </xf>
  </cellXfs>
  <cellStyles count="294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3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диаграмма!$A$22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234811919345106E-2"/>
                  <c:y val="-5.2727788179289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928671026037776E-2"/>
                  <c:y val="-4.449620356550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диаграмма!$AS$21:$AX$21</c:f>
              <c:strCache>
                <c:ptCount val="6"/>
                <c:pt idx="0">
                  <c:v>4 кв. 2015</c:v>
                </c:pt>
                <c:pt idx="1">
                  <c:v>1 кв. 2016</c:v>
                </c:pt>
                <c:pt idx="2">
                  <c:v>2 кв. 2016</c:v>
                </c:pt>
                <c:pt idx="3">
                  <c:v>3 кв. 2016</c:v>
                </c:pt>
                <c:pt idx="4">
                  <c:v>4 кв. 2016</c:v>
                </c:pt>
                <c:pt idx="5">
                  <c:v>1 кв. 2017</c:v>
                </c:pt>
              </c:strCache>
            </c:strRef>
          </c:cat>
          <c:val>
            <c:numRef>
              <c:f>диаграмма!$AS$22:$AX$22</c:f>
              <c:numCache>
                <c:formatCode>#,##0</c:formatCode>
                <c:ptCount val="6"/>
                <c:pt idx="0">
                  <c:v>3619</c:v>
                </c:pt>
                <c:pt idx="1">
                  <c:v>2842</c:v>
                </c:pt>
                <c:pt idx="2">
                  <c:v>3131</c:v>
                </c:pt>
                <c:pt idx="3">
                  <c:v>3030</c:v>
                </c:pt>
                <c:pt idx="4">
                  <c:v>3466</c:v>
                </c:pt>
                <c:pt idx="5">
                  <c:v>3591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диаграмма!$A$23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6729744173748105E-2"/>
                  <c:y val="3.192228088130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22180870948084E-2"/>
                  <c:y val="2.980784746765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50541032279324E-2"/>
                  <c:y val="4.819095652283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249835614215243E-2"/>
                  <c:y val="3.8336225975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237767599073037E-3"/>
                  <c:y val="-3.265781633508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280340598513E-2"/>
                  <c:y val="3.26864967995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диаграмма!$AS$21:$AX$21</c:f>
              <c:strCache>
                <c:ptCount val="6"/>
                <c:pt idx="0">
                  <c:v>4 кв. 2015</c:v>
                </c:pt>
                <c:pt idx="1">
                  <c:v>1 кв. 2016</c:v>
                </c:pt>
                <c:pt idx="2">
                  <c:v>2 кв. 2016</c:v>
                </c:pt>
                <c:pt idx="3">
                  <c:v>3 кв. 2016</c:v>
                </c:pt>
                <c:pt idx="4">
                  <c:v>4 кв. 2016</c:v>
                </c:pt>
                <c:pt idx="5">
                  <c:v>1 кв. 2017</c:v>
                </c:pt>
              </c:strCache>
            </c:strRef>
          </c:cat>
          <c:val>
            <c:numRef>
              <c:f>диаграмма!$AS$23:$AX$23</c:f>
              <c:numCache>
                <c:formatCode>#,##0</c:formatCode>
                <c:ptCount val="6"/>
                <c:pt idx="0">
                  <c:v>3435</c:v>
                </c:pt>
                <c:pt idx="1">
                  <c:v>2684</c:v>
                </c:pt>
                <c:pt idx="2">
                  <c:v>3045</c:v>
                </c:pt>
                <c:pt idx="3">
                  <c:v>3860</c:v>
                </c:pt>
                <c:pt idx="4">
                  <c:v>3816</c:v>
                </c:pt>
                <c:pt idx="5">
                  <c:v>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9280"/>
        <c:axId val="92779840"/>
      </c:lineChart>
      <c:catAx>
        <c:axId val="9277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92779840"/>
        <c:crosses val="autoZero"/>
        <c:auto val="1"/>
        <c:lblAlgn val="ctr"/>
        <c:lblOffset val="100"/>
        <c:noMultiLvlLbl val="0"/>
      </c:catAx>
      <c:valAx>
        <c:axId val="92779840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92779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01.06.2017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243957571357232E-2"/>
                  <c:y val="7.03292710149069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4385225451566E-2"/>
                  <c:y val="-9.89070507147702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210627291779291E-2"/>
                  <c:y val="-4.9985318897085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8710957366701229E-2"/>
                  <c:y val="4.225108880583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3.9991898888738865E-2"/>
                  <c:y val="1.3947354690331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545617314817705E-2"/>
                  <c:y val="3.13195498067925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0376832422803302E-2"/>
                  <c:y val="-1.41061356779446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146224"/>
        <c:axId val="156146784"/>
        <c:axId val="0"/>
      </c:bar3DChart>
      <c:catAx>
        <c:axId val="1561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4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диаграмма!$B$44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58432844592716E-2"/>
                  <c:y val="-3.958972431548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диаграмма!$B$45:$B$56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диаграмма!$C$44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диаграмма!$C$45:$C$56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диаграмма!$D$44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25199929475068E-2"/>
                  <c:y val="-2.964734181497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диаграмма!$D$45:$D$56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150144"/>
        <c:axId val="156150704"/>
      </c:lineChart>
      <c:catAx>
        <c:axId val="1561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15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5070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15014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5209194465218"/>
          <c:y val="0.15176494175170363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диаграмма!$E$44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29512174251E-2"/>
                  <c:y val="2.5682421246183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76368983750914E-2"/>
                  <c:y val="4.650877651686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61720135998063E-2"/>
                  <c:y val="3.2626651711450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796094706018123E-2"/>
                  <c:y val="1.8389457596150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63183536743301E-2"/>
                  <c:y val="1.5497515241344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15816842193181E-2"/>
                  <c:y val="-4.387730722669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диаграмма!$E$45:$E$56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диаграмма!$F$44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180095493571815E-2"/>
                  <c:y val="1.9677331026636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917106551151982E-2"/>
                  <c:y val="-2.16231191181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1983474936983E-2"/>
                  <c:y val="4.19991584739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65958446259385E-2"/>
                  <c:y val="2.925155052774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диаграмма!$F$45:$F$56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диаграмма!$G$44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16533450248706E-2"/>
                  <c:y val="-3.826857645246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1568517138056E-2"/>
                  <c:y val="-2.7585104804374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диаграмма!$G$45:$G$56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171216"/>
        <c:axId val="158171776"/>
      </c:lineChart>
      <c:catAx>
        <c:axId val="15817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17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7177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17121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175136"/>
        <c:axId val="158486240"/>
        <c:axId val="0"/>
      </c:bar3DChart>
      <c:catAx>
        <c:axId val="1581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4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8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17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диаграмма!$K$44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96556736773866E-2"/>
                  <c:y val="3.317285339332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339038121186E-2"/>
                  <c:y val="-5.3645021645021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диаграмма!$K$45:$K$56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диаграмма!$L$44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диаграмма!$L$45:$L$56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диаграмма!$M$44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71946999451835E-2"/>
                  <c:y val="5.056767904011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893012316430756E-2"/>
                  <c:y val="4.0221699560282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41820675734969E-2"/>
                  <c:y val="-4.8749633568531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12774141780622E-2"/>
                  <c:y val="-4.7479701400961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диаграмма!$M$45:$M$56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489600"/>
        <c:axId val="158490160"/>
      </c:lineChart>
      <c:catAx>
        <c:axId val="1584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49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9016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48960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диаграмма!$H$44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диаграмма!$H$45:$H$56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диаграмма!$I$44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1057834375E-2"/>
                  <c:y val="-3.711706394451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80200136381505E-2"/>
                  <c:y val="-2.9878871614642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диаграмма!$I$45:$I$56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диаграмма!$J$44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396438624865345E-2"/>
                  <c:y val="3.488765778212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28538240982535E-2"/>
                  <c:y val="5.645333941434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диаграмма!$J$45:$J$56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09888"/>
        <c:axId val="157210448"/>
      </c:lineChart>
      <c:catAx>
        <c:axId val="1572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21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1044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2098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диаграмма!$Q$44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70309988472661E-2"/>
                  <c:y val="-2.84090145106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87092591644464E-2"/>
                  <c:y val="3.7385759158997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666121351120282E-2"/>
                  <c:y val="1.549460372246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3061614420082E-2"/>
                  <c:y val="4.8953219789644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9290073999562E-3"/>
                  <c:y val="-1.81505041416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диаграмма!$Q$45:$Q$56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диаграмма!$R$44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958996804627165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29079394052706E-3"/>
                  <c:y val="4.559549052311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758124919684342E-2"/>
                  <c:y val="1.313422557088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514064693275694E-2"/>
                  <c:y val="-5.013004733617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84877285516166E-3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839714761354241E-2"/>
                  <c:y val="-4.35741883660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65816882651136E-2"/>
                  <c:y val="-3.901566238787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855347003417772E-2"/>
                  <c:y val="-5.13425363235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430332279113978E-2"/>
                  <c:y val="-5.0905245213328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диаграмма!$R$45:$R$56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диаграмма!$S$44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99775872411E-2"/>
                  <c:y val="4.45715394810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2554548266649E-2"/>
                  <c:y val="-5.0523784719481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382681888148224E-2"/>
                  <c:y val="-4.419007898716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диаграмма!$S$45:$S$56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214368"/>
        <c:axId val="157214928"/>
      </c:lineChart>
      <c:catAx>
        <c:axId val="1572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21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14928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21436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диаграмма!$N$44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370700135599745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746386035571316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634359113069155E-2"/>
                  <c:y val="3.5362498762607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558207715761846E-2"/>
                  <c:y val="3.260938348860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18159198204E-2"/>
                  <c:y val="3.472548801823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89156643728696E-2"/>
                  <c:y val="4.187177178525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2.877261473479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диаграмма!$N$45:$N$56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диаграмма!$O$44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878914630232129E-2"/>
                  <c:y val="-2.7453692653606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077360426182121E-2"/>
                  <c:y val="3.248518477381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37588066686271E-2"/>
                  <c:y val="-6.0278126348166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929386727753186E-2"/>
                  <c:y val="-4.993103426545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диаграмма!$O$45:$O$56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диаграмма!$P$44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40878577361878E-2"/>
                  <c:y val="3.440173111477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824797130851407E-2"/>
                  <c:y val="-4.467819010175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711929717742177E-2"/>
                  <c:y val="4.585138218990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диаграмма!$A$45:$A$56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диаграмма!$P$45:$P$56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491888"/>
        <c:axId val="157492448"/>
      </c:lineChart>
      <c:catAx>
        <c:axId val="15749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4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9244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4918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495808"/>
        <c:axId val="157496368"/>
        <c:axId val="0"/>
      </c:bar3DChart>
      <c:catAx>
        <c:axId val="1574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4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749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01.06.2017г.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- 23,2%
(2016г. - 22,8%)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- 29,6%
(2016г. - 30,8%)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- 27,3%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- 27,7%)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- 19,1%
(2016г. - 17,4%)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- 0,8%
(2016г. - 1,3%)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диаграмма!$A$14:$A$18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23.2</c:v>
                </c:pt>
                <c:pt idx="1">
                  <c:v>29.6</c:v>
                </c:pt>
                <c:pt idx="2">
                  <c:v>27.3</c:v>
                </c:pt>
                <c:pt idx="3">
                  <c:v>19.100000000000001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104432"/>
        <c:axId val="156104992"/>
        <c:axId val="0"/>
      </c:bar3DChart>
      <c:catAx>
        <c:axId val="15610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0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0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107792"/>
        <c:axId val="156108352"/>
        <c:axId val="0"/>
      </c:bar3DChart>
      <c:catAx>
        <c:axId val="15610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0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111152"/>
        <c:axId val="158871376"/>
        <c:axId val="0"/>
      </c:bar3DChart>
      <c:catAx>
        <c:axId val="15611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7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87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611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874176"/>
        <c:axId val="158874736"/>
        <c:axId val="0"/>
      </c:bar3DChart>
      <c:catAx>
        <c:axId val="1588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7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87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7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877536"/>
        <c:axId val="158878096"/>
        <c:axId val="0"/>
      </c:bar3DChart>
      <c:catAx>
        <c:axId val="1588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87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87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диаграмма!$B$4:$C$4</c:f>
              <c:strCache>
                <c:ptCount val="2"/>
                <c:pt idx="0">
                  <c:v>на 01.06.2016г.</c:v>
                </c:pt>
                <c:pt idx="1">
                  <c:v>на 01.06.2017г.</c:v>
                </c:pt>
              </c:strCache>
            </c:strRef>
          </c:cat>
          <c:val>
            <c:numRef>
              <c:f>диаграмма!$B$6:$C$6</c:f>
              <c:numCache>
                <c:formatCode>#\ ##0.0</c:formatCode>
                <c:ptCount val="2"/>
                <c:pt idx="0">
                  <c:v>45.6</c:v>
                </c:pt>
                <c:pt idx="1">
                  <c:v>54.1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диаграмма!$B$4:$C$4</c:f>
              <c:strCache>
                <c:ptCount val="2"/>
                <c:pt idx="0">
                  <c:v>на 01.06.2016г.</c:v>
                </c:pt>
                <c:pt idx="1">
                  <c:v>на 01.06.2017г.</c:v>
                </c:pt>
              </c:strCache>
            </c:strRef>
          </c:cat>
          <c:val>
            <c:numRef>
              <c:f>диаграмма!$B$7:$C$7</c:f>
              <c:numCache>
                <c:formatCode>#\ ##0.0</c:formatCode>
                <c:ptCount val="2"/>
                <c:pt idx="0">
                  <c:v>54.4</c:v>
                </c:pt>
                <c:pt idx="1">
                  <c:v>45.9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3638864"/>
        <c:axId val="153639424"/>
        <c:axId val="0"/>
      </c:bar3DChart>
      <c:catAx>
        <c:axId val="15363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36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363942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363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01.06.2016г.</c:v>
                </c:pt>
                <c:pt idx="1">
                  <c:v>на 01.06.2017г.</c:v>
                </c:pt>
              </c:strCache>
            </c:strRef>
          </c:cat>
          <c:val>
            <c:numRef>
              <c:f>диаграмма!$B$10:$C$10</c:f>
              <c:numCache>
                <c:formatCode>#\ ##0.0</c:formatCode>
                <c:ptCount val="2"/>
                <c:pt idx="0">
                  <c:v>34.5</c:v>
                </c:pt>
                <c:pt idx="1">
                  <c:v>34.4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01.06.2016г.</c:v>
                </c:pt>
                <c:pt idx="1">
                  <c:v>на 01.06.2017г.</c:v>
                </c:pt>
              </c:strCache>
            </c:strRef>
          </c:cat>
          <c:val>
            <c:numRef>
              <c:f>диаграмма!$B$11:$C$11</c:f>
              <c:numCache>
                <c:formatCode>#\ ##0.0</c:formatCode>
                <c:ptCount val="2"/>
                <c:pt idx="0">
                  <c:v>34.700000000000003</c:v>
                </c:pt>
                <c:pt idx="1">
                  <c:v>31.7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диаграмма!$B$9:$C$9</c:f>
              <c:strCache>
                <c:ptCount val="2"/>
                <c:pt idx="0">
                  <c:v>на 01.06.2016г.</c:v>
                </c:pt>
                <c:pt idx="1">
                  <c:v>на 01.06.2017г.</c:v>
                </c:pt>
              </c:strCache>
            </c:strRef>
          </c:cat>
          <c:val>
            <c:numRef>
              <c:f>диаграмма!$B$12:$C$12</c:f>
              <c:numCache>
                <c:formatCode>#\ ##0.0</c:formatCode>
                <c:ptCount val="2"/>
                <c:pt idx="0">
                  <c:v>30.8</c:v>
                </c:pt>
                <c:pt idx="1">
                  <c:v>33.9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527024"/>
        <c:axId val="154527584"/>
        <c:axId val="0"/>
      </c:bar3DChart>
      <c:catAx>
        <c:axId val="15452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5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2758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452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(диаграмма!#REF!,диаграмма!#REF!,диаграмма!#REF!)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(диаграмма!#REF!,диаграмма!#REF!,диаграмма!#REF!)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532624"/>
        <c:axId val="154533184"/>
        <c:axId val="0"/>
      </c:bar3DChart>
      <c:catAx>
        <c:axId val="15453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53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53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май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CB343838-D347-4214-B13E-34D51CB4B11A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sz="1800" b="0"/>
                    </a:pPr>
                    <a:fld id="{BF44B23D-084F-4F68-A104-697269113FB3}" type="VALUE">
                      <a:rPr lang="en-US" b="1"/>
                      <a:pPr>
                        <a:defRPr sz="1800"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диаграмма!$A$31:$A$39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диаграмма!$B$31:$B$39</c:f>
              <c:numCache>
                <c:formatCode>0.00</c:formatCode>
                <c:ptCount val="8"/>
                <c:pt idx="0">
                  <c:v>4036.68</c:v>
                </c:pt>
                <c:pt idx="1">
                  <c:v>4385.75</c:v>
                </c:pt>
                <c:pt idx="2">
                  <c:v>5440.59</c:v>
                </c:pt>
                <c:pt idx="3">
                  <c:v>5814.3</c:v>
                </c:pt>
                <c:pt idx="4">
                  <c:v>6303.22</c:v>
                </c:pt>
                <c:pt idx="5">
                  <c:v>6395.96</c:v>
                </c:pt>
                <c:pt idx="6">
                  <c:v>6825.32</c:v>
                </c:pt>
                <c:pt idx="7">
                  <c:v>10041.799999999999</c:v>
                </c:pt>
              </c:numCache>
            </c:numRef>
          </c:val>
        </c:ser>
        <c:ser>
          <c:idx val="1"/>
          <c:order val="1"/>
          <c:tx>
            <c:v>2016 май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диаграмма!$A$31:$A$39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диаграмма!$C$31:$C$39</c:f>
              <c:numCache>
                <c:formatCode>0.00</c:formatCode>
                <c:ptCount val="8"/>
                <c:pt idx="0">
                  <c:v>3740.01</c:v>
                </c:pt>
                <c:pt idx="1">
                  <c:v>4181.24</c:v>
                </c:pt>
                <c:pt idx="2">
                  <c:v>5533.15</c:v>
                </c:pt>
                <c:pt idx="3">
                  <c:v>5824.22</c:v>
                </c:pt>
                <c:pt idx="4">
                  <c:v>6237.9</c:v>
                </c:pt>
                <c:pt idx="5">
                  <c:v>5518.2</c:v>
                </c:pt>
                <c:pt idx="6">
                  <c:v>6997.21</c:v>
                </c:pt>
                <c:pt idx="7">
                  <c:v>9391.1200000000008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4745376"/>
        <c:axId val="154745936"/>
      </c:barChart>
      <c:catAx>
        <c:axId val="15474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74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45936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745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802060"/>
                </a:gs>
                <a:gs pos="100000">
                  <a:srgbClr val="80206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748736"/>
        <c:axId val="154749296"/>
      </c:barChart>
      <c:catAx>
        <c:axId val="1547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7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49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474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6089459290031212"/>
          <c:w val="0.99635985439419583"/>
          <c:h val="0.13473343391131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469405262229708E-3"/>
                  <c:y val="-0.16216223888382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107591029123701E-3"/>
                  <c:y val="-0.15752897668549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3.2811361895152603E-3"/>
                  <c:y val="-0.1623520770423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36107509724467E-2"/>
                  <c:y val="-0.171365308939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invertIfNegative val="0"/>
          <c:dLbls>
            <c:dLbl>
              <c:idx val="0"/>
              <c:layout>
                <c:manualLayout>
                  <c:x val="-2.4456695872603077E-2"/>
                  <c:y val="-0.16789215773244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221454945972135E-2"/>
                  <c:y val="-0.1589701535824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3.6648680392031346E-3"/>
                  <c:y val="-0.167493434910801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101982432169703E-4"/>
                  <c:y val="-0.15470797317399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6.1116824596211617E-3"/>
                  <c:y val="-0.16810931839230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22258520947046E-3"/>
                  <c:y val="-0.1545538093599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5"/>
          <c:order val="5"/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689200"/>
        <c:axId val="155689760"/>
        <c:axId val="0"/>
      </c:bar3DChart>
      <c:catAx>
        <c:axId val="155689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5689760"/>
        <c:crosses val="autoZero"/>
        <c:auto val="1"/>
        <c:lblAlgn val="ctr"/>
        <c:lblOffset val="100"/>
        <c:noMultiLvlLbl val="0"/>
      </c:catAx>
      <c:valAx>
        <c:axId val="1556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5689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01.06.2017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88870136571909E-3"/>
                  <c:y val="-5.024562165647991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560612996338271E-3"/>
                  <c:y val="-5.8433175661079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587213013031262E-2"/>
                  <c:y val="-3.9667967012719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741279692595924E-2"/>
                  <c:y val="3.0940863374715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544478644112934E-3"/>
                  <c:y val="2.2361413315973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(диаграмма!#REF!,диаграмма!#REF!)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(диаграмма!#REF!,диаграмма!#REF!)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8110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24396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21167</xdr:rowOff>
    </xdr:from>
    <xdr:to>
      <xdr:col>10</xdr:col>
      <xdr:colOff>603249</xdr:colOff>
      <xdr:row>140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4</xdr:col>
      <xdr:colOff>800100</xdr:colOff>
      <xdr:row>30</xdr:row>
      <xdr:rowOff>200025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11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2141652</xdr:colOff>
      <xdr:row>73</xdr:row>
      <xdr:rowOff>32455</xdr:rowOff>
    </xdr:from>
    <xdr:to>
      <xdr:col>1</xdr:col>
      <xdr:colOff>2543819</xdr:colOff>
      <xdr:row>75</xdr:row>
      <xdr:rowOff>11289</xdr:rowOff>
    </xdr:to>
    <xdr:sp macro="" textlink="">
      <xdr:nvSpPr>
        <xdr:cNvPr id="5" name="TextBox 4"/>
        <xdr:cNvSpPr txBox="1"/>
      </xdr:nvSpPr>
      <xdr:spPr>
        <a:xfrm>
          <a:off x="2577081" y="14292741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2019988</xdr:colOff>
      <xdr:row>79</xdr:row>
      <xdr:rowOff>94120</xdr:rowOff>
    </xdr:from>
    <xdr:to>
      <xdr:col>1</xdr:col>
      <xdr:colOff>2422155</xdr:colOff>
      <xdr:row>81</xdr:row>
      <xdr:rowOff>80891</xdr:rowOff>
    </xdr:to>
    <xdr:sp macro="" textlink="">
      <xdr:nvSpPr>
        <xdr:cNvPr id="6" name="TextBox 5"/>
        <xdr:cNvSpPr txBox="1"/>
      </xdr:nvSpPr>
      <xdr:spPr>
        <a:xfrm>
          <a:off x="2455417" y="15334120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4305797</xdr:colOff>
      <xdr:row>73</xdr:row>
      <xdr:rowOff>23427</xdr:rowOff>
    </xdr:from>
    <xdr:to>
      <xdr:col>1</xdr:col>
      <xdr:colOff>4707964</xdr:colOff>
      <xdr:row>75</xdr:row>
      <xdr:rowOff>5663</xdr:rowOff>
    </xdr:to>
    <xdr:sp macro="" textlink="">
      <xdr:nvSpPr>
        <xdr:cNvPr id="7" name="TextBox 6"/>
        <xdr:cNvSpPr txBox="1"/>
      </xdr:nvSpPr>
      <xdr:spPr>
        <a:xfrm>
          <a:off x="4741226" y="14283713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4347536</xdr:colOff>
      <xdr:row>79</xdr:row>
      <xdr:rowOff>76488</xdr:rowOff>
    </xdr:from>
    <xdr:to>
      <xdr:col>1</xdr:col>
      <xdr:colOff>4749703</xdr:colOff>
      <xdr:row>81</xdr:row>
      <xdr:rowOff>55322</xdr:rowOff>
    </xdr:to>
    <xdr:sp macro="" textlink="">
      <xdr:nvSpPr>
        <xdr:cNvPr id="8" name="TextBox 7"/>
        <xdr:cNvSpPr txBox="1"/>
      </xdr:nvSpPr>
      <xdr:spPr>
        <a:xfrm>
          <a:off x="4782965" y="1531648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2</xdr:col>
      <xdr:colOff>392501</xdr:colOff>
      <xdr:row>73</xdr:row>
      <xdr:rowOff>61458</xdr:rowOff>
    </xdr:from>
    <xdr:to>
      <xdr:col>2</xdr:col>
      <xdr:colOff>789180</xdr:colOff>
      <xdr:row>75</xdr:row>
      <xdr:rowOff>40292</xdr:rowOff>
    </xdr:to>
    <xdr:sp macro="" textlink="">
      <xdr:nvSpPr>
        <xdr:cNvPr id="9" name="TextBox 8"/>
        <xdr:cNvSpPr txBox="1"/>
      </xdr:nvSpPr>
      <xdr:spPr>
        <a:xfrm>
          <a:off x="9603873" y="14302495"/>
          <a:ext cx="396679" cy="30407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2</xdr:col>
      <xdr:colOff>380696</xdr:colOff>
      <xdr:row>79</xdr:row>
      <xdr:rowOff>137942</xdr:rowOff>
    </xdr:from>
    <xdr:to>
      <xdr:col>2</xdr:col>
      <xdr:colOff>773664</xdr:colOff>
      <xdr:row>81</xdr:row>
      <xdr:rowOff>116775</xdr:rowOff>
    </xdr:to>
    <xdr:sp macro="" textlink="">
      <xdr:nvSpPr>
        <xdr:cNvPr id="10" name="TextBox 9"/>
        <xdr:cNvSpPr txBox="1"/>
      </xdr:nvSpPr>
      <xdr:spPr>
        <a:xfrm>
          <a:off x="9596134" y="15318411"/>
          <a:ext cx="392968" cy="3122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5</xdr:col>
      <xdr:colOff>1001074</xdr:colOff>
      <xdr:row>73</xdr:row>
      <xdr:rowOff>31257</xdr:rowOff>
    </xdr:from>
    <xdr:to>
      <xdr:col>6</xdr:col>
      <xdr:colOff>245942</xdr:colOff>
      <xdr:row>75</xdr:row>
      <xdr:rowOff>7855</xdr:rowOff>
    </xdr:to>
    <xdr:sp macro="" textlink="">
      <xdr:nvSpPr>
        <xdr:cNvPr id="11" name="TextBox 10"/>
        <xdr:cNvSpPr txBox="1"/>
      </xdr:nvSpPr>
      <xdr:spPr>
        <a:xfrm>
          <a:off x="13813361" y="14272294"/>
          <a:ext cx="394837" cy="30184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5</xdr:col>
      <xdr:colOff>1029039</xdr:colOff>
      <xdr:row>79</xdr:row>
      <xdr:rowOff>59717</xdr:rowOff>
    </xdr:from>
    <xdr:to>
      <xdr:col>6</xdr:col>
      <xdr:colOff>274598</xdr:colOff>
      <xdr:row>81</xdr:row>
      <xdr:rowOff>30613</xdr:rowOff>
    </xdr:to>
    <xdr:sp macro="" textlink="">
      <xdr:nvSpPr>
        <xdr:cNvPr id="12" name="TextBox 11"/>
        <xdr:cNvSpPr txBox="1"/>
      </xdr:nvSpPr>
      <xdr:spPr>
        <a:xfrm>
          <a:off x="13833360" y="15299717"/>
          <a:ext cx="402167" cy="2974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6</xdr:col>
      <xdr:colOff>1183186</xdr:colOff>
      <xdr:row>73</xdr:row>
      <xdr:rowOff>16825</xdr:rowOff>
    </xdr:from>
    <xdr:to>
      <xdr:col>7</xdr:col>
      <xdr:colOff>278211</xdr:colOff>
      <xdr:row>74</xdr:row>
      <xdr:rowOff>158944</xdr:rowOff>
    </xdr:to>
    <xdr:sp macro="" textlink="">
      <xdr:nvSpPr>
        <xdr:cNvPr id="13" name="TextBox 12"/>
        <xdr:cNvSpPr txBox="1"/>
      </xdr:nvSpPr>
      <xdr:spPr>
        <a:xfrm>
          <a:off x="15144115" y="14277111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6</xdr:col>
      <xdr:colOff>1255742</xdr:colOff>
      <xdr:row>79</xdr:row>
      <xdr:rowOff>100577</xdr:rowOff>
    </xdr:from>
    <xdr:to>
      <xdr:col>7</xdr:col>
      <xdr:colOff>340203</xdr:colOff>
      <xdr:row>81</xdr:row>
      <xdr:rowOff>89994</xdr:rowOff>
    </xdr:to>
    <xdr:sp macro="" textlink="">
      <xdr:nvSpPr>
        <xdr:cNvPr id="14" name="TextBox 13"/>
        <xdr:cNvSpPr txBox="1"/>
      </xdr:nvSpPr>
      <xdr:spPr>
        <a:xfrm>
          <a:off x="15216671" y="15340577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7</xdr:col>
      <xdr:colOff>460281</xdr:colOff>
      <xdr:row>79</xdr:row>
      <xdr:rowOff>47626</xdr:rowOff>
    </xdr:from>
    <xdr:to>
      <xdr:col>7</xdr:col>
      <xdr:colOff>908942</xdr:colOff>
      <xdr:row>81</xdr:row>
      <xdr:rowOff>107157</xdr:rowOff>
    </xdr:to>
    <xdr:sp macro="" textlink="">
      <xdr:nvSpPr>
        <xdr:cNvPr id="15" name="TextBox 14"/>
        <xdr:cNvSpPr txBox="1"/>
      </xdr:nvSpPr>
      <xdr:spPr>
        <a:xfrm>
          <a:off x="15746744" y="15264394"/>
          <a:ext cx="448661" cy="384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7</xdr:col>
      <xdr:colOff>459989</xdr:colOff>
      <xdr:row>73</xdr:row>
      <xdr:rowOff>4065</xdr:rowOff>
    </xdr:from>
    <xdr:to>
      <xdr:col>7</xdr:col>
      <xdr:colOff>864997</xdr:colOff>
      <xdr:row>74</xdr:row>
      <xdr:rowOff>145520</xdr:rowOff>
    </xdr:to>
    <xdr:sp macro="" textlink="">
      <xdr:nvSpPr>
        <xdr:cNvPr id="16" name="TextBox 15"/>
        <xdr:cNvSpPr txBox="1"/>
      </xdr:nvSpPr>
      <xdr:spPr>
        <a:xfrm>
          <a:off x="15746452" y="14245102"/>
          <a:ext cx="405008" cy="30407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9525</xdr:rowOff>
    </xdr:from>
    <xdr:to>
      <xdr:col>5</xdr:col>
      <xdr:colOff>371475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Y80"/>
  <sheetViews>
    <sheetView topLeftCell="A19" zoomScale="80" zoomScaleNormal="80" workbookViewId="0">
      <selection activeCell="A43" sqref="A43:A44"/>
    </sheetView>
  </sheetViews>
  <sheetFormatPr defaultColWidth="9.140625" defaultRowHeight="12.75" x14ac:dyDescent="0.2"/>
  <cols>
    <col min="1" max="1" width="57.7109375" style="558" customWidth="1"/>
    <col min="2" max="2" width="16.7109375" style="558" customWidth="1"/>
    <col min="3" max="3" width="16" style="558" customWidth="1"/>
    <col min="4" max="4" width="15.42578125" style="558" customWidth="1"/>
    <col min="5" max="5" width="17.140625" style="558" customWidth="1"/>
    <col min="6" max="6" width="13.7109375" style="558" customWidth="1"/>
    <col min="7" max="8" width="13.5703125" style="558" customWidth="1"/>
    <col min="9" max="9" width="18.28515625" style="558" customWidth="1"/>
    <col min="10" max="10" width="15.42578125" style="558" customWidth="1"/>
    <col min="11" max="11" width="15.28515625" style="558" customWidth="1"/>
    <col min="12" max="12" width="16.7109375" style="558" customWidth="1"/>
    <col min="13" max="13" width="17" style="558" customWidth="1"/>
    <col min="14" max="15" width="14.28515625" style="558" customWidth="1"/>
    <col min="16" max="16" width="14.7109375" style="558" customWidth="1"/>
    <col min="17" max="17" width="14.5703125" style="558" bestFit="1" customWidth="1"/>
    <col min="18" max="18" width="14.85546875" style="558" customWidth="1"/>
    <col min="19" max="23" width="15.7109375" style="558" bestFit="1" customWidth="1"/>
    <col min="24" max="24" width="15.5703125" style="558" customWidth="1"/>
    <col min="25" max="29" width="15.7109375" style="558" bestFit="1" customWidth="1"/>
    <col min="30" max="30" width="15.42578125" style="558" customWidth="1"/>
    <col min="31" max="31" width="15.7109375" style="558" customWidth="1"/>
    <col min="32" max="32" width="16.140625" style="558" customWidth="1"/>
    <col min="33" max="33" width="17.85546875" style="558" customWidth="1"/>
    <col min="34" max="34" width="17.7109375" style="558" customWidth="1"/>
    <col min="35" max="35" width="15.7109375" style="558" customWidth="1"/>
    <col min="36" max="36" width="18.7109375" style="558" customWidth="1"/>
    <col min="37" max="37" width="15.85546875" style="558" customWidth="1"/>
    <col min="38" max="38" width="17.5703125" style="558" customWidth="1"/>
    <col min="39" max="39" width="14.42578125" style="558" bestFit="1" customWidth="1"/>
    <col min="40" max="40" width="16.140625" style="558" customWidth="1"/>
    <col min="41" max="42" width="14.42578125" style="558" bestFit="1" customWidth="1"/>
    <col min="43" max="44" width="14.5703125" style="558" customWidth="1"/>
    <col min="45" max="45" width="18.28515625" style="558" bestFit="1" customWidth="1"/>
    <col min="46" max="46" width="19.85546875" style="558" customWidth="1"/>
    <col min="47" max="48" width="19" style="558" customWidth="1"/>
    <col min="49" max="50" width="16.140625" style="558" customWidth="1"/>
    <col min="51" max="52" width="18.28515625" style="558" customWidth="1"/>
    <col min="53" max="53" width="16.28515625" style="558" customWidth="1"/>
    <col min="54" max="54" width="17.85546875" style="558" customWidth="1"/>
    <col min="55" max="55" width="14.5703125" style="558" bestFit="1" customWidth="1"/>
    <col min="56" max="56" width="14.5703125" style="558" customWidth="1"/>
    <col min="57" max="57" width="15.5703125" style="558" customWidth="1"/>
    <col min="58" max="58" width="19.42578125" style="558" bestFit="1" customWidth="1"/>
    <col min="59" max="59" width="18.42578125" style="558" bestFit="1" customWidth="1"/>
    <col min="60" max="60" width="17" style="558" bestFit="1" customWidth="1"/>
    <col min="61" max="61" width="18.42578125" style="558" bestFit="1" customWidth="1"/>
    <col min="62" max="62" width="17" style="558" bestFit="1" customWidth="1"/>
    <col min="63" max="63" width="19" style="558" bestFit="1" customWidth="1"/>
    <col min="64" max="64" width="14.85546875" style="558" bestFit="1" customWidth="1"/>
    <col min="65" max="65" width="17.28515625" style="558" bestFit="1" customWidth="1"/>
    <col min="66" max="66" width="13.5703125" style="558" bestFit="1" customWidth="1"/>
    <col min="67" max="67" width="15" style="558" bestFit="1" customWidth="1"/>
    <col min="68" max="68" width="15.85546875" style="558" customWidth="1"/>
    <col min="69" max="69" width="16.42578125" style="558" customWidth="1"/>
    <col min="70" max="70" width="18.7109375" style="558" bestFit="1" customWidth="1"/>
    <col min="71" max="71" width="17.42578125" style="558" bestFit="1" customWidth="1"/>
    <col min="72" max="72" width="16.42578125" style="558" bestFit="1" customWidth="1"/>
    <col min="73" max="73" width="17.42578125" style="558" bestFit="1" customWidth="1"/>
    <col min="74" max="74" width="16.5703125" style="558" bestFit="1" customWidth="1"/>
    <col min="75" max="75" width="18" style="558" bestFit="1" customWidth="1"/>
    <col min="76" max="76" width="14.28515625" style="558" bestFit="1" customWidth="1"/>
    <col min="77" max="77" width="16.42578125" style="558" bestFit="1" customWidth="1"/>
    <col min="78" max="78" width="13.140625" style="558" bestFit="1" customWidth="1"/>
    <col min="79" max="79" width="15" style="558" customWidth="1"/>
    <col min="80" max="80" width="15" style="558" bestFit="1" customWidth="1"/>
    <col min="81" max="81" width="16" style="558" bestFit="1" customWidth="1"/>
    <col min="82" max="82" width="18.7109375" style="558" bestFit="1" customWidth="1"/>
    <col min="83" max="83" width="17.42578125" style="558" bestFit="1" customWidth="1"/>
    <col min="84" max="84" width="16.42578125" style="558" bestFit="1" customWidth="1"/>
    <col min="85" max="85" width="17.42578125" style="558" bestFit="1" customWidth="1"/>
    <col min="86" max="86" width="16.5703125" style="558" bestFit="1" customWidth="1"/>
    <col min="87" max="87" width="18" style="558" bestFit="1" customWidth="1"/>
    <col min="88" max="88" width="14.28515625" style="558" bestFit="1" customWidth="1"/>
    <col min="89" max="89" width="16.42578125" style="558" bestFit="1" customWidth="1" collapsed="1"/>
    <col min="90" max="90" width="13.140625" style="558" bestFit="1" customWidth="1"/>
    <col min="91" max="92" width="15" style="558" bestFit="1" customWidth="1"/>
    <col min="93" max="93" width="16" style="558" bestFit="1" customWidth="1"/>
    <col min="94" max="94" width="18.7109375" style="558" bestFit="1" customWidth="1"/>
    <col min="95" max="102" width="18.7109375" style="558" customWidth="1"/>
    <col min="103" max="103" width="80" style="558" bestFit="1" customWidth="1" collapsed="1"/>
    <col min="104" max="16384" width="9.140625" style="558"/>
  </cols>
  <sheetData>
    <row r="1" spans="1:16" ht="27.75" customHeight="1" x14ac:dyDescent="0.4">
      <c r="A1" s="555" t="s">
        <v>70</v>
      </c>
      <c r="B1" s="556" t="s">
        <v>788</v>
      </c>
      <c r="C1" s="556" t="s">
        <v>789</v>
      </c>
      <c r="D1" s="557"/>
      <c r="F1" s="559"/>
    </row>
    <row r="2" spans="1:16" ht="16.5" x14ac:dyDescent="0.25">
      <c r="A2" s="560"/>
      <c r="B2" s="561"/>
      <c r="C2" s="562"/>
      <c r="D2" s="563"/>
      <c r="E2" s="564"/>
    </row>
    <row r="3" spans="1:16" ht="17.25" thickBot="1" x14ac:dyDescent="0.3">
      <c r="A3" s="1816"/>
      <c r="B3" s="1817"/>
      <c r="C3" s="1818"/>
      <c r="D3" s="21"/>
      <c r="E3" s="21"/>
      <c r="F3" s="3"/>
      <c r="G3" s="21"/>
      <c r="H3" s="21"/>
      <c r="I3" s="21"/>
      <c r="J3" s="21"/>
      <c r="K3" s="565"/>
      <c r="L3" s="565"/>
      <c r="M3" s="565"/>
      <c r="N3" s="566"/>
    </row>
    <row r="4" spans="1:16" ht="16.5" x14ac:dyDescent="0.25">
      <c r="A4" s="820" t="s">
        <v>40</v>
      </c>
      <c r="B4" s="821" t="str">
        <f>B1</f>
        <v>на 01.06.2016г.</v>
      </c>
      <c r="C4" s="822" t="str">
        <f>C1</f>
        <v>на 01.06.2017г.</v>
      </c>
      <c r="D4" s="1819"/>
      <c r="E4" s="192"/>
      <c r="F4" s="192"/>
      <c r="G4" s="192"/>
      <c r="H4" s="192"/>
      <c r="I4" s="192"/>
      <c r="J4" s="192"/>
    </row>
    <row r="5" spans="1:16" ht="15.75" customHeight="1" x14ac:dyDescent="0.2">
      <c r="A5" s="823"/>
      <c r="B5" s="824"/>
      <c r="C5" s="825"/>
      <c r="D5" s="192"/>
      <c r="E5" s="192"/>
      <c r="F5" s="192"/>
      <c r="G5" s="192"/>
      <c r="H5" s="192"/>
      <c r="I5" s="192"/>
      <c r="J5" s="192"/>
      <c r="P5" s="567"/>
    </row>
    <row r="6" spans="1:16" ht="16.5" x14ac:dyDescent="0.25">
      <c r="A6" s="826" t="s">
        <v>201</v>
      </c>
      <c r="B6" s="827">
        <v>45.6</v>
      </c>
      <c r="C6" s="1309">
        <v>54.1</v>
      </c>
      <c r="D6" s="1819"/>
      <c r="E6" s="192"/>
      <c r="F6" s="192"/>
      <c r="G6" s="192"/>
      <c r="H6" s="192"/>
      <c r="I6" s="192"/>
      <c r="J6" s="192"/>
      <c r="P6" s="564"/>
    </row>
    <row r="7" spans="1:16" ht="17.25" thickBot="1" x14ac:dyDescent="0.3">
      <c r="A7" s="828" t="s">
        <v>202</v>
      </c>
      <c r="B7" s="829">
        <v>54.4</v>
      </c>
      <c r="C7" s="1311">
        <v>45.9</v>
      </c>
      <c r="D7" s="192"/>
      <c r="E7" s="192"/>
      <c r="F7" s="192"/>
      <c r="G7" s="192"/>
      <c r="H7" s="192"/>
      <c r="I7" s="192"/>
      <c r="J7" s="192"/>
      <c r="P7" s="564"/>
    </row>
    <row r="8" spans="1:16" ht="17.25" thickBot="1" x14ac:dyDescent="0.3">
      <c r="A8" s="830"/>
      <c r="B8" s="831">
        <f>B7+B6</f>
        <v>100</v>
      </c>
      <c r="C8" s="832">
        <f>C7+C6</f>
        <v>100</v>
      </c>
      <c r="D8" s="192"/>
      <c r="E8" s="192"/>
      <c r="F8" s="192"/>
      <c r="G8" s="192"/>
      <c r="H8" s="192"/>
      <c r="I8" s="192"/>
      <c r="J8" s="192"/>
      <c r="P8" s="564"/>
    </row>
    <row r="9" spans="1:16" ht="16.5" x14ac:dyDescent="0.25">
      <c r="A9" s="830" t="s">
        <v>41</v>
      </c>
      <c r="B9" s="833" t="str">
        <f>B1</f>
        <v>на 01.06.2016г.</v>
      </c>
      <c r="C9" s="834" t="str">
        <f>C1</f>
        <v>на 01.06.2017г.</v>
      </c>
      <c r="D9" s="1819"/>
      <c r="E9" s="192"/>
      <c r="F9" s="192"/>
      <c r="G9" s="192"/>
      <c r="H9" s="192"/>
      <c r="I9" s="192"/>
      <c r="J9" s="192"/>
      <c r="P9" s="564"/>
    </row>
    <row r="10" spans="1:16" ht="16.5" x14ac:dyDescent="0.25">
      <c r="A10" s="835" t="s">
        <v>203</v>
      </c>
      <c r="B10" s="1308">
        <v>34.5</v>
      </c>
      <c r="C10" s="1309">
        <v>34.4</v>
      </c>
      <c r="D10" s="1819"/>
      <c r="E10" s="192"/>
      <c r="F10" s="192"/>
      <c r="G10" s="192"/>
      <c r="H10" s="192"/>
      <c r="I10" s="192"/>
      <c r="J10" s="192"/>
      <c r="P10" s="564"/>
    </row>
    <row r="11" spans="1:16" ht="16.5" x14ac:dyDescent="0.25">
      <c r="A11" s="835" t="s">
        <v>204</v>
      </c>
      <c r="B11" s="1308">
        <v>34.700000000000003</v>
      </c>
      <c r="C11" s="1309">
        <v>31.7</v>
      </c>
      <c r="D11" s="1819"/>
      <c r="E11" s="192"/>
      <c r="F11" s="192"/>
      <c r="G11" s="192"/>
      <c r="H11" s="192"/>
      <c r="I11" s="192"/>
      <c r="J11" s="192"/>
      <c r="P11" s="564"/>
    </row>
    <row r="12" spans="1:16" ht="17.25" thickBot="1" x14ac:dyDescent="0.3">
      <c r="A12" s="836" t="s">
        <v>205</v>
      </c>
      <c r="B12" s="1310">
        <v>30.8</v>
      </c>
      <c r="C12" s="1311">
        <v>33.9</v>
      </c>
      <c r="D12" s="1819"/>
      <c r="E12" s="192"/>
      <c r="F12" s="192"/>
      <c r="G12" s="192"/>
      <c r="H12" s="192"/>
      <c r="I12" s="192"/>
      <c r="J12" s="192"/>
      <c r="P12" s="564"/>
    </row>
    <row r="13" spans="1:16" ht="16.5" x14ac:dyDescent="0.25">
      <c r="A13" s="1820"/>
      <c r="B13" s="1821">
        <f>B10+B11+B12</f>
        <v>100</v>
      </c>
      <c r="C13" s="1822">
        <f>C10+C11+C12</f>
        <v>100</v>
      </c>
      <c r="D13" s="1819"/>
      <c r="E13" s="192"/>
      <c r="F13" s="192"/>
      <c r="G13" s="192"/>
      <c r="H13" s="192"/>
      <c r="I13" s="192"/>
      <c r="J13" s="192"/>
      <c r="P13" s="564"/>
    </row>
    <row r="14" spans="1:16" ht="15.75" x14ac:dyDescent="0.25">
      <c r="A14" s="837" t="s">
        <v>635</v>
      </c>
      <c r="B14" s="1823">
        <v>22.8</v>
      </c>
      <c r="C14" s="1824">
        <v>23.2</v>
      </c>
      <c r="D14" s="8"/>
      <c r="E14" s="192"/>
      <c r="F14" s="192"/>
      <c r="G14" s="192"/>
      <c r="H14" s="192"/>
      <c r="I14" s="192"/>
      <c r="J14" s="192"/>
    </row>
    <row r="15" spans="1:16" ht="16.5" x14ac:dyDescent="0.25">
      <c r="A15" s="837" t="s">
        <v>295</v>
      </c>
      <c r="B15" s="1823">
        <v>30.8</v>
      </c>
      <c r="C15" s="1824">
        <v>29.6</v>
      </c>
      <c r="D15" s="1"/>
      <c r="E15" s="1825"/>
      <c r="F15" s="192"/>
      <c r="G15" s="192"/>
      <c r="H15" s="192"/>
      <c r="I15" s="192"/>
      <c r="J15" s="192"/>
    </row>
    <row r="16" spans="1:16" ht="16.5" x14ac:dyDescent="0.25">
      <c r="A16" s="837" t="s">
        <v>246</v>
      </c>
      <c r="B16" s="1823">
        <v>27.7</v>
      </c>
      <c r="C16" s="1824">
        <v>27.3</v>
      </c>
      <c r="D16" s="1"/>
      <c r="E16" s="1825"/>
      <c r="F16" s="192"/>
      <c r="G16" s="192"/>
      <c r="H16" s="192"/>
      <c r="I16" s="192"/>
      <c r="J16" s="192"/>
    </row>
    <row r="17" spans="1:50" ht="16.5" x14ac:dyDescent="0.25">
      <c r="A17" s="837" t="s">
        <v>479</v>
      </c>
      <c r="B17" s="1823">
        <v>17.399999999999999</v>
      </c>
      <c r="C17" s="1824">
        <v>19.100000000000001</v>
      </c>
      <c r="D17" s="1"/>
      <c r="E17" s="1825"/>
      <c r="F17" s="192"/>
      <c r="G17" s="192"/>
      <c r="H17" s="192"/>
      <c r="I17" s="192"/>
      <c r="J17" s="192"/>
    </row>
    <row r="18" spans="1:50" ht="16.5" thickBot="1" x14ac:dyDescent="0.3">
      <c r="A18" s="838" t="s">
        <v>395</v>
      </c>
      <c r="B18" s="1826">
        <v>1.3</v>
      </c>
      <c r="C18" s="1827">
        <v>0.8</v>
      </c>
      <c r="D18" s="8"/>
      <c r="E18" s="192"/>
      <c r="F18" s="192"/>
      <c r="G18" s="192"/>
      <c r="H18" s="192"/>
      <c r="I18" s="192"/>
      <c r="J18" s="192"/>
    </row>
    <row r="19" spans="1:50" ht="16.5" x14ac:dyDescent="0.2">
      <c r="A19" s="192"/>
      <c r="B19" s="1814">
        <f>B14+B15+B16+B17+B18</f>
        <v>99.999999999999986</v>
      </c>
      <c r="C19" s="1814">
        <f>C14+C15+C16+C17+C18</f>
        <v>99.999999999999986</v>
      </c>
      <c r="D19" s="1"/>
      <c r="E19" s="1815"/>
      <c r="F19" s="192"/>
      <c r="G19" s="192"/>
      <c r="H19" s="192"/>
      <c r="I19" s="192"/>
      <c r="J19" s="192"/>
    </row>
    <row r="20" spans="1:50" s="192" customFormat="1" ht="17.25" thickBot="1" x14ac:dyDescent="0.25">
      <c r="B20" s="1814"/>
      <c r="C20" s="1814"/>
      <c r="D20" s="1"/>
      <c r="E20" s="1815"/>
    </row>
    <row r="21" spans="1:50" x14ac:dyDescent="0.2">
      <c r="A21" s="1828"/>
      <c r="B21" s="1829" t="s">
        <v>309</v>
      </c>
      <c r="C21" s="1829" t="s">
        <v>310</v>
      </c>
      <c r="D21" s="1829" t="s">
        <v>311</v>
      </c>
      <c r="E21" s="1829" t="s">
        <v>312</v>
      </c>
      <c r="F21" s="1829" t="s">
        <v>313</v>
      </c>
      <c r="G21" s="1829" t="s">
        <v>314</v>
      </c>
      <c r="H21" s="1829" t="s">
        <v>315</v>
      </c>
      <c r="I21" s="1829" t="s">
        <v>316</v>
      </c>
      <c r="J21" s="568" t="s">
        <v>317</v>
      </c>
      <c r="K21" s="568" t="s">
        <v>318</v>
      </c>
      <c r="L21" s="568" t="s">
        <v>319</v>
      </c>
      <c r="M21" s="568" t="s">
        <v>320</v>
      </c>
      <c r="N21" s="568" t="s">
        <v>321</v>
      </c>
      <c r="O21" s="568" t="s">
        <v>322</v>
      </c>
      <c r="P21" s="568" t="s">
        <v>323</v>
      </c>
      <c r="Q21" s="568" t="s">
        <v>324</v>
      </c>
      <c r="R21" s="568" t="s">
        <v>325</v>
      </c>
      <c r="S21" s="568" t="s">
        <v>326</v>
      </c>
      <c r="T21" s="568" t="s">
        <v>327</v>
      </c>
      <c r="U21" s="568" t="s">
        <v>328</v>
      </c>
      <c r="V21" s="568" t="s">
        <v>329</v>
      </c>
      <c r="W21" s="568" t="s">
        <v>330</v>
      </c>
      <c r="X21" s="568" t="s">
        <v>331</v>
      </c>
      <c r="Y21" s="568" t="s">
        <v>332</v>
      </c>
      <c r="Z21" s="568" t="s">
        <v>333</v>
      </c>
      <c r="AA21" s="568" t="s">
        <v>334</v>
      </c>
      <c r="AB21" s="569" t="s">
        <v>335</v>
      </c>
      <c r="AC21" s="569" t="s">
        <v>337</v>
      </c>
      <c r="AD21" s="569" t="s">
        <v>349</v>
      </c>
      <c r="AE21" s="569" t="s">
        <v>351</v>
      </c>
      <c r="AF21" s="569" t="s">
        <v>354</v>
      </c>
      <c r="AG21" s="569" t="s">
        <v>355</v>
      </c>
      <c r="AH21" s="569" t="s">
        <v>397</v>
      </c>
      <c r="AI21" s="569" t="s">
        <v>400</v>
      </c>
      <c r="AJ21" s="570" t="s">
        <v>413</v>
      </c>
      <c r="AK21" s="570" t="s">
        <v>449</v>
      </c>
      <c r="AL21" s="570" t="s">
        <v>478</v>
      </c>
      <c r="AM21" s="570" t="s">
        <v>486</v>
      </c>
      <c r="AN21" s="570" t="s">
        <v>492</v>
      </c>
      <c r="AO21" s="570" t="s">
        <v>509</v>
      </c>
      <c r="AP21" s="570" t="s">
        <v>523</v>
      </c>
      <c r="AQ21" s="570" t="s">
        <v>525</v>
      </c>
      <c r="AR21" s="570" t="s">
        <v>596</v>
      </c>
      <c r="AS21" s="570" t="s">
        <v>602</v>
      </c>
      <c r="AT21" s="570" t="s">
        <v>626</v>
      </c>
      <c r="AU21" s="570" t="s">
        <v>633</v>
      </c>
      <c r="AV21" s="570" t="s">
        <v>646</v>
      </c>
      <c r="AW21" s="570" t="s">
        <v>652</v>
      </c>
      <c r="AX21" s="570" t="s">
        <v>734</v>
      </c>
    </row>
    <row r="22" spans="1:50" ht="16.5" x14ac:dyDescent="0.2">
      <c r="A22" s="787" t="s">
        <v>102</v>
      </c>
      <c r="B22" s="1830">
        <v>697</v>
      </c>
      <c r="C22" s="1830">
        <v>675</v>
      </c>
      <c r="D22" s="1830">
        <v>619</v>
      </c>
      <c r="E22" s="1830">
        <v>826</v>
      </c>
      <c r="F22" s="1830">
        <v>655</v>
      </c>
      <c r="G22" s="1830">
        <v>815</v>
      </c>
      <c r="H22" s="1830">
        <v>681</v>
      </c>
      <c r="I22" s="1830">
        <v>1011</v>
      </c>
      <c r="J22" s="571">
        <v>862</v>
      </c>
      <c r="K22" s="571">
        <v>865</v>
      </c>
      <c r="L22" s="571">
        <v>903</v>
      </c>
      <c r="M22" s="571">
        <v>829</v>
      </c>
      <c r="N22" s="571">
        <v>957</v>
      </c>
      <c r="O22" s="571">
        <v>1049</v>
      </c>
      <c r="P22" s="571">
        <v>1015</v>
      </c>
      <c r="Q22" s="571">
        <v>1149</v>
      </c>
      <c r="R22" s="571">
        <v>601</v>
      </c>
      <c r="S22" s="571">
        <v>1069</v>
      </c>
      <c r="T22" s="571">
        <v>939</v>
      </c>
      <c r="U22" s="571">
        <v>552</v>
      </c>
      <c r="V22" s="571">
        <v>855</v>
      </c>
      <c r="W22" s="571">
        <v>976</v>
      </c>
      <c r="X22" s="571">
        <v>1392</v>
      </c>
      <c r="Y22" s="571">
        <v>1125</v>
      </c>
      <c r="Z22" s="571">
        <v>2202</v>
      </c>
      <c r="AA22" s="571">
        <v>2004</v>
      </c>
      <c r="AB22" s="572">
        <v>2503</v>
      </c>
      <c r="AC22" s="572">
        <v>2952</v>
      </c>
      <c r="AD22" s="572">
        <v>2754</v>
      </c>
      <c r="AE22" s="572">
        <v>2585</v>
      </c>
      <c r="AF22" s="572">
        <v>2679</v>
      </c>
      <c r="AG22" s="572">
        <v>2969</v>
      </c>
      <c r="AH22" s="572">
        <v>2849</v>
      </c>
      <c r="AI22" s="572">
        <v>2109</v>
      </c>
      <c r="AJ22" s="573">
        <v>3192</v>
      </c>
      <c r="AK22" s="573">
        <v>2858</v>
      </c>
      <c r="AL22" s="573">
        <v>2252</v>
      </c>
      <c r="AM22" s="573">
        <v>3554</v>
      </c>
      <c r="AN22" s="573">
        <v>2982</v>
      </c>
      <c r="AO22" s="573">
        <v>3268</v>
      </c>
      <c r="AP22" s="573">
        <v>2336</v>
      </c>
      <c r="AQ22" s="573">
        <v>3474</v>
      </c>
      <c r="AR22" s="573">
        <v>3157</v>
      </c>
      <c r="AS22" s="573">
        <v>3619</v>
      </c>
      <c r="AT22" s="573">
        <v>2842</v>
      </c>
      <c r="AU22" s="573">
        <v>3131</v>
      </c>
      <c r="AV22" s="573">
        <f>9003-AU22-AT22</f>
        <v>3030</v>
      </c>
      <c r="AW22" s="573">
        <f>12469-AT22-AU22-AV22</f>
        <v>3466</v>
      </c>
      <c r="AX22" s="573">
        <v>3591</v>
      </c>
    </row>
    <row r="23" spans="1:50" ht="16.5" x14ac:dyDescent="0.2">
      <c r="A23" s="787" t="s">
        <v>103</v>
      </c>
      <c r="B23" s="1830">
        <v>1383</v>
      </c>
      <c r="C23" s="1830">
        <v>1752</v>
      </c>
      <c r="D23" s="1830">
        <v>2669</v>
      </c>
      <c r="E23" s="1830">
        <v>2226</v>
      </c>
      <c r="F23" s="1830">
        <v>1365</v>
      </c>
      <c r="G23" s="1830">
        <v>1856</v>
      </c>
      <c r="H23" s="1830">
        <v>2686</v>
      </c>
      <c r="I23" s="1830">
        <v>2182</v>
      </c>
      <c r="J23" s="571">
        <v>1672</v>
      </c>
      <c r="K23" s="571">
        <v>1752</v>
      </c>
      <c r="L23" s="571">
        <v>2555</v>
      </c>
      <c r="M23" s="571">
        <v>1755</v>
      </c>
      <c r="N23" s="571">
        <v>1600</v>
      </c>
      <c r="O23" s="571">
        <v>1821</v>
      </c>
      <c r="P23" s="571">
        <v>2705</v>
      </c>
      <c r="Q23" s="571">
        <v>1746</v>
      </c>
      <c r="R23" s="571">
        <v>1356</v>
      </c>
      <c r="S23" s="571">
        <v>1657</v>
      </c>
      <c r="T23" s="571">
        <v>2159</v>
      </c>
      <c r="U23" s="571">
        <v>1580</v>
      </c>
      <c r="V23" s="571">
        <v>1256</v>
      </c>
      <c r="W23" s="571">
        <v>1748</v>
      </c>
      <c r="X23" s="571">
        <v>2311</v>
      </c>
      <c r="Y23" s="571">
        <v>1681</v>
      </c>
      <c r="Z23" s="571">
        <v>1486</v>
      </c>
      <c r="AA23" s="571">
        <v>2039</v>
      </c>
      <c r="AB23" s="572">
        <v>2667</v>
      </c>
      <c r="AC23" s="572">
        <v>2687</v>
      </c>
      <c r="AD23" s="572">
        <v>2181</v>
      </c>
      <c r="AE23" s="572">
        <v>2695</v>
      </c>
      <c r="AF23" s="572">
        <v>3950</v>
      </c>
      <c r="AG23" s="572">
        <v>3372</v>
      </c>
      <c r="AH23" s="572">
        <v>2664</v>
      </c>
      <c r="AI23" s="572">
        <v>3291</v>
      </c>
      <c r="AJ23" s="573">
        <v>4263</v>
      </c>
      <c r="AK23" s="573">
        <v>3654</v>
      </c>
      <c r="AL23" s="573">
        <v>3012</v>
      </c>
      <c r="AM23" s="573">
        <v>3149</v>
      </c>
      <c r="AN23" s="573">
        <v>4063</v>
      </c>
      <c r="AO23" s="573">
        <v>3870</v>
      </c>
      <c r="AP23" s="573">
        <v>2735</v>
      </c>
      <c r="AQ23" s="573">
        <v>3111</v>
      </c>
      <c r="AR23" s="573">
        <v>3845</v>
      </c>
      <c r="AS23" s="573">
        <v>3435</v>
      </c>
      <c r="AT23" s="573">
        <v>2684</v>
      </c>
      <c r="AU23" s="573">
        <v>3045</v>
      </c>
      <c r="AV23" s="573">
        <f>9589-AU23-AT23</f>
        <v>3860</v>
      </c>
      <c r="AW23" s="573">
        <f>13405-AT23-AU23-AV23</f>
        <v>3816</v>
      </c>
      <c r="AX23" s="573">
        <v>2797</v>
      </c>
    </row>
    <row r="24" spans="1:50" ht="17.25" thickBot="1" x14ac:dyDescent="0.25">
      <c r="A24" s="788" t="s">
        <v>336</v>
      </c>
      <c r="B24" s="1831">
        <f t="shared" ref="B24:S24" si="0">B23-B22</f>
        <v>686</v>
      </c>
      <c r="C24" s="1831">
        <f t="shared" si="0"/>
        <v>1077</v>
      </c>
      <c r="D24" s="1831">
        <f t="shared" si="0"/>
        <v>2050</v>
      </c>
      <c r="E24" s="1831">
        <f t="shared" si="0"/>
        <v>1400</v>
      </c>
      <c r="F24" s="1831">
        <f t="shared" si="0"/>
        <v>710</v>
      </c>
      <c r="G24" s="1831">
        <f t="shared" si="0"/>
        <v>1041</v>
      </c>
      <c r="H24" s="1831">
        <f t="shared" si="0"/>
        <v>2005</v>
      </c>
      <c r="I24" s="1831">
        <f t="shared" si="0"/>
        <v>1171</v>
      </c>
      <c r="J24" s="574">
        <f t="shared" si="0"/>
        <v>810</v>
      </c>
      <c r="K24" s="574">
        <f t="shared" si="0"/>
        <v>887</v>
      </c>
      <c r="L24" s="574">
        <f t="shared" si="0"/>
        <v>1652</v>
      </c>
      <c r="M24" s="574">
        <f t="shared" si="0"/>
        <v>926</v>
      </c>
      <c r="N24" s="574">
        <f t="shared" si="0"/>
        <v>643</v>
      </c>
      <c r="O24" s="574">
        <f t="shared" si="0"/>
        <v>772</v>
      </c>
      <c r="P24" s="574">
        <f t="shared" si="0"/>
        <v>1690</v>
      </c>
      <c r="Q24" s="574">
        <f t="shared" si="0"/>
        <v>597</v>
      </c>
      <c r="R24" s="574">
        <f t="shared" si="0"/>
        <v>755</v>
      </c>
      <c r="S24" s="574">
        <f t="shared" si="0"/>
        <v>588</v>
      </c>
      <c r="T24" s="574">
        <f>T22-T23</f>
        <v>-1220</v>
      </c>
      <c r="U24" s="574">
        <f t="shared" ref="U24:AG24" si="1">U22-U23</f>
        <v>-1028</v>
      </c>
      <c r="V24" s="574">
        <f t="shared" si="1"/>
        <v>-401</v>
      </c>
      <c r="W24" s="574">
        <f t="shared" si="1"/>
        <v>-772</v>
      </c>
      <c r="X24" s="574">
        <f t="shared" si="1"/>
        <v>-919</v>
      </c>
      <c r="Y24" s="574">
        <f t="shared" si="1"/>
        <v>-556</v>
      </c>
      <c r="Z24" s="574">
        <f t="shared" si="1"/>
        <v>716</v>
      </c>
      <c r="AA24" s="574">
        <f t="shared" si="1"/>
        <v>-35</v>
      </c>
      <c r="AB24" s="575">
        <f t="shared" si="1"/>
        <v>-164</v>
      </c>
      <c r="AC24" s="575">
        <f t="shared" si="1"/>
        <v>265</v>
      </c>
      <c r="AD24" s="575">
        <f t="shared" si="1"/>
        <v>573</v>
      </c>
      <c r="AE24" s="575">
        <f t="shared" si="1"/>
        <v>-110</v>
      </c>
      <c r="AF24" s="575">
        <f t="shared" si="1"/>
        <v>-1271</v>
      </c>
      <c r="AG24" s="575">
        <f t="shared" si="1"/>
        <v>-403</v>
      </c>
      <c r="AH24" s="575">
        <f t="shared" ref="AH24:AM24" si="2">AH22-AH23</f>
        <v>185</v>
      </c>
      <c r="AI24" s="575">
        <f t="shared" si="2"/>
        <v>-1182</v>
      </c>
      <c r="AJ24" s="576">
        <f t="shared" si="2"/>
        <v>-1071</v>
      </c>
      <c r="AK24" s="576">
        <f t="shared" si="2"/>
        <v>-796</v>
      </c>
      <c r="AL24" s="576">
        <f t="shared" si="2"/>
        <v>-760</v>
      </c>
      <c r="AM24" s="576">
        <f t="shared" si="2"/>
        <v>405</v>
      </c>
      <c r="AN24" s="576">
        <f t="shared" ref="AN24:AO24" si="3">AN22-AN23</f>
        <v>-1081</v>
      </c>
      <c r="AO24" s="576">
        <f t="shared" si="3"/>
        <v>-602</v>
      </c>
      <c r="AP24" s="576">
        <f t="shared" ref="AP24:AQ24" si="4">AP22-AP23</f>
        <v>-399</v>
      </c>
      <c r="AQ24" s="576">
        <f t="shared" si="4"/>
        <v>363</v>
      </c>
      <c r="AR24" s="576">
        <f t="shared" ref="AR24:AS24" si="5">AR22-AR23</f>
        <v>-688</v>
      </c>
      <c r="AS24" s="576">
        <f t="shared" si="5"/>
        <v>184</v>
      </c>
      <c r="AT24" s="576">
        <f t="shared" ref="AT24:AU24" si="6">AT22-AT23</f>
        <v>158</v>
      </c>
      <c r="AU24" s="576">
        <f t="shared" si="6"/>
        <v>86</v>
      </c>
      <c r="AV24" s="576">
        <f>AV22-AV23</f>
        <v>-830</v>
      </c>
      <c r="AW24" s="576">
        <f>AW22-AW23</f>
        <v>-350</v>
      </c>
      <c r="AX24" s="576">
        <f>AX22-AX23</f>
        <v>794</v>
      </c>
    </row>
    <row r="25" spans="1:50" x14ac:dyDescent="0.2">
      <c r="A25" s="192"/>
      <c r="B25" s="192"/>
      <c r="C25" s="192"/>
      <c r="D25" s="192"/>
      <c r="E25" s="192"/>
      <c r="F25" s="192"/>
      <c r="G25" s="192"/>
      <c r="H25" s="192"/>
      <c r="I25" s="192"/>
      <c r="J25" s="192"/>
    </row>
    <row r="26" spans="1:50" x14ac:dyDescent="0.2">
      <c r="A26" s="4"/>
      <c r="B26" s="4"/>
      <c r="C26" s="192"/>
      <c r="D26" s="192"/>
      <c r="E26" s="192"/>
      <c r="F26" s="192"/>
      <c r="G26" s="192"/>
      <c r="H26" s="192"/>
      <c r="I26" s="192"/>
      <c r="J26" s="192"/>
    </row>
    <row r="27" spans="1:50" ht="16.5" x14ac:dyDescent="0.25">
      <c r="A27" s="6"/>
      <c r="B27" s="10"/>
      <c r="C27" s="10"/>
      <c r="D27" s="192"/>
      <c r="E27" s="192"/>
      <c r="F27" s="192"/>
      <c r="G27" s="192"/>
      <c r="H27" s="192"/>
      <c r="I27" s="192"/>
      <c r="J27" s="192"/>
    </row>
    <row r="28" spans="1:50" ht="13.5" thickBot="1" x14ac:dyDescent="0.25">
      <c r="A28" s="192"/>
      <c r="B28" s="192"/>
      <c r="C28" s="192"/>
      <c r="D28" s="192"/>
      <c r="E28" s="192"/>
      <c r="F28" s="192"/>
      <c r="G28" s="192"/>
      <c r="H28" s="192"/>
      <c r="I28" s="192"/>
      <c r="J28" s="192"/>
    </row>
    <row r="29" spans="1:50" ht="30.75" customHeight="1" thickBot="1" x14ac:dyDescent="0.3">
      <c r="A29" s="959" t="s">
        <v>31</v>
      </c>
      <c r="B29" s="960" t="s">
        <v>791</v>
      </c>
      <c r="C29" s="1858" t="s">
        <v>792</v>
      </c>
      <c r="D29" s="1832"/>
      <c r="E29" s="1832"/>
      <c r="F29" s="192"/>
      <c r="G29" s="192"/>
      <c r="H29" s="192"/>
      <c r="I29" s="192"/>
      <c r="J29" s="192"/>
    </row>
    <row r="30" spans="1:50" ht="13.5" customHeight="1" x14ac:dyDescent="0.25">
      <c r="A30" s="961"/>
      <c r="B30" s="962"/>
      <c r="C30" s="963"/>
      <c r="D30" s="1832"/>
      <c r="E30" s="1832"/>
      <c r="F30" s="192"/>
      <c r="G30" s="1833"/>
      <c r="H30" s="192"/>
      <c r="I30" s="192"/>
      <c r="J30" s="192"/>
    </row>
    <row r="31" spans="1:50" s="577" customFormat="1" ht="15.75" x14ac:dyDescent="0.25">
      <c r="A31" s="964" t="s">
        <v>507</v>
      </c>
      <c r="B31" s="965">
        <v>4036.68</v>
      </c>
      <c r="C31" s="965">
        <v>3740.01</v>
      </c>
      <c r="D31" s="1832"/>
      <c r="E31" s="1834"/>
      <c r="F31" s="1835"/>
      <c r="G31" s="1836"/>
      <c r="H31" s="1835"/>
      <c r="I31" s="1837"/>
      <c r="J31" s="1838"/>
    </row>
    <row r="32" spans="1:50" s="577" customFormat="1" ht="16.5" customHeight="1" x14ac:dyDescent="0.25">
      <c r="A32" s="964" t="s">
        <v>71</v>
      </c>
      <c r="B32" s="965">
        <v>4385.75</v>
      </c>
      <c r="C32" s="965">
        <v>4181.24</v>
      </c>
      <c r="D32" s="1832"/>
      <c r="E32" s="1839"/>
      <c r="F32" s="1835"/>
      <c r="G32" s="1836"/>
      <c r="H32" s="1835"/>
      <c r="I32" s="1837"/>
      <c r="J32" s="1838"/>
    </row>
    <row r="33" spans="1:19" s="577" customFormat="1" ht="15.75" x14ac:dyDescent="0.25">
      <c r="A33" s="964" t="s">
        <v>247</v>
      </c>
      <c r="B33" s="965">
        <v>5440.59</v>
      </c>
      <c r="C33" s="965">
        <v>5533.15</v>
      </c>
      <c r="D33" s="1832"/>
      <c r="E33" s="1834"/>
      <c r="F33" s="1835"/>
      <c r="G33" s="1836"/>
      <c r="H33" s="1835"/>
      <c r="I33" s="1837"/>
      <c r="J33" s="1838"/>
    </row>
    <row r="34" spans="1:19" s="577" customFormat="1" ht="15.75" x14ac:dyDescent="0.25">
      <c r="A34" s="966" t="s">
        <v>518</v>
      </c>
      <c r="B34" s="967">
        <v>5814.3</v>
      </c>
      <c r="C34" s="967">
        <v>5824.22</v>
      </c>
      <c r="D34" s="1832"/>
      <c r="E34" s="1834"/>
      <c r="F34" s="1840"/>
      <c r="G34" s="1841"/>
      <c r="H34" s="1835"/>
      <c r="I34" s="1842"/>
      <c r="J34" s="1843"/>
    </row>
    <row r="35" spans="1:19" s="577" customFormat="1" ht="15.75" x14ac:dyDescent="0.25">
      <c r="A35" s="964" t="s">
        <v>6</v>
      </c>
      <c r="B35" s="965">
        <v>6303.22</v>
      </c>
      <c r="C35" s="965">
        <v>6237.9</v>
      </c>
      <c r="D35" s="1832"/>
      <c r="E35" s="1834"/>
      <c r="F35" s="1840"/>
      <c r="G35" s="1841"/>
      <c r="H35" s="1835"/>
      <c r="I35" s="1842"/>
      <c r="J35" s="1843"/>
    </row>
    <row r="36" spans="1:19" s="577" customFormat="1" ht="15.75" x14ac:dyDescent="0.25">
      <c r="A36" s="964" t="s">
        <v>520</v>
      </c>
      <c r="B36" s="965">
        <v>6395.96</v>
      </c>
      <c r="C36" s="965">
        <v>5518.2</v>
      </c>
      <c r="D36" s="1832"/>
      <c r="E36" s="1834"/>
      <c r="F36" s="1840"/>
      <c r="G36" s="1841"/>
      <c r="H36" s="1835"/>
      <c r="I36" s="1842"/>
      <c r="J36" s="1843"/>
    </row>
    <row r="37" spans="1:19" ht="15.75" hidden="1" x14ac:dyDescent="0.25">
      <c r="A37" s="966" t="s">
        <v>517</v>
      </c>
      <c r="B37" s="967"/>
      <c r="C37" s="967"/>
      <c r="D37" s="1832"/>
      <c r="E37" s="1844"/>
      <c r="F37" s="1845"/>
      <c r="G37" s="4"/>
      <c r="H37" s="4"/>
      <c r="I37" s="1846"/>
      <c r="J37" s="1846"/>
    </row>
    <row r="38" spans="1:19" ht="15.75" x14ac:dyDescent="0.25">
      <c r="A38" s="964" t="s">
        <v>3</v>
      </c>
      <c r="B38" s="965">
        <v>6825.32</v>
      </c>
      <c r="C38" s="965">
        <v>6997.21</v>
      </c>
      <c r="D38" s="1832"/>
      <c r="E38" s="1834"/>
      <c r="F38" s="4"/>
      <c r="G38" s="1847"/>
      <c r="H38" s="1848"/>
      <c r="I38" s="1832"/>
      <c r="J38" s="1849"/>
      <c r="K38" s="578"/>
    </row>
    <row r="39" spans="1:19" s="579" customFormat="1" ht="16.5" thickBot="1" x14ac:dyDescent="0.3">
      <c r="A39" s="968" t="s">
        <v>508</v>
      </c>
      <c r="B39" s="969">
        <v>10041.799999999999</v>
      </c>
      <c r="C39" s="969">
        <v>9391.1200000000008</v>
      </c>
      <c r="D39" s="1832"/>
      <c r="E39" s="1834"/>
      <c r="F39" s="1850"/>
      <c r="G39" s="1851"/>
      <c r="H39" s="1852"/>
      <c r="I39" s="1853"/>
      <c r="J39" s="1854"/>
    </row>
    <row r="40" spans="1:19" x14ac:dyDescent="0.2">
      <c r="A40" s="192"/>
      <c r="B40" s="192"/>
      <c r="C40" s="192"/>
      <c r="D40" s="192"/>
      <c r="E40" s="4"/>
      <c r="F40" s="4"/>
      <c r="G40" s="192"/>
      <c r="H40" s="192"/>
      <c r="I40" s="192"/>
      <c r="J40" s="192"/>
    </row>
    <row r="41" spans="1:19" x14ac:dyDescent="0.2">
      <c r="A41" s="4"/>
      <c r="B41" s="4"/>
      <c r="C41" s="187"/>
      <c r="D41" s="4"/>
      <c r="E41" s="4"/>
      <c r="F41" s="4"/>
      <c r="G41" s="4"/>
      <c r="H41" s="192"/>
      <c r="I41" s="192"/>
      <c r="J41" s="192"/>
    </row>
    <row r="42" spans="1:19" ht="13.5" thickBot="1" x14ac:dyDescent="0.25">
      <c r="A42" s="4"/>
      <c r="B42" s="4"/>
      <c r="C42" s="4"/>
      <c r="D42" s="4"/>
      <c r="E42" s="4"/>
      <c r="F42" s="4"/>
      <c r="G42" s="4"/>
      <c r="H42" s="192"/>
      <c r="I42" s="192"/>
      <c r="J42" s="192"/>
    </row>
    <row r="43" spans="1:19" ht="16.5" customHeight="1" thickBot="1" x14ac:dyDescent="0.25">
      <c r="A43" s="1315" t="s">
        <v>294</v>
      </c>
      <c r="B43" s="1855" t="s">
        <v>10</v>
      </c>
      <c r="C43" s="1856"/>
      <c r="D43" s="1857"/>
      <c r="E43" s="1317" t="s">
        <v>11</v>
      </c>
      <c r="F43" s="1318"/>
      <c r="G43" s="1319"/>
      <c r="H43" s="1312" t="s">
        <v>13</v>
      </c>
      <c r="I43" s="1313"/>
      <c r="J43" s="1314"/>
      <c r="K43" s="1312" t="s">
        <v>12</v>
      </c>
      <c r="L43" s="1313"/>
      <c r="M43" s="1314"/>
      <c r="N43" s="1312" t="s">
        <v>275</v>
      </c>
      <c r="O43" s="1313"/>
      <c r="P43" s="1314"/>
      <c r="Q43" s="1312" t="s">
        <v>276</v>
      </c>
      <c r="R43" s="1313"/>
      <c r="S43" s="1314"/>
    </row>
    <row r="44" spans="1:19" ht="16.5" thickBot="1" x14ac:dyDescent="0.3">
      <c r="A44" s="1316"/>
      <c r="B44" s="1058">
        <v>2015</v>
      </c>
      <c r="C44" s="1059">
        <v>2016</v>
      </c>
      <c r="D44" s="1060">
        <v>2017</v>
      </c>
      <c r="E44" s="1058">
        <v>2015</v>
      </c>
      <c r="F44" s="1059">
        <v>2016</v>
      </c>
      <c r="G44" s="1060">
        <v>2017</v>
      </c>
      <c r="H44" s="1058">
        <v>2015</v>
      </c>
      <c r="I44" s="1059">
        <v>2016</v>
      </c>
      <c r="J44" s="1060">
        <v>2017</v>
      </c>
      <c r="K44" s="1058">
        <v>2015</v>
      </c>
      <c r="L44" s="1059">
        <v>2016</v>
      </c>
      <c r="M44" s="1060">
        <v>2017</v>
      </c>
      <c r="N44" s="1058">
        <v>2015</v>
      </c>
      <c r="O44" s="1059">
        <v>2016</v>
      </c>
      <c r="P44" s="1060">
        <v>2017</v>
      </c>
      <c r="Q44" s="1058">
        <v>2015</v>
      </c>
      <c r="R44" s="1059">
        <v>2016</v>
      </c>
      <c r="S44" s="1060">
        <v>2017</v>
      </c>
    </row>
    <row r="45" spans="1:19" ht="16.5" x14ac:dyDescent="0.25">
      <c r="A45" s="1061" t="s">
        <v>14</v>
      </c>
      <c r="B45" s="1062">
        <v>5815.07</v>
      </c>
      <c r="C45" s="1063">
        <v>4462.3</v>
      </c>
      <c r="D45" s="1064">
        <v>5736.99</v>
      </c>
      <c r="E45" s="1065">
        <v>14766.91</v>
      </c>
      <c r="F45" s="1064">
        <v>8479.8799999999992</v>
      </c>
      <c r="G45" s="1066">
        <v>9980.7199999999993</v>
      </c>
      <c r="H45" s="1062">
        <v>1243.48</v>
      </c>
      <c r="I45" s="1063">
        <v>853.85</v>
      </c>
      <c r="J45" s="1064">
        <v>971.76</v>
      </c>
      <c r="K45" s="1067">
        <v>784.33</v>
      </c>
      <c r="L45" s="1068">
        <v>499.9</v>
      </c>
      <c r="M45" s="1064">
        <v>748</v>
      </c>
      <c r="N45" s="1067">
        <v>1251.8499999999999</v>
      </c>
      <c r="O45" s="1068">
        <v>1097.3800000000001</v>
      </c>
      <c r="P45" s="1064">
        <v>1192.6199999999999</v>
      </c>
      <c r="Q45" s="1067">
        <v>17.100000000000001</v>
      </c>
      <c r="R45" s="1068">
        <v>14.02</v>
      </c>
      <c r="S45" s="1064">
        <v>16.809999999999999</v>
      </c>
    </row>
    <row r="46" spans="1:19" ht="16.5" x14ac:dyDescent="0.25">
      <c r="A46" s="1069" t="s">
        <v>15</v>
      </c>
      <c r="B46" s="1070">
        <v>5701.4874999999993</v>
      </c>
      <c r="C46" s="1071">
        <v>4594.96</v>
      </c>
      <c r="D46" s="1072">
        <v>5941.1</v>
      </c>
      <c r="E46" s="1073">
        <v>14531.125</v>
      </c>
      <c r="F46" s="1072">
        <v>8306.4269047619055</v>
      </c>
      <c r="G46" s="1074">
        <v>10615.53</v>
      </c>
      <c r="H46" s="1070">
        <v>1197.5999999999999</v>
      </c>
      <c r="I46" s="1071">
        <v>920.24</v>
      </c>
      <c r="J46" s="1072">
        <v>1007.35</v>
      </c>
      <c r="K46" s="1075">
        <v>785.55</v>
      </c>
      <c r="L46" s="1076">
        <v>505.57</v>
      </c>
      <c r="M46" s="1072">
        <v>774.9</v>
      </c>
      <c r="N46" s="1075">
        <v>1227.19</v>
      </c>
      <c r="O46" s="1076">
        <v>1199.9100000000001</v>
      </c>
      <c r="P46" s="1072">
        <v>1234.33</v>
      </c>
      <c r="Q46" s="1075">
        <v>16.84</v>
      </c>
      <c r="R46" s="1076">
        <v>15.07</v>
      </c>
      <c r="S46" s="1072">
        <v>17.86</v>
      </c>
    </row>
    <row r="47" spans="1:19" ht="16.5" x14ac:dyDescent="0.25">
      <c r="A47" s="1069" t="s">
        <v>16</v>
      </c>
      <c r="B47" s="1070">
        <v>5925.4554545454539</v>
      </c>
      <c r="C47" s="1071">
        <v>4947.04</v>
      </c>
      <c r="D47" s="1072">
        <v>5821.09</v>
      </c>
      <c r="E47" s="1073">
        <v>13742.160909090908</v>
      </c>
      <c r="F47" s="1072">
        <v>8700.9538095238095</v>
      </c>
      <c r="G47" s="1074">
        <v>10225.65</v>
      </c>
      <c r="H47" s="1070">
        <v>1138.6400000000001</v>
      </c>
      <c r="I47" s="1071">
        <v>968.43</v>
      </c>
      <c r="J47" s="1072">
        <v>962.26</v>
      </c>
      <c r="K47" s="1075">
        <v>786.32</v>
      </c>
      <c r="L47" s="1076">
        <v>567.38</v>
      </c>
      <c r="M47" s="1072">
        <v>776.3</v>
      </c>
      <c r="N47" s="1075">
        <v>1178.6300000000001</v>
      </c>
      <c r="O47" s="1076">
        <v>1246.3399999999999</v>
      </c>
      <c r="P47" s="1072">
        <v>1231.07</v>
      </c>
      <c r="Q47" s="1075">
        <v>16.22</v>
      </c>
      <c r="R47" s="1076">
        <v>15.42</v>
      </c>
      <c r="S47" s="1072">
        <v>16.88</v>
      </c>
    </row>
    <row r="48" spans="1:19" ht="16.5" x14ac:dyDescent="0.25">
      <c r="A48" s="1069" t="s">
        <v>17</v>
      </c>
      <c r="B48" s="1070">
        <v>6027.97</v>
      </c>
      <c r="C48" s="1071">
        <v>4850.55</v>
      </c>
      <c r="D48" s="1072">
        <v>5697.37</v>
      </c>
      <c r="E48" s="1073">
        <v>12779.75</v>
      </c>
      <c r="F48" s="1072">
        <v>8849.65</v>
      </c>
      <c r="G48" s="1074">
        <v>9664.86</v>
      </c>
      <c r="H48" s="1070">
        <v>1150.0999999999999</v>
      </c>
      <c r="I48" s="1071">
        <v>994.19</v>
      </c>
      <c r="J48" s="1072">
        <v>959.89</v>
      </c>
      <c r="K48" s="1075">
        <v>768.8</v>
      </c>
      <c r="L48" s="1076">
        <v>574.33000000000004</v>
      </c>
      <c r="M48" s="1072">
        <v>799.67</v>
      </c>
      <c r="N48" s="1075">
        <v>1197.9100000000001</v>
      </c>
      <c r="O48" s="1076">
        <v>1242.26</v>
      </c>
      <c r="P48" s="1072">
        <v>1265.6300000000001</v>
      </c>
      <c r="Q48" s="1075">
        <v>16.34</v>
      </c>
      <c r="R48" s="1076">
        <v>16.260000000000002</v>
      </c>
      <c r="S48" s="1072">
        <v>18</v>
      </c>
    </row>
    <row r="49" spans="1:19" ht="16.5" x14ac:dyDescent="0.25">
      <c r="A49" s="1069" t="s">
        <v>18</v>
      </c>
      <c r="B49" s="1070">
        <v>6300.0776315789481</v>
      </c>
      <c r="C49" s="1071">
        <v>4707.8500000000004</v>
      </c>
      <c r="D49" s="1072">
        <v>5591.11</v>
      </c>
      <c r="E49" s="1073">
        <v>13504.998684210526</v>
      </c>
      <c r="F49" s="1072">
        <v>8685.8799999999992</v>
      </c>
      <c r="G49" s="1074">
        <v>9150.9599999999991</v>
      </c>
      <c r="H49" s="1070">
        <v>1140.26</v>
      </c>
      <c r="I49" s="1071">
        <v>1033.7</v>
      </c>
      <c r="J49" s="1072">
        <v>929.71</v>
      </c>
      <c r="K49" s="1075">
        <v>784.42</v>
      </c>
      <c r="L49" s="1076">
        <v>576.75</v>
      </c>
      <c r="M49" s="1072">
        <v>792.43</v>
      </c>
      <c r="N49" s="1075">
        <v>1199.05</v>
      </c>
      <c r="O49" s="1076">
        <v>1259.4000000000001</v>
      </c>
      <c r="P49" s="1072">
        <v>1245</v>
      </c>
      <c r="Q49" s="1075">
        <v>16.8</v>
      </c>
      <c r="R49" s="1076">
        <v>16.89</v>
      </c>
      <c r="S49" s="1072">
        <v>16.760000000000002</v>
      </c>
    </row>
    <row r="50" spans="1:19" ht="16.5" x14ac:dyDescent="0.25">
      <c r="A50" s="1069" t="s">
        <v>19</v>
      </c>
      <c r="B50" s="1077">
        <v>5833.2168181818179</v>
      </c>
      <c r="C50" s="1071">
        <v>4630.2700000000004</v>
      </c>
      <c r="D50" s="1072"/>
      <c r="E50" s="1078">
        <v>12776.591363636364</v>
      </c>
      <c r="F50" s="1072">
        <v>8911.7022727272742</v>
      </c>
      <c r="G50" s="1074"/>
      <c r="H50" s="1077">
        <v>1088.77</v>
      </c>
      <c r="I50" s="1071">
        <v>984.14</v>
      </c>
      <c r="J50" s="1072"/>
      <c r="K50" s="1079">
        <v>726.77</v>
      </c>
      <c r="L50" s="1076">
        <v>553.09</v>
      </c>
      <c r="M50" s="1072"/>
      <c r="N50" s="1079">
        <v>1181.5</v>
      </c>
      <c r="O50" s="1076">
        <v>1276.4000000000001</v>
      </c>
      <c r="P50" s="1072"/>
      <c r="Q50" s="1079">
        <v>16.100000000000001</v>
      </c>
      <c r="R50" s="1076">
        <v>17.18</v>
      </c>
      <c r="S50" s="1072"/>
    </row>
    <row r="51" spans="1:19" ht="16.5" x14ac:dyDescent="0.25">
      <c r="A51" s="1069" t="s">
        <v>218</v>
      </c>
      <c r="B51" s="1077">
        <v>5456.2165217391303</v>
      </c>
      <c r="C51" s="1071">
        <v>4855.357857142857</v>
      </c>
      <c r="D51" s="1072"/>
      <c r="E51" s="1078">
        <v>11380.55</v>
      </c>
      <c r="F51" s="1072">
        <v>10248.92738095238</v>
      </c>
      <c r="G51" s="1074"/>
      <c r="H51" s="1077">
        <v>1014.09</v>
      </c>
      <c r="I51" s="1071">
        <v>1085.76</v>
      </c>
      <c r="J51" s="1072"/>
      <c r="K51" s="1079">
        <v>642.57000000000005</v>
      </c>
      <c r="L51" s="1076">
        <v>646.14</v>
      </c>
      <c r="M51" s="1072"/>
      <c r="N51" s="1079">
        <v>1130.04</v>
      </c>
      <c r="O51" s="1076">
        <v>1337.33</v>
      </c>
      <c r="P51" s="1072"/>
      <c r="Q51" s="1079">
        <v>15.07</v>
      </c>
      <c r="R51" s="1076">
        <v>19.920000000000002</v>
      </c>
      <c r="S51" s="1072"/>
    </row>
    <row r="52" spans="1:19" ht="16.5" x14ac:dyDescent="0.25">
      <c r="A52" s="836" t="s">
        <v>226</v>
      </c>
      <c r="B52" s="1080">
        <v>5088.5600000000004</v>
      </c>
      <c r="C52" s="1071">
        <v>4757.8172727272722</v>
      </c>
      <c r="D52" s="1072"/>
      <c r="E52" s="1081">
        <v>10338.75</v>
      </c>
      <c r="F52" s="1072">
        <v>10350.566818181818</v>
      </c>
      <c r="G52" s="1074"/>
      <c r="H52" s="1080">
        <v>983.15</v>
      </c>
      <c r="I52" s="1071">
        <v>1123.77</v>
      </c>
      <c r="J52" s="1072"/>
      <c r="K52" s="1082">
        <v>595.4</v>
      </c>
      <c r="L52" s="1076">
        <v>700.09</v>
      </c>
      <c r="M52" s="1072"/>
      <c r="N52" s="1082">
        <v>1117.48</v>
      </c>
      <c r="O52" s="1076">
        <v>1341.09</v>
      </c>
      <c r="P52" s="1072"/>
      <c r="Q52" s="1082">
        <v>14.94</v>
      </c>
      <c r="R52" s="1076">
        <v>19.64</v>
      </c>
      <c r="S52" s="1072"/>
    </row>
    <row r="53" spans="1:19" ht="16.5" x14ac:dyDescent="0.25">
      <c r="A53" s="836" t="s">
        <v>233</v>
      </c>
      <c r="B53" s="1080">
        <v>5207.3204545454546</v>
      </c>
      <c r="C53" s="1071">
        <v>4706.7859090909096</v>
      </c>
      <c r="D53" s="1072"/>
      <c r="E53" s="1081">
        <v>9895.4599999999991</v>
      </c>
      <c r="F53" s="1072">
        <v>10185.569545454546</v>
      </c>
      <c r="G53" s="1074"/>
      <c r="H53" s="1080">
        <v>965.36</v>
      </c>
      <c r="I53" s="1071">
        <v>1045.95</v>
      </c>
      <c r="J53" s="1072"/>
      <c r="K53" s="1082">
        <v>608.5</v>
      </c>
      <c r="L53" s="1076">
        <v>682.23</v>
      </c>
      <c r="M53" s="1072"/>
      <c r="N53" s="1082">
        <v>1124.53</v>
      </c>
      <c r="O53" s="1076">
        <v>1326.03</v>
      </c>
      <c r="P53" s="1072"/>
      <c r="Q53" s="1082">
        <v>14.79</v>
      </c>
      <c r="R53" s="1076">
        <v>19.28</v>
      </c>
      <c r="S53" s="1072"/>
    </row>
    <row r="54" spans="1:19" ht="16.5" x14ac:dyDescent="0.25">
      <c r="A54" s="836" t="s">
        <v>236</v>
      </c>
      <c r="B54" s="1080">
        <v>5221.8100000000004</v>
      </c>
      <c r="C54" s="1071">
        <v>4731.761428571428</v>
      </c>
      <c r="D54" s="1072"/>
      <c r="E54" s="1081">
        <v>10341.370000000001</v>
      </c>
      <c r="F54" s="1072">
        <v>10262.27</v>
      </c>
      <c r="G54" s="1074"/>
      <c r="H54" s="1080">
        <v>977.09</v>
      </c>
      <c r="I54" s="1071">
        <v>959.14</v>
      </c>
      <c r="J54" s="1072"/>
      <c r="K54" s="1082">
        <v>691.5</v>
      </c>
      <c r="L54" s="1076">
        <v>644.85</v>
      </c>
      <c r="M54" s="1072"/>
      <c r="N54" s="1082">
        <v>1159.25</v>
      </c>
      <c r="O54" s="1076">
        <v>1266.71</v>
      </c>
      <c r="P54" s="1072"/>
      <c r="Q54" s="1082">
        <v>15.71</v>
      </c>
      <c r="R54" s="1076">
        <v>17.739999999999998</v>
      </c>
      <c r="S54" s="1072"/>
    </row>
    <row r="55" spans="1:19" ht="16.5" x14ac:dyDescent="0.25">
      <c r="A55" s="836" t="s">
        <v>240</v>
      </c>
      <c r="B55" s="1080">
        <v>4807.6290476190479</v>
      </c>
      <c r="C55" s="1071">
        <v>5442.7250000000004</v>
      </c>
      <c r="D55" s="1072"/>
      <c r="E55" s="1081">
        <v>9228.5714285714275</v>
      </c>
      <c r="F55" s="1072">
        <v>11139.772272727274</v>
      </c>
      <c r="G55" s="1074"/>
      <c r="H55" s="1080">
        <v>883.52</v>
      </c>
      <c r="I55" s="1071">
        <v>953</v>
      </c>
      <c r="J55" s="1072"/>
      <c r="K55" s="1082">
        <v>574.04999999999995</v>
      </c>
      <c r="L55" s="1076">
        <v>696.68</v>
      </c>
      <c r="M55" s="1072"/>
      <c r="N55" s="1082">
        <v>1085.7</v>
      </c>
      <c r="O55" s="1076">
        <v>1235.98</v>
      </c>
      <c r="P55" s="1072"/>
      <c r="Q55" s="1082">
        <v>14.51</v>
      </c>
      <c r="R55" s="1076">
        <v>17.420000000000002</v>
      </c>
      <c r="S55" s="1072"/>
    </row>
    <row r="56" spans="1:19" ht="17.25" thickBot="1" x14ac:dyDescent="0.3">
      <c r="A56" s="1083" t="s">
        <v>241</v>
      </c>
      <c r="B56" s="1084">
        <v>4628.5949999999993</v>
      </c>
      <c r="C56" s="1085">
        <v>5665.8249999999998</v>
      </c>
      <c r="D56" s="1086"/>
      <c r="E56" s="1087">
        <v>8688.6914285714283</v>
      </c>
      <c r="F56" s="1086">
        <v>11009.75</v>
      </c>
      <c r="G56" s="1088"/>
      <c r="H56" s="1084">
        <v>859.9</v>
      </c>
      <c r="I56" s="1085">
        <v>919.05</v>
      </c>
      <c r="J56" s="1086"/>
      <c r="K56" s="1089">
        <v>552.04999999999995</v>
      </c>
      <c r="L56" s="1090">
        <v>706.98</v>
      </c>
      <c r="M56" s="1086"/>
      <c r="N56" s="1089">
        <v>1068.1400000000001</v>
      </c>
      <c r="O56" s="1090">
        <v>1150.77</v>
      </c>
      <c r="P56" s="1086"/>
      <c r="Q56" s="1089">
        <v>14.05</v>
      </c>
      <c r="R56" s="1090">
        <v>16.38</v>
      </c>
      <c r="S56" s="1086"/>
    </row>
    <row r="57" spans="1:19" x14ac:dyDescent="0.2">
      <c r="A57" s="4"/>
      <c r="B57" s="4"/>
      <c r="C57" s="4"/>
      <c r="D57" s="4"/>
      <c r="E57" s="4"/>
      <c r="F57" s="4"/>
      <c r="G57" s="4"/>
      <c r="H57" s="192"/>
      <c r="I57" s="192"/>
      <c r="J57" s="192"/>
    </row>
    <row r="58" spans="1:19" x14ac:dyDescent="0.2">
      <c r="A58" s="4"/>
      <c r="B58" s="4"/>
      <c r="C58" s="4"/>
      <c r="D58" s="4"/>
      <c r="E58" s="4"/>
      <c r="F58" s="4"/>
      <c r="G58" s="4"/>
      <c r="H58" s="192"/>
      <c r="I58" s="192"/>
      <c r="J58" s="192"/>
    </row>
    <row r="59" spans="1:19" x14ac:dyDescent="0.2">
      <c r="A59" s="4"/>
      <c r="B59" s="4"/>
      <c r="C59" s="4"/>
      <c r="D59" s="4"/>
      <c r="E59" s="4"/>
      <c r="F59" s="4"/>
      <c r="G59" s="4"/>
      <c r="H59" s="192"/>
      <c r="I59" s="192"/>
      <c r="J59" s="192"/>
    </row>
    <row r="60" spans="1:19" x14ac:dyDescent="0.2">
      <c r="A60" s="4"/>
      <c r="B60" s="4"/>
      <c r="C60" s="4"/>
      <c r="D60" s="4"/>
      <c r="E60" s="4"/>
      <c r="F60" s="4"/>
      <c r="G60" s="4"/>
      <c r="H60" s="192"/>
      <c r="I60" s="192"/>
      <c r="J60" s="192"/>
    </row>
    <row r="61" spans="1:19" x14ac:dyDescent="0.2">
      <c r="A61" s="4"/>
      <c r="B61" s="4"/>
      <c r="C61" s="4"/>
      <c r="D61" s="4"/>
      <c r="E61" s="4"/>
      <c r="F61" s="4"/>
      <c r="G61" s="4"/>
      <c r="H61" s="192"/>
      <c r="I61" s="192"/>
      <c r="J61" s="192"/>
    </row>
    <row r="62" spans="1:19" x14ac:dyDescent="0.2">
      <c r="A62" s="4"/>
      <c r="B62" s="4"/>
      <c r="C62" s="4"/>
      <c r="D62" s="4"/>
      <c r="E62" s="4"/>
      <c r="F62" s="4"/>
      <c r="G62" s="4"/>
      <c r="H62" s="192"/>
      <c r="I62" s="192"/>
      <c r="J62" s="192"/>
    </row>
    <row r="63" spans="1:19" x14ac:dyDescent="0.2">
      <c r="A63" s="4"/>
      <c r="B63" s="4"/>
      <c r="C63" s="4"/>
      <c r="D63" s="4"/>
      <c r="E63" s="4"/>
      <c r="F63" s="4"/>
      <c r="G63" s="4"/>
      <c r="H63" s="192"/>
      <c r="I63" s="192"/>
      <c r="J63" s="192"/>
    </row>
    <row r="64" spans="1:19" x14ac:dyDescent="0.2">
      <c r="A64" s="4"/>
      <c r="B64" s="4"/>
      <c r="C64" s="4"/>
      <c r="D64" s="4"/>
      <c r="E64" s="4"/>
      <c r="F64" s="4"/>
      <c r="G64" s="4"/>
      <c r="H64" s="192"/>
      <c r="I64" s="192"/>
      <c r="J64" s="192"/>
    </row>
    <row r="65" spans="1:10" x14ac:dyDescent="0.2">
      <c r="A65" s="4"/>
      <c r="B65" s="4"/>
      <c r="C65" s="4"/>
      <c r="D65" s="4"/>
      <c r="E65" s="4"/>
      <c r="F65" s="4"/>
      <c r="G65" s="4"/>
      <c r="H65" s="192"/>
      <c r="I65" s="192"/>
      <c r="J65" s="192"/>
    </row>
    <row r="66" spans="1:10" x14ac:dyDescent="0.2">
      <c r="A66" s="4"/>
      <c r="B66" s="4"/>
      <c r="C66" s="4"/>
      <c r="D66" s="4"/>
      <c r="E66" s="4"/>
      <c r="F66" s="4"/>
      <c r="G66" s="4"/>
      <c r="H66" s="192"/>
      <c r="I66" s="192"/>
      <c r="J66" s="192"/>
    </row>
    <row r="67" spans="1:10" x14ac:dyDescent="0.2">
      <c r="A67" s="4"/>
      <c r="B67" s="4"/>
      <c r="C67" s="4"/>
      <c r="D67" s="4"/>
      <c r="E67" s="4"/>
      <c r="F67" s="4"/>
      <c r="G67" s="4"/>
      <c r="H67" s="192"/>
      <c r="I67" s="192"/>
      <c r="J67" s="192"/>
    </row>
    <row r="68" spans="1:10" x14ac:dyDescent="0.2">
      <c r="A68" s="4"/>
      <c r="B68" s="4"/>
      <c r="C68" s="4"/>
      <c r="D68" s="4"/>
      <c r="E68" s="4"/>
      <c r="F68" s="4"/>
      <c r="G68" s="4"/>
      <c r="H68" s="192"/>
      <c r="I68" s="192"/>
      <c r="J68" s="192"/>
    </row>
    <row r="69" spans="1:10" x14ac:dyDescent="0.2">
      <c r="A69" s="4"/>
      <c r="B69" s="4"/>
      <c r="C69" s="4"/>
      <c r="D69" s="4"/>
      <c r="E69" s="4"/>
      <c r="F69" s="4"/>
      <c r="G69" s="4"/>
      <c r="H69" s="192"/>
      <c r="I69" s="192"/>
      <c r="J69" s="192"/>
    </row>
    <row r="70" spans="1:10" x14ac:dyDescent="0.2">
      <c r="A70" s="4"/>
      <c r="B70" s="4"/>
      <c r="C70" s="4"/>
      <c r="D70" s="4"/>
      <c r="E70" s="4"/>
      <c r="F70" s="4"/>
      <c r="G70" s="4"/>
      <c r="H70" s="192"/>
      <c r="I70" s="192"/>
      <c r="J70" s="192"/>
    </row>
    <row r="71" spans="1:10" x14ac:dyDescent="0.2">
      <c r="A71" s="4"/>
      <c r="B71" s="4"/>
      <c r="C71" s="4"/>
      <c r="D71" s="4"/>
      <c r="E71" s="4"/>
      <c r="F71" s="4"/>
      <c r="G71" s="4"/>
      <c r="H71" s="192"/>
      <c r="I71" s="192"/>
      <c r="J71" s="192"/>
    </row>
    <row r="72" spans="1:10" x14ac:dyDescent="0.2">
      <c r="A72" s="4"/>
      <c r="B72" s="4"/>
      <c r="C72" s="4"/>
      <c r="D72" s="4"/>
      <c r="E72" s="4"/>
      <c r="F72" s="4"/>
      <c r="G72" s="4"/>
      <c r="H72" s="192"/>
      <c r="I72" s="192"/>
      <c r="J72" s="192"/>
    </row>
    <row r="73" spans="1:10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</row>
    <row r="74" spans="1:10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</row>
    <row r="75" spans="1:10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</row>
    <row r="76" spans="1:10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</row>
    <row r="77" spans="1:10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</row>
    <row r="78" spans="1:10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</row>
    <row r="79" spans="1:10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</row>
    <row r="80" spans="1:10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</row>
  </sheetData>
  <mergeCells count="7">
    <mergeCell ref="Q43:S43"/>
    <mergeCell ref="A43:A44"/>
    <mergeCell ref="B43:D43"/>
    <mergeCell ref="E43:G43"/>
    <mergeCell ref="N43:P43"/>
    <mergeCell ref="K43:M43"/>
    <mergeCell ref="H43:J4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1"/>
  <sheetViews>
    <sheetView workbookViewId="0">
      <selection activeCell="C54" sqref="C54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89" customWidth="1"/>
    <col min="5" max="5" width="14" style="189" customWidth="1"/>
    <col min="6" max="6" width="15.5703125" style="188" customWidth="1"/>
    <col min="7" max="7" width="14.42578125" style="189" customWidth="1"/>
    <col min="8" max="8" width="13.42578125" style="190" customWidth="1"/>
    <col min="9" max="16384" width="9.140625" style="59"/>
  </cols>
  <sheetData>
    <row r="1" spans="1:11" ht="20.25" x14ac:dyDescent="0.2">
      <c r="A1" s="1530" t="s">
        <v>293</v>
      </c>
      <c r="B1" s="1530"/>
      <c r="C1" s="1530"/>
      <c r="D1" s="1530"/>
      <c r="E1" s="1530"/>
      <c r="F1" s="1530"/>
      <c r="G1" s="1530"/>
      <c r="H1" s="1530"/>
    </row>
    <row r="2" spans="1:11" ht="16.5" x14ac:dyDescent="0.2">
      <c r="A2" s="207"/>
      <c r="B2" s="201"/>
      <c r="C2" s="201"/>
      <c r="D2" s="201"/>
      <c r="E2" s="201"/>
      <c r="F2" s="201"/>
      <c r="G2" s="201"/>
      <c r="H2" s="201"/>
    </row>
    <row r="3" spans="1:11" ht="16.5" thickBot="1" x14ac:dyDescent="0.25">
      <c r="A3" s="202"/>
      <c r="B3" s="202"/>
      <c r="C3" s="202"/>
      <c r="D3" s="202"/>
      <c r="E3" s="202"/>
      <c r="F3" s="1307"/>
      <c r="G3" s="202"/>
      <c r="H3" s="205" t="s">
        <v>708</v>
      </c>
    </row>
    <row r="4" spans="1:11" ht="57.75" thickBot="1" x14ac:dyDescent="0.25">
      <c r="A4" s="395"/>
      <c r="B4" s="396" t="s">
        <v>251</v>
      </c>
      <c r="C4" s="1009" t="s">
        <v>610</v>
      </c>
      <c r="D4" s="1010" t="s">
        <v>794</v>
      </c>
      <c r="E4" s="1011" t="s">
        <v>0</v>
      </c>
      <c r="F4" s="1009" t="s">
        <v>660</v>
      </c>
      <c r="G4" s="1010" t="s">
        <v>795</v>
      </c>
      <c r="H4" s="1011" t="s">
        <v>0</v>
      </c>
    </row>
    <row r="5" spans="1:11" ht="24" customHeight="1" thickBot="1" x14ac:dyDescent="0.25">
      <c r="A5" s="491"/>
      <c r="B5" s="492" t="s">
        <v>250</v>
      </c>
      <c r="C5" s="1012">
        <f>C6+C28</f>
        <v>16828.290899999996</v>
      </c>
      <c r="D5" s="1012">
        <f>D6+D28</f>
        <v>6051.9911000000011</v>
      </c>
      <c r="E5" s="1030">
        <f>D5/C5*100</f>
        <v>35.963195169154119</v>
      </c>
      <c r="F5" s="1012">
        <f>F6+F28</f>
        <v>16813.939700000003</v>
      </c>
      <c r="G5" s="1012">
        <f>G6+G28</f>
        <v>6586.4069999999992</v>
      </c>
      <c r="H5" s="1030">
        <f>G5/F5*100</f>
        <v>39.172300588183973</v>
      </c>
    </row>
    <row r="6" spans="1:11" ht="20.25" customHeight="1" x14ac:dyDescent="0.2">
      <c r="A6" s="493" t="s">
        <v>73</v>
      </c>
      <c r="B6" s="494" t="s">
        <v>252</v>
      </c>
      <c r="C6" s="1013">
        <f>C7+C8+C9+C10+C11+C12+C15+C17+C22+C24+C25+C26+C27</f>
        <v>7091.2482999999975</v>
      </c>
      <c r="D6" s="1013">
        <f>D7+D8+D9+D10+D11+D12+D15+D17+D22+D24+D25+D26+D27+D16</f>
        <v>2874.0568000000007</v>
      </c>
      <c r="E6" s="1013">
        <f>D6/C6*100</f>
        <v>40.529631433156865</v>
      </c>
      <c r="F6" s="1013">
        <f>F7+F8+F9+F10+F11+F12+F15+F17+F22+F24+F25+F26+F27</f>
        <v>7187.4315999999999</v>
      </c>
      <c r="G6" s="1013">
        <f>G7+G8+G9+G10+G11+G12+G15+G17+G22+G24+G25+G26+G27+0.0005</f>
        <v>3143.5254999999997</v>
      </c>
      <c r="H6" s="1013">
        <f>G6/F6*100</f>
        <v>43.736423175143671</v>
      </c>
    </row>
    <row r="7" spans="1:11" ht="20.25" customHeight="1" x14ac:dyDescent="0.2">
      <c r="A7" s="495" t="s">
        <v>76</v>
      </c>
      <c r="B7" s="496" t="s">
        <v>72</v>
      </c>
      <c r="C7" s="1014">
        <v>1154.9851000000001</v>
      </c>
      <c r="D7" s="1014">
        <f>'стр-ра гор доходов'!E8</f>
        <v>565.1309</v>
      </c>
      <c r="E7" s="1029">
        <f>D7/C7*100</f>
        <v>48.929713465567644</v>
      </c>
      <c r="F7" s="1014">
        <v>1476.1116999999999</v>
      </c>
      <c r="G7" s="1014">
        <f>'на 01.06.17'!F71</f>
        <v>455.60489999999999</v>
      </c>
      <c r="H7" s="1014">
        <f>G7/F7*100</f>
        <v>30.865204848657456</v>
      </c>
    </row>
    <row r="8" spans="1:11" ht="20.25" customHeight="1" x14ac:dyDescent="0.2">
      <c r="A8" s="495" t="s">
        <v>77</v>
      </c>
      <c r="B8" s="496" t="s">
        <v>65</v>
      </c>
      <c r="C8" s="1014">
        <v>3480.1163999999999</v>
      </c>
      <c r="D8" s="1014">
        <f>'стр-ра гор доходов'!E9</f>
        <v>1332.9992999999999</v>
      </c>
      <c r="E8" s="1029">
        <f t="shared" ref="E8:E26" si="0">D8/C8*100</f>
        <v>38.303296406982248</v>
      </c>
      <c r="F8" s="1014">
        <v>3519.8130000000001</v>
      </c>
      <c r="G8" s="1014">
        <f>'на 01.06.17'!F72</f>
        <v>1436.8703</v>
      </c>
      <c r="H8" s="1014">
        <f t="shared" ref="H8:H26" si="1">G8/F8*100</f>
        <v>40.822347664492405</v>
      </c>
      <c r="J8" s="60"/>
    </row>
    <row r="9" spans="1:11" ht="20.25" customHeight="1" x14ac:dyDescent="0.2">
      <c r="A9" s="495" t="s">
        <v>78</v>
      </c>
      <c r="B9" s="496" t="s">
        <v>172</v>
      </c>
      <c r="C9" s="1014">
        <v>22.570499999999999</v>
      </c>
      <c r="D9" s="1014">
        <f>'стр-ра гор доходов'!E10</f>
        <v>8.6853999999999996</v>
      </c>
      <c r="E9" s="1029">
        <f t="shared" si="0"/>
        <v>38.481203340643759</v>
      </c>
      <c r="F9" s="1014">
        <v>18.978899999999999</v>
      </c>
      <c r="G9" s="1014">
        <f>'стр-ра гор доходов'!I10</f>
        <v>6.6372</v>
      </c>
      <c r="H9" s="1014">
        <f t="shared" si="1"/>
        <v>34.971468314812768</v>
      </c>
      <c r="J9" s="60"/>
    </row>
    <row r="10" spans="1:11" s="61" customFormat="1" ht="20.25" customHeight="1" x14ac:dyDescent="0.2">
      <c r="A10" s="497" t="s">
        <v>79</v>
      </c>
      <c r="B10" s="496" t="s">
        <v>210</v>
      </c>
      <c r="C10" s="1014">
        <v>169.06059999999999</v>
      </c>
      <c r="D10" s="1014">
        <f>'стр-ра гор доходов'!E12</f>
        <v>77.228999999999999</v>
      </c>
      <c r="E10" s="1029">
        <f t="shared" si="0"/>
        <v>45.681252757886817</v>
      </c>
      <c r="F10" s="1014">
        <v>166.904</v>
      </c>
      <c r="G10" s="1014">
        <f>'на 01.06.17'!F75</f>
        <v>76.886700000000005</v>
      </c>
      <c r="H10" s="1014">
        <f t="shared" si="1"/>
        <v>46.066421415903761</v>
      </c>
      <c r="K10" s="61" t="s">
        <v>269</v>
      </c>
    </row>
    <row r="11" spans="1:11" s="61" customFormat="1" ht="29.25" customHeight="1" x14ac:dyDescent="0.2">
      <c r="A11" s="497" t="s">
        <v>80</v>
      </c>
      <c r="B11" s="498" t="s">
        <v>359</v>
      </c>
      <c r="C11" s="1014">
        <v>2.5070999999999999</v>
      </c>
      <c r="D11" s="1014">
        <f>'стр-ра гор доходов'!E13</f>
        <v>1.1387</v>
      </c>
      <c r="E11" s="1029">
        <f t="shared" si="0"/>
        <v>45.419010011567153</v>
      </c>
      <c r="F11" s="1014">
        <v>2.6524999999999999</v>
      </c>
      <c r="G11" s="1014">
        <f>'на 01.06.17'!F76</f>
        <v>2.1505000000000001</v>
      </c>
      <c r="H11" s="1014">
        <f t="shared" si="1"/>
        <v>81.074458058435454</v>
      </c>
    </row>
    <row r="12" spans="1:11" ht="20.25" customHeight="1" x14ac:dyDescent="0.2">
      <c r="A12" s="499" t="s">
        <v>81</v>
      </c>
      <c r="B12" s="498" t="s">
        <v>142</v>
      </c>
      <c r="C12" s="1014">
        <v>81.392499999999998</v>
      </c>
      <c r="D12" s="1014">
        <f>SUM(D13:D14)</f>
        <v>10.9727</v>
      </c>
      <c r="E12" s="1029">
        <f t="shared" si="0"/>
        <v>13.481217556900205</v>
      </c>
      <c r="F12" s="1014">
        <f>F13+F14</f>
        <v>95.093799999999987</v>
      </c>
      <c r="G12" s="1014">
        <f>G13+G14</f>
        <v>18.966799999999999</v>
      </c>
      <c r="H12" s="1014">
        <f t="shared" si="1"/>
        <v>19.945359213744744</v>
      </c>
    </row>
    <row r="13" spans="1:11" ht="20.25" customHeight="1" x14ac:dyDescent="0.2">
      <c r="A13" s="499" t="s">
        <v>461</v>
      </c>
      <c r="B13" s="500" t="s">
        <v>143</v>
      </c>
      <c r="C13" s="1014">
        <v>70.934200000000004</v>
      </c>
      <c r="D13" s="1014">
        <f>'стр-ра гор доходов'!E15</f>
        <v>7.2230999999999996</v>
      </c>
      <c r="E13" s="1029">
        <f t="shared" si="0"/>
        <v>10.182817315201975</v>
      </c>
      <c r="F13" s="1014">
        <v>84.029799999999994</v>
      </c>
      <c r="G13" s="1014">
        <f>'на 01.06.17'!F78</f>
        <v>14.4185</v>
      </c>
      <c r="H13" s="1014">
        <f t="shared" si="1"/>
        <v>17.158793666056564</v>
      </c>
    </row>
    <row r="14" spans="1:11" ht="20.25" customHeight="1" x14ac:dyDescent="0.2">
      <c r="A14" s="499" t="s">
        <v>462</v>
      </c>
      <c r="B14" s="500" t="s">
        <v>144</v>
      </c>
      <c r="C14" s="1014">
        <v>10.458299999999999</v>
      </c>
      <c r="D14" s="1014">
        <f>'стр-ра гор доходов'!E19</f>
        <v>3.7496</v>
      </c>
      <c r="E14" s="1029">
        <f t="shared" si="0"/>
        <v>35.852863276058251</v>
      </c>
      <c r="F14" s="1014">
        <v>11.064</v>
      </c>
      <c r="G14" s="1014">
        <f>'на 01.06.17'!F82</f>
        <v>4.5483000000000002</v>
      </c>
      <c r="H14" s="1014">
        <f t="shared" si="1"/>
        <v>41.109002169197403</v>
      </c>
    </row>
    <row r="15" spans="1:11" ht="20.25" customHeight="1" x14ac:dyDescent="0.2">
      <c r="A15" s="495" t="s">
        <v>82</v>
      </c>
      <c r="B15" s="501" t="s">
        <v>89</v>
      </c>
      <c r="C15" s="1014">
        <v>54.881999999999998</v>
      </c>
      <c r="D15" s="1014">
        <f>'стр-ра гор доходов'!E24</f>
        <v>23.020099999999999</v>
      </c>
      <c r="E15" s="1029">
        <f t="shared" si="0"/>
        <v>41.944717758099195</v>
      </c>
      <c r="F15" s="1014">
        <v>54.876800000000003</v>
      </c>
      <c r="G15" s="1014">
        <f>'на 01.06.17'!F87</f>
        <v>23.120699999999999</v>
      </c>
      <c r="H15" s="1014">
        <f t="shared" si="1"/>
        <v>42.132012070674676</v>
      </c>
    </row>
    <row r="16" spans="1:11" ht="34.5" hidden="1" customHeight="1" x14ac:dyDescent="0.2">
      <c r="A16" s="495"/>
      <c r="B16" s="501"/>
      <c r="C16" s="1014"/>
      <c r="D16" s="1020">
        <v>1E-3</v>
      </c>
      <c r="E16" s="1029" t="e">
        <f t="shared" si="0"/>
        <v>#DIV/0!</v>
      </c>
      <c r="F16" s="1014"/>
      <c r="G16" s="1014"/>
      <c r="H16" s="1014" t="e">
        <f t="shared" si="1"/>
        <v>#DIV/0!</v>
      </c>
    </row>
    <row r="17" spans="1:8" s="62" customFormat="1" ht="16.5" x14ac:dyDescent="0.2">
      <c r="A17" s="497" t="s">
        <v>87</v>
      </c>
      <c r="B17" s="496" t="s">
        <v>157</v>
      </c>
      <c r="C17" s="1014">
        <f>SUM(C18:C21)</f>
        <v>815.31460000000004</v>
      </c>
      <c r="D17" s="1014">
        <f>SUM(D18:D21)</f>
        <v>359.18699999999995</v>
      </c>
      <c r="E17" s="1029">
        <f t="shared" si="0"/>
        <v>44.055018762082753</v>
      </c>
      <c r="F17" s="1014">
        <f>F18+F19+F20+F21</f>
        <v>638.29560000000004</v>
      </c>
      <c r="G17" s="1014">
        <f>G18+G19+G20+G21</f>
        <v>330.262</v>
      </c>
      <c r="H17" s="1014">
        <f t="shared" si="1"/>
        <v>51.741230865448543</v>
      </c>
    </row>
    <row r="18" spans="1:8" s="61" customFormat="1" ht="16.5" x14ac:dyDescent="0.2">
      <c r="A18" s="499" t="s">
        <v>145</v>
      </c>
      <c r="B18" s="500" t="s">
        <v>146</v>
      </c>
      <c r="C18" s="1014">
        <v>535.06939999999997</v>
      </c>
      <c r="D18" s="1014">
        <f>'стр-ра гор доходов'!E41</f>
        <v>243.15119999999999</v>
      </c>
      <c r="E18" s="1029">
        <f t="shared" si="0"/>
        <v>45.442927590327535</v>
      </c>
      <c r="F18" s="1014">
        <v>383.52760000000001</v>
      </c>
      <c r="G18" s="1014">
        <f>'на 01.06.17'!F104</f>
        <v>223.7724</v>
      </c>
      <c r="H18" s="1014">
        <f t="shared" si="1"/>
        <v>58.345840038630861</v>
      </c>
    </row>
    <row r="19" spans="1:8" s="61" customFormat="1" ht="49.5" x14ac:dyDescent="0.2">
      <c r="A19" s="497" t="s">
        <v>357</v>
      </c>
      <c r="B19" s="500" t="s">
        <v>409</v>
      </c>
      <c r="C19" s="1014">
        <v>164.89709999999999</v>
      </c>
      <c r="D19" s="1014">
        <f>'стр-ра гор доходов'!E42</f>
        <v>67.984799999999993</v>
      </c>
      <c r="E19" s="1029">
        <f t="shared" si="0"/>
        <v>41.228620758036371</v>
      </c>
      <c r="F19" s="1014">
        <v>153.7826</v>
      </c>
      <c r="G19" s="1014">
        <f>'на 01.06.17'!F105</f>
        <v>62.106200000000001</v>
      </c>
      <c r="H19" s="1014">
        <f t="shared" si="1"/>
        <v>40.385713338180004</v>
      </c>
    </row>
    <row r="20" spans="1:8" s="61" customFormat="1" ht="16.5" x14ac:dyDescent="0.2">
      <c r="A20" s="497" t="s">
        <v>358</v>
      </c>
      <c r="B20" s="500" t="s">
        <v>158</v>
      </c>
      <c r="C20" s="1014">
        <v>11.94</v>
      </c>
      <c r="D20" s="1014">
        <f>'стр-ра гор доходов'!E43</f>
        <v>5.4</v>
      </c>
      <c r="E20" s="1029">
        <f>D20/C20*100</f>
        <v>45.226130653266338</v>
      </c>
      <c r="F20" s="1014">
        <v>2.2250000000000001</v>
      </c>
      <c r="G20" s="1014">
        <f>'на 01.06.17'!F106</f>
        <v>1.4139999999999999</v>
      </c>
      <c r="H20" s="1014">
        <f t="shared" si="1"/>
        <v>63.550561797752806</v>
      </c>
    </row>
    <row r="21" spans="1:8" s="61" customFormat="1" ht="16.5" x14ac:dyDescent="0.2">
      <c r="A21" s="497" t="s">
        <v>463</v>
      </c>
      <c r="B21" s="500" t="s">
        <v>5</v>
      </c>
      <c r="C21" s="1014">
        <v>103.4081</v>
      </c>
      <c r="D21" s="1014">
        <f>'стр-ра гор доходов'!E44</f>
        <v>42.651000000000003</v>
      </c>
      <c r="E21" s="1029">
        <f t="shared" si="0"/>
        <v>41.245318306786416</v>
      </c>
      <c r="F21" s="1014">
        <v>98.760400000000004</v>
      </c>
      <c r="G21" s="1014">
        <f>'на 01.06.17'!F107</f>
        <v>42.9694</v>
      </c>
      <c r="H21" s="1014">
        <f t="shared" si="1"/>
        <v>43.508734270011054</v>
      </c>
    </row>
    <row r="22" spans="1:8" s="61" customFormat="1" ht="16.5" x14ac:dyDescent="0.2">
      <c r="A22" s="499" t="s">
        <v>83</v>
      </c>
      <c r="B22" s="496" t="s">
        <v>159</v>
      </c>
      <c r="C22" s="1014">
        <f>C23</f>
        <v>22.0335</v>
      </c>
      <c r="D22" s="1014">
        <f>D23</f>
        <v>11.8011</v>
      </c>
      <c r="E22" s="1029">
        <f t="shared" si="0"/>
        <v>53.559806658043428</v>
      </c>
      <c r="F22" s="1014">
        <f>F23</f>
        <v>21.94</v>
      </c>
      <c r="G22" s="1014">
        <f>G23</f>
        <v>8.8980999999999995</v>
      </c>
      <c r="H22" s="1014">
        <f t="shared" si="1"/>
        <v>40.556517775752049</v>
      </c>
    </row>
    <row r="23" spans="1:8" s="61" customFormat="1" ht="16.5" x14ac:dyDescent="0.2">
      <c r="A23" s="499" t="s">
        <v>464</v>
      </c>
      <c r="B23" s="500" t="s">
        <v>160</v>
      </c>
      <c r="C23" s="1014">
        <v>22.0335</v>
      </c>
      <c r="D23" s="1014">
        <f>'стр-ра гор доходов'!E46</f>
        <v>11.8011</v>
      </c>
      <c r="E23" s="1029">
        <f t="shared" si="0"/>
        <v>53.559806658043428</v>
      </c>
      <c r="F23" s="1014">
        <v>21.94</v>
      </c>
      <c r="G23" s="1014">
        <f>'на 01.06.17'!F109</f>
        <v>8.8980999999999995</v>
      </c>
      <c r="H23" s="1014">
        <f t="shared" si="1"/>
        <v>40.556517775752049</v>
      </c>
    </row>
    <row r="24" spans="1:8" s="61" customFormat="1" ht="16.5" x14ac:dyDescent="0.2">
      <c r="A24" s="499" t="s">
        <v>84</v>
      </c>
      <c r="B24" s="502" t="s">
        <v>147</v>
      </c>
      <c r="C24" s="1014">
        <v>1.1054999999999999</v>
      </c>
      <c r="D24" s="1014">
        <f>'стр-ра гор доходов'!E51</f>
        <v>0.40379999999999999</v>
      </c>
      <c r="E24" s="1029">
        <f t="shared" si="0"/>
        <v>36.526458616010856</v>
      </c>
      <c r="F24" s="1014">
        <v>0.95860000000000001</v>
      </c>
      <c r="G24" s="1014">
        <f>'на 01.06.17'!F114</f>
        <v>0.36309999999999998</v>
      </c>
      <c r="H24" s="1014">
        <f t="shared" si="1"/>
        <v>37.878155643646984</v>
      </c>
    </row>
    <row r="25" spans="1:8" s="61" customFormat="1" ht="16.5" x14ac:dyDescent="0.2">
      <c r="A25" s="499" t="s">
        <v>85</v>
      </c>
      <c r="B25" s="502" t="s">
        <v>148</v>
      </c>
      <c r="C25" s="1014">
        <v>344.07729999999998</v>
      </c>
      <c r="D25" s="1014">
        <f>'стр-ра гор доходов'!E52</f>
        <v>148.4477</v>
      </c>
      <c r="E25" s="1029">
        <f t="shared" si="0"/>
        <v>43.143706370632415</v>
      </c>
      <c r="F25" s="1014">
        <v>287.596</v>
      </c>
      <c r="G25" s="1014">
        <f>'на 01.06.17'!F115</f>
        <v>154.4984</v>
      </c>
      <c r="H25" s="1014">
        <f t="shared" si="1"/>
        <v>53.720635892015189</v>
      </c>
    </row>
    <row r="26" spans="1:8" s="61" customFormat="1" ht="16.5" x14ac:dyDescent="0.2">
      <c r="A26" s="499" t="s">
        <v>86</v>
      </c>
      <c r="B26" s="496" t="s">
        <v>150</v>
      </c>
      <c r="C26" s="1014">
        <v>908.14790000000005</v>
      </c>
      <c r="D26" s="1014">
        <f>'стр-ра гор доходов'!E53</f>
        <v>318.55700000000002</v>
      </c>
      <c r="E26" s="1029">
        <f t="shared" si="0"/>
        <v>35.077656403764188</v>
      </c>
      <c r="F26" s="1014">
        <v>904.21069999999997</v>
      </c>
      <c r="G26" s="1014">
        <f>'на 01.06.17'!F117</f>
        <v>610.72659999999996</v>
      </c>
      <c r="H26" s="1014">
        <f t="shared" si="1"/>
        <v>67.542509726991725</v>
      </c>
    </row>
    <row r="27" spans="1:8" ht="17.25" thickBot="1" x14ac:dyDescent="0.25">
      <c r="A27" s="499" t="s">
        <v>88</v>
      </c>
      <c r="B27" s="496" t="s">
        <v>75</v>
      </c>
      <c r="C27" s="1014">
        <v>35.055300000000003</v>
      </c>
      <c r="D27" s="1014">
        <f>'стр-ра гор доходов'!E54</f>
        <v>16.4831</v>
      </c>
      <c r="E27" s="1029" t="s">
        <v>721</v>
      </c>
      <c r="F27" s="1014">
        <v>0</v>
      </c>
      <c r="G27" s="1014">
        <f>'на 01.06.17'!F118</f>
        <v>18.5397</v>
      </c>
      <c r="H27" s="1014" t="s">
        <v>721</v>
      </c>
    </row>
    <row r="28" spans="1:8" ht="17.25" thickBot="1" x14ac:dyDescent="0.25">
      <c r="A28" s="503" t="s">
        <v>74</v>
      </c>
      <c r="B28" s="504" t="s">
        <v>253</v>
      </c>
      <c r="C28" s="1012">
        <f>SUM(C30:C38)</f>
        <v>9737.0425999999989</v>
      </c>
      <c r="D28" s="1012">
        <f>SUM(D29:D38)</f>
        <v>3177.9343000000003</v>
      </c>
      <c r="E28" s="1012">
        <f>D28/C28*100</f>
        <v>32.637572110447586</v>
      </c>
      <c r="F28" s="1012">
        <f>SUM(F29:F38)</f>
        <v>9626.5081000000009</v>
      </c>
      <c r="G28" s="1012">
        <f>SUM(G29:G38)</f>
        <v>3442.8814999999995</v>
      </c>
      <c r="H28" s="1012">
        <f>G28/F28*100</f>
        <v>35.764593601702771</v>
      </c>
    </row>
    <row r="29" spans="1:8" ht="16.5" hidden="1" x14ac:dyDescent="0.2">
      <c r="A29" s="505" t="s">
        <v>76</v>
      </c>
      <c r="B29" s="506" t="s">
        <v>254</v>
      </c>
      <c r="C29" s="781">
        <v>0</v>
      </c>
      <c r="D29" s="1018"/>
      <c r="E29" s="1018"/>
      <c r="F29" s="1018">
        <v>0</v>
      </c>
      <c r="G29" s="1015"/>
      <c r="H29" s="1035"/>
    </row>
    <row r="30" spans="1:8" ht="16.5" x14ac:dyDescent="0.2">
      <c r="A30" s="507" t="s">
        <v>76</v>
      </c>
      <c r="B30" s="500" t="s">
        <v>163</v>
      </c>
      <c r="C30" s="1014">
        <v>4055.6997999999999</v>
      </c>
      <c r="D30" s="1014">
        <f>'стр-ра гор доходов'!E58</f>
        <v>736.16909999999996</v>
      </c>
      <c r="E30" s="1029">
        <f t="shared" ref="E30" si="2">D30/C30*100</f>
        <v>18.151469198977697</v>
      </c>
      <c r="F30" s="1014">
        <v>3882.7935000000002</v>
      </c>
      <c r="G30" s="1016">
        <f>'на 01.06.17'!F122</f>
        <v>832.65769999999998</v>
      </c>
      <c r="H30" s="1014">
        <f>G30/F30*100</f>
        <v>21.444810289293002</v>
      </c>
    </row>
    <row r="31" spans="1:8" ht="16.5" x14ac:dyDescent="0.2">
      <c r="A31" s="508" t="s">
        <v>77</v>
      </c>
      <c r="B31" s="500" t="s">
        <v>162</v>
      </c>
      <c r="C31" s="1014">
        <v>5689.8253000000004</v>
      </c>
      <c r="D31" s="1014">
        <f>'стр-ра гор доходов'!E57</f>
        <v>2451.6181000000001</v>
      </c>
      <c r="E31" s="1029">
        <f>D31/C31*100</f>
        <v>43.08775701777698</v>
      </c>
      <c r="F31" s="1014">
        <v>5743.7146000000002</v>
      </c>
      <c r="G31" s="1016">
        <f>'на 01.06.17'!F121</f>
        <v>2653.5889999999999</v>
      </c>
      <c r="H31" s="1014">
        <f>G31/F31*100</f>
        <v>46.199875599668545</v>
      </c>
    </row>
    <row r="32" spans="1:8" ht="16.5" x14ac:dyDescent="0.2">
      <c r="A32" s="507" t="s">
        <v>78</v>
      </c>
      <c r="B32" s="509" t="s">
        <v>1</v>
      </c>
      <c r="C32" s="1014">
        <v>1.4173</v>
      </c>
      <c r="D32" s="1019">
        <f>'стр-ра гор доходов'!E62</f>
        <v>0</v>
      </c>
      <c r="E32" s="1029">
        <f t="shared" ref="E32" si="3">D32/C32*100</f>
        <v>0</v>
      </c>
      <c r="F32" s="1019">
        <v>0</v>
      </c>
      <c r="G32" s="1017">
        <f>'на 01.06.17'!F126</f>
        <v>0</v>
      </c>
      <c r="H32" s="1014" t="s">
        <v>721</v>
      </c>
    </row>
    <row r="33" spans="1:8" ht="49.5" x14ac:dyDescent="0.2">
      <c r="A33" s="507" t="s">
        <v>79</v>
      </c>
      <c r="B33" s="509" t="s">
        <v>447</v>
      </c>
      <c r="C33" s="1019">
        <v>0.59140000000000004</v>
      </c>
      <c r="D33" s="1019">
        <f>'стр-ра гор доходов'!E59</f>
        <v>0.50970000000000004</v>
      </c>
      <c r="E33" s="1014" t="s">
        <v>721</v>
      </c>
      <c r="F33" s="1019">
        <v>0</v>
      </c>
      <c r="G33" s="1017">
        <f>'на 01.06.17'!F123</f>
        <v>0.1162</v>
      </c>
      <c r="H33" s="1014" t="s">
        <v>721</v>
      </c>
    </row>
    <row r="34" spans="1:8" ht="33" x14ac:dyDescent="0.2">
      <c r="A34" s="507" t="s">
        <v>80</v>
      </c>
      <c r="B34" s="509" t="s">
        <v>455</v>
      </c>
      <c r="C34" s="1019">
        <v>0</v>
      </c>
      <c r="D34" s="1019">
        <f>'стр-ра гор доходов'!E60</f>
        <v>0</v>
      </c>
      <c r="E34" s="1014" t="s">
        <v>721</v>
      </c>
      <c r="F34" s="1019">
        <v>0</v>
      </c>
      <c r="G34" s="1017">
        <f>'на 01.06.17'!F124</f>
        <v>0</v>
      </c>
      <c r="H34" s="1014" t="s">
        <v>721</v>
      </c>
    </row>
    <row r="35" spans="1:8" ht="16.5" x14ac:dyDescent="0.2">
      <c r="A35" s="507" t="s">
        <v>81</v>
      </c>
      <c r="B35" s="510" t="s">
        <v>344</v>
      </c>
      <c r="C35" s="1019">
        <v>-10.491199999999999</v>
      </c>
      <c r="D35" s="1019">
        <f>'стр-ра гор доходов'!E61</f>
        <v>-10.3626</v>
      </c>
      <c r="E35" s="1014" t="s">
        <v>721</v>
      </c>
      <c r="F35" s="1019">
        <v>0</v>
      </c>
      <c r="G35" s="1017">
        <f>'на 01.06.17'!F125</f>
        <v>-43.481400000000001</v>
      </c>
      <c r="H35" s="1014" t="s">
        <v>721</v>
      </c>
    </row>
    <row r="36" spans="1:8" ht="33" x14ac:dyDescent="0.2">
      <c r="A36" s="507" t="s">
        <v>82</v>
      </c>
      <c r="B36" s="511" t="s">
        <v>350</v>
      </c>
      <c r="C36" s="1019">
        <v>0</v>
      </c>
      <c r="D36" s="1019">
        <f>'стр-ра гор доходов'!E63</f>
        <v>0</v>
      </c>
      <c r="E36" s="1014" t="s">
        <v>721</v>
      </c>
      <c r="F36" s="1019">
        <v>0</v>
      </c>
      <c r="G36" s="1017">
        <f>'на 01.06.17'!F127</f>
        <v>0</v>
      </c>
      <c r="H36" s="1014" t="s">
        <v>721</v>
      </c>
    </row>
    <row r="37" spans="1:8" ht="16.5" x14ac:dyDescent="0.2">
      <c r="A37" s="508" t="s">
        <v>87</v>
      </c>
      <c r="B37" s="496" t="s">
        <v>345</v>
      </c>
      <c r="C37" s="1014">
        <v>0</v>
      </c>
      <c r="D37" s="1014">
        <f>'стр-ра гор доходов'!E64</f>
        <v>0</v>
      </c>
      <c r="E37" s="1014" t="s">
        <v>721</v>
      </c>
      <c r="F37" s="1014">
        <v>0</v>
      </c>
      <c r="G37" s="1016">
        <f>'на 01.06.17'!F128</f>
        <v>0</v>
      </c>
      <c r="H37" s="1014" t="s">
        <v>721</v>
      </c>
    </row>
    <row r="38" spans="1:8" ht="17.25" thickBot="1" x14ac:dyDescent="0.25">
      <c r="A38" s="512" t="s">
        <v>83</v>
      </c>
      <c r="B38" s="513" t="s">
        <v>346</v>
      </c>
      <c r="C38" s="1023">
        <v>0</v>
      </c>
      <c r="D38" s="1014">
        <f>'стр-ра гор доходов'!E65</f>
        <v>0</v>
      </c>
      <c r="E38" s="1014" t="s">
        <v>721</v>
      </c>
      <c r="F38" s="1023">
        <v>0</v>
      </c>
      <c r="G38" s="1017">
        <f>'на 01.06.17'!F129</f>
        <v>0</v>
      </c>
      <c r="H38" s="1014" t="s">
        <v>721</v>
      </c>
    </row>
    <row r="39" spans="1:8" ht="19.5" thickBot="1" x14ac:dyDescent="0.25">
      <c r="A39" s="514"/>
      <c r="B39" s="515" t="s">
        <v>66</v>
      </c>
      <c r="C39" s="1012">
        <f>SUM(C40:C50)</f>
        <v>17895.718600000004</v>
      </c>
      <c r="D39" s="1012">
        <f>SUM(D40:D50)</f>
        <v>6225.8687</v>
      </c>
      <c r="E39" s="1012">
        <f>D39/C39*100</f>
        <v>34.789710540039444</v>
      </c>
      <c r="F39" s="1012">
        <f>SUM(F40:F50)</f>
        <v>18429.539099999998</v>
      </c>
      <c r="G39" s="1012">
        <f>SUM(G40:G50)</f>
        <v>5741.1221999999998</v>
      </c>
      <c r="H39" s="1012">
        <f>G39/F39*100</f>
        <v>31.151740522908682</v>
      </c>
    </row>
    <row r="40" spans="1:8" ht="16.5" x14ac:dyDescent="0.2">
      <c r="A40" s="516" t="s">
        <v>76</v>
      </c>
      <c r="B40" s="517" t="s">
        <v>153</v>
      </c>
      <c r="C40" s="1021">
        <v>2122.6239</v>
      </c>
      <c r="D40" s="1024">
        <v>696.86090000000002</v>
      </c>
      <c r="E40" s="1026">
        <f>D40/C40*100</f>
        <v>32.830163647926511</v>
      </c>
      <c r="F40" s="1036">
        <v>2058.0252</v>
      </c>
      <c r="G40" s="1018">
        <v>734.28959999999995</v>
      </c>
      <c r="H40" s="1037">
        <f>G40/F40*100</f>
        <v>35.679329874094833</v>
      </c>
    </row>
    <row r="41" spans="1:8" ht="16.5" x14ac:dyDescent="0.2">
      <c r="A41" s="518" t="s">
        <v>77</v>
      </c>
      <c r="B41" s="519" t="s">
        <v>285</v>
      </c>
      <c r="C41" s="1022">
        <v>4.2081999999999997</v>
      </c>
      <c r="D41" s="1016">
        <v>0</v>
      </c>
      <c r="E41" s="1027">
        <f>D41/C41*100</f>
        <v>0</v>
      </c>
      <c r="F41" s="1038">
        <v>23.510999999999999</v>
      </c>
      <c r="G41" s="1014">
        <v>0.52449999999999997</v>
      </c>
      <c r="H41" s="1039">
        <f>G41/F41*100</f>
        <v>2.2308706562885456</v>
      </c>
    </row>
    <row r="42" spans="1:8" ht="16.5" x14ac:dyDescent="0.2">
      <c r="A42" s="520" t="s">
        <v>78</v>
      </c>
      <c r="B42" s="519" t="s">
        <v>154</v>
      </c>
      <c r="C42" s="1014">
        <v>274.86430000000001</v>
      </c>
      <c r="D42" s="1016">
        <v>77.625</v>
      </c>
      <c r="E42" s="1027">
        <f>D42/C42*100</f>
        <v>28.241208479966296</v>
      </c>
      <c r="F42" s="1038">
        <v>262.88310000000001</v>
      </c>
      <c r="G42" s="1014">
        <v>96.504000000000005</v>
      </c>
      <c r="H42" s="1039">
        <f t="shared" ref="H42:H50" si="4">G42/F42*100</f>
        <v>36.709853162869734</v>
      </c>
    </row>
    <row r="43" spans="1:8" ht="16.5" x14ac:dyDescent="0.2">
      <c r="A43" s="520" t="s">
        <v>79</v>
      </c>
      <c r="B43" s="519" t="s">
        <v>155</v>
      </c>
      <c r="C43" s="1014">
        <v>2333.8845999999999</v>
      </c>
      <c r="D43" s="1016">
        <v>475.91309999999999</v>
      </c>
      <c r="E43" s="1027">
        <f t="shared" ref="E43:E50" si="5">D43/C43*100</f>
        <v>20.391458086659469</v>
      </c>
      <c r="F43" s="1038">
        <v>3047.4621999999999</v>
      </c>
      <c r="G43" s="1014">
        <v>546.60640000000001</v>
      </c>
      <c r="H43" s="1039">
        <f t="shared" si="4"/>
        <v>17.936445610383618</v>
      </c>
    </row>
    <row r="44" spans="1:8" ht="16.5" x14ac:dyDescent="0.2">
      <c r="A44" s="520" t="s">
        <v>80</v>
      </c>
      <c r="B44" s="519" t="s">
        <v>164</v>
      </c>
      <c r="C44" s="1014">
        <v>2237.7393000000002</v>
      </c>
      <c r="D44" s="1016">
        <v>683.01009999999997</v>
      </c>
      <c r="E44" s="1027">
        <f t="shared" si="5"/>
        <v>30.522326707136969</v>
      </c>
      <c r="F44" s="1038">
        <v>2074.3017</v>
      </c>
      <c r="G44" s="1014">
        <v>178.9051</v>
      </c>
      <c r="H44" s="1039">
        <f t="shared" si="4"/>
        <v>8.6248350468979513</v>
      </c>
    </row>
    <row r="45" spans="1:8" ht="16.5" x14ac:dyDescent="0.2">
      <c r="A45" s="520" t="s">
        <v>81</v>
      </c>
      <c r="B45" s="521" t="s">
        <v>67</v>
      </c>
      <c r="C45" s="1014">
        <v>9127.8333000000002</v>
      </c>
      <c r="D45" s="1016">
        <v>3655.2955999999999</v>
      </c>
      <c r="E45" s="1027">
        <f t="shared" si="5"/>
        <v>40.045599868700492</v>
      </c>
      <c r="F45" s="1038">
        <v>9121.4321999999993</v>
      </c>
      <c r="G45" s="1014">
        <v>3550.9742999999999</v>
      </c>
      <c r="H45" s="1039">
        <f t="shared" si="4"/>
        <v>38.930008162533952</v>
      </c>
    </row>
    <row r="46" spans="1:8" ht="16.5" x14ac:dyDescent="0.2">
      <c r="A46" s="522" t="s">
        <v>82</v>
      </c>
      <c r="B46" s="521" t="s">
        <v>284</v>
      </c>
      <c r="C46" s="1022">
        <v>494.52010000000001</v>
      </c>
      <c r="D46" s="1016">
        <v>196.19409999999999</v>
      </c>
      <c r="E46" s="1027">
        <f t="shared" si="5"/>
        <v>39.673635106035121</v>
      </c>
      <c r="F46" s="1038">
        <v>557.84460000000001</v>
      </c>
      <c r="G46" s="1014">
        <v>184.13239999999999</v>
      </c>
      <c r="H46" s="1039">
        <f t="shared" si="4"/>
        <v>33.007830496163265</v>
      </c>
    </row>
    <row r="47" spans="1:8" ht="16.5" x14ac:dyDescent="0.2">
      <c r="A47" s="518" t="s">
        <v>87</v>
      </c>
      <c r="B47" s="521" t="s">
        <v>283</v>
      </c>
      <c r="C47" s="1022">
        <v>35.820799999999998</v>
      </c>
      <c r="D47" s="1016">
        <v>10</v>
      </c>
      <c r="E47" s="1027">
        <f t="shared" si="5"/>
        <v>27.91674111130963</v>
      </c>
      <c r="F47" s="1038">
        <v>30.6966</v>
      </c>
      <c r="G47" s="1014">
        <v>10.002800000000001</v>
      </c>
      <c r="H47" s="1039">
        <f t="shared" si="4"/>
        <v>32.586019298554234</v>
      </c>
    </row>
    <row r="48" spans="1:8" ht="16.5" x14ac:dyDescent="0.2">
      <c r="A48" s="522" t="s">
        <v>83</v>
      </c>
      <c r="B48" s="519" t="s">
        <v>630</v>
      </c>
      <c r="C48" s="1022">
        <v>2.7843</v>
      </c>
      <c r="D48" s="1016" t="s">
        <v>721</v>
      </c>
      <c r="E48" s="1027" t="s">
        <v>721</v>
      </c>
      <c r="F48" s="1038">
        <v>0</v>
      </c>
      <c r="G48" s="1014">
        <v>0</v>
      </c>
      <c r="H48" s="1039" t="s">
        <v>721</v>
      </c>
    </row>
    <row r="49" spans="1:8" ht="16.5" x14ac:dyDescent="0.2">
      <c r="A49" s="518" t="s">
        <v>84</v>
      </c>
      <c r="B49" s="523" t="s">
        <v>290</v>
      </c>
      <c r="C49" s="1022">
        <v>498.5421</v>
      </c>
      <c r="D49" s="1016">
        <v>138.4222</v>
      </c>
      <c r="E49" s="1027">
        <f t="shared" si="5"/>
        <v>27.765398348504572</v>
      </c>
      <c r="F49" s="1040">
        <v>472.89789999999999</v>
      </c>
      <c r="G49" s="1019">
        <v>153.85329999999999</v>
      </c>
      <c r="H49" s="1039">
        <f t="shared" si="4"/>
        <v>32.534147434361621</v>
      </c>
    </row>
    <row r="50" spans="1:8" ht="17.25" thickBot="1" x14ac:dyDescent="0.25">
      <c r="A50" s="524" t="s">
        <v>85</v>
      </c>
      <c r="B50" s="525" t="s">
        <v>156</v>
      </c>
      <c r="C50" s="1023">
        <v>762.89769999999999</v>
      </c>
      <c r="D50" s="1025">
        <v>292.54770000000002</v>
      </c>
      <c r="E50" s="1028">
        <f t="shared" si="5"/>
        <v>38.346910732592328</v>
      </c>
      <c r="F50" s="1041">
        <v>780.4846</v>
      </c>
      <c r="G50" s="1023">
        <v>285.32979999999998</v>
      </c>
      <c r="H50" s="1039">
        <f t="shared" si="4"/>
        <v>36.558030741413731</v>
      </c>
    </row>
    <row r="51" spans="1:8" x14ac:dyDescent="0.2">
      <c r="A51" s="1531" t="s">
        <v>631</v>
      </c>
      <c r="B51" s="1531"/>
      <c r="C51" s="1531"/>
      <c r="D51" s="1531"/>
      <c r="E51" s="1531"/>
      <c r="F51" s="1531"/>
      <c r="G51" s="1531"/>
      <c r="H51" s="1531"/>
    </row>
    <row r="52" spans="1:8" x14ac:dyDescent="0.2">
      <c r="B52" s="65"/>
      <c r="C52" s="65"/>
      <c r="D52" s="61"/>
      <c r="E52" s="61"/>
      <c r="F52" s="203"/>
      <c r="G52" s="59"/>
      <c r="H52" s="204"/>
    </row>
    <row r="53" spans="1:8" x14ac:dyDescent="0.2">
      <c r="B53" s="65"/>
      <c r="C53" s="65"/>
      <c r="D53" s="61"/>
      <c r="E53" s="61"/>
      <c r="F53" s="203"/>
      <c r="G53" s="59"/>
      <c r="H53" s="204"/>
    </row>
    <row r="54" spans="1:8" x14ac:dyDescent="0.2">
      <c r="B54" s="61"/>
      <c r="C54" s="61"/>
      <c r="D54" s="61"/>
      <c r="E54" s="61"/>
      <c r="F54" s="203"/>
      <c r="G54" s="59"/>
      <c r="H54" s="204"/>
    </row>
    <row r="55" spans="1:8" ht="20.25" x14ac:dyDescent="0.2">
      <c r="A55" s="1530" t="s">
        <v>482</v>
      </c>
      <c r="B55" s="1530"/>
      <c r="C55" s="1530"/>
      <c r="D55" s="1530"/>
      <c r="E55" s="1530"/>
      <c r="F55" s="1530"/>
      <c r="G55" s="1530"/>
      <c r="H55" s="1530"/>
    </row>
    <row r="56" spans="1:8" ht="20.25" x14ac:dyDescent="0.2">
      <c r="A56" s="1306"/>
      <c r="B56" s="1306"/>
      <c r="C56" s="1306"/>
      <c r="D56" s="1306"/>
      <c r="E56" s="1306"/>
      <c r="F56" s="1306"/>
      <c r="G56" s="1306"/>
      <c r="H56" s="1306"/>
    </row>
    <row r="57" spans="1:8" ht="16.5" thickBot="1" x14ac:dyDescent="0.25">
      <c r="D57" s="59"/>
      <c r="E57" s="59"/>
      <c r="F57" s="203"/>
      <c r="G57" s="59"/>
      <c r="H57" s="205" t="s">
        <v>39</v>
      </c>
    </row>
    <row r="58" spans="1:8" s="118" customFormat="1" ht="17.25" thickBot="1" x14ac:dyDescent="0.25">
      <c r="A58" s="206"/>
      <c r="B58" s="526" t="s">
        <v>101</v>
      </c>
      <c r="C58" s="1532" t="s">
        <v>796</v>
      </c>
      <c r="D58" s="1533"/>
      <c r="E58" s="1532" t="s">
        <v>786</v>
      </c>
      <c r="F58" s="1533"/>
      <c r="G58" s="1407" t="s">
        <v>63</v>
      </c>
      <c r="H58" s="1408"/>
    </row>
    <row r="59" spans="1:8" ht="16.5" x14ac:dyDescent="0.2">
      <c r="A59" s="208" t="s">
        <v>76</v>
      </c>
      <c r="B59" s="527" t="s">
        <v>410</v>
      </c>
      <c r="C59" s="1526">
        <f>D5</f>
        <v>6051.9911000000011</v>
      </c>
      <c r="D59" s="1527"/>
      <c r="E59" s="1526">
        <f>G5</f>
        <v>6586.4069999999992</v>
      </c>
      <c r="F59" s="1527"/>
      <c r="G59" s="1528">
        <f>E59/C59*100</f>
        <v>108.83041450606228</v>
      </c>
      <c r="H59" s="1529"/>
    </row>
    <row r="60" spans="1:8" ht="16.5" x14ac:dyDescent="0.2">
      <c r="A60" s="208" t="s">
        <v>77</v>
      </c>
      <c r="B60" s="528" t="s">
        <v>411</v>
      </c>
      <c r="C60" s="1522">
        <f>D39</f>
        <v>6225.8687</v>
      </c>
      <c r="D60" s="1523"/>
      <c r="E60" s="1522">
        <f>G39</f>
        <v>5741.1221999999998</v>
      </c>
      <c r="F60" s="1523"/>
      <c r="G60" s="1524">
        <f>E60/C60*100</f>
        <v>92.213994169199225</v>
      </c>
      <c r="H60" s="1525"/>
    </row>
    <row r="61" spans="1:8" ht="16.5" x14ac:dyDescent="0.2">
      <c r="A61" s="208" t="s">
        <v>78</v>
      </c>
      <c r="B61" s="528" t="s">
        <v>412</v>
      </c>
      <c r="C61" s="1522">
        <f>C59-C60</f>
        <v>-173.87759999999889</v>
      </c>
      <c r="D61" s="1523"/>
      <c r="E61" s="1522">
        <f>E59-E60</f>
        <v>845.28479999999945</v>
      </c>
      <c r="F61" s="1523"/>
      <c r="G61" s="1524"/>
      <c r="H61" s="1525"/>
    </row>
    <row r="62" spans="1:8" ht="16.5" x14ac:dyDescent="0.2">
      <c r="A62" s="208" t="s">
        <v>79</v>
      </c>
      <c r="B62" s="529" t="s">
        <v>365</v>
      </c>
      <c r="C62" s="1522">
        <v>5374.8035</v>
      </c>
      <c r="D62" s="1523"/>
      <c r="E62" s="1522">
        <v>6310.7761</v>
      </c>
      <c r="F62" s="1523"/>
      <c r="G62" s="1524"/>
      <c r="H62" s="1525"/>
    </row>
    <row r="63" spans="1:8" ht="17.25" thickBot="1" x14ac:dyDescent="0.25">
      <c r="A63" s="209" t="s">
        <v>80</v>
      </c>
      <c r="B63" s="530" t="s">
        <v>213</v>
      </c>
      <c r="C63" s="1518">
        <v>1559.4250999999999</v>
      </c>
      <c r="D63" s="1519"/>
      <c r="E63" s="1518">
        <v>884.77930000000003</v>
      </c>
      <c r="F63" s="1519"/>
      <c r="G63" s="1520"/>
      <c r="H63" s="1521"/>
    </row>
    <row r="64" spans="1:8" x14ac:dyDescent="0.2">
      <c r="D64" s="59"/>
      <c r="E64" s="59"/>
      <c r="F64" s="203"/>
      <c r="G64" s="59"/>
      <c r="H64" s="204"/>
    </row>
    <row r="65" spans="4:8" x14ac:dyDescent="0.2">
      <c r="D65" s="59"/>
      <c r="E65" s="59"/>
      <c r="F65" s="203"/>
      <c r="G65" s="59"/>
      <c r="H65" s="204"/>
    </row>
    <row r="66" spans="4:8" x14ac:dyDescent="0.2">
      <c r="D66" s="59"/>
      <c r="E66" s="59"/>
      <c r="F66" s="203"/>
      <c r="G66" s="59"/>
      <c r="H66" s="204"/>
    </row>
    <row r="67" spans="4:8" x14ac:dyDescent="0.2">
      <c r="D67" s="59"/>
      <c r="E67" s="59"/>
      <c r="F67" s="203"/>
      <c r="G67" s="59"/>
      <c r="H67" s="204"/>
    </row>
    <row r="68" spans="4:8" x14ac:dyDescent="0.2">
      <c r="D68" s="59"/>
      <c r="E68" s="59"/>
      <c r="F68" s="203"/>
      <c r="G68" s="59"/>
      <c r="H68" s="204"/>
    </row>
    <row r="69" spans="4:8" x14ac:dyDescent="0.2">
      <c r="D69" s="59"/>
      <c r="E69" s="59"/>
      <c r="F69" s="203"/>
      <c r="G69" s="59"/>
      <c r="H69" s="204"/>
    </row>
    <row r="70" spans="4:8" x14ac:dyDescent="0.2">
      <c r="D70" s="59"/>
      <c r="E70" s="59"/>
      <c r="F70" s="203"/>
      <c r="G70" s="59"/>
      <c r="H70" s="204"/>
    </row>
    <row r="71" spans="4:8" x14ac:dyDescent="0.2">
      <c r="D71" s="59"/>
      <c r="E71" s="59"/>
      <c r="F71" s="203"/>
      <c r="G71" s="59"/>
      <c r="H71" s="204"/>
    </row>
    <row r="72" spans="4:8" x14ac:dyDescent="0.2">
      <c r="D72" s="59"/>
      <c r="E72" s="59"/>
      <c r="F72" s="203"/>
      <c r="G72" s="59"/>
      <c r="H72" s="204"/>
    </row>
    <row r="73" spans="4:8" x14ac:dyDescent="0.2">
      <c r="D73" s="59"/>
      <c r="E73" s="59"/>
      <c r="F73" s="203"/>
      <c r="G73" s="59"/>
      <c r="H73" s="204"/>
    </row>
    <row r="74" spans="4:8" x14ac:dyDescent="0.2">
      <c r="D74" s="59"/>
      <c r="E74" s="59"/>
      <c r="F74" s="203"/>
      <c r="G74" s="59"/>
      <c r="H74" s="204"/>
    </row>
    <row r="75" spans="4:8" x14ac:dyDescent="0.2">
      <c r="D75" s="59"/>
      <c r="E75" s="59"/>
      <c r="F75" s="203"/>
      <c r="G75" s="59"/>
      <c r="H75" s="204"/>
    </row>
    <row r="76" spans="4:8" x14ac:dyDescent="0.2">
      <c r="D76" s="59"/>
      <c r="E76" s="59"/>
      <c r="F76" s="203"/>
      <c r="G76" s="59"/>
      <c r="H76" s="204"/>
    </row>
    <row r="77" spans="4:8" x14ac:dyDescent="0.2">
      <c r="D77" s="59"/>
      <c r="E77" s="59"/>
      <c r="F77" s="203"/>
      <c r="G77" s="59"/>
      <c r="H77" s="204"/>
    </row>
    <row r="78" spans="4:8" x14ac:dyDescent="0.2">
      <c r="D78" s="59"/>
      <c r="E78" s="59"/>
      <c r="F78" s="203"/>
      <c r="G78" s="59"/>
      <c r="H78" s="204"/>
    </row>
    <row r="79" spans="4:8" x14ac:dyDescent="0.2">
      <c r="D79" s="59"/>
      <c r="E79" s="59"/>
      <c r="F79" s="203"/>
      <c r="G79" s="59"/>
      <c r="H79" s="204"/>
    </row>
    <row r="80" spans="4:8" x14ac:dyDescent="0.2">
      <c r="D80" s="59"/>
      <c r="E80" s="59"/>
      <c r="F80" s="203"/>
      <c r="G80" s="59"/>
      <c r="H80" s="204"/>
    </row>
    <row r="81" spans="4:8" x14ac:dyDescent="0.2">
      <c r="D81" s="59"/>
      <c r="E81" s="59"/>
      <c r="F81" s="203"/>
      <c r="G81" s="59"/>
      <c r="H81" s="204"/>
    </row>
    <row r="82" spans="4:8" x14ac:dyDescent="0.2">
      <c r="D82" s="59"/>
      <c r="E82" s="59"/>
      <c r="F82" s="203"/>
      <c r="G82" s="59"/>
      <c r="H82" s="204"/>
    </row>
    <row r="83" spans="4:8" x14ac:dyDescent="0.2">
      <c r="D83" s="59"/>
      <c r="E83" s="59"/>
      <c r="F83" s="203"/>
      <c r="G83" s="59"/>
      <c r="H83" s="204"/>
    </row>
    <row r="84" spans="4:8" x14ac:dyDescent="0.2">
      <c r="D84" s="59"/>
      <c r="E84" s="59"/>
      <c r="F84" s="203"/>
      <c r="G84" s="59"/>
      <c r="H84" s="204"/>
    </row>
    <row r="85" spans="4:8" x14ac:dyDescent="0.2">
      <c r="D85" s="59"/>
      <c r="E85" s="59"/>
      <c r="F85" s="203"/>
      <c r="G85" s="59"/>
      <c r="H85" s="204"/>
    </row>
    <row r="86" spans="4:8" x14ac:dyDescent="0.2">
      <c r="D86" s="59"/>
      <c r="E86" s="59"/>
      <c r="F86" s="203"/>
      <c r="G86" s="59"/>
      <c r="H86" s="204"/>
    </row>
    <row r="87" spans="4:8" x14ac:dyDescent="0.2">
      <c r="D87" s="59"/>
      <c r="E87" s="59"/>
      <c r="F87" s="203"/>
      <c r="G87" s="59"/>
      <c r="H87" s="204"/>
    </row>
    <row r="88" spans="4:8" x14ac:dyDescent="0.2">
      <c r="D88" s="59"/>
      <c r="E88" s="59"/>
      <c r="F88" s="203"/>
      <c r="G88" s="59"/>
      <c r="H88" s="204"/>
    </row>
    <row r="89" spans="4:8" x14ac:dyDescent="0.2">
      <c r="D89" s="59"/>
      <c r="E89" s="59"/>
      <c r="F89" s="203"/>
      <c r="G89" s="59"/>
      <c r="H89" s="204"/>
    </row>
    <row r="90" spans="4:8" x14ac:dyDescent="0.2">
      <c r="D90" s="59"/>
      <c r="E90" s="59"/>
      <c r="F90" s="203"/>
      <c r="G90" s="59"/>
      <c r="H90" s="204"/>
    </row>
    <row r="91" spans="4:8" x14ac:dyDescent="0.2">
      <c r="D91" s="59"/>
      <c r="E91" s="59"/>
      <c r="F91" s="203"/>
      <c r="G91" s="59"/>
      <c r="H91" s="204"/>
    </row>
    <row r="92" spans="4:8" x14ac:dyDescent="0.2">
      <c r="D92" s="59"/>
      <c r="E92" s="59"/>
      <c r="F92" s="203"/>
      <c r="G92" s="59"/>
      <c r="H92" s="204"/>
    </row>
    <row r="93" spans="4:8" x14ac:dyDescent="0.2">
      <c r="D93" s="59"/>
      <c r="E93" s="59"/>
      <c r="F93" s="203"/>
      <c r="G93" s="59"/>
      <c r="H93" s="204"/>
    </row>
    <row r="94" spans="4:8" x14ac:dyDescent="0.2">
      <c r="D94" s="59"/>
      <c r="E94" s="59"/>
      <c r="F94" s="203"/>
      <c r="G94" s="59"/>
      <c r="H94" s="204"/>
    </row>
    <row r="95" spans="4:8" x14ac:dyDescent="0.2">
      <c r="D95" s="59"/>
      <c r="E95" s="59"/>
      <c r="F95" s="203"/>
      <c r="G95" s="59"/>
      <c r="H95" s="204"/>
    </row>
    <row r="96" spans="4:8" x14ac:dyDescent="0.2">
      <c r="D96" s="59"/>
      <c r="E96" s="59"/>
      <c r="F96" s="203"/>
      <c r="G96" s="59"/>
      <c r="H96" s="204"/>
    </row>
    <row r="97" spans="4:8" x14ac:dyDescent="0.2">
      <c r="D97" s="59"/>
      <c r="E97" s="59"/>
      <c r="F97" s="203"/>
      <c r="G97" s="59"/>
      <c r="H97" s="204"/>
    </row>
    <row r="98" spans="4:8" x14ac:dyDescent="0.2">
      <c r="D98" s="59"/>
      <c r="E98" s="59"/>
      <c r="F98" s="203"/>
      <c r="G98" s="59"/>
      <c r="H98" s="204"/>
    </row>
    <row r="99" spans="4:8" x14ac:dyDescent="0.2">
      <c r="D99" s="59"/>
      <c r="E99" s="59"/>
      <c r="F99" s="203"/>
      <c r="G99" s="59"/>
      <c r="H99" s="204"/>
    </row>
    <row r="100" spans="4:8" x14ac:dyDescent="0.2">
      <c r="D100" s="59"/>
      <c r="E100" s="59"/>
      <c r="F100" s="203"/>
      <c r="G100" s="59"/>
      <c r="H100" s="204"/>
    </row>
    <row r="101" spans="4:8" x14ac:dyDescent="0.2">
      <c r="D101" s="59"/>
      <c r="E101" s="59"/>
      <c r="F101" s="203"/>
      <c r="G101" s="59"/>
      <c r="H101" s="204"/>
    </row>
    <row r="102" spans="4:8" x14ac:dyDescent="0.2">
      <c r="D102" s="59"/>
      <c r="E102" s="59"/>
      <c r="F102" s="203"/>
      <c r="G102" s="59"/>
      <c r="H102" s="204"/>
    </row>
    <row r="103" spans="4:8" x14ac:dyDescent="0.2">
      <c r="D103" s="59"/>
      <c r="E103" s="59"/>
      <c r="F103" s="203"/>
      <c r="G103" s="59"/>
      <c r="H103" s="204"/>
    </row>
    <row r="104" spans="4:8" x14ac:dyDescent="0.2">
      <c r="D104" s="59"/>
      <c r="E104" s="59"/>
      <c r="F104" s="203"/>
      <c r="G104" s="59"/>
      <c r="H104" s="204"/>
    </row>
    <row r="105" spans="4:8" x14ac:dyDescent="0.2">
      <c r="D105" s="59"/>
      <c r="E105" s="59"/>
      <c r="F105" s="203"/>
      <c r="G105" s="59"/>
      <c r="H105" s="204"/>
    </row>
    <row r="106" spans="4:8" x14ac:dyDescent="0.2">
      <c r="D106" s="59"/>
      <c r="E106" s="59"/>
      <c r="F106" s="203"/>
      <c r="G106" s="59"/>
      <c r="H106" s="204"/>
    </row>
    <row r="107" spans="4:8" x14ac:dyDescent="0.2">
      <c r="D107" s="59"/>
      <c r="E107" s="59"/>
      <c r="F107" s="203"/>
      <c r="G107" s="59"/>
      <c r="H107" s="204"/>
    </row>
    <row r="108" spans="4:8" x14ac:dyDescent="0.2">
      <c r="D108" s="59"/>
      <c r="E108" s="59"/>
      <c r="F108" s="203"/>
      <c r="G108" s="59"/>
      <c r="H108" s="204"/>
    </row>
    <row r="109" spans="4:8" x14ac:dyDescent="0.2">
      <c r="D109" s="59"/>
      <c r="E109" s="59"/>
      <c r="F109" s="203"/>
      <c r="G109" s="59"/>
      <c r="H109" s="204"/>
    </row>
    <row r="110" spans="4:8" x14ac:dyDescent="0.2">
      <c r="D110" s="59"/>
      <c r="E110" s="59"/>
      <c r="F110" s="203"/>
      <c r="G110" s="59"/>
      <c r="H110" s="204"/>
    </row>
    <row r="111" spans="4:8" x14ac:dyDescent="0.2">
      <c r="D111" s="59"/>
      <c r="E111" s="59"/>
      <c r="F111" s="203"/>
      <c r="G111" s="59"/>
      <c r="H111" s="204"/>
    </row>
    <row r="112" spans="4:8" x14ac:dyDescent="0.2">
      <c r="D112" s="59"/>
      <c r="E112" s="59"/>
      <c r="F112" s="203"/>
      <c r="G112" s="59"/>
      <c r="H112" s="204"/>
    </row>
    <row r="113" spans="4:8" x14ac:dyDescent="0.2">
      <c r="D113" s="59"/>
      <c r="E113" s="59"/>
      <c r="F113" s="203"/>
      <c r="G113" s="59"/>
      <c r="H113" s="204"/>
    </row>
    <row r="114" spans="4:8" x14ac:dyDescent="0.2">
      <c r="D114" s="59"/>
      <c r="E114" s="59"/>
      <c r="F114" s="203"/>
      <c r="G114" s="59"/>
      <c r="H114" s="204"/>
    </row>
    <row r="115" spans="4:8" x14ac:dyDescent="0.2">
      <c r="D115" s="59"/>
      <c r="E115" s="59"/>
      <c r="F115" s="203"/>
      <c r="G115" s="59"/>
      <c r="H115" s="204"/>
    </row>
    <row r="116" spans="4:8" x14ac:dyDescent="0.2">
      <c r="D116" s="59"/>
      <c r="E116" s="59"/>
      <c r="F116" s="203"/>
      <c r="G116" s="59"/>
      <c r="H116" s="204"/>
    </row>
    <row r="117" spans="4:8" x14ac:dyDescent="0.2">
      <c r="D117" s="59"/>
      <c r="E117" s="59"/>
      <c r="F117" s="203"/>
      <c r="G117" s="59"/>
      <c r="H117" s="204"/>
    </row>
    <row r="118" spans="4:8" x14ac:dyDescent="0.2">
      <c r="D118" s="59"/>
      <c r="E118" s="59"/>
      <c r="F118" s="203"/>
      <c r="G118" s="59"/>
      <c r="H118" s="204"/>
    </row>
    <row r="119" spans="4:8" x14ac:dyDescent="0.2">
      <c r="D119" s="59"/>
      <c r="E119" s="59"/>
      <c r="F119" s="203"/>
      <c r="G119" s="59"/>
      <c r="H119" s="204"/>
    </row>
    <row r="120" spans="4:8" x14ac:dyDescent="0.2">
      <c r="D120" s="59"/>
      <c r="E120" s="59"/>
      <c r="F120" s="203"/>
      <c r="G120" s="59"/>
      <c r="H120" s="204"/>
    </row>
    <row r="121" spans="4:8" x14ac:dyDescent="0.2">
      <c r="D121" s="59"/>
      <c r="E121" s="59"/>
      <c r="F121" s="203"/>
      <c r="G121" s="59"/>
      <c r="H121" s="204"/>
    </row>
    <row r="122" spans="4:8" x14ac:dyDescent="0.2">
      <c r="D122" s="59"/>
      <c r="E122" s="59"/>
      <c r="F122" s="203"/>
      <c r="G122" s="59"/>
      <c r="H122" s="204"/>
    </row>
    <row r="123" spans="4:8" x14ac:dyDescent="0.2">
      <c r="D123" s="59"/>
      <c r="E123" s="59"/>
      <c r="F123" s="203"/>
      <c r="G123" s="59"/>
      <c r="H123" s="204"/>
    </row>
    <row r="124" spans="4:8" x14ac:dyDescent="0.2">
      <c r="D124" s="59"/>
      <c r="E124" s="59"/>
      <c r="F124" s="203"/>
      <c r="G124" s="59"/>
      <c r="H124" s="204"/>
    </row>
    <row r="125" spans="4:8" x14ac:dyDescent="0.2">
      <c r="D125" s="59"/>
      <c r="E125" s="59"/>
      <c r="F125" s="203"/>
      <c r="G125" s="59"/>
      <c r="H125" s="204"/>
    </row>
    <row r="126" spans="4:8" x14ac:dyDescent="0.2">
      <c r="D126" s="59"/>
      <c r="E126" s="59"/>
      <c r="F126" s="203"/>
      <c r="G126" s="59"/>
      <c r="H126" s="204"/>
    </row>
    <row r="127" spans="4:8" x14ac:dyDescent="0.2">
      <c r="D127" s="59"/>
      <c r="E127" s="59"/>
      <c r="F127" s="203"/>
      <c r="G127" s="59"/>
      <c r="H127" s="204"/>
    </row>
    <row r="128" spans="4:8" x14ac:dyDescent="0.2">
      <c r="D128" s="59"/>
      <c r="E128" s="59"/>
      <c r="F128" s="203"/>
      <c r="G128" s="59"/>
      <c r="H128" s="204"/>
    </row>
    <row r="129" spans="4:8" x14ac:dyDescent="0.2">
      <c r="D129" s="59"/>
      <c r="E129" s="59"/>
      <c r="F129" s="203"/>
      <c r="G129" s="59"/>
      <c r="H129" s="204"/>
    </row>
    <row r="130" spans="4:8" x14ac:dyDescent="0.2">
      <c r="D130" s="59"/>
      <c r="E130" s="59"/>
      <c r="F130" s="203"/>
      <c r="G130" s="59"/>
      <c r="H130" s="204"/>
    </row>
    <row r="131" spans="4:8" x14ac:dyDescent="0.2">
      <c r="D131" s="59"/>
      <c r="E131" s="59"/>
      <c r="F131" s="203"/>
      <c r="G131" s="59"/>
      <c r="H131" s="204"/>
    </row>
    <row r="132" spans="4:8" x14ac:dyDescent="0.2">
      <c r="D132" s="59"/>
      <c r="E132" s="59"/>
      <c r="F132" s="203"/>
      <c r="G132" s="59"/>
      <c r="H132" s="204"/>
    </row>
    <row r="133" spans="4:8" x14ac:dyDescent="0.2">
      <c r="D133" s="59"/>
      <c r="E133" s="59"/>
      <c r="F133" s="203"/>
      <c r="G133" s="59"/>
      <c r="H133" s="204"/>
    </row>
    <row r="134" spans="4:8" x14ac:dyDescent="0.2">
      <c r="D134" s="59"/>
      <c r="E134" s="59"/>
      <c r="F134" s="203"/>
      <c r="G134" s="59"/>
      <c r="H134" s="204"/>
    </row>
    <row r="135" spans="4:8" x14ac:dyDescent="0.2">
      <c r="D135" s="59"/>
      <c r="E135" s="59"/>
      <c r="F135" s="203"/>
      <c r="G135" s="59"/>
      <c r="H135" s="204"/>
    </row>
    <row r="136" spans="4:8" x14ac:dyDescent="0.2">
      <c r="D136" s="59"/>
      <c r="E136" s="59"/>
      <c r="F136" s="203"/>
      <c r="G136" s="59"/>
      <c r="H136" s="204"/>
    </row>
    <row r="137" spans="4:8" x14ac:dyDescent="0.2">
      <c r="D137" s="59"/>
      <c r="E137" s="59"/>
      <c r="F137" s="203"/>
      <c r="G137" s="59"/>
      <c r="H137" s="204"/>
    </row>
    <row r="138" spans="4:8" x14ac:dyDescent="0.2">
      <c r="D138" s="59"/>
      <c r="E138" s="59"/>
      <c r="F138" s="203"/>
      <c r="G138" s="59"/>
      <c r="H138" s="204"/>
    </row>
    <row r="139" spans="4:8" x14ac:dyDescent="0.2">
      <c r="D139" s="59"/>
      <c r="E139" s="59"/>
      <c r="F139" s="203"/>
      <c r="G139" s="59"/>
      <c r="H139" s="204"/>
    </row>
    <row r="140" spans="4:8" x14ac:dyDescent="0.2">
      <c r="D140" s="59"/>
      <c r="E140" s="59"/>
      <c r="F140" s="203"/>
      <c r="G140" s="59"/>
      <c r="H140" s="204"/>
    </row>
    <row r="141" spans="4:8" x14ac:dyDescent="0.2">
      <c r="D141" s="59"/>
      <c r="E141" s="59"/>
      <c r="F141" s="203"/>
      <c r="G141" s="59"/>
      <c r="H141" s="204"/>
    </row>
    <row r="142" spans="4:8" x14ac:dyDescent="0.2">
      <c r="D142" s="59"/>
      <c r="E142" s="59"/>
      <c r="F142" s="203"/>
      <c r="G142" s="59"/>
      <c r="H142" s="204"/>
    </row>
    <row r="143" spans="4:8" x14ac:dyDescent="0.2">
      <c r="D143" s="59"/>
      <c r="E143" s="59"/>
      <c r="F143" s="203"/>
      <c r="G143" s="59"/>
      <c r="H143" s="204"/>
    </row>
    <row r="144" spans="4:8" x14ac:dyDescent="0.2">
      <c r="D144" s="59"/>
      <c r="E144" s="59"/>
      <c r="F144" s="203"/>
      <c r="G144" s="59"/>
      <c r="H144" s="204"/>
    </row>
    <row r="145" spans="4:8" x14ac:dyDescent="0.2">
      <c r="D145" s="59"/>
      <c r="E145" s="59"/>
      <c r="F145" s="203"/>
      <c r="G145" s="59"/>
      <c r="H145" s="204"/>
    </row>
    <row r="146" spans="4:8" x14ac:dyDescent="0.2">
      <c r="D146" s="59"/>
      <c r="E146" s="59"/>
      <c r="F146" s="203"/>
      <c r="G146" s="59"/>
      <c r="H146" s="204"/>
    </row>
    <row r="147" spans="4:8" x14ac:dyDescent="0.2">
      <c r="D147" s="59"/>
      <c r="E147" s="59"/>
      <c r="F147" s="203"/>
      <c r="G147" s="59"/>
      <c r="H147" s="204"/>
    </row>
    <row r="148" spans="4:8" x14ac:dyDescent="0.2">
      <c r="D148" s="59"/>
      <c r="E148" s="59"/>
      <c r="F148" s="203"/>
      <c r="G148" s="59"/>
      <c r="H148" s="204"/>
    </row>
    <row r="149" spans="4:8" x14ac:dyDescent="0.2">
      <c r="D149" s="59"/>
      <c r="E149" s="59"/>
      <c r="F149" s="203"/>
      <c r="G149" s="59"/>
      <c r="H149" s="204"/>
    </row>
    <row r="150" spans="4:8" x14ac:dyDescent="0.2">
      <c r="D150" s="59"/>
      <c r="E150" s="59"/>
      <c r="F150" s="203"/>
      <c r="G150" s="59"/>
      <c r="H150" s="204"/>
    </row>
    <row r="151" spans="4:8" x14ac:dyDescent="0.2">
      <c r="D151" s="59"/>
      <c r="E151" s="59"/>
      <c r="F151" s="203"/>
      <c r="G151" s="59"/>
      <c r="H151" s="204"/>
    </row>
    <row r="152" spans="4:8" x14ac:dyDescent="0.2">
      <c r="D152" s="59"/>
      <c r="E152" s="59"/>
      <c r="F152" s="203"/>
      <c r="G152" s="59"/>
      <c r="H152" s="204"/>
    </row>
    <row r="153" spans="4:8" x14ac:dyDescent="0.2">
      <c r="D153" s="59"/>
      <c r="E153" s="59"/>
      <c r="F153" s="203"/>
      <c r="G153" s="59"/>
      <c r="H153" s="204"/>
    </row>
    <row r="154" spans="4:8" x14ac:dyDescent="0.2">
      <c r="D154" s="59"/>
      <c r="E154" s="59"/>
      <c r="F154" s="203"/>
      <c r="G154" s="59"/>
      <c r="H154" s="204"/>
    </row>
    <row r="155" spans="4:8" x14ac:dyDescent="0.2">
      <c r="D155" s="59"/>
      <c r="E155" s="59"/>
      <c r="F155" s="203"/>
      <c r="G155" s="59"/>
      <c r="H155" s="204"/>
    </row>
    <row r="156" spans="4:8" x14ac:dyDescent="0.2">
      <c r="D156" s="59"/>
      <c r="E156" s="59"/>
      <c r="F156" s="203"/>
      <c r="G156" s="59"/>
      <c r="H156" s="204"/>
    </row>
    <row r="157" spans="4:8" x14ac:dyDescent="0.2">
      <c r="D157" s="59"/>
      <c r="E157" s="59"/>
      <c r="F157" s="203"/>
      <c r="G157" s="59"/>
      <c r="H157" s="204"/>
    </row>
    <row r="158" spans="4:8" x14ac:dyDescent="0.2">
      <c r="D158" s="59"/>
      <c r="E158" s="59"/>
      <c r="F158" s="203"/>
      <c r="G158" s="59"/>
      <c r="H158" s="204"/>
    </row>
    <row r="159" spans="4:8" x14ac:dyDescent="0.2">
      <c r="D159" s="59"/>
      <c r="E159" s="59"/>
      <c r="F159" s="203"/>
      <c r="G159" s="59"/>
      <c r="H159" s="204"/>
    </row>
    <row r="160" spans="4:8" x14ac:dyDescent="0.2">
      <c r="D160" s="59"/>
      <c r="E160" s="59"/>
      <c r="F160" s="203"/>
      <c r="G160" s="59"/>
      <c r="H160" s="204"/>
    </row>
    <row r="161" spans="4:8" x14ac:dyDescent="0.2">
      <c r="D161" s="59"/>
      <c r="E161" s="59"/>
      <c r="F161" s="203"/>
      <c r="G161" s="59"/>
      <c r="H161" s="204"/>
    </row>
    <row r="162" spans="4:8" x14ac:dyDescent="0.2">
      <c r="D162" s="59"/>
      <c r="E162" s="59"/>
      <c r="F162" s="203"/>
      <c r="G162" s="59"/>
      <c r="H162" s="204"/>
    </row>
    <row r="163" spans="4:8" x14ac:dyDescent="0.2">
      <c r="D163" s="59"/>
      <c r="E163" s="59"/>
      <c r="F163" s="203"/>
      <c r="G163" s="59"/>
      <c r="H163" s="204"/>
    </row>
    <row r="164" spans="4:8" x14ac:dyDescent="0.2">
      <c r="D164" s="59"/>
      <c r="E164" s="59"/>
      <c r="F164" s="203"/>
      <c r="G164" s="59"/>
      <c r="H164" s="204"/>
    </row>
    <row r="165" spans="4:8" x14ac:dyDescent="0.2">
      <c r="D165" s="59"/>
      <c r="E165" s="59"/>
      <c r="F165" s="203"/>
      <c r="G165" s="59"/>
      <c r="H165" s="204"/>
    </row>
    <row r="166" spans="4:8" x14ac:dyDescent="0.2">
      <c r="D166" s="59"/>
      <c r="E166" s="59"/>
      <c r="F166" s="203"/>
      <c r="G166" s="59"/>
      <c r="H166" s="204"/>
    </row>
    <row r="167" spans="4:8" x14ac:dyDescent="0.2">
      <c r="D167" s="59"/>
      <c r="E167" s="59"/>
      <c r="F167" s="203"/>
      <c r="G167" s="59"/>
      <c r="H167" s="204"/>
    </row>
    <row r="168" spans="4:8" x14ac:dyDescent="0.2">
      <c r="D168" s="59"/>
      <c r="E168" s="59"/>
      <c r="F168" s="203"/>
      <c r="G168" s="59"/>
      <c r="H168" s="204"/>
    </row>
    <row r="169" spans="4:8" x14ac:dyDescent="0.2">
      <c r="D169" s="59"/>
      <c r="E169" s="59"/>
      <c r="F169" s="203"/>
      <c r="G169" s="59"/>
      <c r="H169" s="204"/>
    </row>
    <row r="170" spans="4:8" x14ac:dyDescent="0.2">
      <c r="D170" s="59"/>
      <c r="E170" s="59"/>
      <c r="F170" s="203"/>
      <c r="G170" s="59"/>
      <c r="H170" s="204"/>
    </row>
    <row r="171" spans="4:8" x14ac:dyDescent="0.2">
      <c r="D171" s="59"/>
      <c r="E171" s="59"/>
      <c r="F171" s="203"/>
      <c r="G171" s="59"/>
      <c r="H171" s="204"/>
    </row>
    <row r="172" spans="4:8" x14ac:dyDescent="0.2">
      <c r="D172" s="59"/>
      <c r="E172" s="59"/>
      <c r="F172" s="203"/>
      <c r="G172" s="59"/>
      <c r="H172" s="204"/>
    </row>
    <row r="173" spans="4:8" x14ac:dyDescent="0.2">
      <c r="D173" s="59"/>
      <c r="E173" s="59"/>
      <c r="F173" s="203"/>
      <c r="G173" s="59"/>
      <c r="H173" s="204"/>
    </row>
    <row r="174" spans="4:8" x14ac:dyDescent="0.2">
      <c r="D174" s="59"/>
      <c r="E174" s="59"/>
      <c r="F174" s="203"/>
      <c r="G174" s="59"/>
      <c r="H174" s="204"/>
    </row>
    <row r="175" spans="4:8" x14ac:dyDescent="0.2">
      <c r="D175" s="59"/>
      <c r="E175" s="59"/>
      <c r="F175" s="203"/>
      <c r="G175" s="59"/>
      <c r="H175" s="204"/>
    </row>
    <row r="176" spans="4:8" x14ac:dyDescent="0.2">
      <c r="D176" s="59"/>
      <c r="E176" s="59"/>
      <c r="F176" s="203"/>
      <c r="G176" s="59"/>
      <c r="H176" s="204"/>
    </row>
    <row r="177" spans="4:8" x14ac:dyDescent="0.2">
      <c r="D177" s="59"/>
      <c r="E177" s="59"/>
      <c r="F177" s="203"/>
      <c r="G177" s="59"/>
      <c r="H177" s="204"/>
    </row>
    <row r="178" spans="4:8" x14ac:dyDescent="0.2">
      <c r="D178" s="59"/>
      <c r="E178" s="59"/>
      <c r="F178" s="203"/>
      <c r="G178" s="59"/>
      <c r="H178" s="204"/>
    </row>
    <row r="179" spans="4:8" x14ac:dyDescent="0.2">
      <c r="D179" s="59"/>
      <c r="E179" s="59"/>
      <c r="F179" s="203"/>
      <c r="G179" s="59"/>
      <c r="H179" s="204"/>
    </row>
    <row r="180" spans="4:8" x14ac:dyDescent="0.2">
      <c r="D180" s="59"/>
      <c r="E180" s="59"/>
      <c r="F180" s="203"/>
      <c r="G180" s="59"/>
      <c r="H180" s="204"/>
    </row>
    <row r="181" spans="4:8" x14ac:dyDescent="0.2">
      <c r="D181" s="59"/>
      <c r="E181" s="59"/>
      <c r="F181" s="203"/>
      <c r="G181" s="59"/>
      <c r="H181" s="204"/>
    </row>
    <row r="182" spans="4:8" x14ac:dyDescent="0.2">
      <c r="D182" s="59"/>
      <c r="E182" s="59"/>
      <c r="F182" s="203"/>
      <c r="G182" s="59"/>
      <c r="H182" s="204"/>
    </row>
    <row r="183" spans="4:8" x14ac:dyDescent="0.2">
      <c r="D183" s="59"/>
      <c r="E183" s="59"/>
      <c r="F183" s="203"/>
      <c r="G183" s="59"/>
      <c r="H183" s="204"/>
    </row>
    <row r="184" spans="4:8" x14ac:dyDescent="0.2">
      <c r="D184" s="59"/>
      <c r="E184" s="59"/>
      <c r="F184" s="203"/>
      <c r="G184" s="59"/>
      <c r="H184" s="204"/>
    </row>
    <row r="185" spans="4:8" x14ac:dyDescent="0.2">
      <c r="D185" s="59"/>
      <c r="E185" s="59"/>
      <c r="F185" s="203"/>
      <c r="G185" s="59"/>
      <c r="H185" s="204"/>
    </row>
    <row r="186" spans="4:8" x14ac:dyDescent="0.2">
      <c r="D186" s="59"/>
      <c r="E186" s="59"/>
      <c r="F186" s="203"/>
      <c r="G186" s="59"/>
      <c r="H186" s="204"/>
    </row>
    <row r="187" spans="4:8" x14ac:dyDescent="0.2">
      <c r="D187" s="59"/>
      <c r="E187" s="59"/>
      <c r="F187" s="203"/>
      <c r="G187" s="59"/>
      <c r="H187" s="204"/>
    </row>
    <row r="188" spans="4:8" x14ac:dyDescent="0.2">
      <c r="D188" s="59"/>
      <c r="E188" s="59"/>
      <c r="F188" s="203"/>
      <c r="G188" s="59"/>
      <c r="H188" s="204"/>
    </row>
    <row r="189" spans="4:8" x14ac:dyDescent="0.2">
      <c r="D189" s="59"/>
      <c r="E189" s="59"/>
      <c r="F189" s="203"/>
      <c r="G189" s="59"/>
      <c r="H189" s="204"/>
    </row>
    <row r="190" spans="4:8" x14ac:dyDescent="0.2">
      <c r="D190" s="59"/>
      <c r="E190" s="59"/>
      <c r="F190" s="203"/>
      <c r="G190" s="59"/>
      <c r="H190" s="204"/>
    </row>
    <row r="191" spans="4:8" x14ac:dyDescent="0.2">
      <c r="D191" s="59"/>
      <c r="E191" s="59"/>
      <c r="F191" s="203"/>
      <c r="G191" s="59"/>
      <c r="H191" s="204"/>
    </row>
    <row r="192" spans="4:8" x14ac:dyDescent="0.2">
      <c r="D192" s="59"/>
      <c r="E192" s="59"/>
      <c r="F192" s="203"/>
      <c r="G192" s="59"/>
      <c r="H192" s="204"/>
    </row>
    <row r="193" spans="4:8" x14ac:dyDescent="0.2">
      <c r="D193" s="59"/>
      <c r="E193" s="59"/>
      <c r="F193" s="203"/>
      <c r="G193" s="59"/>
      <c r="H193" s="204"/>
    </row>
    <row r="194" spans="4:8" x14ac:dyDescent="0.2">
      <c r="D194" s="59"/>
      <c r="E194" s="59"/>
      <c r="F194" s="203"/>
      <c r="G194" s="59"/>
      <c r="H194" s="204"/>
    </row>
    <row r="195" spans="4:8" x14ac:dyDescent="0.2">
      <c r="D195" s="59"/>
      <c r="E195" s="59"/>
      <c r="F195" s="203"/>
      <c r="G195" s="59"/>
      <c r="H195" s="204"/>
    </row>
    <row r="196" spans="4:8" x14ac:dyDescent="0.2">
      <c r="D196" s="59"/>
      <c r="E196" s="59"/>
      <c r="F196" s="203"/>
      <c r="G196" s="59"/>
      <c r="H196" s="204"/>
    </row>
    <row r="197" spans="4:8" x14ac:dyDescent="0.2">
      <c r="D197" s="59"/>
      <c r="E197" s="59"/>
      <c r="F197" s="203"/>
      <c r="G197" s="59"/>
      <c r="H197" s="204"/>
    </row>
    <row r="198" spans="4:8" x14ac:dyDescent="0.2">
      <c r="D198" s="59"/>
      <c r="E198" s="59"/>
      <c r="F198" s="203"/>
      <c r="G198" s="59"/>
      <c r="H198" s="204"/>
    </row>
    <row r="199" spans="4:8" x14ac:dyDescent="0.2">
      <c r="D199" s="59"/>
      <c r="E199" s="59"/>
      <c r="F199" s="203"/>
      <c r="G199" s="59"/>
      <c r="H199" s="204"/>
    </row>
    <row r="200" spans="4:8" x14ac:dyDescent="0.2">
      <c r="D200" s="59"/>
      <c r="E200" s="59"/>
      <c r="F200" s="203"/>
      <c r="G200" s="59"/>
      <c r="H200" s="204"/>
    </row>
    <row r="201" spans="4:8" x14ac:dyDescent="0.2">
      <c r="D201" s="59"/>
      <c r="E201" s="59"/>
      <c r="F201" s="203"/>
      <c r="G201" s="59"/>
      <c r="H201" s="204"/>
    </row>
    <row r="202" spans="4:8" x14ac:dyDescent="0.2">
      <c r="D202" s="59"/>
      <c r="E202" s="59"/>
      <c r="F202" s="203"/>
      <c r="G202" s="59"/>
      <c r="H202" s="204"/>
    </row>
    <row r="203" spans="4:8" x14ac:dyDescent="0.2">
      <c r="D203" s="59"/>
      <c r="E203" s="59"/>
      <c r="F203" s="203"/>
      <c r="G203" s="59"/>
      <c r="H203" s="204"/>
    </row>
    <row r="204" spans="4:8" x14ac:dyDescent="0.2">
      <c r="D204" s="59"/>
      <c r="E204" s="59"/>
      <c r="F204" s="203"/>
      <c r="G204" s="59"/>
      <c r="H204" s="204"/>
    </row>
    <row r="205" spans="4:8" x14ac:dyDescent="0.2">
      <c r="D205" s="59"/>
      <c r="E205" s="59"/>
      <c r="F205" s="203"/>
      <c r="G205" s="59"/>
      <c r="H205" s="204"/>
    </row>
    <row r="206" spans="4:8" x14ac:dyDescent="0.2">
      <c r="D206" s="59"/>
      <c r="E206" s="59"/>
      <c r="F206" s="203"/>
      <c r="G206" s="59"/>
      <c r="H206" s="204"/>
    </row>
    <row r="207" spans="4:8" x14ac:dyDescent="0.2">
      <c r="D207" s="59"/>
      <c r="E207" s="59"/>
      <c r="F207" s="203"/>
      <c r="G207" s="59"/>
      <c r="H207" s="204"/>
    </row>
    <row r="208" spans="4:8" x14ac:dyDescent="0.2">
      <c r="D208" s="59"/>
      <c r="E208" s="59"/>
      <c r="F208" s="203"/>
      <c r="G208" s="59"/>
      <c r="H208" s="204"/>
    </row>
    <row r="209" spans="4:8" x14ac:dyDescent="0.2">
      <c r="D209" s="59"/>
      <c r="E209" s="59"/>
      <c r="F209" s="203"/>
      <c r="G209" s="59"/>
      <c r="H209" s="204"/>
    </row>
    <row r="210" spans="4:8" x14ac:dyDescent="0.2">
      <c r="D210" s="59"/>
      <c r="E210" s="59"/>
      <c r="F210" s="203"/>
      <c r="G210" s="59"/>
      <c r="H210" s="204"/>
    </row>
    <row r="211" spans="4:8" x14ac:dyDescent="0.2">
      <c r="D211" s="59"/>
      <c r="E211" s="59"/>
      <c r="F211" s="203"/>
      <c r="G211" s="59"/>
      <c r="H211" s="204"/>
    </row>
    <row r="212" spans="4:8" x14ac:dyDescent="0.2">
      <c r="D212" s="59"/>
      <c r="E212" s="59"/>
      <c r="F212" s="203"/>
      <c r="G212" s="59"/>
      <c r="H212" s="204"/>
    </row>
    <row r="213" spans="4:8" x14ac:dyDescent="0.2">
      <c r="D213" s="59"/>
      <c r="E213" s="59"/>
      <c r="F213" s="203"/>
      <c r="G213" s="59"/>
      <c r="H213" s="204"/>
    </row>
    <row r="214" spans="4:8" x14ac:dyDescent="0.2">
      <c r="D214" s="59"/>
      <c r="E214" s="59"/>
      <c r="F214" s="203"/>
      <c r="G214" s="59"/>
      <c r="H214" s="204"/>
    </row>
    <row r="215" spans="4:8" x14ac:dyDescent="0.2">
      <c r="D215" s="59"/>
      <c r="E215" s="59"/>
      <c r="F215" s="203"/>
      <c r="G215" s="59"/>
      <c r="H215" s="204"/>
    </row>
    <row r="216" spans="4:8" x14ac:dyDescent="0.2">
      <c r="D216" s="59"/>
      <c r="E216" s="59"/>
      <c r="F216" s="203"/>
      <c r="G216" s="59"/>
      <c r="H216" s="204"/>
    </row>
    <row r="217" spans="4:8" x14ac:dyDescent="0.2">
      <c r="D217" s="59"/>
      <c r="E217" s="59"/>
      <c r="F217" s="203"/>
      <c r="G217" s="59"/>
      <c r="H217" s="204"/>
    </row>
    <row r="218" spans="4:8" x14ac:dyDescent="0.2">
      <c r="D218" s="59"/>
      <c r="E218" s="59"/>
      <c r="F218" s="203"/>
      <c r="G218" s="59"/>
      <c r="H218" s="204"/>
    </row>
    <row r="219" spans="4:8" x14ac:dyDescent="0.2">
      <c r="D219" s="59"/>
      <c r="E219" s="59"/>
      <c r="F219" s="203"/>
      <c r="G219" s="59"/>
      <c r="H219" s="204"/>
    </row>
    <row r="220" spans="4:8" x14ac:dyDescent="0.2">
      <c r="D220" s="59"/>
      <c r="E220" s="59"/>
      <c r="F220" s="203"/>
      <c r="G220" s="59"/>
      <c r="H220" s="204"/>
    </row>
    <row r="221" spans="4:8" x14ac:dyDescent="0.2">
      <c r="D221" s="59"/>
      <c r="E221" s="59"/>
      <c r="F221" s="203"/>
      <c r="G221" s="59"/>
      <c r="H221" s="204"/>
    </row>
    <row r="222" spans="4:8" x14ac:dyDescent="0.2">
      <c r="D222" s="59"/>
      <c r="E222" s="59"/>
      <c r="F222" s="203"/>
      <c r="G222" s="59"/>
      <c r="H222" s="204"/>
    </row>
    <row r="223" spans="4:8" x14ac:dyDescent="0.2">
      <c r="D223" s="59"/>
      <c r="E223" s="59"/>
      <c r="F223" s="203"/>
      <c r="G223" s="59"/>
      <c r="H223" s="204"/>
    </row>
    <row r="224" spans="4:8" x14ac:dyDescent="0.2">
      <c r="D224" s="59"/>
      <c r="E224" s="59"/>
      <c r="F224" s="203"/>
      <c r="G224" s="59"/>
      <c r="H224" s="204"/>
    </row>
    <row r="225" spans="4:8" x14ac:dyDescent="0.2">
      <c r="D225" s="59"/>
      <c r="E225" s="59"/>
      <c r="F225" s="203"/>
      <c r="G225" s="59"/>
      <c r="H225" s="204"/>
    </row>
    <row r="226" spans="4:8" x14ac:dyDescent="0.2">
      <c r="D226" s="59"/>
      <c r="E226" s="59"/>
      <c r="F226" s="203"/>
      <c r="G226" s="59"/>
      <c r="H226" s="204"/>
    </row>
    <row r="227" spans="4:8" x14ac:dyDescent="0.2">
      <c r="D227" s="59"/>
      <c r="E227" s="59"/>
      <c r="F227" s="203"/>
      <c r="G227" s="59"/>
      <c r="H227" s="204"/>
    </row>
    <row r="228" spans="4:8" x14ac:dyDescent="0.2">
      <c r="D228" s="59"/>
      <c r="E228" s="59"/>
      <c r="F228" s="203"/>
      <c r="G228" s="59"/>
      <c r="H228" s="204"/>
    </row>
    <row r="229" spans="4:8" x14ac:dyDescent="0.2">
      <c r="D229" s="59"/>
      <c r="E229" s="59"/>
      <c r="F229" s="203"/>
      <c r="G229" s="59"/>
      <c r="H229" s="204"/>
    </row>
    <row r="230" spans="4:8" x14ac:dyDescent="0.2">
      <c r="D230" s="59"/>
      <c r="E230" s="59"/>
      <c r="F230" s="203"/>
      <c r="G230" s="59"/>
      <c r="H230" s="204"/>
    </row>
    <row r="231" spans="4:8" x14ac:dyDescent="0.2">
      <c r="D231" s="59"/>
      <c r="E231" s="59"/>
      <c r="F231" s="203"/>
      <c r="G231" s="59"/>
      <c r="H231" s="204"/>
    </row>
    <row r="232" spans="4:8" x14ac:dyDescent="0.2">
      <c r="D232" s="59"/>
      <c r="E232" s="59"/>
      <c r="F232" s="203"/>
      <c r="G232" s="59"/>
      <c r="H232" s="204"/>
    </row>
    <row r="233" spans="4:8" x14ac:dyDescent="0.2">
      <c r="D233" s="59"/>
      <c r="E233" s="59"/>
      <c r="F233" s="203"/>
      <c r="G233" s="59"/>
      <c r="H233" s="204"/>
    </row>
    <row r="234" spans="4:8" x14ac:dyDescent="0.2">
      <c r="D234" s="59"/>
      <c r="E234" s="59"/>
      <c r="F234" s="203"/>
      <c r="G234" s="59"/>
      <c r="H234" s="204"/>
    </row>
    <row r="235" spans="4:8" x14ac:dyDescent="0.2">
      <c r="D235" s="59"/>
      <c r="E235" s="59"/>
      <c r="F235" s="203"/>
      <c r="G235" s="59"/>
      <c r="H235" s="204"/>
    </row>
    <row r="236" spans="4:8" x14ac:dyDescent="0.2">
      <c r="D236" s="59"/>
      <c r="E236" s="59"/>
      <c r="F236" s="203"/>
      <c r="G236" s="59"/>
      <c r="H236" s="204"/>
    </row>
    <row r="237" spans="4:8" x14ac:dyDescent="0.2">
      <c r="D237" s="59"/>
      <c r="E237" s="59"/>
      <c r="F237" s="203"/>
      <c r="G237" s="59"/>
      <c r="H237" s="204"/>
    </row>
    <row r="238" spans="4:8" x14ac:dyDescent="0.2">
      <c r="D238" s="59"/>
      <c r="E238" s="59"/>
      <c r="F238" s="203"/>
      <c r="G238" s="59"/>
      <c r="H238" s="204"/>
    </row>
    <row r="239" spans="4:8" x14ac:dyDescent="0.2">
      <c r="D239" s="59"/>
      <c r="E239" s="59"/>
      <c r="F239" s="203"/>
      <c r="G239" s="59"/>
      <c r="H239" s="204"/>
    </row>
    <row r="240" spans="4:8" x14ac:dyDescent="0.2">
      <c r="D240" s="59"/>
      <c r="E240" s="59"/>
      <c r="F240" s="203"/>
      <c r="G240" s="59"/>
      <c r="H240" s="204"/>
    </row>
    <row r="241" spans="4:8" x14ac:dyDescent="0.2">
      <c r="D241" s="59"/>
      <c r="E241" s="59"/>
      <c r="F241" s="203"/>
      <c r="G241" s="59"/>
      <c r="H241" s="204"/>
    </row>
  </sheetData>
  <mergeCells count="21">
    <mergeCell ref="A1:H1"/>
    <mergeCell ref="A51:H51"/>
    <mergeCell ref="A55:H55"/>
    <mergeCell ref="C58:D58"/>
    <mergeCell ref="E58:F58"/>
    <mergeCell ref="G58:H58"/>
    <mergeCell ref="C59:D59"/>
    <mergeCell ref="E59:F59"/>
    <mergeCell ref="G59:H59"/>
    <mergeCell ref="C60:D60"/>
    <mergeCell ref="E60:F60"/>
    <mergeCell ref="G60:H60"/>
    <mergeCell ref="C63:D63"/>
    <mergeCell ref="E63:F63"/>
    <mergeCell ref="G63:H63"/>
    <mergeCell ref="C61:D61"/>
    <mergeCell ref="E61:F61"/>
    <mergeCell ref="G61:H61"/>
    <mergeCell ref="C62:D62"/>
    <mergeCell ref="E62:F62"/>
    <mergeCell ref="G62:H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topLeftCell="A28" zoomScale="90" zoomScaleNormal="80" zoomScaleSheetLayoutView="90" workbookViewId="0">
      <selection activeCell="D28" sqref="D28"/>
    </sheetView>
  </sheetViews>
  <sheetFormatPr defaultColWidth="9.140625" defaultRowHeight="12.75" x14ac:dyDescent="0.2"/>
  <cols>
    <col min="1" max="1" width="68.85546875" style="2" customWidth="1"/>
    <col min="2" max="2" width="11.28515625" style="192" customWidth="1"/>
    <col min="3" max="3" width="14.28515625" style="2" customWidth="1"/>
    <col min="4" max="4" width="15.5703125" style="2" customWidth="1"/>
    <col min="5" max="5" width="17.85546875" style="192" customWidth="1"/>
    <col min="6" max="6" width="10.28515625" style="192" bestFit="1" customWidth="1"/>
    <col min="7" max="7" width="9.140625" style="2"/>
    <col min="8" max="8" width="9.7109375" style="2" customWidth="1"/>
    <col min="9" max="16384" width="9.140625" style="2"/>
  </cols>
  <sheetData>
    <row r="1" spans="1:6" s="192" customFormat="1" ht="18" customHeight="1" x14ac:dyDescent="0.3">
      <c r="A1" s="1534" t="s">
        <v>2</v>
      </c>
      <c r="B1" s="1534"/>
      <c r="C1" s="1534"/>
      <c r="D1" s="1534"/>
      <c r="E1" s="1534"/>
    </row>
    <row r="2" spans="1:6" s="192" customFormat="1" ht="18.75" customHeight="1" thickBot="1" x14ac:dyDescent="0.35">
      <c r="A2" s="155"/>
      <c r="B2" s="155"/>
      <c r="C2" s="155"/>
      <c r="D2" s="155"/>
      <c r="E2" s="155"/>
    </row>
    <row r="3" spans="1:6" s="192" customFormat="1" ht="29.25" customHeight="1" thickBot="1" x14ac:dyDescent="0.25">
      <c r="A3" s="531" t="s">
        <v>101</v>
      </c>
      <c r="B3" s="532" t="s">
        <v>96</v>
      </c>
      <c r="C3" s="1042" t="s">
        <v>796</v>
      </c>
      <c r="D3" s="1043" t="s">
        <v>786</v>
      </c>
      <c r="E3" s="1044" t="s">
        <v>63</v>
      </c>
    </row>
    <row r="4" spans="1:6" s="192" customFormat="1" ht="25.5" customHeight="1" thickBot="1" x14ac:dyDescent="0.35">
      <c r="A4" s="533" t="s">
        <v>66</v>
      </c>
      <c r="B4" s="534" t="s">
        <v>708</v>
      </c>
      <c r="C4" s="1045">
        <f>C5+C9+C11+C13+C15+C17+C19+C21+C23+C25+C27</f>
        <v>6225.8687</v>
      </c>
      <c r="D4" s="1045">
        <f>D5+D9+D11+D13+D15+D17+D19+D21+D23+D25+D27</f>
        <v>5741.1221999999998</v>
      </c>
      <c r="E4" s="1046">
        <f>D4/C4*100</f>
        <v>92.213994169199225</v>
      </c>
    </row>
    <row r="5" spans="1:6" s="11" customFormat="1" ht="15.75" customHeight="1" x14ac:dyDescent="0.2">
      <c r="A5" s="535" t="s">
        <v>139</v>
      </c>
      <c r="B5" s="536" t="s">
        <v>708</v>
      </c>
      <c r="C5" s="154">
        <f>Бюджет!D40</f>
        <v>696.86090000000002</v>
      </c>
      <c r="D5" s="1047">
        <f>Бюджет!G40</f>
        <v>734.28959999999995</v>
      </c>
      <c r="E5" s="1535">
        <f>D5/C5*100</f>
        <v>105.37104320245258</v>
      </c>
      <c r="F5" s="160"/>
    </row>
    <row r="6" spans="1:6" s="11" customFormat="1" ht="20.25" customHeight="1" thickBot="1" x14ac:dyDescent="0.25">
      <c r="A6" s="537" t="s">
        <v>46</v>
      </c>
      <c r="B6" s="538" t="s">
        <v>33</v>
      </c>
      <c r="C6" s="1049">
        <f>C5/C$4*100</f>
        <v>11.192990626352271</v>
      </c>
      <c r="D6" s="1049">
        <f>D5/D$4*100</f>
        <v>12.790001230073104</v>
      </c>
      <c r="E6" s="1537"/>
      <c r="F6" s="160"/>
    </row>
    <row r="7" spans="1:6" s="11" customFormat="1" ht="15.75" customHeight="1" x14ac:dyDescent="0.2">
      <c r="A7" s="539" t="s">
        <v>348</v>
      </c>
      <c r="B7" s="540"/>
      <c r="C7" s="1051"/>
      <c r="D7" s="1052"/>
      <c r="E7" s="198"/>
      <c r="F7" s="160"/>
    </row>
    <row r="8" spans="1:6" s="11" customFormat="1" ht="23.25" customHeight="1" thickBot="1" x14ac:dyDescent="0.25">
      <c r="A8" s="541" t="s">
        <v>519</v>
      </c>
      <c r="B8" s="542" t="s">
        <v>708</v>
      </c>
      <c r="C8" s="1053">
        <v>300.72489999999999</v>
      </c>
      <c r="D8" s="1053">
        <v>282.24720000000002</v>
      </c>
      <c r="E8" s="814">
        <f>D8/C8*100</f>
        <v>93.855613552452766</v>
      </c>
      <c r="F8" s="160"/>
    </row>
    <row r="9" spans="1:6" s="11" customFormat="1" ht="23.25" customHeight="1" x14ac:dyDescent="0.25">
      <c r="A9" s="543" t="s">
        <v>289</v>
      </c>
      <c r="B9" s="536" t="s">
        <v>708</v>
      </c>
      <c r="C9" s="154">
        <f>Бюджет!D41</f>
        <v>0</v>
      </c>
      <c r="D9" s="1047">
        <f>Бюджет!G41</f>
        <v>0.52449999999999997</v>
      </c>
      <c r="E9" s="1054" t="s">
        <v>721</v>
      </c>
      <c r="F9" s="160"/>
    </row>
    <row r="10" spans="1:6" s="11" customFormat="1" ht="15.75" customHeight="1" thickBot="1" x14ac:dyDescent="0.25">
      <c r="A10" s="544" t="s">
        <v>46</v>
      </c>
      <c r="B10" s="545" t="s">
        <v>33</v>
      </c>
      <c r="C10" s="1055">
        <f>C9/C$4*100</f>
        <v>0</v>
      </c>
      <c r="D10" s="1055">
        <f>D9/D$4*100</f>
        <v>9.1358445566617624E-3</v>
      </c>
      <c r="E10" s="814"/>
      <c r="F10" s="160"/>
    </row>
    <row r="11" spans="1:6" s="11" customFormat="1" ht="30.75" customHeight="1" x14ac:dyDescent="0.2">
      <c r="A11" s="535" t="s">
        <v>140</v>
      </c>
      <c r="B11" s="536" t="s">
        <v>708</v>
      </c>
      <c r="C11" s="154">
        <f>Бюджет!D42</f>
        <v>77.625</v>
      </c>
      <c r="D11" s="154">
        <f>Бюджет!G42</f>
        <v>96.504000000000005</v>
      </c>
      <c r="E11" s="1535">
        <f>D11/C11*100</f>
        <v>124.3207729468599</v>
      </c>
      <c r="F11" s="160"/>
    </row>
    <row r="12" spans="1:6" s="11" customFormat="1" ht="15" customHeight="1" thickBot="1" x14ac:dyDescent="0.25">
      <c r="A12" s="546" t="s">
        <v>46</v>
      </c>
      <c r="B12" s="545" t="s">
        <v>33</v>
      </c>
      <c r="C12" s="1049">
        <f>C11/C$4*100</f>
        <v>1.2468139586689324</v>
      </c>
      <c r="D12" s="1049">
        <f>D11/D$4*100</f>
        <v>1.6809257256360091</v>
      </c>
      <c r="E12" s="1536"/>
      <c r="F12" s="160"/>
    </row>
    <row r="13" spans="1:6" s="11" customFormat="1" ht="24.75" customHeight="1" x14ac:dyDescent="0.2">
      <c r="A13" s="547" t="s">
        <v>268</v>
      </c>
      <c r="B13" s="548" t="s">
        <v>708</v>
      </c>
      <c r="C13" s="154">
        <f>Бюджет!D43</f>
        <v>475.91309999999999</v>
      </c>
      <c r="D13" s="154">
        <f>Бюджет!G43</f>
        <v>546.60640000000001</v>
      </c>
      <c r="E13" s="1535">
        <f>D13/C13*100</f>
        <v>114.85424544943183</v>
      </c>
      <c r="F13" s="160"/>
    </row>
    <row r="14" spans="1:6" s="11" customFormat="1" ht="16.5" customHeight="1" thickBot="1" x14ac:dyDescent="0.25">
      <c r="A14" s="549" t="s">
        <v>46</v>
      </c>
      <c r="B14" s="550" t="s">
        <v>33</v>
      </c>
      <c r="C14" s="1049">
        <f>C13/C$4*100</f>
        <v>7.644123622459305</v>
      </c>
      <c r="D14" s="1049">
        <f>D13/D$4*100</f>
        <v>9.520898196523321</v>
      </c>
      <c r="E14" s="1536"/>
      <c r="F14" s="160"/>
    </row>
    <row r="15" spans="1:6" s="11" customFormat="1" ht="23.25" customHeight="1" x14ac:dyDescent="0.2">
      <c r="A15" s="535" t="s">
        <v>347</v>
      </c>
      <c r="B15" s="536" t="s">
        <v>708</v>
      </c>
      <c r="C15" s="154">
        <f>Бюджет!D44</f>
        <v>683.01009999999997</v>
      </c>
      <c r="D15" s="154">
        <f>Бюджет!G44</f>
        <v>178.9051</v>
      </c>
      <c r="E15" s="1539">
        <f>D15/C15*100</f>
        <v>26.193624369537144</v>
      </c>
      <c r="F15" s="160"/>
    </row>
    <row r="16" spans="1:6" s="11" customFormat="1" ht="14.25" customHeight="1" thickBot="1" x14ac:dyDescent="0.25">
      <c r="A16" s="546" t="s">
        <v>46</v>
      </c>
      <c r="B16" s="545" t="s">
        <v>33</v>
      </c>
      <c r="C16" s="1049">
        <f>C15/C$4*100</f>
        <v>10.970518861086806</v>
      </c>
      <c r="D16" s="1049">
        <f>D15/D$4*100</f>
        <v>3.1162043546120652</v>
      </c>
      <c r="E16" s="1537"/>
      <c r="F16" s="160"/>
    </row>
    <row r="17" spans="1:6" s="192" customFormat="1" ht="24.75" customHeight="1" x14ac:dyDescent="0.25">
      <c r="A17" s="551" t="s">
        <v>242</v>
      </c>
      <c r="B17" s="536" t="s">
        <v>708</v>
      </c>
      <c r="C17" s="1057">
        <f>Бюджет!D45</f>
        <v>3655.2955999999999</v>
      </c>
      <c r="D17" s="1057">
        <f>Бюджет!G45</f>
        <v>3550.9742999999999</v>
      </c>
      <c r="E17" s="1535">
        <f>D17/C17*100</f>
        <v>97.146022882526921</v>
      </c>
      <c r="F17" s="160"/>
    </row>
    <row r="18" spans="1:6" s="192" customFormat="1" ht="17.25" thickBot="1" x14ac:dyDescent="0.25">
      <c r="A18" s="546" t="s">
        <v>46</v>
      </c>
      <c r="B18" s="545" t="s">
        <v>33</v>
      </c>
      <c r="C18" s="1049">
        <f>C17/C$4*100</f>
        <v>58.711414842397815</v>
      </c>
      <c r="D18" s="1049">
        <f>D17/D$4*100</f>
        <v>61.851571457580192</v>
      </c>
      <c r="E18" s="1537"/>
      <c r="F18" s="160"/>
    </row>
    <row r="19" spans="1:6" s="11" customFormat="1" ht="27.75" customHeight="1" x14ac:dyDescent="0.2">
      <c r="A19" s="552" t="s">
        <v>288</v>
      </c>
      <c r="B19" s="536" t="s">
        <v>708</v>
      </c>
      <c r="C19" s="154">
        <f>Бюджет!D46</f>
        <v>196.19409999999999</v>
      </c>
      <c r="D19" s="154">
        <f>Бюджет!G46</f>
        <v>184.13239999999999</v>
      </c>
      <c r="E19" s="1535">
        <f>D19/C19*100</f>
        <v>93.852159672487602</v>
      </c>
      <c r="F19" s="160"/>
    </row>
    <row r="20" spans="1:6" s="11" customFormat="1" ht="18.75" customHeight="1" thickBot="1" x14ac:dyDescent="0.25">
      <c r="A20" s="549" t="s">
        <v>46</v>
      </c>
      <c r="B20" s="550" t="s">
        <v>33</v>
      </c>
      <c r="C20" s="1049">
        <f>C19/C$4*100</f>
        <v>3.1512726890626523</v>
      </c>
      <c r="D20" s="1049">
        <f>D19/D$4*100</f>
        <v>3.2072544980840152</v>
      </c>
      <c r="E20" s="1537"/>
      <c r="F20" s="160"/>
    </row>
    <row r="21" spans="1:6" s="11" customFormat="1" ht="25.5" customHeight="1" x14ac:dyDescent="0.2">
      <c r="A21" s="552" t="s">
        <v>286</v>
      </c>
      <c r="B21" s="536" t="s">
        <v>708</v>
      </c>
      <c r="C21" s="154">
        <f>Бюджет!D47</f>
        <v>10</v>
      </c>
      <c r="D21" s="154">
        <f>Бюджет!G47</f>
        <v>10.002800000000001</v>
      </c>
      <c r="E21" s="1535">
        <f>D21/C21*100</f>
        <v>100.02800000000001</v>
      </c>
      <c r="F21" s="160"/>
    </row>
    <row r="22" spans="1:6" s="11" customFormat="1" ht="15.75" customHeight="1" thickBot="1" x14ac:dyDescent="0.25">
      <c r="A22" s="546" t="s">
        <v>46</v>
      </c>
      <c r="B22" s="545" t="s">
        <v>33</v>
      </c>
      <c r="C22" s="158">
        <f>C21/C$4*100</f>
        <v>0.16062015570614266</v>
      </c>
      <c r="D22" s="158">
        <f>D21/D$4*100</f>
        <v>0.17423074534104155</v>
      </c>
      <c r="E22" s="1537"/>
      <c r="F22" s="160"/>
    </row>
    <row r="23" spans="1:6" s="11" customFormat="1" ht="16.5" x14ac:dyDescent="0.2">
      <c r="A23" s="535" t="s">
        <v>629</v>
      </c>
      <c r="B23" s="548" t="s">
        <v>708</v>
      </c>
      <c r="C23" s="154">
        <v>0</v>
      </c>
      <c r="D23" s="154">
        <f>Бюджет!G48</f>
        <v>0</v>
      </c>
      <c r="E23" s="1535" t="s">
        <v>721</v>
      </c>
      <c r="F23" s="160"/>
    </row>
    <row r="24" spans="1:6" s="11" customFormat="1" ht="17.25" thickBot="1" x14ac:dyDescent="0.25">
      <c r="A24" s="549" t="s">
        <v>46</v>
      </c>
      <c r="B24" s="550" t="s">
        <v>33</v>
      </c>
      <c r="C24" s="1049">
        <f>C23/C$4*100</f>
        <v>0</v>
      </c>
      <c r="D24" s="1049">
        <f>D23/D$4*100</f>
        <v>0</v>
      </c>
      <c r="E24" s="1537"/>
      <c r="F24" s="160"/>
    </row>
    <row r="25" spans="1:6" s="11" customFormat="1" ht="22.5" customHeight="1" x14ac:dyDescent="0.2">
      <c r="A25" s="535" t="s">
        <v>287</v>
      </c>
      <c r="B25" s="536" t="s">
        <v>708</v>
      </c>
      <c r="C25" s="154">
        <f>Бюджет!D49</f>
        <v>138.4222</v>
      </c>
      <c r="D25" s="154">
        <f>Бюджет!G49</f>
        <v>153.85329999999999</v>
      </c>
      <c r="E25" s="1535">
        <f>D25/C25*100</f>
        <v>111.14785056154287</v>
      </c>
      <c r="F25" s="160"/>
    </row>
    <row r="26" spans="1:6" s="11" customFormat="1" ht="17.25" thickBot="1" x14ac:dyDescent="0.25">
      <c r="A26" s="546" t="s">
        <v>46</v>
      </c>
      <c r="B26" s="545" t="s">
        <v>33</v>
      </c>
      <c r="C26" s="158">
        <f>C25/C$4*100</f>
        <v>2.2233395317186821</v>
      </c>
      <c r="D26" s="158">
        <f>D25/D$4*100</f>
        <v>2.6798471560142021</v>
      </c>
      <c r="E26" s="1537"/>
      <c r="F26" s="160"/>
    </row>
    <row r="27" spans="1:6" s="11" customFormat="1" ht="21" customHeight="1" x14ac:dyDescent="0.2">
      <c r="A27" s="553" t="s">
        <v>243</v>
      </c>
      <c r="B27" s="536" t="s">
        <v>708</v>
      </c>
      <c r="C27" s="154">
        <f>Бюджет!D50</f>
        <v>292.54770000000002</v>
      </c>
      <c r="D27" s="154">
        <f>Бюджет!G50</f>
        <v>285.32979999999998</v>
      </c>
      <c r="E27" s="1535">
        <f>D27/C27*100</f>
        <v>97.532744232820818</v>
      </c>
      <c r="F27" s="160"/>
    </row>
    <row r="28" spans="1:6" s="11" customFormat="1" ht="15" customHeight="1" thickBot="1" x14ac:dyDescent="0.25">
      <c r="A28" s="546" t="s">
        <v>46</v>
      </c>
      <c r="B28" s="545" t="s">
        <v>33</v>
      </c>
      <c r="C28" s="158">
        <f>C27/C$4*100</f>
        <v>4.6989057125473916</v>
      </c>
      <c r="D28" s="158">
        <f>D27/D$4*100</f>
        <v>4.9699307915793884</v>
      </c>
      <c r="E28" s="1537"/>
      <c r="F28" s="160"/>
    </row>
    <row r="29" spans="1:6" s="11" customFormat="1" ht="14.25" hidden="1" customHeight="1" x14ac:dyDescent="0.2">
      <c r="A29" s="157" t="s">
        <v>141</v>
      </c>
      <c r="B29" s="153" t="s">
        <v>708</v>
      </c>
      <c r="C29" s="161">
        <v>0</v>
      </c>
      <c r="D29" s="154">
        <v>0</v>
      </c>
      <c r="E29" s="198"/>
      <c r="F29" s="160">
        <f>D29</f>
        <v>0</v>
      </c>
    </row>
    <row r="30" spans="1:6" s="11" customFormat="1" ht="14.25" hidden="1" customHeight="1" thickBot="1" x14ac:dyDescent="0.25">
      <c r="A30" s="156" t="s">
        <v>46</v>
      </c>
      <c r="B30" s="199" t="s">
        <v>33</v>
      </c>
      <c r="C30" s="162">
        <v>0</v>
      </c>
      <c r="D30" s="158">
        <f>D29/D4*100</f>
        <v>0</v>
      </c>
      <c r="E30" s="163"/>
      <c r="F30" s="160">
        <f>D30</f>
        <v>0</v>
      </c>
    </row>
    <row r="31" spans="1:6" s="11" customFormat="1" ht="14.25" hidden="1" customHeight="1" x14ac:dyDescent="0.2">
      <c r="A31" s="159" t="s">
        <v>151</v>
      </c>
      <c r="B31" s="153" t="s">
        <v>708</v>
      </c>
      <c r="C31" s="164">
        <v>1.1368683772161603E-13</v>
      </c>
      <c r="D31" s="154" t="e">
        <f>D4-D5-D11-D13-D15-#REF!-D17-D19-D23-D27-D29</f>
        <v>#REF!</v>
      </c>
      <c r="E31" s="198"/>
      <c r="F31" s="160" t="e">
        <f>D31</f>
        <v>#REF!</v>
      </c>
    </row>
    <row r="32" spans="1:6" s="11" customFormat="1" ht="14.25" hidden="1" customHeight="1" thickBot="1" x14ac:dyDescent="0.25">
      <c r="A32" s="156" t="s">
        <v>46</v>
      </c>
      <c r="B32" s="199" t="s">
        <v>33</v>
      </c>
      <c r="C32" s="165">
        <v>1.5565649974891635E-15</v>
      </c>
      <c r="D32" s="158" t="e">
        <f>D31/D4*100</f>
        <v>#REF!</v>
      </c>
      <c r="E32" s="163"/>
      <c r="F32" s="160" t="e">
        <f>D32</f>
        <v>#REF!</v>
      </c>
    </row>
    <row r="33" spans="1:9" s="11" customFormat="1" ht="15.75" hidden="1" x14ac:dyDescent="0.2">
      <c r="A33" s="176" t="s">
        <v>527</v>
      </c>
      <c r="B33" s="176"/>
      <c r="C33" s="176"/>
      <c r="D33" s="176"/>
      <c r="E33" s="176"/>
      <c r="F33" s="43"/>
      <c r="G33" s="43"/>
      <c r="H33" s="43"/>
      <c r="I33" s="65"/>
    </row>
    <row r="34" spans="1:9" s="11" customFormat="1" ht="15.75" x14ac:dyDescent="0.2">
      <c r="A34" s="1355"/>
      <c r="B34" s="1355"/>
      <c r="C34" s="1355"/>
      <c r="D34" s="1355"/>
      <c r="E34" s="1355"/>
    </row>
    <row r="35" spans="1:9" s="11" customFormat="1" ht="15.75" x14ac:dyDescent="0.2">
      <c r="A35" s="1404"/>
      <c r="B35" s="1355"/>
      <c r="C35" s="1355"/>
      <c r="D35" s="1355"/>
      <c r="E35" s="1355"/>
    </row>
    <row r="36" spans="1:9" s="11" customFormat="1" ht="14.25" customHeight="1" x14ac:dyDescent="0.2">
      <c r="A36" s="141"/>
      <c r="B36" s="200"/>
      <c r="C36" s="1"/>
      <c r="D36" s="121"/>
      <c r="E36" s="142"/>
      <c r="G36" s="554"/>
    </row>
    <row r="37" spans="1:9" ht="10.5" customHeight="1" x14ac:dyDescent="0.2">
      <c r="A37" s="1538"/>
      <c r="B37" s="1538"/>
      <c r="C37" s="1538"/>
      <c r="D37" s="1538"/>
      <c r="E37" s="1538"/>
    </row>
    <row r="39" spans="1:9" s="64" customFormat="1" x14ac:dyDescent="0.2"/>
    <row r="41" spans="1:9" ht="13.5" customHeight="1" x14ac:dyDescent="0.2"/>
    <row r="72" spans="1:1" x14ac:dyDescent="0.2">
      <c r="A72" s="2" t="s">
        <v>477</v>
      </c>
    </row>
  </sheetData>
  <mergeCells count="14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98" right="0" top="0.46" bottom="0.55118110236220497" header="0.23622047244094499" footer="0.35433070866141703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view="pageBreakPreview" zoomScale="90" zoomScaleNormal="84" zoomScaleSheetLayoutView="90" workbookViewId="0">
      <selection activeCell="D8" sqref="D8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8.57031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7" customWidth="1"/>
    <col min="9" max="16384" width="9.140625" style="7"/>
  </cols>
  <sheetData>
    <row r="1" spans="1:8" ht="87" customHeight="1" x14ac:dyDescent="0.25">
      <c r="A1" s="1540" t="s">
        <v>235</v>
      </c>
      <c r="B1" s="1540"/>
      <c r="C1" s="1540"/>
      <c r="D1" s="1540"/>
      <c r="E1" s="1540"/>
    </row>
    <row r="2" spans="1:8" ht="18.75" customHeight="1" thickBot="1" x14ac:dyDescent="0.3">
      <c r="A2" s="278"/>
      <c r="B2" s="278"/>
      <c r="C2" s="278"/>
      <c r="D2" s="278"/>
      <c r="E2" s="278"/>
    </row>
    <row r="3" spans="1:8" ht="31.5" customHeight="1" thickBot="1" x14ac:dyDescent="0.4">
      <c r="A3" s="675" t="s">
        <v>104</v>
      </c>
      <c r="B3" s="679" t="s">
        <v>96</v>
      </c>
      <c r="C3" s="1091" t="s">
        <v>797</v>
      </c>
      <c r="D3" s="1091" t="s">
        <v>798</v>
      </c>
      <c r="E3" s="790" t="s">
        <v>69</v>
      </c>
      <c r="G3" s="602"/>
    </row>
    <row r="4" spans="1:8" ht="24" customHeight="1" x14ac:dyDescent="0.25">
      <c r="A4" s="680" t="s">
        <v>367</v>
      </c>
      <c r="B4" s="681"/>
      <c r="C4" s="1179"/>
      <c r="D4" s="1179"/>
      <c r="E4" s="1179"/>
    </row>
    <row r="5" spans="1:8" ht="24" customHeight="1" x14ac:dyDescent="0.25">
      <c r="A5" s="682" t="s">
        <v>153</v>
      </c>
      <c r="B5" s="29" t="s">
        <v>708</v>
      </c>
      <c r="C5" s="1180">
        <v>173.27459798999999</v>
      </c>
      <c r="D5" s="1180">
        <v>168.58782402</v>
      </c>
      <c r="E5" s="1135">
        <f>D5/C5*100</f>
        <v>97.295175389602989</v>
      </c>
      <c r="F5" s="72"/>
      <c r="G5" s="77"/>
      <c r="H5" s="78"/>
    </row>
    <row r="6" spans="1:8" ht="33" x14ac:dyDescent="0.25">
      <c r="A6" s="632" t="s">
        <v>154</v>
      </c>
      <c r="B6" s="683" t="s">
        <v>708</v>
      </c>
      <c r="C6" s="1181">
        <v>1.4895795300000001</v>
      </c>
      <c r="D6" s="1145">
        <v>1.19805904</v>
      </c>
      <c r="E6" s="634">
        <f>D6/C6*100</f>
        <v>80.429343708825002</v>
      </c>
      <c r="F6" s="72"/>
      <c r="G6" s="77"/>
      <c r="H6" s="78"/>
    </row>
    <row r="7" spans="1:8" x14ac:dyDescent="0.25">
      <c r="A7" s="684" t="s">
        <v>155</v>
      </c>
      <c r="B7" s="685" t="s">
        <v>708</v>
      </c>
      <c r="C7" s="1184">
        <v>0</v>
      </c>
      <c r="D7" s="1145">
        <v>0</v>
      </c>
      <c r="E7" s="1148" t="s">
        <v>721</v>
      </c>
      <c r="F7" s="72"/>
      <c r="G7" s="77"/>
      <c r="H7" s="78"/>
    </row>
    <row r="8" spans="1:8" ht="21" customHeight="1" x14ac:dyDescent="0.25">
      <c r="A8" s="686" t="s">
        <v>67</v>
      </c>
      <c r="B8" s="685" t="s">
        <v>708</v>
      </c>
      <c r="C8" s="1184">
        <v>13.86904556</v>
      </c>
      <c r="D8" s="1145">
        <v>12.01667361</v>
      </c>
      <c r="E8" s="634">
        <f>D8/C8*100</f>
        <v>86.643839751003028</v>
      </c>
      <c r="F8" s="72"/>
      <c r="G8" s="77"/>
      <c r="H8" s="78"/>
    </row>
    <row r="9" spans="1:8" ht="21.75" customHeight="1" x14ac:dyDescent="0.25">
      <c r="A9" s="632" t="s">
        <v>284</v>
      </c>
      <c r="B9" s="685" t="s">
        <v>708</v>
      </c>
      <c r="C9" s="1181">
        <v>5.4179421699999999</v>
      </c>
      <c r="D9" s="1145">
        <v>4.5794361300000004</v>
      </c>
      <c r="E9" s="634">
        <f t="shared" ref="E9:E14" si="0">D9/C9*100</f>
        <v>84.523532852695624</v>
      </c>
      <c r="F9" s="72"/>
      <c r="G9" s="77"/>
      <c r="H9" s="78"/>
    </row>
    <row r="10" spans="1:8" hidden="1" x14ac:dyDescent="0.25">
      <c r="A10" s="684" t="s">
        <v>283</v>
      </c>
      <c r="B10" s="685" t="s">
        <v>708</v>
      </c>
      <c r="C10" s="1184">
        <v>0</v>
      </c>
      <c r="D10" s="1145">
        <v>0</v>
      </c>
      <c r="E10" s="634" t="e">
        <f t="shared" si="0"/>
        <v>#DIV/0!</v>
      </c>
      <c r="F10" s="72"/>
      <c r="G10" s="77"/>
      <c r="H10" s="79"/>
    </row>
    <row r="11" spans="1:8" hidden="1" x14ac:dyDescent="0.25">
      <c r="A11" s="687" t="s">
        <v>68</v>
      </c>
      <c r="B11" s="685" t="s">
        <v>708</v>
      </c>
      <c r="C11" s="1181"/>
      <c r="D11" s="1145"/>
      <c r="E11" s="634" t="e">
        <f t="shared" si="0"/>
        <v>#DIV/0!</v>
      </c>
      <c r="F11" s="72"/>
      <c r="G11" s="77"/>
      <c r="H11" s="78"/>
    </row>
    <row r="12" spans="1:8" ht="21" customHeight="1" x14ac:dyDescent="0.25">
      <c r="A12" s="688" t="s">
        <v>290</v>
      </c>
      <c r="B12" s="689" t="s">
        <v>708</v>
      </c>
      <c r="C12" s="1185">
        <v>6.9726350300000002</v>
      </c>
      <c r="D12" s="1145">
        <v>5.8965724000000002</v>
      </c>
      <c r="E12" s="634">
        <f t="shared" si="0"/>
        <v>84.567346127106845</v>
      </c>
      <c r="F12" s="72"/>
      <c r="G12" s="77"/>
      <c r="H12" s="78"/>
    </row>
    <row r="13" spans="1:8" ht="21" customHeight="1" x14ac:dyDescent="0.25">
      <c r="A13" s="688" t="s">
        <v>156</v>
      </c>
      <c r="B13" s="690" t="s">
        <v>708</v>
      </c>
      <c r="C13" s="1185">
        <v>23.888061789999998</v>
      </c>
      <c r="D13" s="634">
        <v>22.124331550000001</v>
      </c>
      <c r="E13" s="634">
        <f t="shared" si="0"/>
        <v>92.616687550857193</v>
      </c>
      <c r="F13" s="72"/>
      <c r="G13" s="77"/>
      <c r="H13" s="78"/>
    </row>
    <row r="14" spans="1:8" hidden="1" x14ac:dyDescent="0.25">
      <c r="A14" s="687" t="s">
        <v>50</v>
      </c>
      <c r="B14" s="683" t="s">
        <v>708</v>
      </c>
      <c r="C14" s="1181">
        <v>0</v>
      </c>
      <c r="D14" s="1181">
        <v>0</v>
      </c>
      <c r="E14" s="634" t="e">
        <f t="shared" si="0"/>
        <v>#DIV/0!</v>
      </c>
      <c r="F14" s="72"/>
      <c r="G14" s="77"/>
      <c r="H14" s="79"/>
    </row>
    <row r="15" spans="1:8" ht="24" customHeight="1" thickBot="1" x14ac:dyDescent="0.3">
      <c r="A15" s="691" t="s">
        <v>48</v>
      </c>
      <c r="B15" s="692" t="s">
        <v>708</v>
      </c>
      <c r="C15" s="1186">
        <f>SUM(C5:C14)</f>
        <v>224.91186206999996</v>
      </c>
      <c r="D15" s="1182">
        <f>SUM(D5:D14)</f>
        <v>214.40289675</v>
      </c>
      <c r="E15" s="1187">
        <f>D15/C15*100</f>
        <v>95.327518422870369</v>
      </c>
      <c r="F15" s="72"/>
      <c r="G15" s="77"/>
      <c r="H15" s="79"/>
    </row>
    <row r="16" spans="1:8" ht="29.25" customHeight="1" thickBot="1" x14ac:dyDescent="0.3">
      <c r="A16" s="693" t="s">
        <v>368</v>
      </c>
      <c r="B16" s="694" t="s">
        <v>708</v>
      </c>
      <c r="C16" s="810">
        <v>11.388232439999999</v>
      </c>
      <c r="D16" s="1183">
        <v>9.8041585900000001</v>
      </c>
      <c r="E16" s="1095">
        <f>D16/C16*100</f>
        <v>86.090257128611967</v>
      </c>
      <c r="F16" s="72"/>
      <c r="G16" s="77"/>
      <c r="H16" s="78"/>
    </row>
    <row r="17" spans="1:8" ht="36.75" customHeight="1" thickBot="1" x14ac:dyDescent="0.3">
      <c r="A17" s="695" t="s">
        <v>369</v>
      </c>
      <c r="B17" s="694" t="s">
        <v>708</v>
      </c>
      <c r="C17" s="812">
        <v>56.687955250000002</v>
      </c>
      <c r="D17" s="1183">
        <v>54.257120669999999</v>
      </c>
      <c r="E17" s="1095">
        <f>D17/C17*100</f>
        <v>95.711902873759058</v>
      </c>
      <c r="F17" s="72"/>
      <c r="G17" s="77"/>
      <c r="H17" s="78"/>
    </row>
    <row r="18" spans="1:8" ht="22.5" customHeight="1" thickBot="1" x14ac:dyDescent="0.3">
      <c r="A18" s="696" t="s">
        <v>418</v>
      </c>
      <c r="B18" s="697" t="s">
        <v>708</v>
      </c>
      <c r="C18" s="1147">
        <f>C15+C16+C17</f>
        <v>292.98804975999997</v>
      </c>
      <c r="D18" s="1147">
        <f>D15+D16+D17</f>
        <v>278.46417601000002</v>
      </c>
      <c r="E18" s="1188">
        <f>D18/C18*100</f>
        <v>95.042844320136226</v>
      </c>
      <c r="F18" s="72"/>
      <c r="G18" s="77"/>
    </row>
    <row r="19" spans="1:8" ht="33.75" customHeight="1" x14ac:dyDescent="0.25">
      <c r="A19" s="1541" t="s">
        <v>419</v>
      </c>
      <c r="B19" s="1541"/>
      <c r="C19" s="1541"/>
      <c r="D19" s="1541"/>
      <c r="E19" s="1541"/>
    </row>
    <row r="20" spans="1:8" ht="23.25" customHeight="1" x14ac:dyDescent="0.25">
      <c r="A20" s="237"/>
      <c r="B20" s="237"/>
      <c r="C20" s="237"/>
      <c r="D20" s="237"/>
      <c r="E20" s="237"/>
    </row>
    <row r="21" spans="1:8" ht="39" customHeight="1" x14ac:dyDescent="0.25">
      <c r="A21" s="1432"/>
      <c r="B21" s="1432"/>
      <c r="C21" s="1432"/>
      <c r="D21" s="1432"/>
      <c r="E21" s="1432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0"/>
  <sheetViews>
    <sheetView view="pageBreakPreview" zoomScale="68" zoomScaleNormal="100" zoomScaleSheetLayoutView="68" workbookViewId="0">
      <selection activeCell="I28" sqref="I28"/>
    </sheetView>
  </sheetViews>
  <sheetFormatPr defaultColWidth="5.7109375" defaultRowHeight="12.75" x14ac:dyDescent="0.2"/>
  <cols>
    <col min="1" max="1" width="113.42578125" style="284" customWidth="1"/>
    <col min="2" max="2" width="10.140625" style="284" bestFit="1" customWidth="1"/>
    <col min="3" max="3" width="18.85546875" style="284" customWidth="1"/>
    <col min="4" max="4" width="20.7109375" style="284" customWidth="1"/>
    <col min="5" max="5" width="18.85546875" style="284" customWidth="1"/>
    <col min="6" max="252" width="9.140625" style="284" customWidth="1"/>
    <col min="253" max="253" width="5.7109375" style="284"/>
    <col min="254" max="254" width="5.7109375" style="284" customWidth="1"/>
    <col min="255" max="255" width="112.5703125" style="284" customWidth="1"/>
    <col min="256" max="256" width="10.140625" style="284" bestFit="1" customWidth="1"/>
    <col min="257" max="257" width="18.85546875" style="284" customWidth="1"/>
    <col min="258" max="258" width="19" style="284" customWidth="1"/>
    <col min="259" max="259" width="19.5703125" style="284" customWidth="1"/>
    <col min="260" max="260" width="16.7109375" style="284" customWidth="1"/>
    <col min="261" max="508" width="9.140625" style="284" customWidth="1"/>
    <col min="509" max="509" width="5.7109375" style="284"/>
    <col min="510" max="510" width="5.7109375" style="284" customWidth="1"/>
    <col min="511" max="511" width="112.5703125" style="284" customWidth="1"/>
    <col min="512" max="512" width="10.140625" style="284" bestFit="1" customWidth="1"/>
    <col min="513" max="513" width="18.85546875" style="284" customWidth="1"/>
    <col min="514" max="514" width="19" style="284" customWidth="1"/>
    <col min="515" max="515" width="19.5703125" style="284" customWidth="1"/>
    <col min="516" max="516" width="16.7109375" style="284" customWidth="1"/>
    <col min="517" max="764" width="9.140625" style="284" customWidth="1"/>
    <col min="765" max="765" width="5.7109375" style="284"/>
    <col min="766" max="766" width="5.7109375" style="284" customWidth="1"/>
    <col min="767" max="767" width="112.5703125" style="284" customWidth="1"/>
    <col min="768" max="768" width="10.140625" style="284" bestFit="1" customWidth="1"/>
    <col min="769" max="769" width="18.85546875" style="284" customWidth="1"/>
    <col min="770" max="770" width="19" style="284" customWidth="1"/>
    <col min="771" max="771" width="19.5703125" style="284" customWidth="1"/>
    <col min="772" max="772" width="16.7109375" style="284" customWidth="1"/>
    <col min="773" max="1020" width="9.140625" style="284" customWidth="1"/>
    <col min="1021" max="1021" width="5.7109375" style="284"/>
    <col min="1022" max="1022" width="5.7109375" style="284" customWidth="1"/>
    <col min="1023" max="1023" width="112.5703125" style="284" customWidth="1"/>
    <col min="1024" max="1024" width="10.140625" style="284" bestFit="1" customWidth="1"/>
    <col min="1025" max="1025" width="18.85546875" style="284" customWidth="1"/>
    <col min="1026" max="1026" width="19" style="284" customWidth="1"/>
    <col min="1027" max="1027" width="19.5703125" style="284" customWidth="1"/>
    <col min="1028" max="1028" width="16.7109375" style="284" customWidth="1"/>
    <col min="1029" max="1276" width="9.140625" style="284" customWidth="1"/>
    <col min="1277" max="1277" width="5.7109375" style="284"/>
    <col min="1278" max="1278" width="5.7109375" style="284" customWidth="1"/>
    <col min="1279" max="1279" width="112.5703125" style="284" customWidth="1"/>
    <col min="1280" max="1280" width="10.140625" style="284" bestFit="1" customWidth="1"/>
    <col min="1281" max="1281" width="18.85546875" style="284" customWidth="1"/>
    <col min="1282" max="1282" width="19" style="284" customWidth="1"/>
    <col min="1283" max="1283" width="19.5703125" style="284" customWidth="1"/>
    <col min="1284" max="1284" width="16.7109375" style="284" customWidth="1"/>
    <col min="1285" max="1532" width="9.140625" style="284" customWidth="1"/>
    <col min="1533" max="1533" width="5.7109375" style="284"/>
    <col min="1534" max="1534" width="5.7109375" style="284" customWidth="1"/>
    <col min="1535" max="1535" width="112.5703125" style="284" customWidth="1"/>
    <col min="1536" max="1536" width="10.140625" style="284" bestFit="1" customWidth="1"/>
    <col min="1537" max="1537" width="18.85546875" style="284" customWidth="1"/>
    <col min="1538" max="1538" width="19" style="284" customWidth="1"/>
    <col min="1539" max="1539" width="19.5703125" style="284" customWidth="1"/>
    <col min="1540" max="1540" width="16.7109375" style="284" customWidth="1"/>
    <col min="1541" max="1788" width="9.140625" style="284" customWidth="1"/>
    <col min="1789" max="1789" width="5.7109375" style="284"/>
    <col min="1790" max="1790" width="5.7109375" style="284" customWidth="1"/>
    <col min="1791" max="1791" width="112.5703125" style="284" customWidth="1"/>
    <col min="1792" max="1792" width="10.140625" style="284" bestFit="1" customWidth="1"/>
    <col min="1793" max="1793" width="18.85546875" style="284" customWidth="1"/>
    <col min="1794" max="1794" width="19" style="284" customWidth="1"/>
    <col min="1795" max="1795" width="19.5703125" style="284" customWidth="1"/>
    <col min="1796" max="1796" width="16.7109375" style="284" customWidth="1"/>
    <col min="1797" max="2044" width="9.140625" style="284" customWidth="1"/>
    <col min="2045" max="2045" width="5.7109375" style="284"/>
    <col min="2046" max="2046" width="5.7109375" style="284" customWidth="1"/>
    <col min="2047" max="2047" width="112.5703125" style="284" customWidth="1"/>
    <col min="2048" max="2048" width="10.140625" style="284" bestFit="1" customWidth="1"/>
    <col min="2049" max="2049" width="18.85546875" style="284" customWidth="1"/>
    <col min="2050" max="2050" width="19" style="284" customWidth="1"/>
    <col min="2051" max="2051" width="19.5703125" style="284" customWidth="1"/>
    <col min="2052" max="2052" width="16.7109375" style="284" customWidth="1"/>
    <col min="2053" max="2300" width="9.140625" style="284" customWidth="1"/>
    <col min="2301" max="2301" width="5.7109375" style="284"/>
    <col min="2302" max="2302" width="5.7109375" style="284" customWidth="1"/>
    <col min="2303" max="2303" width="112.5703125" style="284" customWidth="1"/>
    <col min="2304" max="2304" width="10.140625" style="284" bestFit="1" customWidth="1"/>
    <col min="2305" max="2305" width="18.85546875" style="284" customWidth="1"/>
    <col min="2306" max="2306" width="19" style="284" customWidth="1"/>
    <col min="2307" max="2307" width="19.5703125" style="284" customWidth="1"/>
    <col min="2308" max="2308" width="16.7109375" style="284" customWidth="1"/>
    <col min="2309" max="2556" width="9.140625" style="284" customWidth="1"/>
    <col min="2557" max="2557" width="5.7109375" style="284"/>
    <col min="2558" max="2558" width="5.7109375" style="284" customWidth="1"/>
    <col min="2559" max="2559" width="112.5703125" style="284" customWidth="1"/>
    <col min="2560" max="2560" width="10.140625" style="284" bestFit="1" customWidth="1"/>
    <col min="2561" max="2561" width="18.85546875" style="284" customWidth="1"/>
    <col min="2562" max="2562" width="19" style="284" customWidth="1"/>
    <col min="2563" max="2563" width="19.5703125" style="284" customWidth="1"/>
    <col min="2564" max="2564" width="16.7109375" style="284" customWidth="1"/>
    <col min="2565" max="2812" width="9.140625" style="284" customWidth="1"/>
    <col min="2813" max="2813" width="5.7109375" style="284"/>
    <col min="2814" max="2814" width="5.7109375" style="284" customWidth="1"/>
    <col min="2815" max="2815" width="112.5703125" style="284" customWidth="1"/>
    <col min="2816" max="2816" width="10.140625" style="284" bestFit="1" customWidth="1"/>
    <col min="2817" max="2817" width="18.85546875" style="284" customWidth="1"/>
    <col min="2818" max="2818" width="19" style="284" customWidth="1"/>
    <col min="2819" max="2819" width="19.5703125" style="284" customWidth="1"/>
    <col min="2820" max="2820" width="16.7109375" style="284" customWidth="1"/>
    <col min="2821" max="3068" width="9.140625" style="284" customWidth="1"/>
    <col min="3069" max="3069" width="5.7109375" style="284"/>
    <col min="3070" max="3070" width="5.7109375" style="284" customWidth="1"/>
    <col min="3071" max="3071" width="112.5703125" style="284" customWidth="1"/>
    <col min="3072" max="3072" width="10.140625" style="284" bestFit="1" customWidth="1"/>
    <col min="3073" max="3073" width="18.85546875" style="284" customWidth="1"/>
    <col min="3074" max="3074" width="19" style="284" customWidth="1"/>
    <col min="3075" max="3075" width="19.5703125" style="284" customWidth="1"/>
    <col min="3076" max="3076" width="16.7109375" style="284" customWidth="1"/>
    <col min="3077" max="3324" width="9.140625" style="284" customWidth="1"/>
    <col min="3325" max="3325" width="5.7109375" style="284"/>
    <col min="3326" max="3326" width="5.7109375" style="284" customWidth="1"/>
    <col min="3327" max="3327" width="112.5703125" style="284" customWidth="1"/>
    <col min="3328" max="3328" width="10.140625" style="284" bestFit="1" customWidth="1"/>
    <col min="3329" max="3329" width="18.85546875" style="284" customWidth="1"/>
    <col min="3330" max="3330" width="19" style="284" customWidth="1"/>
    <col min="3331" max="3331" width="19.5703125" style="284" customWidth="1"/>
    <col min="3332" max="3332" width="16.7109375" style="284" customWidth="1"/>
    <col min="3333" max="3580" width="9.140625" style="284" customWidth="1"/>
    <col min="3581" max="3581" width="5.7109375" style="284"/>
    <col min="3582" max="3582" width="5.7109375" style="284" customWidth="1"/>
    <col min="3583" max="3583" width="112.5703125" style="284" customWidth="1"/>
    <col min="3584" max="3584" width="10.140625" style="284" bestFit="1" customWidth="1"/>
    <col min="3585" max="3585" width="18.85546875" style="284" customWidth="1"/>
    <col min="3586" max="3586" width="19" style="284" customWidth="1"/>
    <col min="3587" max="3587" width="19.5703125" style="284" customWidth="1"/>
    <col min="3588" max="3588" width="16.7109375" style="284" customWidth="1"/>
    <col min="3589" max="3836" width="9.140625" style="284" customWidth="1"/>
    <col min="3837" max="3837" width="5.7109375" style="284"/>
    <col min="3838" max="3838" width="5.7109375" style="284" customWidth="1"/>
    <col min="3839" max="3839" width="112.5703125" style="284" customWidth="1"/>
    <col min="3840" max="3840" width="10.140625" style="284" bestFit="1" customWidth="1"/>
    <col min="3841" max="3841" width="18.85546875" style="284" customWidth="1"/>
    <col min="3842" max="3842" width="19" style="284" customWidth="1"/>
    <col min="3843" max="3843" width="19.5703125" style="284" customWidth="1"/>
    <col min="3844" max="3844" width="16.7109375" style="284" customWidth="1"/>
    <col min="3845" max="4092" width="9.140625" style="284" customWidth="1"/>
    <col min="4093" max="4093" width="5.7109375" style="284"/>
    <col min="4094" max="4094" width="5.7109375" style="284" customWidth="1"/>
    <col min="4095" max="4095" width="112.5703125" style="284" customWidth="1"/>
    <col min="4096" max="4096" width="10.140625" style="284" bestFit="1" customWidth="1"/>
    <col min="4097" max="4097" width="18.85546875" style="284" customWidth="1"/>
    <col min="4098" max="4098" width="19" style="284" customWidth="1"/>
    <col min="4099" max="4099" width="19.5703125" style="284" customWidth="1"/>
    <col min="4100" max="4100" width="16.7109375" style="284" customWidth="1"/>
    <col min="4101" max="4348" width="9.140625" style="284" customWidth="1"/>
    <col min="4349" max="4349" width="5.7109375" style="284"/>
    <col min="4350" max="4350" width="5.7109375" style="284" customWidth="1"/>
    <col min="4351" max="4351" width="112.5703125" style="284" customWidth="1"/>
    <col min="4352" max="4352" width="10.140625" style="284" bestFit="1" customWidth="1"/>
    <col min="4353" max="4353" width="18.85546875" style="284" customWidth="1"/>
    <col min="4354" max="4354" width="19" style="284" customWidth="1"/>
    <col min="4355" max="4355" width="19.5703125" style="284" customWidth="1"/>
    <col min="4356" max="4356" width="16.7109375" style="284" customWidth="1"/>
    <col min="4357" max="4604" width="9.140625" style="284" customWidth="1"/>
    <col min="4605" max="4605" width="5.7109375" style="284"/>
    <col min="4606" max="4606" width="5.7109375" style="284" customWidth="1"/>
    <col min="4607" max="4607" width="112.5703125" style="284" customWidth="1"/>
    <col min="4608" max="4608" width="10.140625" style="284" bestFit="1" customWidth="1"/>
    <col min="4609" max="4609" width="18.85546875" style="284" customWidth="1"/>
    <col min="4610" max="4610" width="19" style="284" customWidth="1"/>
    <col min="4611" max="4611" width="19.5703125" style="284" customWidth="1"/>
    <col min="4612" max="4612" width="16.7109375" style="284" customWidth="1"/>
    <col min="4613" max="4860" width="9.140625" style="284" customWidth="1"/>
    <col min="4861" max="4861" width="5.7109375" style="284"/>
    <col min="4862" max="4862" width="5.7109375" style="284" customWidth="1"/>
    <col min="4863" max="4863" width="112.5703125" style="284" customWidth="1"/>
    <col min="4864" max="4864" width="10.140625" style="284" bestFit="1" customWidth="1"/>
    <col min="4865" max="4865" width="18.85546875" style="284" customWidth="1"/>
    <col min="4866" max="4866" width="19" style="284" customWidth="1"/>
    <col min="4867" max="4867" width="19.5703125" style="284" customWidth="1"/>
    <col min="4868" max="4868" width="16.7109375" style="284" customWidth="1"/>
    <col min="4869" max="5116" width="9.140625" style="284" customWidth="1"/>
    <col min="5117" max="5117" width="5.7109375" style="284"/>
    <col min="5118" max="5118" width="5.7109375" style="284" customWidth="1"/>
    <col min="5119" max="5119" width="112.5703125" style="284" customWidth="1"/>
    <col min="5120" max="5120" width="10.140625" style="284" bestFit="1" customWidth="1"/>
    <col min="5121" max="5121" width="18.85546875" style="284" customWidth="1"/>
    <col min="5122" max="5122" width="19" style="284" customWidth="1"/>
    <col min="5123" max="5123" width="19.5703125" style="284" customWidth="1"/>
    <col min="5124" max="5124" width="16.7109375" style="284" customWidth="1"/>
    <col min="5125" max="5372" width="9.140625" style="284" customWidth="1"/>
    <col min="5373" max="5373" width="5.7109375" style="284"/>
    <col min="5374" max="5374" width="5.7109375" style="284" customWidth="1"/>
    <col min="5375" max="5375" width="112.5703125" style="284" customWidth="1"/>
    <col min="5376" max="5376" width="10.140625" style="284" bestFit="1" customWidth="1"/>
    <col min="5377" max="5377" width="18.85546875" style="284" customWidth="1"/>
    <col min="5378" max="5378" width="19" style="284" customWidth="1"/>
    <col min="5379" max="5379" width="19.5703125" style="284" customWidth="1"/>
    <col min="5380" max="5380" width="16.7109375" style="284" customWidth="1"/>
    <col min="5381" max="5628" width="9.140625" style="284" customWidth="1"/>
    <col min="5629" max="5629" width="5.7109375" style="284"/>
    <col min="5630" max="5630" width="5.7109375" style="284" customWidth="1"/>
    <col min="5631" max="5631" width="112.5703125" style="284" customWidth="1"/>
    <col min="5632" max="5632" width="10.140625" style="284" bestFit="1" customWidth="1"/>
    <col min="5633" max="5633" width="18.85546875" style="284" customWidth="1"/>
    <col min="5634" max="5634" width="19" style="284" customWidth="1"/>
    <col min="5635" max="5635" width="19.5703125" style="284" customWidth="1"/>
    <col min="5636" max="5636" width="16.7109375" style="284" customWidth="1"/>
    <col min="5637" max="5884" width="9.140625" style="284" customWidth="1"/>
    <col min="5885" max="5885" width="5.7109375" style="284"/>
    <col min="5886" max="5886" width="5.7109375" style="284" customWidth="1"/>
    <col min="5887" max="5887" width="112.5703125" style="284" customWidth="1"/>
    <col min="5888" max="5888" width="10.140625" style="284" bestFit="1" customWidth="1"/>
    <col min="5889" max="5889" width="18.85546875" style="284" customWidth="1"/>
    <col min="5890" max="5890" width="19" style="284" customWidth="1"/>
    <col min="5891" max="5891" width="19.5703125" style="284" customWidth="1"/>
    <col min="5892" max="5892" width="16.7109375" style="284" customWidth="1"/>
    <col min="5893" max="6140" width="9.140625" style="284" customWidth="1"/>
    <col min="6141" max="6141" width="5.7109375" style="284"/>
    <col min="6142" max="6142" width="5.7109375" style="284" customWidth="1"/>
    <col min="6143" max="6143" width="112.5703125" style="284" customWidth="1"/>
    <col min="6144" max="6144" width="10.140625" style="284" bestFit="1" customWidth="1"/>
    <col min="6145" max="6145" width="18.85546875" style="284" customWidth="1"/>
    <col min="6146" max="6146" width="19" style="284" customWidth="1"/>
    <col min="6147" max="6147" width="19.5703125" style="284" customWidth="1"/>
    <col min="6148" max="6148" width="16.7109375" style="284" customWidth="1"/>
    <col min="6149" max="6396" width="9.140625" style="284" customWidth="1"/>
    <col min="6397" max="6397" width="5.7109375" style="284"/>
    <col min="6398" max="6398" width="5.7109375" style="284" customWidth="1"/>
    <col min="6399" max="6399" width="112.5703125" style="284" customWidth="1"/>
    <col min="6400" max="6400" width="10.140625" style="284" bestFit="1" customWidth="1"/>
    <col min="6401" max="6401" width="18.85546875" style="284" customWidth="1"/>
    <col min="6402" max="6402" width="19" style="284" customWidth="1"/>
    <col min="6403" max="6403" width="19.5703125" style="284" customWidth="1"/>
    <col min="6404" max="6404" width="16.7109375" style="284" customWidth="1"/>
    <col min="6405" max="6652" width="9.140625" style="284" customWidth="1"/>
    <col min="6653" max="6653" width="5.7109375" style="284"/>
    <col min="6654" max="6654" width="5.7109375" style="284" customWidth="1"/>
    <col min="6655" max="6655" width="112.5703125" style="284" customWidth="1"/>
    <col min="6656" max="6656" width="10.140625" style="284" bestFit="1" customWidth="1"/>
    <col min="6657" max="6657" width="18.85546875" style="284" customWidth="1"/>
    <col min="6658" max="6658" width="19" style="284" customWidth="1"/>
    <col min="6659" max="6659" width="19.5703125" style="284" customWidth="1"/>
    <col min="6660" max="6660" width="16.7109375" style="284" customWidth="1"/>
    <col min="6661" max="6908" width="9.140625" style="284" customWidth="1"/>
    <col min="6909" max="6909" width="5.7109375" style="284"/>
    <col min="6910" max="6910" width="5.7109375" style="284" customWidth="1"/>
    <col min="6911" max="6911" width="112.5703125" style="284" customWidth="1"/>
    <col min="6912" max="6912" width="10.140625" style="284" bestFit="1" customWidth="1"/>
    <col min="6913" max="6913" width="18.85546875" style="284" customWidth="1"/>
    <col min="6914" max="6914" width="19" style="284" customWidth="1"/>
    <col min="6915" max="6915" width="19.5703125" style="284" customWidth="1"/>
    <col min="6916" max="6916" width="16.7109375" style="284" customWidth="1"/>
    <col min="6917" max="7164" width="9.140625" style="284" customWidth="1"/>
    <col min="7165" max="7165" width="5.7109375" style="284"/>
    <col min="7166" max="7166" width="5.7109375" style="284" customWidth="1"/>
    <col min="7167" max="7167" width="112.5703125" style="284" customWidth="1"/>
    <col min="7168" max="7168" width="10.140625" style="284" bestFit="1" customWidth="1"/>
    <col min="7169" max="7169" width="18.85546875" style="284" customWidth="1"/>
    <col min="7170" max="7170" width="19" style="284" customWidth="1"/>
    <col min="7171" max="7171" width="19.5703125" style="284" customWidth="1"/>
    <col min="7172" max="7172" width="16.7109375" style="284" customWidth="1"/>
    <col min="7173" max="7420" width="9.140625" style="284" customWidth="1"/>
    <col min="7421" max="7421" width="5.7109375" style="284"/>
    <col min="7422" max="7422" width="5.7109375" style="284" customWidth="1"/>
    <col min="7423" max="7423" width="112.5703125" style="284" customWidth="1"/>
    <col min="7424" max="7424" width="10.140625" style="284" bestFit="1" customWidth="1"/>
    <col min="7425" max="7425" width="18.85546875" style="284" customWidth="1"/>
    <col min="7426" max="7426" width="19" style="284" customWidth="1"/>
    <col min="7427" max="7427" width="19.5703125" style="284" customWidth="1"/>
    <col min="7428" max="7428" width="16.7109375" style="284" customWidth="1"/>
    <col min="7429" max="7676" width="9.140625" style="284" customWidth="1"/>
    <col min="7677" max="7677" width="5.7109375" style="284"/>
    <col min="7678" max="7678" width="5.7109375" style="284" customWidth="1"/>
    <col min="7679" max="7679" width="112.5703125" style="284" customWidth="1"/>
    <col min="7680" max="7680" width="10.140625" style="284" bestFit="1" customWidth="1"/>
    <col min="7681" max="7681" width="18.85546875" style="284" customWidth="1"/>
    <col min="7682" max="7682" width="19" style="284" customWidth="1"/>
    <col min="7683" max="7683" width="19.5703125" style="284" customWidth="1"/>
    <col min="7684" max="7684" width="16.7109375" style="284" customWidth="1"/>
    <col min="7685" max="7932" width="9.140625" style="284" customWidth="1"/>
    <col min="7933" max="7933" width="5.7109375" style="284"/>
    <col min="7934" max="7934" width="5.7109375" style="284" customWidth="1"/>
    <col min="7935" max="7935" width="112.5703125" style="284" customWidth="1"/>
    <col min="7936" max="7936" width="10.140625" style="284" bestFit="1" customWidth="1"/>
    <col min="7937" max="7937" width="18.85546875" style="284" customWidth="1"/>
    <col min="7938" max="7938" width="19" style="284" customWidth="1"/>
    <col min="7939" max="7939" width="19.5703125" style="284" customWidth="1"/>
    <col min="7940" max="7940" width="16.7109375" style="284" customWidth="1"/>
    <col min="7941" max="8188" width="9.140625" style="284" customWidth="1"/>
    <col min="8189" max="8189" width="5.7109375" style="284"/>
    <col min="8190" max="8190" width="5.7109375" style="284" customWidth="1"/>
    <col min="8191" max="8191" width="112.5703125" style="284" customWidth="1"/>
    <col min="8192" max="8192" width="10.140625" style="284" bestFit="1" customWidth="1"/>
    <col min="8193" max="8193" width="18.85546875" style="284" customWidth="1"/>
    <col min="8194" max="8194" width="19" style="284" customWidth="1"/>
    <col min="8195" max="8195" width="19.5703125" style="284" customWidth="1"/>
    <col min="8196" max="8196" width="16.7109375" style="284" customWidth="1"/>
    <col min="8197" max="8444" width="9.140625" style="284" customWidth="1"/>
    <col min="8445" max="8445" width="5.7109375" style="284"/>
    <col min="8446" max="8446" width="5.7109375" style="284" customWidth="1"/>
    <col min="8447" max="8447" width="112.5703125" style="284" customWidth="1"/>
    <col min="8448" max="8448" width="10.140625" style="284" bestFit="1" customWidth="1"/>
    <col min="8449" max="8449" width="18.85546875" style="284" customWidth="1"/>
    <col min="8450" max="8450" width="19" style="284" customWidth="1"/>
    <col min="8451" max="8451" width="19.5703125" style="284" customWidth="1"/>
    <col min="8452" max="8452" width="16.7109375" style="284" customWidth="1"/>
    <col min="8453" max="8700" width="9.140625" style="284" customWidth="1"/>
    <col min="8701" max="8701" width="5.7109375" style="284"/>
    <col min="8702" max="8702" width="5.7109375" style="284" customWidth="1"/>
    <col min="8703" max="8703" width="112.5703125" style="284" customWidth="1"/>
    <col min="8704" max="8704" width="10.140625" style="284" bestFit="1" customWidth="1"/>
    <col min="8705" max="8705" width="18.85546875" style="284" customWidth="1"/>
    <col min="8706" max="8706" width="19" style="284" customWidth="1"/>
    <col min="8707" max="8707" width="19.5703125" style="284" customWidth="1"/>
    <col min="8708" max="8708" width="16.7109375" style="284" customWidth="1"/>
    <col min="8709" max="8956" width="9.140625" style="284" customWidth="1"/>
    <col min="8957" max="8957" width="5.7109375" style="284"/>
    <col min="8958" max="8958" width="5.7109375" style="284" customWidth="1"/>
    <col min="8959" max="8959" width="112.5703125" style="284" customWidth="1"/>
    <col min="8960" max="8960" width="10.140625" style="284" bestFit="1" customWidth="1"/>
    <col min="8961" max="8961" width="18.85546875" style="284" customWidth="1"/>
    <col min="8962" max="8962" width="19" style="284" customWidth="1"/>
    <col min="8963" max="8963" width="19.5703125" style="284" customWidth="1"/>
    <col min="8964" max="8964" width="16.7109375" style="284" customWidth="1"/>
    <col min="8965" max="9212" width="9.140625" style="284" customWidth="1"/>
    <col min="9213" max="9213" width="5.7109375" style="284"/>
    <col min="9214" max="9214" width="5.7109375" style="284" customWidth="1"/>
    <col min="9215" max="9215" width="112.5703125" style="284" customWidth="1"/>
    <col min="9216" max="9216" width="10.140625" style="284" bestFit="1" customWidth="1"/>
    <col min="9217" max="9217" width="18.85546875" style="284" customWidth="1"/>
    <col min="9218" max="9218" width="19" style="284" customWidth="1"/>
    <col min="9219" max="9219" width="19.5703125" style="284" customWidth="1"/>
    <col min="9220" max="9220" width="16.7109375" style="284" customWidth="1"/>
    <col min="9221" max="9468" width="9.140625" style="284" customWidth="1"/>
    <col min="9469" max="9469" width="5.7109375" style="284"/>
    <col min="9470" max="9470" width="5.7109375" style="284" customWidth="1"/>
    <col min="9471" max="9471" width="112.5703125" style="284" customWidth="1"/>
    <col min="9472" max="9472" width="10.140625" style="284" bestFit="1" customWidth="1"/>
    <col min="9473" max="9473" width="18.85546875" style="284" customWidth="1"/>
    <col min="9474" max="9474" width="19" style="284" customWidth="1"/>
    <col min="9475" max="9475" width="19.5703125" style="284" customWidth="1"/>
    <col min="9476" max="9476" width="16.7109375" style="284" customWidth="1"/>
    <col min="9477" max="9724" width="9.140625" style="284" customWidth="1"/>
    <col min="9725" max="9725" width="5.7109375" style="284"/>
    <col min="9726" max="9726" width="5.7109375" style="284" customWidth="1"/>
    <col min="9727" max="9727" width="112.5703125" style="284" customWidth="1"/>
    <col min="9728" max="9728" width="10.140625" style="284" bestFit="1" customWidth="1"/>
    <col min="9729" max="9729" width="18.85546875" style="284" customWidth="1"/>
    <col min="9730" max="9730" width="19" style="284" customWidth="1"/>
    <col min="9731" max="9731" width="19.5703125" style="284" customWidth="1"/>
    <col min="9732" max="9732" width="16.7109375" style="284" customWidth="1"/>
    <col min="9733" max="9980" width="9.140625" style="284" customWidth="1"/>
    <col min="9981" max="9981" width="5.7109375" style="284"/>
    <col min="9982" max="9982" width="5.7109375" style="284" customWidth="1"/>
    <col min="9983" max="9983" width="112.5703125" style="284" customWidth="1"/>
    <col min="9984" max="9984" width="10.140625" style="284" bestFit="1" customWidth="1"/>
    <col min="9985" max="9985" width="18.85546875" style="284" customWidth="1"/>
    <col min="9986" max="9986" width="19" style="284" customWidth="1"/>
    <col min="9987" max="9987" width="19.5703125" style="284" customWidth="1"/>
    <col min="9988" max="9988" width="16.7109375" style="284" customWidth="1"/>
    <col min="9989" max="10236" width="9.140625" style="284" customWidth="1"/>
    <col min="10237" max="10237" width="5.7109375" style="284"/>
    <col min="10238" max="10238" width="5.7109375" style="284" customWidth="1"/>
    <col min="10239" max="10239" width="112.5703125" style="284" customWidth="1"/>
    <col min="10240" max="10240" width="10.140625" style="284" bestFit="1" customWidth="1"/>
    <col min="10241" max="10241" width="18.85546875" style="284" customWidth="1"/>
    <col min="10242" max="10242" width="19" style="284" customWidth="1"/>
    <col min="10243" max="10243" width="19.5703125" style="284" customWidth="1"/>
    <col min="10244" max="10244" width="16.7109375" style="284" customWidth="1"/>
    <col min="10245" max="10492" width="9.140625" style="284" customWidth="1"/>
    <col min="10493" max="10493" width="5.7109375" style="284"/>
    <col min="10494" max="10494" width="5.7109375" style="284" customWidth="1"/>
    <col min="10495" max="10495" width="112.5703125" style="284" customWidth="1"/>
    <col min="10496" max="10496" width="10.140625" style="284" bestFit="1" customWidth="1"/>
    <col min="10497" max="10497" width="18.85546875" style="284" customWidth="1"/>
    <col min="10498" max="10498" width="19" style="284" customWidth="1"/>
    <col min="10499" max="10499" width="19.5703125" style="284" customWidth="1"/>
    <col min="10500" max="10500" width="16.7109375" style="284" customWidth="1"/>
    <col min="10501" max="10748" width="9.140625" style="284" customWidth="1"/>
    <col min="10749" max="10749" width="5.7109375" style="284"/>
    <col min="10750" max="10750" width="5.7109375" style="284" customWidth="1"/>
    <col min="10751" max="10751" width="112.5703125" style="284" customWidth="1"/>
    <col min="10752" max="10752" width="10.140625" style="284" bestFit="1" customWidth="1"/>
    <col min="10753" max="10753" width="18.85546875" style="284" customWidth="1"/>
    <col min="10754" max="10754" width="19" style="284" customWidth="1"/>
    <col min="10755" max="10755" width="19.5703125" style="284" customWidth="1"/>
    <col min="10756" max="10756" width="16.7109375" style="284" customWidth="1"/>
    <col min="10757" max="11004" width="9.140625" style="284" customWidth="1"/>
    <col min="11005" max="11005" width="5.7109375" style="284"/>
    <col min="11006" max="11006" width="5.7109375" style="284" customWidth="1"/>
    <col min="11007" max="11007" width="112.5703125" style="284" customWidth="1"/>
    <col min="11008" max="11008" width="10.140625" style="284" bestFit="1" customWidth="1"/>
    <col min="11009" max="11009" width="18.85546875" style="284" customWidth="1"/>
    <col min="11010" max="11010" width="19" style="284" customWidth="1"/>
    <col min="11011" max="11011" width="19.5703125" style="284" customWidth="1"/>
    <col min="11012" max="11012" width="16.7109375" style="284" customWidth="1"/>
    <col min="11013" max="11260" width="9.140625" style="284" customWidth="1"/>
    <col min="11261" max="11261" width="5.7109375" style="284"/>
    <col min="11262" max="11262" width="5.7109375" style="284" customWidth="1"/>
    <col min="11263" max="11263" width="112.5703125" style="284" customWidth="1"/>
    <col min="11264" max="11264" width="10.140625" style="284" bestFit="1" customWidth="1"/>
    <col min="11265" max="11265" width="18.85546875" style="284" customWidth="1"/>
    <col min="11266" max="11266" width="19" style="284" customWidth="1"/>
    <col min="11267" max="11267" width="19.5703125" style="284" customWidth="1"/>
    <col min="11268" max="11268" width="16.7109375" style="284" customWidth="1"/>
    <col min="11269" max="11516" width="9.140625" style="284" customWidth="1"/>
    <col min="11517" max="11517" width="5.7109375" style="284"/>
    <col min="11518" max="11518" width="5.7109375" style="284" customWidth="1"/>
    <col min="11519" max="11519" width="112.5703125" style="284" customWidth="1"/>
    <col min="11520" max="11520" width="10.140625" style="284" bestFit="1" customWidth="1"/>
    <col min="11521" max="11521" width="18.85546875" style="284" customWidth="1"/>
    <col min="11522" max="11522" width="19" style="284" customWidth="1"/>
    <col min="11523" max="11523" width="19.5703125" style="284" customWidth="1"/>
    <col min="11524" max="11524" width="16.7109375" style="284" customWidth="1"/>
    <col min="11525" max="11772" width="9.140625" style="284" customWidth="1"/>
    <col min="11773" max="11773" width="5.7109375" style="284"/>
    <col min="11774" max="11774" width="5.7109375" style="284" customWidth="1"/>
    <col min="11775" max="11775" width="112.5703125" style="284" customWidth="1"/>
    <col min="11776" max="11776" width="10.140625" style="284" bestFit="1" customWidth="1"/>
    <col min="11777" max="11777" width="18.85546875" style="284" customWidth="1"/>
    <col min="11778" max="11778" width="19" style="284" customWidth="1"/>
    <col min="11779" max="11779" width="19.5703125" style="284" customWidth="1"/>
    <col min="11780" max="11780" width="16.7109375" style="284" customWidth="1"/>
    <col min="11781" max="12028" width="9.140625" style="284" customWidth="1"/>
    <col min="12029" max="12029" width="5.7109375" style="284"/>
    <col min="12030" max="12030" width="5.7109375" style="284" customWidth="1"/>
    <col min="12031" max="12031" width="112.5703125" style="284" customWidth="1"/>
    <col min="12032" max="12032" width="10.140625" style="284" bestFit="1" customWidth="1"/>
    <col min="12033" max="12033" width="18.85546875" style="284" customWidth="1"/>
    <col min="12034" max="12034" width="19" style="284" customWidth="1"/>
    <col min="12035" max="12035" width="19.5703125" style="284" customWidth="1"/>
    <col min="12036" max="12036" width="16.7109375" style="284" customWidth="1"/>
    <col min="12037" max="12284" width="9.140625" style="284" customWidth="1"/>
    <col min="12285" max="12285" width="5.7109375" style="284"/>
    <col min="12286" max="12286" width="5.7109375" style="284" customWidth="1"/>
    <col min="12287" max="12287" width="112.5703125" style="284" customWidth="1"/>
    <col min="12288" max="12288" width="10.140625" style="284" bestFit="1" customWidth="1"/>
    <col min="12289" max="12289" width="18.85546875" style="284" customWidth="1"/>
    <col min="12290" max="12290" width="19" style="284" customWidth="1"/>
    <col min="12291" max="12291" width="19.5703125" style="284" customWidth="1"/>
    <col min="12292" max="12292" width="16.7109375" style="284" customWidth="1"/>
    <col min="12293" max="12540" width="9.140625" style="284" customWidth="1"/>
    <col min="12541" max="12541" width="5.7109375" style="284"/>
    <col min="12542" max="12542" width="5.7109375" style="284" customWidth="1"/>
    <col min="12543" max="12543" width="112.5703125" style="284" customWidth="1"/>
    <col min="12544" max="12544" width="10.140625" style="284" bestFit="1" customWidth="1"/>
    <col min="12545" max="12545" width="18.85546875" style="284" customWidth="1"/>
    <col min="12546" max="12546" width="19" style="284" customWidth="1"/>
    <col min="12547" max="12547" width="19.5703125" style="284" customWidth="1"/>
    <col min="12548" max="12548" width="16.7109375" style="284" customWidth="1"/>
    <col min="12549" max="12796" width="9.140625" style="284" customWidth="1"/>
    <col min="12797" max="12797" width="5.7109375" style="284"/>
    <col min="12798" max="12798" width="5.7109375" style="284" customWidth="1"/>
    <col min="12799" max="12799" width="112.5703125" style="284" customWidth="1"/>
    <col min="12800" max="12800" width="10.140625" style="284" bestFit="1" customWidth="1"/>
    <col min="12801" max="12801" width="18.85546875" style="284" customWidth="1"/>
    <col min="12802" max="12802" width="19" style="284" customWidth="1"/>
    <col min="12803" max="12803" width="19.5703125" style="284" customWidth="1"/>
    <col min="12804" max="12804" width="16.7109375" style="284" customWidth="1"/>
    <col min="12805" max="13052" width="9.140625" style="284" customWidth="1"/>
    <col min="13053" max="13053" width="5.7109375" style="284"/>
    <col min="13054" max="13054" width="5.7109375" style="284" customWidth="1"/>
    <col min="13055" max="13055" width="112.5703125" style="284" customWidth="1"/>
    <col min="13056" max="13056" width="10.140625" style="284" bestFit="1" customWidth="1"/>
    <col min="13057" max="13057" width="18.85546875" style="284" customWidth="1"/>
    <col min="13058" max="13058" width="19" style="284" customWidth="1"/>
    <col min="13059" max="13059" width="19.5703125" style="284" customWidth="1"/>
    <col min="13060" max="13060" width="16.7109375" style="284" customWidth="1"/>
    <col min="13061" max="13308" width="9.140625" style="284" customWidth="1"/>
    <col min="13309" max="13309" width="5.7109375" style="284"/>
    <col min="13310" max="13310" width="5.7109375" style="284" customWidth="1"/>
    <col min="13311" max="13311" width="112.5703125" style="284" customWidth="1"/>
    <col min="13312" max="13312" width="10.140625" style="284" bestFit="1" customWidth="1"/>
    <col min="13313" max="13313" width="18.85546875" style="284" customWidth="1"/>
    <col min="13314" max="13314" width="19" style="284" customWidth="1"/>
    <col min="13315" max="13315" width="19.5703125" style="284" customWidth="1"/>
    <col min="13316" max="13316" width="16.7109375" style="284" customWidth="1"/>
    <col min="13317" max="13564" width="9.140625" style="284" customWidth="1"/>
    <col min="13565" max="13565" width="5.7109375" style="284"/>
    <col min="13566" max="13566" width="5.7109375" style="284" customWidth="1"/>
    <col min="13567" max="13567" width="112.5703125" style="284" customWidth="1"/>
    <col min="13568" max="13568" width="10.140625" style="284" bestFit="1" customWidth="1"/>
    <col min="13569" max="13569" width="18.85546875" style="284" customWidth="1"/>
    <col min="13570" max="13570" width="19" style="284" customWidth="1"/>
    <col min="13571" max="13571" width="19.5703125" style="284" customWidth="1"/>
    <col min="13572" max="13572" width="16.7109375" style="284" customWidth="1"/>
    <col min="13573" max="13820" width="9.140625" style="284" customWidth="1"/>
    <col min="13821" max="13821" width="5.7109375" style="284"/>
    <col min="13822" max="13822" width="5.7109375" style="284" customWidth="1"/>
    <col min="13823" max="13823" width="112.5703125" style="284" customWidth="1"/>
    <col min="13824" max="13824" width="10.140625" style="284" bestFit="1" customWidth="1"/>
    <col min="13825" max="13825" width="18.85546875" style="284" customWidth="1"/>
    <col min="13826" max="13826" width="19" style="284" customWidth="1"/>
    <col min="13827" max="13827" width="19.5703125" style="284" customWidth="1"/>
    <col min="13828" max="13828" width="16.7109375" style="284" customWidth="1"/>
    <col min="13829" max="14076" width="9.140625" style="284" customWidth="1"/>
    <col min="14077" max="14077" width="5.7109375" style="284"/>
    <col min="14078" max="14078" width="5.7109375" style="284" customWidth="1"/>
    <col min="14079" max="14079" width="112.5703125" style="284" customWidth="1"/>
    <col min="14080" max="14080" width="10.140625" style="284" bestFit="1" customWidth="1"/>
    <col min="14081" max="14081" width="18.85546875" style="284" customWidth="1"/>
    <col min="14082" max="14082" width="19" style="284" customWidth="1"/>
    <col min="14083" max="14083" width="19.5703125" style="284" customWidth="1"/>
    <col min="14084" max="14084" width="16.7109375" style="284" customWidth="1"/>
    <col min="14085" max="14332" width="9.140625" style="284" customWidth="1"/>
    <col min="14333" max="14333" width="5.7109375" style="284"/>
    <col min="14334" max="14334" width="5.7109375" style="284" customWidth="1"/>
    <col min="14335" max="14335" width="112.5703125" style="284" customWidth="1"/>
    <col min="14336" max="14336" width="10.140625" style="284" bestFit="1" customWidth="1"/>
    <col min="14337" max="14337" width="18.85546875" style="284" customWidth="1"/>
    <col min="14338" max="14338" width="19" style="284" customWidth="1"/>
    <col min="14339" max="14339" width="19.5703125" style="284" customWidth="1"/>
    <col min="14340" max="14340" width="16.7109375" style="284" customWidth="1"/>
    <col min="14341" max="14588" width="9.140625" style="284" customWidth="1"/>
    <col min="14589" max="14589" width="5.7109375" style="284"/>
    <col min="14590" max="14590" width="5.7109375" style="284" customWidth="1"/>
    <col min="14591" max="14591" width="112.5703125" style="284" customWidth="1"/>
    <col min="14592" max="14592" width="10.140625" style="284" bestFit="1" customWidth="1"/>
    <col min="14593" max="14593" width="18.85546875" style="284" customWidth="1"/>
    <col min="14594" max="14594" width="19" style="284" customWidth="1"/>
    <col min="14595" max="14595" width="19.5703125" style="284" customWidth="1"/>
    <col min="14596" max="14596" width="16.7109375" style="284" customWidth="1"/>
    <col min="14597" max="14844" width="9.140625" style="284" customWidth="1"/>
    <col min="14845" max="14845" width="5.7109375" style="284"/>
    <col min="14846" max="14846" width="5.7109375" style="284" customWidth="1"/>
    <col min="14847" max="14847" width="112.5703125" style="284" customWidth="1"/>
    <col min="14848" max="14848" width="10.140625" style="284" bestFit="1" customWidth="1"/>
    <col min="14849" max="14849" width="18.85546875" style="284" customWidth="1"/>
    <col min="14850" max="14850" width="19" style="284" customWidth="1"/>
    <col min="14851" max="14851" width="19.5703125" style="284" customWidth="1"/>
    <col min="14852" max="14852" width="16.7109375" style="284" customWidth="1"/>
    <col min="14853" max="15100" width="9.140625" style="284" customWidth="1"/>
    <col min="15101" max="15101" width="5.7109375" style="284"/>
    <col min="15102" max="15102" width="5.7109375" style="284" customWidth="1"/>
    <col min="15103" max="15103" width="112.5703125" style="284" customWidth="1"/>
    <col min="15104" max="15104" width="10.140625" style="284" bestFit="1" customWidth="1"/>
    <col min="15105" max="15105" width="18.85546875" style="284" customWidth="1"/>
    <col min="15106" max="15106" width="19" style="284" customWidth="1"/>
    <col min="15107" max="15107" width="19.5703125" style="284" customWidth="1"/>
    <col min="15108" max="15108" width="16.7109375" style="284" customWidth="1"/>
    <col min="15109" max="15356" width="9.140625" style="284" customWidth="1"/>
    <col min="15357" max="15357" width="5.7109375" style="284"/>
    <col min="15358" max="15358" width="5.7109375" style="284" customWidth="1"/>
    <col min="15359" max="15359" width="112.5703125" style="284" customWidth="1"/>
    <col min="15360" max="15360" width="10.140625" style="284" bestFit="1" customWidth="1"/>
    <col min="15361" max="15361" width="18.85546875" style="284" customWidth="1"/>
    <col min="15362" max="15362" width="19" style="284" customWidth="1"/>
    <col min="15363" max="15363" width="19.5703125" style="284" customWidth="1"/>
    <col min="15364" max="15364" width="16.7109375" style="284" customWidth="1"/>
    <col min="15365" max="15612" width="9.140625" style="284" customWidth="1"/>
    <col min="15613" max="15613" width="5.7109375" style="284"/>
    <col min="15614" max="15614" width="5.7109375" style="284" customWidth="1"/>
    <col min="15615" max="15615" width="112.5703125" style="284" customWidth="1"/>
    <col min="15616" max="15616" width="10.140625" style="284" bestFit="1" customWidth="1"/>
    <col min="15617" max="15617" width="18.85546875" style="284" customWidth="1"/>
    <col min="15618" max="15618" width="19" style="284" customWidth="1"/>
    <col min="15619" max="15619" width="19.5703125" style="284" customWidth="1"/>
    <col min="15620" max="15620" width="16.7109375" style="284" customWidth="1"/>
    <col min="15621" max="15868" width="9.140625" style="284" customWidth="1"/>
    <col min="15869" max="15869" width="5.7109375" style="284"/>
    <col min="15870" max="15870" width="5.7109375" style="284" customWidth="1"/>
    <col min="15871" max="15871" width="112.5703125" style="284" customWidth="1"/>
    <col min="15872" max="15872" width="10.140625" style="284" bestFit="1" customWidth="1"/>
    <col min="15873" max="15873" width="18.85546875" style="284" customWidth="1"/>
    <col min="15874" max="15874" width="19" style="284" customWidth="1"/>
    <col min="15875" max="15875" width="19.5703125" style="284" customWidth="1"/>
    <col min="15876" max="15876" width="16.7109375" style="284" customWidth="1"/>
    <col min="15877" max="16124" width="9.140625" style="284" customWidth="1"/>
    <col min="16125" max="16125" width="5.7109375" style="284"/>
    <col min="16126" max="16126" width="5.7109375" style="284" customWidth="1"/>
    <col min="16127" max="16127" width="112.5703125" style="284" customWidth="1"/>
    <col min="16128" max="16128" width="10.140625" style="284" bestFit="1" customWidth="1"/>
    <col min="16129" max="16129" width="18.85546875" style="284" customWidth="1"/>
    <col min="16130" max="16130" width="19" style="284" customWidth="1"/>
    <col min="16131" max="16131" width="19.5703125" style="284" customWidth="1"/>
    <col min="16132" max="16132" width="16.7109375" style="284" customWidth="1"/>
    <col min="16133" max="16380" width="9.140625" style="284" customWidth="1"/>
    <col min="16381" max="16384" width="5.7109375" style="284"/>
  </cols>
  <sheetData>
    <row r="1" spans="1:8" ht="20.25" customHeight="1" x14ac:dyDescent="0.3">
      <c r="A1" s="1543" t="s">
        <v>826</v>
      </c>
      <c r="B1" s="1543"/>
      <c r="C1" s="1543"/>
      <c r="D1" s="1543"/>
      <c r="E1" s="1543"/>
    </row>
    <row r="2" spans="1:8" ht="15.75" thickBot="1" x14ac:dyDescent="0.3">
      <c r="D2" s="1544" t="s">
        <v>296</v>
      </c>
      <c r="E2" s="1544"/>
    </row>
    <row r="3" spans="1:8" ht="48" customHeight="1" thickBot="1" x14ac:dyDescent="0.25">
      <c r="A3" s="1545" t="s">
        <v>101</v>
      </c>
      <c r="B3" s="1547" t="s">
        <v>94</v>
      </c>
      <c r="C3" s="1548"/>
      <c r="D3" s="1548"/>
      <c r="E3" s="1209" t="s">
        <v>677</v>
      </c>
    </row>
    <row r="4" spans="1:8" ht="19.5" customHeight="1" thickBot="1" x14ac:dyDescent="0.25">
      <c r="A4" s="1546"/>
      <c r="B4" s="285" t="s">
        <v>42</v>
      </c>
      <c r="C4" s="286">
        <v>42461</v>
      </c>
      <c r="D4" s="287">
        <v>42826</v>
      </c>
      <c r="E4" s="286">
        <v>42826</v>
      </c>
    </row>
    <row r="5" spans="1:8" ht="41.25" customHeight="1" x14ac:dyDescent="0.2">
      <c r="A5" s="1210" t="s">
        <v>827</v>
      </c>
      <c r="B5" s="1211" t="s">
        <v>297</v>
      </c>
      <c r="C5" s="1212">
        <f>C6+C7+C8+C9</f>
        <v>161</v>
      </c>
      <c r="D5" s="1212">
        <f>D6+D7+D8+D9</f>
        <v>157</v>
      </c>
      <c r="E5" s="1213">
        <f>SUM(E11,E48,E67,E95,E108,E120,E122)</f>
        <v>104</v>
      </c>
    </row>
    <row r="6" spans="1:8" ht="23.25" customHeight="1" x14ac:dyDescent="0.2">
      <c r="A6" s="1214" t="s">
        <v>828</v>
      </c>
      <c r="B6" s="1215" t="s">
        <v>297</v>
      </c>
      <c r="C6" s="1216">
        <f>C37+C38+C35+C41</f>
        <v>4</v>
      </c>
      <c r="D6" s="1216">
        <f>D37+D38+D35+D41</f>
        <v>3</v>
      </c>
      <c r="E6" s="1217"/>
    </row>
    <row r="7" spans="1:8" ht="24.95" customHeight="1" x14ac:dyDescent="0.2">
      <c r="A7" s="1218" t="s">
        <v>829</v>
      </c>
      <c r="B7" s="1219" t="s">
        <v>297</v>
      </c>
      <c r="C7" s="1220">
        <f>C25+C27+C31+C32+C33+C34+C48+C76</f>
        <v>20</v>
      </c>
      <c r="D7" s="1220">
        <f>D25+D27+D31+D32+D33+D34+D48+D76</f>
        <v>20</v>
      </c>
      <c r="E7" s="1217"/>
    </row>
    <row r="8" spans="1:8" ht="24.95" customHeight="1" x14ac:dyDescent="0.2">
      <c r="A8" s="1221" t="s">
        <v>830</v>
      </c>
      <c r="B8" s="1222" t="s">
        <v>297</v>
      </c>
      <c r="C8" s="1223">
        <f>C12+C15+C23+C44+C71+C78+C83+C87+C109+C112+C115+C120+C122+C96+C103+C68+C92+C105+C124+C125+C126+C127+C128+C129+C130</f>
        <v>133</v>
      </c>
      <c r="D8" s="1223">
        <f>D12+D15+D23+D44+D71+D78+D83+D87+D109+D112+D115+D120+D122+D96+D103+D68+D92+D105+D124+D125+D126+D127+D128+D129+D130</f>
        <v>130</v>
      </c>
      <c r="E8" s="1217"/>
    </row>
    <row r="9" spans="1:8" ht="34.5" customHeight="1" thickBot="1" x14ac:dyDescent="0.25">
      <c r="A9" s="1224" t="s">
        <v>831</v>
      </c>
      <c r="B9" s="1225" t="s">
        <v>297</v>
      </c>
      <c r="C9" s="1226">
        <f>C39+C40+C42+C43+C75+C86</f>
        <v>4</v>
      </c>
      <c r="D9" s="1226">
        <f>D39+D40+D42+D43+D75+D86</f>
        <v>4</v>
      </c>
      <c r="E9" s="1227"/>
    </row>
    <row r="10" spans="1:8" ht="20.100000000000001" customHeight="1" thickBot="1" x14ac:dyDescent="0.25">
      <c r="A10" s="1549" t="s">
        <v>67</v>
      </c>
      <c r="B10" s="1550"/>
      <c r="C10" s="1550"/>
      <c r="D10" s="1550"/>
      <c r="E10" s="1551"/>
    </row>
    <row r="11" spans="1:8" ht="19.5" customHeight="1" x14ac:dyDescent="0.25">
      <c r="A11" s="603" t="s">
        <v>530</v>
      </c>
      <c r="B11" s="604"/>
      <c r="C11" s="1228">
        <f>C12+C15+C23+C26+C28+C30+C36+C44</f>
        <v>103</v>
      </c>
      <c r="D11" s="1228">
        <f>D12+D15+D23+D26+D28+D30+D36+D44</f>
        <v>99</v>
      </c>
      <c r="E11" s="605">
        <f>E12+E15+E23+E26+E28+E30+E36+E44</f>
        <v>42</v>
      </c>
      <c r="F11" s="288"/>
      <c r="G11" s="288"/>
      <c r="H11" s="288"/>
    </row>
    <row r="12" spans="1:8" ht="19.5" customHeight="1" x14ac:dyDescent="0.25">
      <c r="A12" s="1229" t="s">
        <v>531</v>
      </c>
      <c r="B12" s="1230" t="s">
        <v>297</v>
      </c>
      <c r="C12" s="1230">
        <v>43</v>
      </c>
      <c r="D12" s="1230">
        <v>43</v>
      </c>
      <c r="E12" s="608">
        <v>16</v>
      </c>
      <c r="F12" s="288"/>
      <c r="G12" s="288"/>
      <c r="H12" s="288"/>
    </row>
    <row r="13" spans="1:8" ht="19.5" customHeight="1" x14ac:dyDescent="0.25">
      <c r="A13" s="1231" t="s">
        <v>532</v>
      </c>
      <c r="B13" s="1232" t="s">
        <v>32</v>
      </c>
      <c r="C13" s="1233">
        <v>11451</v>
      </c>
      <c r="D13" s="1233">
        <v>11767</v>
      </c>
      <c r="E13" s="611">
        <v>2270</v>
      </c>
      <c r="F13" s="288"/>
      <c r="G13" s="288"/>
      <c r="H13" s="288"/>
    </row>
    <row r="14" spans="1:8" ht="19.5" customHeight="1" x14ac:dyDescent="0.25">
      <c r="A14" s="1231" t="s">
        <v>533</v>
      </c>
      <c r="B14" s="1232" t="s">
        <v>32</v>
      </c>
      <c r="C14" s="1232" t="s">
        <v>737</v>
      </c>
      <c r="D14" s="1232" t="s">
        <v>738</v>
      </c>
      <c r="E14" s="612"/>
      <c r="F14" s="288"/>
      <c r="G14" s="288"/>
      <c r="H14" s="288"/>
    </row>
    <row r="15" spans="1:8" ht="19.5" customHeight="1" x14ac:dyDescent="0.25">
      <c r="A15" s="1229" t="s">
        <v>534</v>
      </c>
      <c r="B15" s="1230" t="s">
        <v>297</v>
      </c>
      <c r="C15" s="1230">
        <f>C16+C17+C18+C19+C21</f>
        <v>40</v>
      </c>
      <c r="D15" s="1230">
        <f>D16+D17+D18+D19+D21</f>
        <v>37</v>
      </c>
      <c r="E15" s="608">
        <v>25</v>
      </c>
      <c r="F15" s="288"/>
      <c r="G15" s="288"/>
      <c r="H15" s="288"/>
    </row>
    <row r="16" spans="1:8" ht="15.75" customHeight="1" x14ac:dyDescent="0.25">
      <c r="A16" s="1231" t="s">
        <v>661</v>
      </c>
      <c r="B16" s="1232" t="s">
        <v>297</v>
      </c>
      <c r="C16" s="1234">
        <v>29</v>
      </c>
      <c r="D16" s="1234">
        <v>29</v>
      </c>
      <c r="E16" s="612"/>
      <c r="F16" s="288"/>
      <c r="G16" s="288"/>
      <c r="H16" s="288"/>
    </row>
    <row r="17" spans="1:8" ht="16.5" x14ac:dyDescent="0.25">
      <c r="A17" s="1231" t="s">
        <v>662</v>
      </c>
      <c r="B17" s="1232" t="s">
        <v>297</v>
      </c>
      <c r="C17" s="1234">
        <v>1</v>
      </c>
      <c r="D17" s="1234">
        <v>1</v>
      </c>
      <c r="E17" s="612"/>
      <c r="F17" s="288"/>
      <c r="G17" s="288"/>
      <c r="H17" s="288"/>
    </row>
    <row r="18" spans="1:8" ht="16.5" x14ac:dyDescent="0.25">
      <c r="A18" s="1231" t="s">
        <v>535</v>
      </c>
      <c r="B18" s="1232" t="s">
        <v>297</v>
      </c>
      <c r="C18" s="1234">
        <v>6</v>
      </c>
      <c r="D18" s="1234">
        <v>6</v>
      </c>
      <c r="E18" s="612"/>
      <c r="F18" s="288"/>
      <c r="G18" s="288"/>
      <c r="H18" s="288"/>
    </row>
    <row r="19" spans="1:8" ht="16.5" x14ac:dyDescent="0.25">
      <c r="A19" s="1231" t="s">
        <v>536</v>
      </c>
      <c r="B19" s="1232" t="s">
        <v>297</v>
      </c>
      <c r="C19" s="1234">
        <v>1</v>
      </c>
      <c r="D19" s="1234">
        <v>1</v>
      </c>
      <c r="E19" s="612"/>
      <c r="F19" s="288"/>
      <c r="G19" s="288"/>
      <c r="H19" s="288"/>
    </row>
    <row r="20" spans="1:8" ht="16.5" hidden="1" customHeight="1" x14ac:dyDescent="0.25">
      <c r="A20" s="1231" t="s">
        <v>298</v>
      </c>
      <c r="B20" s="1232" t="s">
        <v>297</v>
      </c>
      <c r="C20" s="1234">
        <v>1</v>
      </c>
      <c r="D20" s="1234">
        <v>1</v>
      </c>
      <c r="E20" s="612"/>
    </row>
    <row r="21" spans="1:8" ht="16.5" x14ac:dyDescent="0.25">
      <c r="A21" s="1231" t="s">
        <v>663</v>
      </c>
      <c r="B21" s="1232" t="s">
        <v>297</v>
      </c>
      <c r="C21" s="1232">
        <v>3</v>
      </c>
      <c r="D21" s="1232">
        <v>0</v>
      </c>
      <c r="E21" s="612"/>
    </row>
    <row r="22" spans="1:8" ht="16.5" x14ac:dyDescent="0.25">
      <c r="A22" s="1231" t="s">
        <v>537</v>
      </c>
      <c r="B22" s="1232" t="s">
        <v>32</v>
      </c>
      <c r="C22" s="1233">
        <v>23041</v>
      </c>
      <c r="D22" s="1233">
        <v>23299</v>
      </c>
      <c r="E22" s="611">
        <v>4794</v>
      </c>
    </row>
    <row r="23" spans="1:8" ht="19.5" customHeight="1" x14ac:dyDescent="0.25">
      <c r="A23" s="1229" t="s">
        <v>538</v>
      </c>
      <c r="B23" s="1230" t="s">
        <v>297</v>
      </c>
      <c r="C23" s="1230">
        <v>6</v>
      </c>
      <c r="D23" s="1230">
        <v>6</v>
      </c>
      <c r="E23" s="612"/>
      <c r="F23" s="288"/>
      <c r="G23" s="288"/>
      <c r="H23" s="288"/>
    </row>
    <row r="24" spans="1:8" ht="16.5" x14ac:dyDescent="0.25">
      <c r="A24" s="1231" t="s">
        <v>537</v>
      </c>
      <c r="B24" s="1232" t="s">
        <v>32</v>
      </c>
      <c r="C24" s="1235" t="s">
        <v>638</v>
      </c>
      <c r="D24" s="1236">
        <v>8997</v>
      </c>
      <c r="E24" s="612"/>
    </row>
    <row r="25" spans="1:8" ht="19.5" customHeight="1" x14ac:dyDescent="0.25">
      <c r="A25" s="1237" t="s">
        <v>832</v>
      </c>
      <c r="B25" s="1238" t="s">
        <v>297</v>
      </c>
      <c r="C25" s="1238">
        <v>1</v>
      </c>
      <c r="D25" s="1238">
        <v>1</v>
      </c>
      <c r="E25" s="612"/>
      <c r="F25" s="288"/>
      <c r="G25" s="288"/>
      <c r="H25" s="288"/>
    </row>
    <row r="26" spans="1:8" ht="16.5" x14ac:dyDescent="0.25">
      <c r="A26" s="1239" t="s">
        <v>664</v>
      </c>
      <c r="B26" s="1240" t="s">
        <v>297</v>
      </c>
      <c r="C26" s="1241" t="s">
        <v>299</v>
      </c>
      <c r="D26" s="1241" t="s">
        <v>299</v>
      </c>
      <c r="E26" s="612"/>
    </row>
    <row r="27" spans="1:8" ht="19.5" customHeight="1" x14ac:dyDescent="0.25">
      <c r="A27" s="1237" t="s">
        <v>833</v>
      </c>
      <c r="B27" s="1238" t="s">
        <v>297</v>
      </c>
      <c r="C27" s="1242" t="s">
        <v>299</v>
      </c>
      <c r="D27" s="1238">
        <v>1</v>
      </c>
      <c r="E27" s="612"/>
      <c r="F27" s="288"/>
      <c r="G27" s="288"/>
      <c r="H27" s="288"/>
    </row>
    <row r="28" spans="1:8" ht="18" customHeight="1" x14ac:dyDescent="0.25">
      <c r="A28" s="1239" t="s">
        <v>540</v>
      </c>
      <c r="B28" s="1243" t="s">
        <v>297</v>
      </c>
      <c r="C28" s="1240">
        <v>1</v>
      </c>
      <c r="D28" s="1243">
        <v>1</v>
      </c>
      <c r="E28" s="609"/>
      <c r="F28" s="288"/>
      <c r="G28" s="288"/>
      <c r="H28" s="288"/>
    </row>
    <row r="29" spans="1:8" s="290" customFormat="1" ht="18" customHeight="1" x14ac:dyDescent="0.25">
      <c r="A29" s="1239" t="s">
        <v>539</v>
      </c>
      <c r="B29" s="1243" t="s">
        <v>32</v>
      </c>
      <c r="C29" s="1240">
        <v>54</v>
      </c>
      <c r="D29" s="1243">
        <v>52</v>
      </c>
      <c r="E29" s="609"/>
      <c r="F29" s="289"/>
      <c r="G29" s="289"/>
      <c r="H29" s="289"/>
    </row>
    <row r="30" spans="1:8" ht="19.5" customHeight="1" x14ac:dyDescent="0.25">
      <c r="A30" s="1244" t="s">
        <v>834</v>
      </c>
      <c r="B30" s="1243" t="s">
        <v>297</v>
      </c>
      <c r="C30" s="1245">
        <v>5</v>
      </c>
      <c r="D30" s="1246">
        <f>D31+D32+D33+D34+D35</f>
        <v>5</v>
      </c>
      <c r="E30" s="607">
        <v>1</v>
      </c>
      <c r="F30" s="288"/>
      <c r="G30" s="288"/>
      <c r="H30" s="288"/>
    </row>
    <row r="31" spans="1:8" s="291" customFormat="1" ht="18" customHeight="1" x14ac:dyDescent="0.25">
      <c r="A31" s="1239" t="s">
        <v>639</v>
      </c>
      <c r="B31" s="1240" t="s">
        <v>297</v>
      </c>
      <c r="C31" s="1240">
        <v>1</v>
      </c>
      <c r="D31" s="1240">
        <v>1</v>
      </c>
      <c r="E31" s="609"/>
      <c r="F31" s="292"/>
      <c r="G31" s="292"/>
      <c r="H31" s="292"/>
    </row>
    <row r="32" spans="1:8" s="291" customFormat="1" ht="18" customHeight="1" x14ac:dyDescent="0.25">
      <c r="A32" s="1239" t="s">
        <v>640</v>
      </c>
      <c r="B32" s="1240" t="s">
        <v>297</v>
      </c>
      <c r="C32" s="1240">
        <v>1</v>
      </c>
      <c r="D32" s="1241">
        <v>1</v>
      </c>
      <c r="E32" s="609"/>
      <c r="F32" s="292"/>
      <c r="G32" s="292"/>
      <c r="H32" s="292"/>
    </row>
    <row r="33" spans="1:8" s="291" customFormat="1" ht="18" customHeight="1" x14ac:dyDescent="0.25">
      <c r="A33" s="1239" t="s">
        <v>641</v>
      </c>
      <c r="B33" s="1240" t="s">
        <v>297</v>
      </c>
      <c r="C33" s="1240">
        <v>1</v>
      </c>
      <c r="D33" s="1241">
        <v>1</v>
      </c>
      <c r="E33" s="609"/>
      <c r="F33" s="292"/>
      <c r="G33" s="292"/>
      <c r="H33" s="292"/>
    </row>
    <row r="34" spans="1:8" s="291" customFormat="1" ht="18" customHeight="1" x14ac:dyDescent="0.25">
      <c r="A34" s="1239" t="s">
        <v>642</v>
      </c>
      <c r="B34" s="1240" t="s">
        <v>297</v>
      </c>
      <c r="C34" s="1240">
        <v>1</v>
      </c>
      <c r="D34" s="1240">
        <v>1</v>
      </c>
      <c r="E34" s="609"/>
      <c r="F34" s="292"/>
      <c r="G34" s="292"/>
      <c r="H34" s="292"/>
    </row>
    <row r="35" spans="1:8" s="291" customFormat="1" ht="18" customHeight="1" x14ac:dyDescent="0.25">
      <c r="A35" s="1247" t="s">
        <v>643</v>
      </c>
      <c r="B35" s="619" t="s">
        <v>297</v>
      </c>
      <c r="C35" s="619">
        <v>1</v>
      </c>
      <c r="D35" s="619">
        <v>1</v>
      </c>
      <c r="E35" s="609"/>
      <c r="F35" s="292"/>
      <c r="G35" s="292"/>
      <c r="H35" s="292"/>
    </row>
    <row r="36" spans="1:8" s="291" customFormat="1" ht="19.5" customHeight="1" x14ac:dyDescent="0.25">
      <c r="A36" s="606" t="s">
        <v>541</v>
      </c>
      <c r="B36" s="607" t="s">
        <v>297</v>
      </c>
      <c r="C36" s="607">
        <f>SUM(C37:C43)</f>
        <v>5</v>
      </c>
      <c r="D36" s="607">
        <v>4</v>
      </c>
      <c r="E36" s="607"/>
      <c r="F36" s="292"/>
      <c r="G36" s="292"/>
      <c r="H36" s="292"/>
    </row>
    <row r="37" spans="1:8" s="291" customFormat="1" ht="18" customHeight="1" x14ac:dyDescent="0.25">
      <c r="A37" s="1247" t="s">
        <v>644</v>
      </c>
      <c r="B37" s="619" t="s">
        <v>297</v>
      </c>
      <c r="C37" s="619">
        <v>1</v>
      </c>
      <c r="D37" s="1248">
        <v>1</v>
      </c>
      <c r="E37" s="609"/>
      <c r="F37" s="292"/>
      <c r="G37" s="292"/>
      <c r="H37" s="292"/>
    </row>
    <row r="38" spans="1:8" s="291" customFormat="1" ht="18" customHeight="1" x14ac:dyDescent="0.25">
      <c r="A38" s="1247" t="s">
        <v>835</v>
      </c>
      <c r="B38" s="619" t="s">
        <v>297</v>
      </c>
      <c r="C38" s="619">
        <v>1</v>
      </c>
      <c r="D38" s="619">
        <v>0</v>
      </c>
      <c r="E38" s="609"/>
      <c r="F38" s="292"/>
      <c r="G38" s="292"/>
      <c r="H38" s="292"/>
    </row>
    <row r="39" spans="1:8" s="291" customFormat="1" ht="18" customHeight="1" x14ac:dyDescent="0.25">
      <c r="A39" s="1249" t="s">
        <v>836</v>
      </c>
      <c r="B39" s="1250" t="s">
        <v>297</v>
      </c>
      <c r="C39" s="1250">
        <v>1</v>
      </c>
      <c r="D39" s="1251">
        <v>0</v>
      </c>
      <c r="E39" s="609"/>
      <c r="F39" s="292"/>
      <c r="G39" s="292"/>
      <c r="H39" s="292"/>
    </row>
    <row r="40" spans="1:8" s="291" customFormat="1" ht="18" customHeight="1" x14ac:dyDescent="0.25">
      <c r="A40" s="1249" t="s">
        <v>837</v>
      </c>
      <c r="B40" s="1250" t="s">
        <v>297</v>
      </c>
      <c r="C40" s="1250">
        <v>0</v>
      </c>
      <c r="D40" s="1251">
        <v>1</v>
      </c>
      <c r="E40" s="609"/>
      <c r="F40" s="292"/>
      <c r="G40" s="292"/>
      <c r="H40" s="292"/>
    </row>
    <row r="41" spans="1:8" s="291" customFormat="1" ht="18" customHeight="1" x14ac:dyDescent="0.25">
      <c r="A41" s="1247" t="s">
        <v>645</v>
      </c>
      <c r="B41" s="619" t="s">
        <v>297</v>
      </c>
      <c r="C41" s="619">
        <v>1</v>
      </c>
      <c r="D41" s="1252">
        <v>1</v>
      </c>
      <c r="E41" s="609"/>
      <c r="F41" s="292"/>
      <c r="G41" s="292"/>
      <c r="H41" s="292"/>
    </row>
    <row r="42" spans="1:8" s="291" customFormat="1" ht="20.25" customHeight="1" x14ac:dyDescent="0.25">
      <c r="A42" s="1249" t="s">
        <v>838</v>
      </c>
      <c r="B42" s="1250"/>
      <c r="C42" s="1250">
        <v>0</v>
      </c>
      <c r="D42" s="1251">
        <v>1</v>
      </c>
      <c r="E42" s="609"/>
      <c r="F42" s="292"/>
      <c r="G42" s="292"/>
      <c r="H42" s="292"/>
    </row>
    <row r="43" spans="1:8" s="291" customFormat="1" ht="18" customHeight="1" x14ac:dyDescent="0.25">
      <c r="A43" s="1249" t="s">
        <v>839</v>
      </c>
      <c r="B43" s="1250" t="s">
        <v>297</v>
      </c>
      <c r="C43" s="1250">
        <v>1</v>
      </c>
      <c r="D43" s="1250">
        <v>0</v>
      </c>
      <c r="E43" s="609"/>
      <c r="F43" s="292"/>
      <c r="G43" s="292"/>
      <c r="H43" s="292"/>
    </row>
    <row r="44" spans="1:8" s="291" customFormat="1" ht="19.5" customHeight="1" x14ac:dyDescent="0.25">
      <c r="A44" s="1229" t="s">
        <v>588</v>
      </c>
      <c r="B44" s="1230" t="s">
        <v>297</v>
      </c>
      <c r="C44" s="1230">
        <f>C45+C46</f>
        <v>2</v>
      </c>
      <c r="D44" s="1230">
        <f>D45+D46</f>
        <v>2</v>
      </c>
      <c r="E44" s="609"/>
      <c r="F44" s="292"/>
      <c r="G44" s="292"/>
      <c r="H44" s="292"/>
    </row>
    <row r="45" spans="1:8" ht="18" customHeight="1" x14ac:dyDescent="0.25">
      <c r="A45" s="1231" t="s">
        <v>619</v>
      </c>
      <c r="B45" s="1232" t="s">
        <v>297</v>
      </c>
      <c r="C45" s="1232">
        <v>1</v>
      </c>
      <c r="D45" s="1232">
        <v>1</v>
      </c>
      <c r="E45" s="609"/>
      <c r="F45" s="288"/>
      <c r="G45" s="288"/>
      <c r="H45" s="288"/>
    </row>
    <row r="46" spans="1:8" ht="21" customHeight="1" thickBot="1" x14ac:dyDescent="0.3">
      <c r="A46" s="1253" t="s">
        <v>840</v>
      </c>
      <c r="B46" s="1232" t="s">
        <v>297</v>
      </c>
      <c r="C46" s="1254">
        <v>1</v>
      </c>
      <c r="D46" s="1236">
        <v>1</v>
      </c>
      <c r="E46" s="609"/>
      <c r="F46" s="288"/>
      <c r="G46" s="288"/>
      <c r="H46" s="288"/>
    </row>
    <row r="47" spans="1:8" ht="20.100000000000001" customHeight="1" thickBot="1" x14ac:dyDescent="0.25">
      <c r="A47" s="1552" t="s">
        <v>68</v>
      </c>
      <c r="B47" s="1553"/>
      <c r="C47" s="1553"/>
      <c r="D47" s="1553"/>
      <c r="E47" s="1554"/>
    </row>
    <row r="48" spans="1:8" ht="16.5" customHeight="1" x14ac:dyDescent="0.25">
      <c r="A48" s="1255" t="s">
        <v>841</v>
      </c>
      <c r="B48" s="1256" t="s">
        <v>297</v>
      </c>
      <c r="C48" s="1257">
        <f>C49+C52+C56+C60</f>
        <v>13</v>
      </c>
      <c r="D48" s="1257">
        <f>D49+D52+D56+D60</f>
        <v>13</v>
      </c>
      <c r="E48" s="604">
        <f>E49+E52+E56+E60</f>
        <v>2</v>
      </c>
    </row>
    <row r="49" spans="1:5" ht="16.5" x14ac:dyDescent="0.25">
      <c r="A49" s="1237" t="s">
        <v>542</v>
      </c>
      <c r="B49" s="1258" t="s">
        <v>297</v>
      </c>
      <c r="C49" s="1238">
        <f>C50+C51</f>
        <v>2</v>
      </c>
      <c r="D49" s="1238">
        <f>D50+D51</f>
        <v>2</v>
      </c>
      <c r="E49" s="607">
        <v>2</v>
      </c>
    </row>
    <row r="50" spans="1:5" ht="16.5" x14ac:dyDescent="0.25">
      <c r="A50" s="1259" t="s">
        <v>543</v>
      </c>
      <c r="B50" s="1260" t="s">
        <v>297</v>
      </c>
      <c r="C50" s="1240">
        <v>1</v>
      </c>
      <c r="D50" s="1240">
        <v>1</v>
      </c>
      <c r="E50" s="619"/>
    </row>
    <row r="51" spans="1:5" ht="16.5" x14ac:dyDescent="0.25">
      <c r="A51" s="1259" t="s">
        <v>544</v>
      </c>
      <c r="B51" s="1260" t="s">
        <v>297</v>
      </c>
      <c r="C51" s="1261" t="s">
        <v>299</v>
      </c>
      <c r="D51" s="1261" t="s">
        <v>299</v>
      </c>
      <c r="E51" s="620"/>
    </row>
    <row r="52" spans="1:5" ht="16.5" x14ac:dyDescent="0.25">
      <c r="A52" s="1237" t="s">
        <v>545</v>
      </c>
      <c r="B52" s="1258" t="s">
        <v>297</v>
      </c>
      <c r="C52" s="1238">
        <f>C53+C54+C55</f>
        <v>3</v>
      </c>
      <c r="D52" s="1238">
        <f>D53+D54+D55</f>
        <v>3</v>
      </c>
      <c r="E52" s="621"/>
    </row>
    <row r="53" spans="1:5" ht="16.5" x14ac:dyDescent="0.25">
      <c r="A53" s="1259" t="s">
        <v>546</v>
      </c>
      <c r="B53" s="1260" t="s">
        <v>297</v>
      </c>
      <c r="C53" s="1240">
        <v>1</v>
      </c>
      <c r="D53" s="1240">
        <v>1</v>
      </c>
      <c r="E53" s="619"/>
    </row>
    <row r="54" spans="1:5" ht="16.5" x14ac:dyDescent="0.25">
      <c r="A54" s="1259" t="s">
        <v>547</v>
      </c>
      <c r="B54" s="1260" t="s">
        <v>297</v>
      </c>
      <c r="C54" s="1240">
        <v>1</v>
      </c>
      <c r="D54" s="1240">
        <v>1</v>
      </c>
      <c r="E54" s="609"/>
    </row>
    <row r="55" spans="1:5" ht="33" x14ac:dyDescent="0.2">
      <c r="A55" s="1262" t="s">
        <v>548</v>
      </c>
      <c r="B55" s="1260" t="s">
        <v>297</v>
      </c>
      <c r="C55" s="1260">
        <v>1</v>
      </c>
      <c r="D55" s="1260" t="s">
        <v>513</v>
      </c>
      <c r="E55" s="613"/>
    </row>
    <row r="56" spans="1:5" ht="16.5" x14ac:dyDescent="0.25">
      <c r="A56" s="1237" t="s">
        <v>549</v>
      </c>
      <c r="B56" s="1258" t="s">
        <v>297</v>
      </c>
      <c r="C56" s="1238">
        <f>C57+C58+C59</f>
        <v>3</v>
      </c>
      <c r="D56" s="1238">
        <f>D57+D58+D59</f>
        <v>3</v>
      </c>
      <c r="E56" s="607"/>
    </row>
    <row r="57" spans="1:5" ht="16.5" x14ac:dyDescent="0.25">
      <c r="A57" s="1259" t="s">
        <v>550</v>
      </c>
      <c r="B57" s="1260" t="s">
        <v>297</v>
      </c>
      <c r="C57" s="1240">
        <v>1</v>
      </c>
      <c r="D57" s="1240">
        <v>1</v>
      </c>
      <c r="E57" s="609"/>
    </row>
    <row r="58" spans="1:5" ht="16.5" x14ac:dyDescent="0.25">
      <c r="A58" s="1259" t="s">
        <v>551</v>
      </c>
      <c r="B58" s="1260" t="s">
        <v>297</v>
      </c>
      <c r="C58" s="1240">
        <v>1</v>
      </c>
      <c r="D58" s="1240">
        <v>1</v>
      </c>
      <c r="E58" s="609"/>
    </row>
    <row r="59" spans="1:5" ht="16.5" x14ac:dyDescent="0.25">
      <c r="A59" s="1259" t="s">
        <v>552</v>
      </c>
      <c r="B59" s="1260" t="s">
        <v>297</v>
      </c>
      <c r="C59" s="1240">
        <v>1</v>
      </c>
      <c r="D59" s="1240">
        <v>1</v>
      </c>
      <c r="E59" s="609"/>
    </row>
    <row r="60" spans="1:5" ht="16.5" x14ac:dyDescent="0.25">
      <c r="A60" s="1237" t="s">
        <v>553</v>
      </c>
      <c r="B60" s="1258" t="s">
        <v>297</v>
      </c>
      <c r="C60" s="1238">
        <f>C61+C62+C63+C64+C65</f>
        <v>5</v>
      </c>
      <c r="D60" s="1238">
        <f>D61+D62+D63+D64+D65</f>
        <v>5</v>
      </c>
      <c r="E60" s="607"/>
    </row>
    <row r="61" spans="1:5" ht="16.5" x14ac:dyDescent="0.25">
      <c r="A61" s="1259" t="s">
        <v>554</v>
      </c>
      <c r="B61" s="1260" t="s">
        <v>297</v>
      </c>
      <c r="C61" s="1240">
        <v>1</v>
      </c>
      <c r="D61" s="1240">
        <v>1</v>
      </c>
      <c r="E61" s="609"/>
    </row>
    <row r="62" spans="1:5" ht="16.5" x14ac:dyDescent="0.25">
      <c r="A62" s="1259" t="s">
        <v>555</v>
      </c>
      <c r="B62" s="1260" t="s">
        <v>297</v>
      </c>
      <c r="C62" s="1240">
        <v>1</v>
      </c>
      <c r="D62" s="1240">
        <v>1</v>
      </c>
      <c r="E62" s="609"/>
    </row>
    <row r="63" spans="1:5" ht="16.5" x14ac:dyDescent="0.25">
      <c r="A63" s="1259" t="s">
        <v>556</v>
      </c>
      <c r="B63" s="1260" t="s">
        <v>297</v>
      </c>
      <c r="C63" s="1240">
        <v>1</v>
      </c>
      <c r="D63" s="1240">
        <v>1</v>
      </c>
      <c r="E63" s="609"/>
    </row>
    <row r="64" spans="1:5" ht="16.5" x14ac:dyDescent="0.25">
      <c r="A64" s="1259" t="s">
        <v>557</v>
      </c>
      <c r="B64" s="1260" t="s">
        <v>297</v>
      </c>
      <c r="C64" s="1240">
        <v>1</v>
      </c>
      <c r="D64" s="1240">
        <v>1</v>
      </c>
      <c r="E64" s="609"/>
    </row>
    <row r="65" spans="1:7" ht="17.25" thickBot="1" x14ac:dyDescent="0.3">
      <c r="A65" s="1259" t="s">
        <v>620</v>
      </c>
      <c r="B65" s="1260" t="s">
        <v>297</v>
      </c>
      <c r="C65" s="1263">
        <v>1</v>
      </c>
      <c r="D65" s="1263">
        <v>1</v>
      </c>
      <c r="E65" s="616"/>
    </row>
    <row r="66" spans="1:7" ht="20.100000000000001" customHeight="1" thickBot="1" x14ac:dyDescent="0.25">
      <c r="A66" s="1552" t="s">
        <v>300</v>
      </c>
      <c r="B66" s="1553"/>
      <c r="C66" s="1553"/>
      <c r="D66" s="1553"/>
      <c r="E66" s="1554"/>
    </row>
    <row r="67" spans="1:7" s="291" customFormat="1" ht="17.25" customHeight="1" x14ac:dyDescent="0.25">
      <c r="A67" s="622" t="s">
        <v>558</v>
      </c>
      <c r="B67" s="604" t="s">
        <v>297</v>
      </c>
      <c r="C67" s="1257">
        <v>18</v>
      </c>
      <c r="D67" s="1264">
        <f>SUM(D68,D70,D76,D78,D82,D87)+D92</f>
        <v>17</v>
      </c>
      <c r="E67" s="609">
        <v>56</v>
      </c>
    </row>
    <row r="68" spans="1:7" s="293" customFormat="1" ht="16.5" x14ac:dyDescent="0.25">
      <c r="A68" s="1229" t="s">
        <v>665</v>
      </c>
      <c r="B68" s="1230" t="s">
        <v>297</v>
      </c>
      <c r="C68" s="1230">
        <v>6</v>
      </c>
      <c r="D68" s="1265">
        <v>6</v>
      </c>
      <c r="E68" s="607">
        <v>4</v>
      </c>
    </row>
    <row r="69" spans="1:7" s="291" customFormat="1" ht="16.5" x14ac:dyDescent="0.25">
      <c r="A69" s="615" t="s">
        <v>559</v>
      </c>
      <c r="B69" s="609" t="s">
        <v>32</v>
      </c>
      <c r="C69" s="610">
        <v>2355</v>
      </c>
      <c r="D69" s="623">
        <v>2343</v>
      </c>
      <c r="E69" s="609">
        <v>980</v>
      </c>
    </row>
    <row r="70" spans="1:7" s="293" customFormat="1" ht="23.25" customHeight="1" x14ac:dyDescent="0.25">
      <c r="A70" s="606" t="s">
        <v>560</v>
      </c>
      <c r="B70" s="617" t="s">
        <v>297</v>
      </c>
      <c r="C70" s="607">
        <v>5</v>
      </c>
      <c r="D70" s="624">
        <v>5</v>
      </c>
      <c r="E70" s="607">
        <v>1</v>
      </c>
    </row>
    <row r="71" spans="1:7" s="291" customFormat="1" ht="19.5" customHeight="1" x14ac:dyDescent="0.25">
      <c r="A71" s="1253" t="s">
        <v>739</v>
      </c>
      <c r="B71" s="1266" t="s">
        <v>297</v>
      </c>
      <c r="C71" s="1232">
        <v>4</v>
      </c>
      <c r="D71" s="1267">
        <v>4</v>
      </c>
      <c r="E71" s="609"/>
    </row>
    <row r="72" spans="1:7" s="291" customFormat="1" ht="18.75" customHeight="1" x14ac:dyDescent="0.25">
      <c r="A72" s="615" t="s">
        <v>561</v>
      </c>
      <c r="B72" s="618" t="s">
        <v>297</v>
      </c>
      <c r="C72" s="610">
        <v>1495</v>
      </c>
      <c r="D72" s="623">
        <v>1427</v>
      </c>
      <c r="E72" s="609"/>
    </row>
    <row r="73" spans="1:7" s="291" customFormat="1" ht="18.75" customHeight="1" x14ac:dyDescent="0.25">
      <c r="A73" s="615" t="s">
        <v>562</v>
      </c>
      <c r="B73" s="618" t="s">
        <v>32</v>
      </c>
      <c r="C73" s="610">
        <v>115010</v>
      </c>
      <c r="D73" s="623">
        <v>99707</v>
      </c>
      <c r="E73" s="609"/>
    </row>
    <row r="74" spans="1:7" s="291" customFormat="1" ht="18.75" customHeight="1" x14ac:dyDescent="0.25">
      <c r="A74" s="625" t="s">
        <v>604</v>
      </c>
      <c r="B74" s="626" t="s">
        <v>32</v>
      </c>
      <c r="C74" s="627" t="s">
        <v>740</v>
      </c>
      <c r="D74" s="1268" t="s">
        <v>741</v>
      </c>
      <c r="E74" s="627"/>
    </row>
    <row r="75" spans="1:7" s="291" customFormat="1" ht="30.75" customHeight="1" x14ac:dyDescent="0.25">
      <c r="A75" s="1269" t="s">
        <v>627</v>
      </c>
      <c r="B75" s="1270" t="s">
        <v>297</v>
      </c>
      <c r="C75" s="1270">
        <v>1</v>
      </c>
      <c r="D75" s="1271">
        <v>1</v>
      </c>
      <c r="E75" s="609"/>
    </row>
    <row r="76" spans="1:7" s="293" customFormat="1" ht="18.75" customHeight="1" x14ac:dyDescent="0.25">
      <c r="A76" s="1237" t="s">
        <v>842</v>
      </c>
      <c r="B76" s="1258" t="s">
        <v>297</v>
      </c>
      <c r="C76" s="1238">
        <v>1</v>
      </c>
      <c r="D76" s="1272">
        <v>1</v>
      </c>
      <c r="E76" s="607"/>
    </row>
    <row r="77" spans="1:7" s="291" customFormat="1" ht="16.5" x14ac:dyDescent="0.25">
      <c r="A77" s="1259" t="s">
        <v>563</v>
      </c>
      <c r="B77" s="1260" t="s">
        <v>297</v>
      </c>
      <c r="C77" s="1240">
        <v>1</v>
      </c>
      <c r="D77" s="1273">
        <v>1</v>
      </c>
      <c r="E77" s="609"/>
    </row>
    <row r="78" spans="1:7" s="293" customFormat="1" ht="16.5" customHeight="1" x14ac:dyDescent="0.25">
      <c r="A78" s="1229" t="s">
        <v>564</v>
      </c>
      <c r="B78" s="1274" t="s">
        <v>297</v>
      </c>
      <c r="C78" s="1230">
        <v>1</v>
      </c>
      <c r="D78" s="1265">
        <v>1</v>
      </c>
      <c r="E78" s="607"/>
    </row>
    <row r="79" spans="1:7" s="291" customFormat="1" ht="16.5" x14ac:dyDescent="0.25">
      <c r="A79" s="1253" t="s">
        <v>565</v>
      </c>
      <c r="B79" s="1266" t="s">
        <v>297</v>
      </c>
      <c r="C79" s="1232">
        <v>1</v>
      </c>
      <c r="D79" s="1267">
        <v>1</v>
      </c>
      <c r="E79" s="609"/>
    </row>
    <row r="80" spans="1:7" s="291" customFormat="1" ht="16.5" x14ac:dyDescent="0.25">
      <c r="A80" s="1253" t="s">
        <v>566</v>
      </c>
      <c r="B80" s="1266" t="s">
        <v>297</v>
      </c>
      <c r="C80" s="1232">
        <v>9</v>
      </c>
      <c r="D80" s="1267">
        <v>9</v>
      </c>
      <c r="E80" s="609">
        <v>26</v>
      </c>
      <c r="G80" s="292"/>
    </row>
    <row r="81" spans="1:8" s="291" customFormat="1" ht="16.5" x14ac:dyDescent="0.25">
      <c r="A81" s="1253" t="s">
        <v>567</v>
      </c>
      <c r="B81" s="1266" t="s">
        <v>32</v>
      </c>
      <c r="C81" s="1233">
        <v>120718</v>
      </c>
      <c r="D81" s="1275">
        <v>120155</v>
      </c>
      <c r="E81" s="609"/>
    </row>
    <row r="82" spans="1:8" s="293" customFormat="1" ht="16.5" x14ac:dyDescent="0.25">
      <c r="A82" s="1276" t="s">
        <v>568</v>
      </c>
      <c r="B82" s="1274" t="s">
        <v>297</v>
      </c>
      <c r="C82" s="1277">
        <v>2</v>
      </c>
      <c r="D82" s="1277">
        <v>2</v>
      </c>
      <c r="E82" s="607">
        <v>1</v>
      </c>
    </row>
    <row r="83" spans="1:8" s="291" customFormat="1" ht="16.5" x14ac:dyDescent="0.25">
      <c r="A83" s="1278" t="s">
        <v>569</v>
      </c>
      <c r="B83" s="1266" t="s">
        <v>297</v>
      </c>
      <c r="C83" s="1233">
        <v>1</v>
      </c>
      <c r="D83" s="1279">
        <v>1</v>
      </c>
      <c r="E83" s="609"/>
    </row>
    <row r="84" spans="1:8" s="291" customFormat="1" ht="16.5" x14ac:dyDescent="0.25">
      <c r="A84" s="1278" t="s">
        <v>570</v>
      </c>
      <c r="B84" s="1266" t="s">
        <v>297</v>
      </c>
      <c r="C84" s="1233">
        <v>1605</v>
      </c>
      <c r="D84" s="1279">
        <v>1586</v>
      </c>
      <c r="E84" s="609"/>
    </row>
    <row r="85" spans="1:8" s="291" customFormat="1" ht="16.5" x14ac:dyDescent="0.25">
      <c r="A85" s="1278" t="s">
        <v>571</v>
      </c>
      <c r="B85" s="1266" t="s">
        <v>32</v>
      </c>
      <c r="C85" s="1233">
        <v>47238</v>
      </c>
      <c r="D85" s="1279">
        <v>39475</v>
      </c>
      <c r="E85" s="609"/>
    </row>
    <row r="86" spans="1:8" s="291" customFormat="1" ht="36.75" customHeight="1" x14ac:dyDescent="0.25">
      <c r="A86" s="1280" t="s">
        <v>572</v>
      </c>
      <c r="B86" s="1270" t="s">
        <v>297</v>
      </c>
      <c r="C86" s="1281">
        <v>1</v>
      </c>
      <c r="D86" s="1282">
        <v>1</v>
      </c>
      <c r="E86" s="609"/>
    </row>
    <row r="87" spans="1:8" s="293" customFormat="1" ht="16.5" x14ac:dyDescent="0.25">
      <c r="A87" s="1276" t="s">
        <v>666</v>
      </c>
      <c r="B87" s="1274" t="s">
        <v>297</v>
      </c>
      <c r="C87" s="1277">
        <f>C88+1</f>
        <v>2</v>
      </c>
      <c r="D87" s="1283">
        <v>1</v>
      </c>
      <c r="E87" s="607">
        <v>1</v>
      </c>
    </row>
    <row r="88" spans="1:8" s="293" customFormat="1" ht="16.5" x14ac:dyDescent="0.25">
      <c r="A88" s="1278" t="s">
        <v>573</v>
      </c>
      <c r="B88" s="1274"/>
      <c r="C88" s="1233">
        <v>1</v>
      </c>
      <c r="D88" s="1279">
        <v>0</v>
      </c>
      <c r="E88" s="607"/>
    </row>
    <row r="89" spans="1:8" ht="19.5" x14ac:dyDescent="0.25">
      <c r="A89" s="1284" t="s">
        <v>843</v>
      </c>
      <c r="B89" s="1266" t="s">
        <v>297</v>
      </c>
      <c r="C89" s="1234" t="s">
        <v>742</v>
      </c>
      <c r="D89" s="1285" t="s">
        <v>742</v>
      </c>
      <c r="E89" s="609"/>
    </row>
    <row r="90" spans="1:8" s="291" customFormat="1" ht="16.5" x14ac:dyDescent="0.25">
      <c r="A90" s="1278" t="s">
        <v>574</v>
      </c>
      <c r="B90" s="1266" t="s">
        <v>297</v>
      </c>
      <c r="C90" s="1233">
        <v>75619</v>
      </c>
      <c r="D90" s="1286">
        <v>75835</v>
      </c>
      <c r="E90" s="609"/>
    </row>
    <row r="91" spans="1:8" s="291" customFormat="1" ht="16.5" x14ac:dyDescent="0.25">
      <c r="A91" s="1278" t="s">
        <v>667</v>
      </c>
      <c r="B91" s="1266" t="s">
        <v>32</v>
      </c>
      <c r="C91" s="1233">
        <v>86690</v>
      </c>
      <c r="D91" s="1287">
        <v>46597</v>
      </c>
      <c r="E91" s="609"/>
    </row>
    <row r="92" spans="1:8" s="293" customFormat="1" ht="19.5" customHeight="1" x14ac:dyDescent="0.25">
      <c r="A92" s="1276" t="s">
        <v>589</v>
      </c>
      <c r="B92" s="1230" t="s">
        <v>297</v>
      </c>
      <c r="C92" s="1230">
        <f>C93</f>
        <v>1</v>
      </c>
      <c r="D92" s="1265">
        <f>D93</f>
        <v>1</v>
      </c>
      <c r="E92" s="607"/>
      <c r="F92" s="294"/>
      <c r="G92" s="294"/>
      <c r="H92" s="294"/>
    </row>
    <row r="93" spans="1:8" ht="25.5" customHeight="1" thickBot="1" x14ac:dyDescent="0.3">
      <c r="A93" s="1253" t="s">
        <v>844</v>
      </c>
      <c r="B93" s="1232" t="s">
        <v>297</v>
      </c>
      <c r="C93" s="1232">
        <v>1</v>
      </c>
      <c r="D93" s="1267">
        <v>1</v>
      </c>
      <c r="E93" s="609"/>
      <c r="F93" s="288"/>
      <c r="G93" s="288"/>
      <c r="H93" s="288"/>
    </row>
    <row r="94" spans="1:8" ht="20.100000000000001" customHeight="1" thickBot="1" x14ac:dyDescent="0.25">
      <c r="A94" s="1552" t="s">
        <v>301</v>
      </c>
      <c r="B94" s="1553"/>
      <c r="C94" s="1553"/>
      <c r="D94" s="1553"/>
      <c r="E94" s="1554"/>
    </row>
    <row r="95" spans="1:8" ht="16.5" customHeight="1" x14ac:dyDescent="0.25">
      <c r="A95" s="1288" t="s">
        <v>575</v>
      </c>
      <c r="B95" s="1289" t="s">
        <v>297</v>
      </c>
      <c r="C95" s="1290">
        <v>16</v>
      </c>
      <c r="D95" s="1290">
        <f>D96+D103+D105</f>
        <v>16</v>
      </c>
      <c r="E95" s="628">
        <v>3</v>
      </c>
    </row>
    <row r="96" spans="1:8" ht="16.5" x14ac:dyDescent="0.25">
      <c r="A96" s="1276" t="s">
        <v>576</v>
      </c>
      <c r="B96" s="1230" t="s">
        <v>297</v>
      </c>
      <c r="C96" s="1230">
        <v>6</v>
      </c>
      <c r="D96" s="1230">
        <f>SUM(D97:D101)</f>
        <v>6</v>
      </c>
      <c r="E96" s="607">
        <v>2</v>
      </c>
    </row>
    <row r="97" spans="1:8" ht="17.25" customHeight="1" x14ac:dyDescent="0.25">
      <c r="A97" s="1278" t="s">
        <v>621</v>
      </c>
      <c r="B97" s="1232" t="s">
        <v>297</v>
      </c>
      <c r="C97" s="1232">
        <v>1</v>
      </c>
      <c r="D97" s="1232">
        <v>1</v>
      </c>
      <c r="E97" s="619"/>
    </row>
    <row r="98" spans="1:8" ht="16.5" x14ac:dyDescent="0.25">
      <c r="A98" s="1278" t="s">
        <v>622</v>
      </c>
      <c r="B98" s="1232" t="s">
        <v>297</v>
      </c>
      <c r="C98" s="1232">
        <v>1</v>
      </c>
      <c r="D98" s="1232">
        <v>1</v>
      </c>
      <c r="E98" s="619"/>
    </row>
    <row r="99" spans="1:8" ht="15.75" customHeight="1" x14ac:dyDescent="0.25">
      <c r="A99" s="1291" t="s">
        <v>577</v>
      </c>
      <c r="B99" s="1232" t="s">
        <v>297</v>
      </c>
      <c r="C99" s="1232">
        <v>2</v>
      </c>
      <c r="D99" s="1232">
        <v>2</v>
      </c>
      <c r="E99" s="619"/>
    </row>
    <row r="100" spans="1:8" ht="18.75" customHeight="1" x14ac:dyDescent="0.25">
      <c r="A100" s="1291" t="s">
        <v>668</v>
      </c>
      <c r="B100" s="1232" t="s">
        <v>297</v>
      </c>
      <c r="C100" s="1232">
        <v>1</v>
      </c>
      <c r="D100" s="1232">
        <v>1</v>
      </c>
      <c r="E100" s="619"/>
    </row>
    <row r="101" spans="1:8" ht="15.75" customHeight="1" x14ac:dyDescent="0.25">
      <c r="A101" s="1291" t="s">
        <v>623</v>
      </c>
      <c r="B101" s="1232" t="s">
        <v>297</v>
      </c>
      <c r="C101" s="1232">
        <v>1</v>
      </c>
      <c r="D101" s="1232">
        <v>1</v>
      </c>
      <c r="E101" s="619"/>
    </row>
    <row r="102" spans="1:8" s="291" customFormat="1" ht="15.75" customHeight="1" x14ac:dyDescent="0.25">
      <c r="A102" s="1292" t="s">
        <v>578</v>
      </c>
      <c r="B102" s="1232" t="s">
        <v>32</v>
      </c>
      <c r="C102" s="1233">
        <v>6392</v>
      </c>
      <c r="D102" s="1233">
        <v>5967</v>
      </c>
      <c r="E102" s="629"/>
    </row>
    <row r="103" spans="1:8" ht="16.5" x14ac:dyDescent="0.25">
      <c r="A103" s="1293" t="s">
        <v>579</v>
      </c>
      <c r="B103" s="1230" t="s">
        <v>297</v>
      </c>
      <c r="C103" s="1230">
        <v>9</v>
      </c>
      <c r="D103" s="1230">
        <v>9</v>
      </c>
      <c r="E103" s="607">
        <v>1</v>
      </c>
    </row>
    <row r="104" spans="1:8" ht="19.5" customHeight="1" x14ac:dyDescent="0.25">
      <c r="A104" s="1231" t="s">
        <v>537</v>
      </c>
      <c r="B104" s="1232" t="s">
        <v>32</v>
      </c>
      <c r="C104" s="1236">
        <v>5738</v>
      </c>
      <c r="D104" s="1287">
        <v>5663</v>
      </c>
      <c r="E104" s="614">
        <v>10493</v>
      </c>
    </row>
    <row r="105" spans="1:8" ht="19.5" customHeight="1" x14ac:dyDescent="0.25">
      <c r="A105" s="1229" t="s">
        <v>590</v>
      </c>
      <c r="B105" s="1230" t="s">
        <v>297</v>
      </c>
      <c r="C105" s="1230">
        <f>C106</f>
        <v>1</v>
      </c>
      <c r="D105" s="1230">
        <f>D106</f>
        <v>1</v>
      </c>
      <c r="E105" s="607"/>
      <c r="F105" s="288"/>
      <c r="G105" s="288"/>
      <c r="H105" s="288"/>
    </row>
    <row r="106" spans="1:8" ht="25.5" customHeight="1" thickBot="1" x14ac:dyDescent="0.3">
      <c r="A106" s="1253" t="s">
        <v>845</v>
      </c>
      <c r="B106" s="1254" t="s">
        <v>297</v>
      </c>
      <c r="C106" s="1294">
        <v>1</v>
      </c>
      <c r="D106" s="1266">
        <v>1</v>
      </c>
      <c r="E106" s="616"/>
      <c r="F106" s="288"/>
      <c r="G106" s="288"/>
      <c r="H106" s="288"/>
    </row>
    <row r="107" spans="1:8" ht="20.100000000000001" customHeight="1" thickBot="1" x14ac:dyDescent="0.25">
      <c r="A107" s="1552" t="s">
        <v>456</v>
      </c>
      <c r="B107" s="1553"/>
      <c r="C107" s="1553"/>
      <c r="D107" s="1553"/>
      <c r="E107" s="1554"/>
    </row>
    <row r="108" spans="1:8" ht="19.5" customHeight="1" x14ac:dyDescent="0.25">
      <c r="A108" s="1295" t="s">
        <v>580</v>
      </c>
      <c r="B108" s="1296" t="s">
        <v>297</v>
      </c>
      <c r="C108" s="1297">
        <v>3</v>
      </c>
      <c r="D108" s="1297">
        <f>D109+D112+D115</f>
        <v>3</v>
      </c>
      <c r="E108" s="604"/>
    </row>
    <row r="109" spans="1:8" s="295" customFormat="1" ht="19.5" customHeight="1" x14ac:dyDescent="0.25">
      <c r="A109" s="1276" t="s">
        <v>581</v>
      </c>
      <c r="B109" s="1230" t="s">
        <v>297</v>
      </c>
      <c r="C109" s="1230">
        <v>1</v>
      </c>
      <c r="D109" s="1230">
        <v>1</v>
      </c>
      <c r="E109" s="607"/>
    </row>
    <row r="110" spans="1:8" ht="19.5" customHeight="1" x14ac:dyDescent="0.25">
      <c r="A110" s="1278" t="s">
        <v>582</v>
      </c>
      <c r="B110" s="1232" t="s">
        <v>297</v>
      </c>
      <c r="C110" s="1232">
        <v>1</v>
      </c>
      <c r="D110" s="1232">
        <v>1</v>
      </c>
      <c r="E110" s="609"/>
    </row>
    <row r="111" spans="1:8" s="291" customFormat="1" ht="19.5" customHeight="1" x14ac:dyDescent="0.25">
      <c r="A111" s="1278" t="s">
        <v>583</v>
      </c>
      <c r="B111" s="1232" t="s">
        <v>32</v>
      </c>
      <c r="C111" s="1233">
        <v>1296</v>
      </c>
      <c r="D111" s="1233">
        <v>1565</v>
      </c>
      <c r="E111" s="609"/>
    </row>
    <row r="112" spans="1:8" s="295" customFormat="1" ht="36" customHeight="1" x14ac:dyDescent="0.25">
      <c r="A112" s="1298" t="s">
        <v>584</v>
      </c>
      <c r="B112" s="1230" t="s">
        <v>297</v>
      </c>
      <c r="C112" s="1230">
        <v>1</v>
      </c>
      <c r="D112" s="1230">
        <v>1</v>
      </c>
      <c r="E112" s="607"/>
    </row>
    <row r="113" spans="1:5" ht="19.5" customHeight="1" x14ac:dyDescent="0.25">
      <c r="A113" s="1278" t="s">
        <v>585</v>
      </c>
      <c r="B113" s="1232" t="s">
        <v>297</v>
      </c>
      <c r="C113" s="1232">
        <v>1</v>
      </c>
      <c r="D113" s="1232">
        <v>1</v>
      </c>
      <c r="E113" s="609"/>
    </row>
    <row r="114" spans="1:5" s="291" customFormat="1" ht="19.5" customHeight="1" x14ac:dyDescent="0.25">
      <c r="A114" s="1278" t="s">
        <v>583</v>
      </c>
      <c r="B114" s="1232" t="s">
        <v>32</v>
      </c>
      <c r="C114" s="1232">
        <v>278</v>
      </c>
      <c r="D114" s="1232">
        <v>129</v>
      </c>
      <c r="E114" s="609"/>
    </row>
    <row r="115" spans="1:5" s="295" customFormat="1" ht="30.75" customHeight="1" x14ac:dyDescent="0.25">
      <c r="A115" s="1298" t="s">
        <v>586</v>
      </c>
      <c r="B115" s="1230" t="s">
        <v>297</v>
      </c>
      <c r="C115" s="1230">
        <v>1</v>
      </c>
      <c r="D115" s="1230">
        <v>1</v>
      </c>
      <c r="E115" s="607"/>
    </row>
    <row r="116" spans="1:5" ht="19.5" customHeight="1" x14ac:dyDescent="0.25">
      <c r="A116" s="1278" t="s">
        <v>591</v>
      </c>
      <c r="B116" s="1232" t="s">
        <v>297</v>
      </c>
      <c r="C116" s="1232">
        <v>1</v>
      </c>
      <c r="D116" s="1232">
        <v>1</v>
      </c>
      <c r="E116" s="609"/>
    </row>
    <row r="117" spans="1:5" s="291" customFormat="1" ht="19.5" customHeight="1" thickBot="1" x14ac:dyDescent="0.3">
      <c r="A117" s="1278" t="s">
        <v>583</v>
      </c>
      <c r="B117" s="1254" t="s">
        <v>32</v>
      </c>
      <c r="C117" s="1299">
        <v>1099</v>
      </c>
      <c r="D117" s="1299">
        <v>797</v>
      </c>
      <c r="E117" s="616"/>
    </row>
    <row r="118" spans="1:5" ht="20.100000000000001" customHeight="1" thickBot="1" x14ac:dyDescent="0.25">
      <c r="A118" s="1552" t="s">
        <v>50</v>
      </c>
      <c r="B118" s="1553"/>
      <c r="C118" s="1553"/>
      <c r="D118" s="1553"/>
      <c r="E118" s="1554"/>
    </row>
    <row r="119" spans="1:5" ht="20.100000000000001" customHeight="1" x14ac:dyDescent="0.25">
      <c r="A119" s="1288" t="s">
        <v>846</v>
      </c>
      <c r="B119" s="1300" t="s">
        <v>297</v>
      </c>
      <c r="C119" s="1301">
        <f>C120+C122+C124+C125+C126+C127+C128+C129+C130</f>
        <v>8</v>
      </c>
      <c r="D119" s="1301">
        <f>D120+D122+D124+D125+D126+D127+D128+D129+D130</f>
        <v>9</v>
      </c>
      <c r="E119" s="628"/>
    </row>
    <row r="120" spans="1:5" s="295" customFormat="1" ht="19.5" customHeight="1" x14ac:dyDescent="0.25">
      <c r="A120" s="1276" t="s">
        <v>587</v>
      </c>
      <c r="B120" s="1232" t="s">
        <v>297</v>
      </c>
      <c r="C120" s="1232">
        <v>1</v>
      </c>
      <c r="D120" s="1232">
        <v>1</v>
      </c>
      <c r="E120" s="609">
        <v>1</v>
      </c>
    </row>
    <row r="121" spans="1:5" s="290" customFormat="1" ht="17.25" customHeight="1" x14ac:dyDescent="0.25">
      <c r="A121" s="1278" t="s">
        <v>605</v>
      </c>
      <c r="B121" s="1232" t="s">
        <v>32</v>
      </c>
      <c r="C121" s="1232">
        <v>430</v>
      </c>
      <c r="D121" s="1232">
        <v>436</v>
      </c>
      <c r="E121" s="609"/>
    </row>
    <row r="122" spans="1:5" s="295" customFormat="1" ht="20.25" customHeight="1" x14ac:dyDescent="0.25">
      <c r="A122" s="1276" t="s">
        <v>606</v>
      </c>
      <c r="B122" s="1230" t="s">
        <v>297</v>
      </c>
      <c r="C122" s="1230">
        <v>1</v>
      </c>
      <c r="D122" s="1230">
        <v>1</v>
      </c>
      <c r="E122" s="607"/>
    </row>
    <row r="123" spans="1:5" s="291" customFormat="1" ht="22.5" customHeight="1" x14ac:dyDescent="0.25">
      <c r="A123" s="1302" t="s">
        <v>624</v>
      </c>
      <c r="B123" s="1232" t="s">
        <v>743</v>
      </c>
      <c r="C123" s="1232">
        <v>87</v>
      </c>
      <c r="D123" s="1233">
        <v>56</v>
      </c>
      <c r="E123" s="619"/>
    </row>
    <row r="124" spans="1:5" s="291" customFormat="1" ht="22.5" customHeight="1" x14ac:dyDescent="0.25">
      <c r="A124" s="1303" t="s">
        <v>847</v>
      </c>
      <c r="B124" s="1230" t="s">
        <v>297</v>
      </c>
      <c r="C124" s="1230">
        <v>1</v>
      </c>
      <c r="D124" s="1230">
        <v>1</v>
      </c>
      <c r="E124" s="619"/>
    </row>
    <row r="125" spans="1:5" s="291" customFormat="1" ht="22.5" customHeight="1" x14ac:dyDescent="0.25">
      <c r="A125" s="1303" t="s">
        <v>848</v>
      </c>
      <c r="B125" s="1230" t="s">
        <v>297</v>
      </c>
      <c r="C125" s="1230">
        <v>1</v>
      </c>
      <c r="D125" s="1230">
        <v>1</v>
      </c>
      <c r="E125" s="619"/>
    </row>
    <row r="126" spans="1:5" s="291" customFormat="1" ht="22.5" customHeight="1" x14ac:dyDescent="0.25">
      <c r="A126" s="1303" t="s">
        <v>849</v>
      </c>
      <c r="B126" s="1230" t="s">
        <v>297</v>
      </c>
      <c r="C126" s="1230">
        <v>1</v>
      </c>
      <c r="D126" s="1230">
        <v>1</v>
      </c>
      <c r="E126" s="619"/>
    </row>
    <row r="127" spans="1:5" s="291" customFormat="1" ht="22.5" customHeight="1" x14ac:dyDescent="0.25">
      <c r="A127" s="1303" t="s">
        <v>850</v>
      </c>
      <c r="B127" s="1230" t="s">
        <v>297</v>
      </c>
      <c r="C127" s="1230">
        <v>1</v>
      </c>
      <c r="D127" s="1230">
        <v>1</v>
      </c>
      <c r="E127" s="619"/>
    </row>
    <row r="128" spans="1:5" s="291" customFormat="1" ht="22.5" customHeight="1" x14ac:dyDescent="0.25">
      <c r="A128" s="1303" t="s">
        <v>851</v>
      </c>
      <c r="B128" s="1230" t="s">
        <v>297</v>
      </c>
      <c r="C128" s="1230">
        <v>1</v>
      </c>
      <c r="D128" s="1230">
        <v>1</v>
      </c>
      <c r="E128" s="619"/>
    </row>
    <row r="129" spans="1:5" s="291" customFormat="1" ht="22.5" customHeight="1" x14ac:dyDescent="0.25">
      <c r="A129" s="1303" t="s">
        <v>852</v>
      </c>
      <c r="B129" s="1230" t="s">
        <v>297</v>
      </c>
      <c r="C129" s="1230">
        <v>1</v>
      </c>
      <c r="D129" s="1230">
        <v>1</v>
      </c>
      <c r="E129" s="619"/>
    </row>
    <row r="130" spans="1:5" s="291" customFormat="1" ht="22.5" customHeight="1" thickBot="1" x14ac:dyDescent="0.3">
      <c r="A130" s="1304" t="s">
        <v>853</v>
      </c>
      <c r="B130" s="1305" t="s">
        <v>297</v>
      </c>
      <c r="C130" s="1305"/>
      <c r="D130" s="1305">
        <v>1</v>
      </c>
      <c r="E130" s="630"/>
    </row>
    <row r="131" spans="1:5" ht="51.75" customHeight="1" x14ac:dyDescent="0.2">
      <c r="A131" s="1555" t="s">
        <v>695</v>
      </c>
      <c r="B131" s="1555"/>
      <c r="C131" s="1555"/>
      <c r="D131" s="1555"/>
      <c r="E131" s="1555"/>
    </row>
    <row r="132" spans="1:5" ht="20.25" customHeight="1" x14ac:dyDescent="0.2">
      <c r="A132" s="1542" t="s">
        <v>696</v>
      </c>
      <c r="B132" s="1542"/>
      <c r="C132" s="1542"/>
      <c r="D132" s="1542"/>
      <c r="E132" s="1542"/>
    </row>
    <row r="133" spans="1:5" ht="36" customHeight="1" x14ac:dyDescent="0.25">
      <c r="A133" s="1557" t="s">
        <v>697</v>
      </c>
      <c r="B133" s="1557"/>
      <c r="C133" s="1557"/>
      <c r="D133" s="1557"/>
      <c r="E133" s="1557"/>
    </row>
    <row r="134" spans="1:5" ht="27" customHeight="1" x14ac:dyDescent="0.2">
      <c r="A134" s="1542" t="s">
        <v>698</v>
      </c>
      <c r="B134" s="1542"/>
      <c r="C134" s="1542"/>
      <c r="D134" s="1542"/>
      <c r="E134" s="1542"/>
    </row>
    <row r="135" spans="1:5" ht="24.75" customHeight="1" x14ac:dyDescent="0.2">
      <c r="A135" s="1542" t="s">
        <v>699</v>
      </c>
      <c r="B135" s="1542"/>
      <c r="C135" s="1542"/>
      <c r="D135" s="1542"/>
      <c r="E135" s="1542"/>
    </row>
    <row r="136" spans="1:5" ht="38.25" customHeight="1" x14ac:dyDescent="0.2">
      <c r="A136" s="1555" t="s">
        <v>700</v>
      </c>
      <c r="B136" s="1555"/>
      <c r="C136" s="1555"/>
      <c r="D136" s="1555"/>
      <c r="E136" s="1555"/>
    </row>
    <row r="137" spans="1:5" ht="34.5" customHeight="1" x14ac:dyDescent="0.2">
      <c r="A137" s="1555" t="s">
        <v>701</v>
      </c>
      <c r="B137" s="1555"/>
      <c r="C137" s="1555"/>
      <c r="D137" s="1555"/>
      <c r="E137" s="1555"/>
    </row>
    <row r="138" spans="1:5" ht="24.75" customHeight="1" x14ac:dyDescent="0.2">
      <c r="A138" s="1555" t="s">
        <v>702</v>
      </c>
      <c r="B138" s="1555"/>
      <c r="C138" s="1555"/>
      <c r="D138" s="1555"/>
      <c r="E138" s="1555"/>
    </row>
    <row r="139" spans="1:5" ht="28.5" customHeight="1" x14ac:dyDescent="0.2">
      <c r="A139" s="1555" t="s">
        <v>703</v>
      </c>
      <c r="B139" s="1555"/>
      <c r="C139" s="1555"/>
      <c r="D139" s="1555"/>
      <c r="E139" s="1555"/>
    </row>
    <row r="140" spans="1:5" ht="16.5" x14ac:dyDescent="0.2">
      <c r="A140" s="1556"/>
      <c r="B140" s="1556"/>
      <c r="C140" s="1556"/>
      <c r="D140" s="1556"/>
      <c r="E140" s="1556"/>
    </row>
  </sheetData>
  <mergeCells count="20">
    <mergeCell ref="A139:E139"/>
    <mergeCell ref="A140:E140"/>
    <mergeCell ref="A133:E133"/>
    <mergeCell ref="A134:E134"/>
    <mergeCell ref="A135:E135"/>
    <mergeCell ref="A136:E136"/>
    <mergeCell ref="A137:E137"/>
    <mergeCell ref="A138:E138"/>
    <mergeCell ref="A132:E132"/>
    <mergeCell ref="A1:E1"/>
    <mergeCell ref="D2:E2"/>
    <mergeCell ref="A3:A4"/>
    <mergeCell ref="B3:D3"/>
    <mergeCell ref="A10:E10"/>
    <mergeCell ref="A47:E47"/>
    <mergeCell ref="A66:E66"/>
    <mergeCell ref="A94:E94"/>
    <mergeCell ref="A107:E107"/>
    <mergeCell ref="A118:E118"/>
    <mergeCell ref="A131:E13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4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view="pageBreakPreview" zoomScale="73" zoomScaleNormal="80" zoomScaleSheetLayoutView="73" workbookViewId="0">
      <selection activeCell="F19" sqref="F19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581" t="s">
        <v>458</v>
      </c>
      <c r="B1" s="1581"/>
      <c r="C1" s="1581"/>
      <c r="D1" s="1581"/>
      <c r="E1" s="1581"/>
      <c r="F1" s="1581"/>
      <c r="G1" s="1581"/>
      <c r="H1" s="1581"/>
    </row>
    <row r="2" spans="1:12" ht="21.75" customHeight="1" thickBot="1" x14ac:dyDescent="0.35">
      <c r="B2" s="398"/>
      <c r="C2" s="398"/>
      <c r="D2" s="398"/>
      <c r="E2" s="398"/>
      <c r="F2" s="1588"/>
      <c r="G2" s="1588"/>
      <c r="H2" s="1588"/>
    </row>
    <row r="3" spans="1:12" ht="38.25" customHeight="1" x14ac:dyDescent="0.25">
      <c r="A3" s="1570" t="s">
        <v>169</v>
      </c>
      <c r="B3" s="1582" t="s">
        <v>366</v>
      </c>
      <c r="C3" s="1584" t="s">
        <v>457</v>
      </c>
      <c r="D3" s="1570" t="s">
        <v>796</v>
      </c>
      <c r="E3" s="1585" t="s">
        <v>472</v>
      </c>
      <c r="F3" s="1570" t="s">
        <v>786</v>
      </c>
      <c r="G3" s="1585" t="s">
        <v>472</v>
      </c>
      <c r="H3" s="1584" t="s">
        <v>63</v>
      </c>
    </row>
    <row r="4" spans="1:12" ht="30.75" customHeight="1" thickBot="1" x14ac:dyDescent="0.3">
      <c r="A4" s="1571"/>
      <c r="B4" s="1583"/>
      <c r="C4" s="1571"/>
      <c r="D4" s="1571"/>
      <c r="E4" s="1586"/>
      <c r="F4" s="1571"/>
      <c r="G4" s="1586"/>
      <c r="H4" s="1587"/>
      <c r="J4" s="5"/>
      <c r="K4" s="5"/>
    </row>
    <row r="5" spans="1:12" ht="132" x14ac:dyDescent="0.25">
      <c r="A5" s="640" t="s">
        <v>76</v>
      </c>
      <c r="B5" s="641" t="s">
        <v>607</v>
      </c>
      <c r="C5" s="638" t="s">
        <v>708</v>
      </c>
      <c r="D5" s="1129">
        <v>210610.64</v>
      </c>
      <c r="E5" s="1141">
        <f>D5/$D$5*100</f>
        <v>100</v>
      </c>
      <c r="F5" s="1140">
        <v>203580.85200000001</v>
      </c>
      <c r="G5" s="1141">
        <f>F5/$F$5*100</f>
        <v>100</v>
      </c>
      <c r="H5" s="1142">
        <f>F5/D5*100</f>
        <v>96.662187627367729</v>
      </c>
      <c r="J5" s="5"/>
      <c r="K5" s="5"/>
    </row>
    <row r="6" spans="1:12" x14ac:dyDescent="0.25">
      <c r="A6" s="631"/>
      <c r="B6" s="639" t="s">
        <v>363</v>
      </c>
      <c r="C6" s="638"/>
      <c r="D6" s="1129"/>
      <c r="E6" s="1143"/>
      <c r="F6" s="1140"/>
      <c r="G6" s="1143"/>
      <c r="H6" s="1142"/>
      <c r="J6" s="5"/>
      <c r="K6" s="5"/>
    </row>
    <row r="7" spans="1:12" ht="19.5" hidden="1" x14ac:dyDescent="0.25">
      <c r="A7" s="631" t="s">
        <v>467</v>
      </c>
      <c r="B7" s="641" t="s">
        <v>714</v>
      </c>
      <c r="C7" s="638" t="s">
        <v>708</v>
      </c>
      <c r="D7" s="782">
        <v>4601.7238900000002</v>
      </c>
      <c r="E7" s="785">
        <f t="shared" ref="E7:E8" si="0">D7/$D$5*100</f>
        <v>2.1849436904042454</v>
      </c>
      <c r="F7" s="783">
        <v>5448.0871100000004</v>
      </c>
      <c r="G7" s="785">
        <f t="shared" ref="G7:G8" si="1">F7/$F$5*100</f>
        <v>2.6761294377528198</v>
      </c>
      <c r="H7" s="784">
        <f t="shared" ref="H7:H19" si="2">F7/D7*100</f>
        <v>118.39230775751737</v>
      </c>
      <c r="J7" s="5"/>
      <c r="K7" s="5"/>
    </row>
    <row r="8" spans="1:12" x14ac:dyDescent="0.25">
      <c r="A8" s="642" t="s">
        <v>467</v>
      </c>
      <c r="B8" s="641" t="s">
        <v>270</v>
      </c>
      <c r="C8" s="638" t="s">
        <v>708</v>
      </c>
      <c r="D8" s="1129">
        <v>173507.58600000001</v>
      </c>
      <c r="E8" s="1144">
        <f t="shared" si="0"/>
        <v>82.383105620874616</v>
      </c>
      <c r="F8" s="1140">
        <v>167841.242</v>
      </c>
      <c r="G8" s="1144">
        <f t="shared" si="1"/>
        <v>82.44451300360997</v>
      </c>
      <c r="H8" s="1142">
        <f>F8/D8*100</f>
        <v>96.734238467244879</v>
      </c>
      <c r="J8" s="1"/>
      <c r="K8" s="5"/>
      <c r="L8" s="71"/>
    </row>
    <row r="9" spans="1:12" x14ac:dyDescent="0.25">
      <c r="A9" s="631" t="s">
        <v>468</v>
      </c>
      <c r="B9" s="641" t="s">
        <v>443</v>
      </c>
      <c r="C9" s="638" t="s">
        <v>708</v>
      </c>
      <c r="D9" s="1129">
        <v>13166.361000000001</v>
      </c>
      <c r="E9" s="1144">
        <f>D9/$D$5*100</f>
        <v>6.2515174921836811</v>
      </c>
      <c r="F9" s="1140">
        <v>10565.393</v>
      </c>
      <c r="G9" s="1144">
        <f>F9/$F$5*100</f>
        <v>5.1897773765088671</v>
      </c>
      <c r="H9" s="1142">
        <f t="shared" si="2"/>
        <v>80.245354050371247</v>
      </c>
      <c r="J9" s="1"/>
      <c r="K9" s="5"/>
      <c r="L9" s="71"/>
    </row>
    <row r="10" spans="1:12" ht="33" x14ac:dyDescent="0.25">
      <c r="A10" s="631" t="s">
        <v>469</v>
      </c>
      <c r="B10" s="641" t="s">
        <v>681</v>
      </c>
      <c r="C10" s="638" t="s">
        <v>708</v>
      </c>
      <c r="D10" s="1129">
        <v>70.120999999999995</v>
      </c>
      <c r="E10" s="1144">
        <f>D10/$D$5*100</f>
        <v>3.3294139365418571E-2</v>
      </c>
      <c r="F10" s="1140">
        <v>80.167000000000002</v>
      </c>
      <c r="G10" s="1144">
        <f>F10/$F$5*100</f>
        <v>3.9378457852214901E-2</v>
      </c>
      <c r="H10" s="1142">
        <f>F10/D10*100</f>
        <v>114.32666390952784</v>
      </c>
      <c r="J10" s="1"/>
      <c r="K10" s="5"/>
      <c r="L10" s="71"/>
    </row>
    <row r="11" spans="1:12" x14ac:dyDescent="0.25">
      <c r="A11" s="631" t="s">
        <v>470</v>
      </c>
      <c r="B11" s="641" t="s">
        <v>744</v>
      </c>
      <c r="C11" s="638" t="s">
        <v>708</v>
      </c>
      <c r="D11" s="1129">
        <v>3767.239</v>
      </c>
      <c r="E11" s="1144">
        <f>D11/$D$5*100</f>
        <v>1.788722070261977</v>
      </c>
      <c r="F11" s="1140">
        <v>4691.4390000000003</v>
      </c>
      <c r="G11" s="1144">
        <f>F11/$F$5*100</f>
        <v>2.3044598516563828</v>
      </c>
      <c r="H11" s="1142">
        <f t="shared" si="2"/>
        <v>124.5325555400122</v>
      </c>
    </row>
    <row r="12" spans="1:12" ht="33" x14ac:dyDescent="0.25">
      <c r="A12" s="631" t="s">
        <v>471</v>
      </c>
      <c r="B12" s="641" t="s">
        <v>684</v>
      </c>
      <c r="C12" s="638" t="s">
        <v>708</v>
      </c>
      <c r="D12" s="1129">
        <v>574.72199999999998</v>
      </c>
      <c r="E12" s="1144">
        <f>D12/$D$5*100</f>
        <v>0.27288364918315616</v>
      </c>
      <c r="F12" s="1140">
        <v>702.89800000000002</v>
      </c>
      <c r="G12" s="1144">
        <f>F12/$F$5*100</f>
        <v>0.34526724546766313</v>
      </c>
      <c r="H12" s="1142">
        <f>F12/D12*100</f>
        <v>122.30226091919225</v>
      </c>
    </row>
    <row r="13" spans="1:12" ht="42" customHeight="1" x14ac:dyDescent="0.25">
      <c r="A13" s="631" t="s">
        <v>636</v>
      </c>
      <c r="B13" s="641" t="s">
        <v>745</v>
      </c>
      <c r="C13" s="638" t="s">
        <v>708</v>
      </c>
      <c r="D13" s="1129">
        <v>2866.2649999999999</v>
      </c>
      <c r="E13" s="1144">
        <f t="shared" ref="E13:E19" si="3">D13/$D$5*100</f>
        <v>1.3609307677902691</v>
      </c>
      <c r="F13" s="1140">
        <v>2815.038</v>
      </c>
      <c r="G13" s="1144">
        <f>F13/$F$5*100</f>
        <v>1.3827616754448007</v>
      </c>
      <c r="H13" s="1142">
        <f t="shared" si="2"/>
        <v>98.212761206657447</v>
      </c>
    </row>
    <row r="14" spans="1:12" ht="50.25" customHeight="1" x14ac:dyDescent="0.25">
      <c r="A14" s="631" t="s">
        <v>713</v>
      </c>
      <c r="B14" s="641" t="s">
        <v>746</v>
      </c>
      <c r="C14" s="638" t="s">
        <v>708</v>
      </c>
      <c r="D14" s="1129">
        <v>1282.4680000000001</v>
      </c>
      <c r="E14" s="1144">
        <f t="shared" si="3"/>
        <v>0.60892839981873659</v>
      </c>
      <c r="F14" s="1140">
        <v>2049.8139999999999</v>
      </c>
      <c r="G14" s="1144">
        <f t="shared" ref="G14:G19" si="4">F14/$F$5*100</f>
        <v>1.0068795664535286</v>
      </c>
      <c r="H14" s="1142">
        <f t="shared" si="2"/>
        <v>159.83353970625387</v>
      </c>
    </row>
    <row r="15" spans="1:12" ht="50.25" customHeight="1" x14ac:dyDescent="0.25">
      <c r="A15" s="631" t="s">
        <v>748</v>
      </c>
      <c r="B15" s="641" t="s">
        <v>747</v>
      </c>
      <c r="C15" s="638" t="s">
        <v>708</v>
      </c>
      <c r="D15" s="1129">
        <v>1369.038</v>
      </c>
      <c r="E15" s="1144">
        <f t="shared" si="3"/>
        <v>0.65003268590798635</v>
      </c>
      <c r="F15" s="1140">
        <v>1379.34</v>
      </c>
      <c r="G15" s="1144">
        <f t="shared" si="4"/>
        <v>0.67753916267134973</v>
      </c>
      <c r="H15" s="1142">
        <f t="shared" si="2"/>
        <v>100.75249920016829</v>
      </c>
    </row>
    <row r="16" spans="1:12" ht="50.25" customHeight="1" x14ac:dyDescent="0.25">
      <c r="A16" s="631" t="s">
        <v>749</v>
      </c>
      <c r="B16" s="641" t="s">
        <v>753</v>
      </c>
      <c r="C16" s="638" t="s">
        <v>708</v>
      </c>
      <c r="D16" s="1129">
        <v>759.03599999999994</v>
      </c>
      <c r="E16" s="1144">
        <f t="shared" si="3"/>
        <v>0.36039774628670229</v>
      </c>
      <c r="F16" s="1140">
        <v>289.69</v>
      </c>
      <c r="G16" s="1144">
        <f t="shared" si="4"/>
        <v>0.1422972726334793</v>
      </c>
      <c r="H16" s="1142">
        <f t="shared" si="2"/>
        <v>38.165515206129882</v>
      </c>
    </row>
    <row r="17" spans="1:18" ht="20.25" customHeight="1" x14ac:dyDescent="0.25">
      <c r="A17" s="631" t="s">
        <v>750</v>
      </c>
      <c r="B17" s="641" t="s">
        <v>67</v>
      </c>
      <c r="C17" s="638" t="s">
        <v>708</v>
      </c>
      <c r="D17" s="1129">
        <v>330.91</v>
      </c>
      <c r="E17" s="1144">
        <f t="shared" si="3"/>
        <v>0.15711931742859717</v>
      </c>
      <c r="F17" s="1140">
        <v>337.13200000000001</v>
      </c>
      <c r="G17" s="1144">
        <f t="shared" si="4"/>
        <v>0.16560103599527129</v>
      </c>
      <c r="H17" s="1142">
        <f t="shared" si="2"/>
        <v>101.880269559699</v>
      </c>
    </row>
    <row r="18" spans="1:18" ht="33" customHeight="1" x14ac:dyDescent="0.25">
      <c r="A18" s="631" t="s">
        <v>751</v>
      </c>
      <c r="B18" s="641" t="s">
        <v>690</v>
      </c>
      <c r="C18" s="638" t="s">
        <v>708</v>
      </c>
      <c r="D18" s="1129">
        <v>2559.7710000000002</v>
      </c>
      <c r="E18" s="1144">
        <f t="shared" si="3"/>
        <v>1.2154044069188528</v>
      </c>
      <c r="F18" s="1140">
        <v>2551.4540000000002</v>
      </c>
      <c r="G18" s="1144">
        <f t="shared" si="4"/>
        <v>1.25328780920909</v>
      </c>
      <c r="H18" s="1142">
        <f t="shared" si="2"/>
        <v>99.675088123117263</v>
      </c>
    </row>
    <row r="19" spans="1:18" ht="50.25" thickBot="1" x14ac:dyDescent="0.3">
      <c r="A19" s="631" t="s">
        <v>752</v>
      </c>
      <c r="B19" s="643" t="s">
        <v>691</v>
      </c>
      <c r="C19" s="644" t="s">
        <v>708</v>
      </c>
      <c r="D19" s="1145">
        <v>60.670999999999999</v>
      </c>
      <c r="E19" s="1144">
        <f t="shared" si="3"/>
        <v>2.8807186569491456E-2</v>
      </c>
      <c r="F19" s="1146">
        <v>68.137</v>
      </c>
      <c r="G19" s="1144">
        <f t="shared" si="4"/>
        <v>3.3469257707989156E-2</v>
      </c>
      <c r="H19" s="1142">
        <f t="shared" si="2"/>
        <v>112.30571442699149</v>
      </c>
    </row>
    <row r="20" spans="1:18" ht="51" customHeight="1" x14ac:dyDescent="0.25">
      <c r="A20" s="1541" t="s">
        <v>754</v>
      </c>
      <c r="B20" s="1541"/>
      <c r="C20" s="1541"/>
      <c r="D20" s="1541"/>
      <c r="E20" s="1541"/>
      <c r="F20" s="1541"/>
      <c r="G20" s="1541"/>
      <c r="H20" s="1541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382"/>
      <c r="B21" s="1382"/>
      <c r="C21" s="397"/>
      <c r="D21" s="397"/>
      <c r="E21" s="397"/>
      <c r="F21" s="397"/>
      <c r="G21" s="397"/>
      <c r="H21" s="397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558"/>
      <c r="B22" s="1558"/>
      <c r="C22" s="1558"/>
      <c r="D22" s="1558"/>
      <c r="E22" s="1558"/>
      <c r="F22" s="1558"/>
      <c r="G22" s="1558"/>
      <c r="H22" s="1558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66"/>
      <c r="F23" s="1569" t="s">
        <v>680</v>
      </c>
      <c r="G23" s="1569"/>
      <c r="H23" s="1569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570" t="s">
        <v>169</v>
      </c>
      <c r="B24" s="1572" t="s">
        <v>362</v>
      </c>
      <c r="C24" s="1451" t="s">
        <v>42</v>
      </c>
      <c r="D24" s="1575" t="s">
        <v>730</v>
      </c>
      <c r="E24" s="1576"/>
      <c r="F24" s="1575" t="s">
        <v>724</v>
      </c>
      <c r="G24" s="1576"/>
      <c r="H24" s="1579" t="s">
        <v>63</v>
      </c>
    </row>
    <row r="25" spans="1:18" ht="26.25" customHeight="1" thickBot="1" x14ac:dyDescent="0.3">
      <c r="A25" s="1571"/>
      <c r="B25" s="1573"/>
      <c r="C25" s="1574"/>
      <c r="D25" s="1577"/>
      <c r="E25" s="1578"/>
      <c r="F25" s="1577"/>
      <c r="G25" s="1578"/>
      <c r="H25" s="1580"/>
      <c r="K25" s="33"/>
    </row>
    <row r="26" spans="1:18" ht="28.5" customHeight="1" x14ac:dyDescent="0.25">
      <c r="A26" s="631" t="s">
        <v>76</v>
      </c>
      <c r="B26" s="632" t="s">
        <v>756</v>
      </c>
      <c r="C26" s="633" t="s">
        <v>708</v>
      </c>
      <c r="D26" s="1559">
        <f>F26/H26*100</f>
        <v>9388.9022072936659</v>
      </c>
      <c r="E26" s="1560"/>
      <c r="F26" s="1561">
        <v>9783.2361000000001</v>
      </c>
      <c r="G26" s="1562"/>
      <c r="H26" s="198">
        <v>104.2</v>
      </c>
      <c r="K26" s="191"/>
      <c r="M26" s="126"/>
      <c r="N26" s="125"/>
    </row>
    <row r="27" spans="1:18" ht="28.5" customHeight="1" x14ac:dyDescent="0.25">
      <c r="A27" s="631" t="s">
        <v>77</v>
      </c>
      <c r="B27" s="632" t="s">
        <v>757</v>
      </c>
      <c r="C27" s="633" t="s">
        <v>708</v>
      </c>
      <c r="D27" s="1563">
        <f>F27/H27*100</f>
        <v>1061.9131067961166</v>
      </c>
      <c r="E27" s="1564"/>
      <c r="F27" s="1563">
        <v>1093.7705000000001</v>
      </c>
      <c r="G27" s="1564"/>
      <c r="H27" s="634">
        <v>103</v>
      </c>
      <c r="K27" s="191"/>
      <c r="M27" s="126"/>
    </row>
    <row r="28" spans="1:18" ht="42.75" customHeight="1" thickBot="1" x14ac:dyDescent="0.3">
      <c r="A28" s="635" t="s">
        <v>78</v>
      </c>
      <c r="B28" s="636" t="s">
        <v>758</v>
      </c>
      <c r="C28" s="637" t="s">
        <v>708</v>
      </c>
      <c r="D28" s="1565">
        <f>F28/H28*100</f>
        <v>2361.8835589941973</v>
      </c>
      <c r="E28" s="1566"/>
      <c r="F28" s="1567">
        <v>2442.1876000000002</v>
      </c>
      <c r="G28" s="1568"/>
      <c r="H28" s="446">
        <v>103.4</v>
      </c>
      <c r="K28" s="191"/>
    </row>
    <row r="29" spans="1:18" ht="16.5" customHeight="1" x14ac:dyDescent="0.25">
      <c r="A29" s="1382" t="s">
        <v>755</v>
      </c>
      <c r="B29" s="1382"/>
      <c r="C29" s="1382"/>
      <c r="D29" s="1382"/>
      <c r="E29" s="1382"/>
      <c r="F29" s="1382"/>
      <c r="G29" s="1382"/>
      <c r="H29" s="1382"/>
    </row>
    <row r="30" spans="1:18" ht="18.75" customHeight="1" x14ac:dyDescent="0.25">
      <c r="A30" s="1558"/>
      <c r="B30" s="1558"/>
      <c r="C30" s="1558"/>
      <c r="D30" s="1558"/>
      <c r="E30" s="1558"/>
      <c r="F30" s="1558"/>
      <c r="G30" s="1558"/>
      <c r="H30" s="1558"/>
    </row>
    <row r="31" spans="1:18" ht="30" customHeight="1" x14ac:dyDescent="0.25">
      <c r="A31" s="217"/>
      <c r="B31" s="217"/>
      <c r="C31" s="217"/>
      <c r="D31" s="217"/>
      <c r="E31" s="217"/>
      <c r="F31" s="217"/>
      <c r="G31" s="217"/>
      <c r="H31" s="217"/>
    </row>
    <row r="32" spans="1:18" ht="15" customHeight="1" x14ac:dyDescent="0.3">
      <c r="A32" s="6"/>
      <c r="G32" s="171"/>
      <c r="H32" s="171"/>
    </row>
    <row r="33" spans="1:5" ht="16.5" customHeight="1" x14ac:dyDescent="0.25">
      <c r="A33" s="6"/>
    </row>
    <row r="34" spans="1:5" ht="17.25" customHeight="1" x14ac:dyDescent="0.25">
      <c r="A34" s="6"/>
      <c r="D34" s="122"/>
      <c r="E34" s="122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&amp;C14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B1" zoomScale="68" zoomScaleNormal="60" zoomScaleSheetLayoutView="68" workbookViewId="0">
      <selection activeCell="F8" sqref="F8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591" t="s">
        <v>448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</row>
    <row r="2" spans="1:15" ht="6" customHeight="1" thickBot="1" x14ac:dyDescent="0.3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7"/>
    </row>
    <row r="3" spans="1:15" ht="45.75" customHeight="1" thickBot="1" x14ac:dyDescent="0.25">
      <c r="A3" s="167"/>
      <c r="B3" s="1592" t="s">
        <v>219</v>
      </c>
      <c r="C3" s="1589" t="s">
        <v>302</v>
      </c>
      <c r="D3" s="1590"/>
      <c r="E3" s="1589" t="s">
        <v>308</v>
      </c>
      <c r="F3" s="1590"/>
      <c r="G3" s="1589" t="s">
        <v>303</v>
      </c>
      <c r="H3" s="1590"/>
      <c r="I3" s="1589" t="s">
        <v>304</v>
      </c>
      <c r="J3" s="1590"/>
      <c r="K3" s="1589" t="s">
        <v>305</v>
      </c>
      <c r="L3" s="1590"/>
      <c r="M3" s="1589" t="s">
        <v>306</v>
      </c>
      <c r="N3" s="1590"/>
    </row>
    <row r="4" spans="1:15" ht="23.25" customHeight="1" thickBot="1" x14ac:dyDescent="0.25">
      <c r="A4" s="167"/>
      <c r="B4" s="1593"/>
      <c r="C4" s="581">
        <v>2016</v>
      </c>
      <c r="D4" s="581">
        <v>2017</v>
      </c>
      <c r="E4" s="581">
        <v>2016</v>
      </c>
      <c r="F4" s="581">
        <v>2017</v>
      </c>
      <c r="G4" s="581">
        <v>2016</v>
      </c>
      <c r="H4" s="581">
        <v>2017</v>
      </c>
      <c r="I4" s="581">
        <v>2016</v>
      </c>
      <c r="J4" s="581">
        <v>2017</v>
      </c>
      <c r="K4" s="581">
        <v>2016</v>
      </c>
      <c r="L4" s="581">
        <v>2017</v>
      </c>
      <c r="M4" s="581">
        <v>2016</v>
      </c>
      <c r="N4" s="581">
        <v>2017</v>
      </c>
    </row>
    <row r="5" spans="1:15" s="65" customFormat="1" ht="45" customHeight="1" x14ac:dyDescent="0.2">
      <c r="A5" s="169"/>
      <c r="B5" s="582" t="s">
        <v>14</v>
      </c>
      <c r="C5" s="583">
        <v>4462.3</v>
      </c>
      <c r="D5" s="583">
        <v>5736.99</v>
      </c>
      <c r="E5" s="583">
        <v>8479.875</v>
      </c>
      <c r="F5" s="584">
        <v>9980.7199999999993</v>
      </c>
      <c r="G5" s="583">
        <v>853.85</v>
      </c>
      <c r="H5" s="583">
        <v>971.76</v>
      </c>
      <c r="I5" s="583">
        <v>499.9</v>
      </c>
      <c r="J5" s="584">
        <v>748</v>
      </c>
      <c r="K5" s="583">
        <v>1097.3800000000001</v>
      </c>
      <c r="L5" s="583">
        <v>1192.6199999999999</v>
      </c>
      <c r="M5" s="585">
        <v>14.02</v>
      </c>
      <c r="N5" s="585">
        <v>16.809999999999999</v>
      </c>
    </row>
    <row r="6" spans="1:15" s="65" customFormat="1" ht="39" customHeight="1" x14ac:dyDescent="0.2">
      <c r="A6" s="169"/>
      <c r="B6" s="586" t="s">
        <v>15</v>
      </c>
      <c r="C6" s="587">
        <v>4594.96</v>
      </c>
      <c r="D6" s="587">
        <v>5941.1</v>
      </c>
      <c r="E6" s="587">
        <v>8306.4269047619055</v>
      </c>
      <c r="F6" s="588">
        <v>10615.53</v>
      </c>
      <c r="G6" s="587">
        <v>920.24</v>
      </c>
      <c r="H6" s="587">
        <v>1007.35</v>
      </c>
      <c r="I6" s="587">
        <v>505.57</v>
      </c>
      <c r="J6" s="588">
        <v>774.9</v>
      </c>
      <c r="K6" s="587">
        <v>1199.9100000000001</v>
      </c>
      <c r="L6" s="587">
        <v>1234.33</v>
      </c>
      <c r="M6" s="589">
        <v>15.07</v>
      </c>
      <c r="N6" s="589">
        <v>17.86</v>
      </c>
    </row>
    <row r="7" spans="1:15" s="65" customFormat="1" ht="39.75" customHeight="1" x14ac:dyDescent="0.2">
      <c r="A7" s="169"/>
      <c r="B7" s="586" t="s">
        <v>16</v>
      </c>
      <c r="C7" s="587">
        <v>4947.04</v>
      </c>
      <c r="D7" s="587">
        <v>5821.09</v>
      </c>
      <c r="E7" s="587">
        <v>8700.9538095238095</v>
      </c>
      <c r="F7" s="588">
        <v>10225.65</v>
      </c>
      <c r="G7" s="587">
        <v>968.43</v>
      </c>
      <c r="H7" s="587">
        <v>962.26</v>
      </c>
      <c r="I7" s="587">
        <v>567.38</v>
      </c>
      <c r="J7" s="588">
        <v>776.3</v>
      </c>
      <c r="K7" s="587">
        <v>1246.3399999999999</v>
      </c>
      <c r="L7" s="587">
        <v>1231.07</v>
      </c>
      <c r="M7" s="589">
        <v>15.42</v>
      </c>
      <c r="N7" s="589">
        <v>16.88</v>
      </c>
    </row>
    <row r="8" spans="1:15" s="65" customFormat="1" ht="43.5" customHeight="1" x14ac:dyDescent="0.2">
      <c r="A8" s="169"/>
      <c r="B8" s="586" t="s">
        <v>17</v>
      </c>
      <c r="C8" s="587">
        <v>4850.55</v>
      </c>
      <c r="D8" s="587">
        <v>5697.37</v>
      </c>
      <c r="E8" s="587">
        <v>8849.65</v>
      </c>
      <c r="F8" s="588">
        <v>9664.86</v>
      </c>
      <c r="G8" s="587">
        <v>994.19</v>
      </c>
      <c r="H8" s="587">
        <v>959.89</v>
      </c>
      <c r="I8" s="587">
        <v>574.33000000000004</v>
      </c>
      <c r="J8" s="588">
        <v>799.67</v>
      </c>
      <c r="K8" s="587">
        <v>1242.26</v>
      </c>
      <c r="L8" s="587">
        <v>1265.6300000000001</v>
      </c>
      <c r="M8" s="589">
        <v>16.260000000000002</v>
      </c>
      <c r="N8" s="589">
        <v>18</v>
      </c>
    </row>
    <row r="9" spans="1:15" s="65" customFormat="1" ht="41.25" customHeight="1" x14ac:dyDescent="0.2">
      <c r="B9" s="1031" t="s">
        <v>18</v>
      </c>
      <c r="C9" s="1032">
        <v>4707.8500000000004</v>
      </c>
      <c r="D9" s="1032">
        <v>5591.11</v>
      </c>
      <c r="E9" s="1032">
        <v>8685.8799999999992</v>
      </c>
      <c r="F9" s="1033">
        <v>9150.9599999999991</v>
      </c>
      <c r="G9" s="1032">
        <v>1033.7</v>
      </c>
      <c r="H9" s="1032">
        <v>929.71</v>
      </c>
      <c r="I9" s="1032">
        <v>576.75</v>
      </c>
      <c r="J9" s="1033">
        <v>792.43</v>
      </c>
      <c r="K9" s="1032">
        <v>1259.4000000000001</v>
      </c>
      <c r="L9" s="1032">
        <v>1245</v>
      </c>
      <c r="M9" s="1034">
        <v>16.89</v>
      </c>
      <c r="N9" s="1034">
        <v>16.760000000000002</v>
      </c>
    </row>
    <row r="10" spans="1:15" s="65" customFormat="1" ht="41.25" customHeight="1" x14ac:dyDescent="0.2">
      <c r="B10" s="586" t="s">
        <v>19</v>
      </c>
      <c r="C10" s="587">
        <v>4630.2700000000004</v>
      </c>
      <c r="D10" s="587"/>
      <c r="E10" s="587">
        <v>8911.7022727272742</v>
      </c>
      <c r="F10" s="588"/>
      <c r="G10" s="587">
        <v>984.14</v>
      </c>
      <c r="H10" s="587"/>
      <c r="I10" s="587">
        <v>553.09</v>
      </c>
      <c r="J10" s="588"/>
      <c r="K10" s="587">
        <v>1276.4000000000001</v>
      </c>
      <c r="L10" s="587"/>
      <c r="M10" s="589">
        <v>17.18</v>
      </c>
      <c r="N10" s="589"/>
    </row>
    <row r="11" spans="1:15" s="65" customFormat="1" ht="47.25" customHeight="1" x14ac:dyDescent="0.2">
      <c r="B11" s="590" t="s">
        <v>218</v>
      </c>
      <c r="C11" s="591">
        <v>4855.357857142857</v>
      </c>
      <c r="D11" s="587"/>
      <c r="E11" s="591">
        <v>10248.92738095238</v>
      </c>
      <c r="F11" s="588"/>
      <c r="G11" s="591">
        <v>1085.76</v>
      </c>
      <c r="H11" s="587"/>
      <c r="I11" s="591">
        <v>646.14</v>
      </c>
      <c r="J11" s="588"/>
      <c r="K11" s="591">
        <v>1337.33</v>
      </c>
      <c r="L11" s="587"/>
      <c r="M11" s="592">
        <v>19.920000000000002</v>
      </c>
      <c r="N11" s="589"/>
    </row>
    <row r="12" spans="1:15" s="65" customFormat="1" ht="43.5" customHeight="1" x14ac:dyDescent="0.2">
      <c r="B12" s="590" t="s">
        <v>226</v>
      </c>
      <c r="C12" s="591">
        <v>4757.8172727272722</v>
      </c>
      <c r="D12" s="587"/>
      <c r="E12" s="591">
        <v>10350.566818181818</v>
      </c>
      <c r="F12" s="588"/>
      <c r="G12" s="591">
        <v>1123.77</v>
      </c>
      <c r="H12" s="587"/>
      <c r="I12" s="591">
        <v>700.09</v>
      </c>
      <c r="J12" s="588"/>
      <c r="K12" s="591">
        <v>1341.09</v>
      </c>
      <c r="L12" s="587"/>
      <c r="M12" s="592">
        <v>19.64</v>
      </c>
      <c r="N12" s="589"/>
    </row>
    <row r="13" spans="1:15" s="65" customFormat="1" ht="42.75" customHeight="1" x14ac:dyDescent="0.2">
      <c r="B13" s="590" t="s">
        <v>233</v>
      </c>
      <c r="C13" s="591">
        <v>4706.7859090909096</v>
      </c>
      <c r="D13" s="591"/>
      <c r="E13" s="591">
        <v>10185.569545454546</v>
      </c>
      <c r="F13" s="593"/>
      <c r="G13" s="591">
        <v>1045.95</v>
      </c>
      <c r="H13" s="591"/>
      <c r="I13" s="591">
        <v>682.23</v>
      </c>
      <c r="J13" s="593"/>
      <c r="K13" s="591">
        <v>1326.03</v>
      </c>
      <c r="L13" s="591"/>
      <c r="M13" s="592">
        <v>19.28</v>
      </c>
      <c r="N13" s="592"/>
    </row>
    <row r="14" spans="1:15" s="65" customFormat="1" ht="51.75" customHeight="1" x14ac:dyDescent="0.2">
      <c r="B14" s="586" t="s">
        <v>236</v>
      </c>
      <c r="C14" s="587">
        <v>4731.761428571428</v>
      </c>
      <c r="D14" s="587"/>
      <c r="E14" s="587">
        <v>10262.27</v>
      </c>
      <c r="F14" s="587"/>
      <c r="G14" s="587">
        <v>959.14</v>
      </c>
      <c r="H14" s="587"/>
      <c r="I14" s="587">
        <v>644.85</v>
      </c>
      <c r="J14" s="587"/>
      <c r="K14" s="587">
        <v>1266.71</v>
      </c>
      <c r="L14" s="587"/>
      <c r="M14" s="589">
        <v>17.739999999999998</v>
      </c>
      <c r="N14" s="587"/>
    </row>
    <row r="15" spans="1:15" s="65" customFormat="1" ht="45" customHeight="1" x14ac:dyDescent="0.2">
      <c r="B15" s="586" t="s">
        <v>240</v>
      </c>
      <c r="C15" s="587">
        <v>5442.7250000000004</v>
      </c>
      <c r="D15" s="594"/>
      <c r="E15" s="587">
        <v>11139.772272727274</v>
      </c>
      <c r="F15" s="595"/>
      <c r="G15" s="587">
        <v>953</v>
      </c>
      <c r="H15" s="594"/>
      <c r="I15" s="587">
        <v>696.68</v>
      </c>
      <c r="J15" s="595"/>
      <c r="K15" s="587">
        <v>1235.98</v>
      </c>
      <c r="L15" s="594"/>
      <c r="M15" s="589">
        <v>17.420000000000002</v>
      </c>
      <c r="N15" s="596"/>
    </row>
    <row r="16" spans="1:15" s="65" customFormat="1" ht="51.75" customHeight="1" thickBot="1" x14ac:dyDescent="0.25">
      <c r="B16" s="586" t="s">
        <v>241</v>
      </c>
      <c r="C16" s="587">
        <v>5665.8249999999998</v>
      </c>
      <c r="D16" s="587"/>
      <c r="E16" s="597">
        <v>11009.75</v>
      </c>
      <c r="F16" s="588"/>
      <c r="G16" s="587">
        <v>919.05</v>
      </c>
      <c r="H16" s="587"/>
      <c r="I16" s="597">
        <v>706.98</v>
      </c>
      <c r="J16" s="588"/>
      <c r="K16" s="587">
        <v>1150.77</v>
      </c>
      <c r="L16" s="587"/>
      <c r="M16" s="589">
        <v>16.38</v>
      </c>
      <c r="N16" s="589"/>
    </row>
    <row r="17" spans="2:14" s="65" customFormat="1" ht="49.5" customHeight="1" thickBot="1" x14ac:dyDescent="0.25">
      <c r="B17" s="598" t="s">
        <v>307</v>
      </c>
      <c r="C17" s="599">
        <f>AVERAGE(C5:C16)</f>
        <v>4862.7702056277058</v>
      </c>
      <c r="D17" s="599">
        <f>AVERAGE(D5:D16)</f>
        <v>5757.5320000000002</v>
      </c>
      <c r="E17" s="599">
        <f t="shared" ref="E17:I17" si="0">AVERAGE(E5:E16)</f>
        <v>9594.2786670274181</v>
      </c>
      <c r="F17" s="599">
        <f>AVERAGE(F5:F16)</f>
        <v>9927.5439999999999</v>
      </c>
      <c r="G17" s="599">
        <f>AVERAGE(G5:G16)</f>
        <v>986.76833333333332</v>
      </c>
      <c r="H17" s="599">
        <f>AVERAGE(H5:H16)</f>
        <v>966.19399999999985</v>
      </c>
      <c r="I17" s="599">
        <f t="shared" si="0"/>
        <v>612.83249999999998</v>
      </c>
      <c r="J17" s="599">
        <f>AVERAGE(J5:J16)</f>
        <v>778.26</v>
      </c>
      <c r="K17" s="599">
        <f>AVERAGE(K5:K16)</f>
        <v>1248.3000000000002</v>
      </c>
      <c r="L17" s="599">
        <f>AVERAGE(L5:L16)</f>
        <v>1233.73</v>
      </c>
      <c r="M17" s="600">
        <f>AVERAGE(M5:M16)</f>
        <v>17.10166666666667</v>
      </c>
      <c r="N17" s="600">
        <f>AVERAGE(N5:N16)</f>
        <v>17.262</v>
      </c>
    </row>
    <row r="18" spans="2:14" ht="30" customHeight="1" x14ac:dyDescent="0.25"/>
    <row r="21" spans="2:14" x14ac:dyDescent="0.25">
      <c r="F21" s="95"/>
    </row>
    <row r="57" ht="42.75" customHeight="1" x14ac:dyDescent="0.25"/>
    <row r="96" spans="8:8" ht="26.25" x14ac:dyDescent="0.4">
      <c r="H96" s="120">
        <v>15</v>
      </c>
    </row>
    <row r="97" spans="8:8" ht="26.25" x14ac:dyDescent="0.4">
      <c r="H97" s="12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Y40" sqref="Y40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0"/>
      <c r="J3" s="20"/>
    </row>
    <row r="4" spans="2:10" ht="14.25" customHeight="1" x14ac:dyDescent="0.25">
      <c r="B4" s="99"/>
      <c r="C4" s="18" t="s">
        <v>601</v>
      </c>
      <c r="D4" s="18" t="s">
        <v>651</v>
      </c>
      <c r="E4" s="18"/>
      <c r="F4" s="18"/>
      <c r="G4" s="18"/>
      <c r="H4" s="18"/>
      <c r="I4" s="20"/>
      <c r="J4" s="20"/>
    </row>
    <row r="5" spans="2:10" ht="14.25" x14ac:dyDescent="0.2">
      <c r="B5" s="9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80" zoomScaleNormal="32" zoomScaleSheetLayoutView="80" workbookViewId="0">
      <pane ySplit="4" topLeftCell="A5" activePane="bottomLeft" state="frozen"/>
      <selection activeCell="G2" sqref="G2:H2"/>
      <selection pane="bottomLeft" activeCell="O83" sqref="O83"/>
    </sheetView>
  </sheetViews>
  <sheetFormatPr defaultRowHeight="15.75" x14ac:dyDescent="0.25"/>
  <cols>
    <col min="1" max="1" width="58.5703125" style="192" customWidth="1"/>
    <col min="2" max="2" width="14.28515625" style="192" customWidth="1"/>
    <col min="3" max="3" width="17" style="192" customWidth="1"/>
    <col min="4" max="4" width="17.140625" style="193" customWidth="1"/>
    <col min="5" max="5" width="15.5703125" style="193" customWidth="1"/>
    <col min="6" max="6" width="22.5703125" style="193" customWidth="1"/>
    <col min="7" max="7" width="12.5703125" style="192" customWidth="1"/>
    <col min="8" max="16384" width="9.140625" style="192"/>
  </cols>
  <sheetData>
    <row r="1" spans="1:6" ht="22.5" x14ac:dyDescent="0.2">
      <c r="A1" s="1444" t="s">
        <v>216</v>
      </c>
      <c r="B1" s="1444"/>
      <c r="C1" s="1444"/>
      <c r="D1" s="1444"/>
      <c r="E1" s="1444"/>
      <c r="F1" s="1444"/>
    </row>
    <row r="2" spans="1:6" ht="23.25" thickBot="1" x14ac:dyDescent="0.25">
      <c r="A2" s="233"/>
      <c r="B2" s="233"/>
      <c r="C2" s="233"/>
      <c r="D2" s="233"/>
      <c r="E2" s="233"/>
      <c r="F2" s="233"/>
    </row>
    <row r="3" spans="1:6" ht="19.5" thickBot="1" x14ac:dyDescent="0.25">
      <c r="A3" s="1356" t="s">
        <v>101</v>
      </c>
      <c r="B3" s="1451" t="s">
        <v>42</v>
      </c>
      <c r="C3" s="1595" t="s">
        <v>59</v>
      </c>
      <c r="D3" s="1596"/>
      <c r="E3" s="1597"/>
      <c r="F3" s="722" t="s">
        <v>60</v>
      </c>
    </row>
    <row r="4" spans="1:6" ht="28.5" customHeight="1" thickBot="1" x14ac:dyDescent="0.25">
      <c r="A4" s="1452"/>
      <c r="B4" s="1594"/>
      <c r="C4" s="1092" t="s">
        <v>799</v>
      </c>
      <c r="D4" s="1093" t="s">
        <v>800</v>
      </c>
      <c r="E4" s="791" t="s">
        <v>69</v>
      </c>
      <c r="F4" s="1094" t="s">
        <v>800</v>
      </c>
    </row>
    <row r="5" spans="1:6" ht="23.25" customHeight="1" x14ac:dyDescent="0.3">
      <c r="A5" s="702" t="s">
        <v>38</v>
      </c>
      <c r="B5" s="703"/>
      <c r="C5" s="1056"/>
      <c r="D5" s="1056"/>
      <c r="E5" s="1056"/>
      <c r="F5" s="1056"/>
    </row>
    <row r="6" spans="1:6" ht="21.75" customHeight="1" x14ac:dyDescent="0.25">
      <c r="A6" s="704" t="s">
        <v>106</v>
      </c>
      <c r="B6" s="9" t="s">
        <v>54</v>
      </c>
      <c r="C6" s="1056">
        <v>46.8</v>
      </c>
      <c r="D6" s="1056">
        <v>43.9</v>
      </c>
      <c r="E6" s="1056">
        <f>D6/C6*100</f>
        <v>93.803418803418808</v>
      </c>
      <c r="F6" s="1056">
        <v>46</v>
      </c>
    </row>
    <row r="7" spans="1:6" ht="21.75" customHeight="1" x14ac:dyDescent="0.25">
      <c r="A7" s="704" t="s">
        <v>493</v>
      </c>
      <c r="B7" s="9" t="s">
        <v>54</v>
      </c>
      <c r="C7" s="1056">
        <v>90.5</v>
      </c>
      <c r="D7" s="1056">
        <v>95.3</v>
      </c>
      <c r="E7" s="1056">
        <f t="shared" ref="E7:E34" si="0">D7/C7*100</f>
        <v>105.30386740331492</v>
      </c>
      <c r="F7" s="1056">
        <v>74.900000000000006</v>
      </c>
    </row>
    <row r="8" spans="1:6" ht="21.75" customHeight="1" x14ac:dyDescent="0.25">
      <c r="A8" s="704" t="s">
        <v>415</v>
      </c>
      <c r="B8" s="9" t="s">
        <v>54</v>
      </c>
      <c r="C8" s="1056">
        <v>89.4</v>
      </c>
      <c r="D8" s="1056">
        <v>92.6</v>
      </c>
      <c r="E8" s="1056">
        <f>D8/C8*100</f>
        <v>103.579418344519</v>
      </c>
      <c r="F8" s="1056">
        <v>77.900000000000006</v>
      </c>
    </row>
    <row r="9" spans="1:6" ht="21.75" customHeight="1" x14ac:dyDescent="0.25">
      <c r="A9" s="704" t="s">
        <v>107</v>
      </c>
      <c r="B9" s="9" t="s">
        <v>54</v>
      </c>
      <c r="C9" s="1056">
        <v>117.2</v>
      </c>
      <c r="D9" s="1056">
        <v>102.8</v>
      </c>
      <c r="E9" s="1056">
        <f t="shared" si="0"/>
        <v>87.713310580204777</v>
      </c>
      <c r="F9" s="1056">
        <v>166.2</v>
      </c>
    </row>
    <row r="10" spans="1:6" ht="21.75" customHeight="1" x14ac:dyDescent="0.25">
      <c r="A10" s="704" t="s">
        <v>494</v>
      </c>
      <c r="B10" s="9" t="s">
        <v>54</v>
      </c>
      <c r="C10" s="1056">
        <v>113.3</v>
      </c>
      <c r="D10" s="1056">
        <v>106.1</v>
      </c>
      <c r="E10" s="1056">
        <f t="shared" si="0"/>
        <v>93.64518976169461</v>
      </c>
      <c r="F10" s="1056">
        <v>110.8</v>
      </c>
    </row>
    <row r="11" spans="1:6" ht="21.75" customHeight="1" x14ac:dyDescent="0.25">
      <c r="A11" s="704" t="s">
        <v>108</v>
      </c>
      <c r="B11" s="9" t="s">
        <v>54</v>
      </c>
      <c r="C11" s="1056">
        <v>111.7</v>
      </c>
      <c r="D11" s="1056">
        <v>126</v>
      </c>
      <c r="E11" s="1056">
        <f t="shared" si="0"/>
        <v>112.80214861235451</v>
      </c>
      <c r="F11" s="1056">
        <v>129.69999999999999</v>
      </c>
    </row>
    <row r="12" spans="1:6" ht="21.75" customHeight="1" x14ac:dyDescent="0.25">
      <c r="A12" s="704" t="s">
        <v>109</v>
      </c>
      <c r="B12" s="9" t="s">
        <v>54</v>
      </c>
      <c r="C12" s="1056">
        <v>45.8</v>
      </c>
      <c r="D12" s="1056">
        <v>37.200000000000003</v>
      </c>
      <c r="E12" s="1056">
        <f t="shared" si="0"/>
        <v>81.2227074235808</v>
      </c>
      <c r="F12" s="1056">
        <v>36</v>
      </c>
    </row>
    <row r="13" spans="1:6" ht="21.75" customHeight="1" x14ac:dyDescent="0.25">
      <c r="A13" s="704" t="s">
        <v>503</v>
      </c>
      <c r="B13" s="9" t="s">
        <v>54</v>
      </c>
      <c r="C13" s="1056">
        <v>63.6</v>
      </c>
      <c r="D13" s="1056">
        <v>70.3</v>
      </c>
      <c r="E13" s="1056">
        <f t="shared" si="0"/>
        <v>110.53459119496856</v>
      </c>
      <c r="F13" s="1056">
        <v>44.6</v>
      </c>
    </row>
    <row r="14" spans="1:6" ht="21.75" customHeight="1" x14ac:dyDescent="0.25">
      <c r="A14" s="704" t="s">
        <v>110</v>
      </c>
      <c r="B14" s="9" t="s">
        <v>54</v>
      </c>
      <c r="C14" s="1056">
        <v>73.400000000000006</v>
      </c>
      <c r="D14" s="1056">
        <v>41.2</v>
      </c>
      <c r="E14" s="1056">
        <f t="shared" si="0"/>
        <v>56.130790190735688</v>
      </c>
      <c r="F14" s="1056">
        <v>47.3</v>
      </c>
    </row>
    <row r="15" spans="1:6" ht="21.75" customHeight="1" x14ac:dyDescent="0.25">
      <c r="A15" s="704" t="s">
        <v>495</v>
      </c>
      <c r="B15" s="9" t="s">
        <v>54</v>
      </c>
      <c r="C15" s="1056">
        <v>289.89999999999998</v>
      </c>
      <c r="D15" s="1056">
        <v>327.5</v>
      </c>
      <c r="E15" s="1056">
        <f t="shared" si="0"/>
        <v>112.96998965160401</v>
      </c>
      <c r="F15" s="1056">
        <v>342.7</v>
      </c>
    </row>
    <row r="16" spans="1:6" ht="21.75" customHeight="1" x14ac:dyDescent="0.25">
      <c r="A16" s="704" t="s">
        <v>496</v>
      </c>
      <c r="B16" s="9" t="s">
        <v>54</v>
      </c>
      <c r="C16" s="1056">
        <v>327.2</v>
      </c>
      <c r="D16" s="1056">
        <v>367.3</v>
      </c>
      <c r="E16" s="1056">
        <f t="shared" si="0"/>
        <v>112.2555012224939</v>
      </c>
      <c r="F16" s="1056">
        <v>375.3</v>
      </c>
    </row>
    <row r="17" spans="1:7" ht="21.75" customHeight="1" x14ac:dyDescent="0.25">
      <c r="A17" s="704" t="s">
        <v>497</v>
      </c>
      <c r="B17" s="9" t="s">
        <v>54</v>
      </c>
      <c r="C17" s="1056">
        <v>165.2</v>
      </c>
      <c r="D17" s="1056">
        <v>160.80000000000001</v>
      </c>
      <c r="E17" s="1056">
        <f t="shared" si="0"/>
        <v>97.33656174334142</v>
      </c>
      <c r="F17" s="1056">
        <v>161</v>
      </c>
    </row>
    <row r="18" spans="1:7" ht="21.75" customHeight="1" x14ac:dyDescent="0.25">
      <c r="A18" s="704" t="s">
        <v>498</v>
      </c>
      <c r="B18" s="9" t="s">
        <v>54</v>
      </c>
      <c r="C18" s="1056">
        <v>233.7</v>
      </c>
      <c r="D18" s="1056">
        <v>218.4</v>
      </c>
      <c r="E18" s="1056">
        <f t="shared" si="0"/>
        <v>93.453145057766378</v>
      </c>
      <c r="F18" s="1056">
        <v>205</v>
      </c>
    </row>
    <row r="19" spans="1:7" ht="21.75" customHeight="1" x14ac:dyDescent="0.35">
      <c r="A19" s="704" t="s">
        <v>499</v>
      </c>
      <c r="B19" s="9" t="s">
        <v>54</v>
      </c>
      <c r="C19" s="1056">
        <v>155.19999999999999</v>
      </c>
      <c r="D19" s="1056">
        <v>142.1</v>
      </c>
      <c r="E19" s="1056">
        <f t="shared" si="0"/>
        <v>91.55927835051547</v>
      </c>
      <c r="F19" s="1056">
        <v>155</v>
      </c>
      <c r="G19" s="645"/>
    </row>
    <row r="20" spans="1:7" ht="21.75" customHeight="1" x14ac:dyDescent="0.25">
      <c r="A20" s="704" t="s">
        <v>500</v>
      </c>
      <c r="B20" s="9" t="s">
        <v>54</v>
      </c>
      <c r="C20" s="1056">
        <v>135.69999999999999</v>
      </c>
      <c r="D20" s="1056">
        <v>137.80000000000001</v>
      </c>
      <c r="E20" s="1056">
        <f t="shared" si="0"/>
        <v>101.54753131908623</v>
      </c>
      <c r="F20" s="1056">
        <v>129.9</v>
      </c>
    </row>
    <row r="21" spans="1:7" ht="21.75" customHeight="1" x14ac:dyDescent="0.25">
      <c r="A21" s="704" t="s">
        <v>111</v>
      </c>
      <c r="B21" s="9" t="s">
        <v>54</v>
      </c>
      <c r="C21" s="1056">
        <v>453.1</v>
      </c>
      <c r="D21" s="1056">
        <v>437.3</v>
      </c>
      <c r="E21" s="1056">
        <f t="shared" si="0"/>
        <v>96.512911057161773</v>
      </c>
      <c r="F21" s="1056">
        <v>460.2</v>
      </c>
    </row>
    <row r="22" spans="1:7" ht="21.75" customHeight="1" x14ac:dyDescent="0.25">
      <c r="A22" s="704" t="s">
        <v>112</v>
      </c>
      <c r="B22" s="9" t="s">
        <v>54</v>
      </c>
      <c r="C22" s="1056">
        <v>342.9</v>
      </c>
      <c r="D22" s="1056">
        <v>342.8</v>
      </c>
      <c r="E22" s="1056">
        <f t="shared" si="0"/>
        <v>99.970836978711006</v>
      </c>
      <c r="F22" s="1056">
        <v>356</v>
      </c>
    </row>
    <row r="23" spans="1:7" ht="21.75" customHeight="1" x14ac:dyDescent="0.25">
      <c r="A23" s="704" t="s">
        <v>113</v>
      </c>
      <c r="B23" s="9" t="s">
        <v>54</v>
      </c>
      <c r="C23" s="1056">
        <v>287.10000000000002</v>
      </c>
      <c r="D23" s="1056">
        <v>316.8</v>
      </c>
      <c r="E23" s="1056">
        <f t="shared" si="0"/>
        <v>110.34482758620689</v>
      </c>
      <c r="F23" s="1056">
        <v>320.39999999999998</v>
      </c>
    </row>
    <row r="24" spans="1:7" ht="21.75" customHeight="1" x14ac:dyDescent="0.25">
      <c r="A24" s="704" t="s">
        <v>114</v>
      </c>
      <c r="B24" s="9" t="s">
        <v>54</v>
      </c>
      <c r="C24" s="1056">
        <v>293.89999999999998</v>
      </c>
      <c r="D24" s="1056">
        <v>322.89999999999998</v>
      </c>
      <c r="E24" s="1056">
        <f t="shared" si="0"/>
        <v>109.86730180333446</v>
      </c>
      <c r="F24" s="1056">
        <v>375.9</v>
      </c>
    </row>
    <row r="25" spans="1:7" ht="21.75" customHeight="1" x14ac:dyDescent="0.25">
      <c r="A25" s="704" t="s">
        <v>501</v>
      </c>
      <c r="B25" s="9" t="s">
        <v>54</v>
      </c>
      <c r="C25" s="1056">
        <v>166.9</v>
      </c>
      <c r="D25" s="1056">
        <v>174.4</v>
      </c>
      <c r="E25" s="1056">
        <f t="shared" si="0"/>
        <v>104.49370880766926</v>
      </c>
      <c r="F25" s="1056">
        <v>183</v>
      </c>
    </row>
    <row r="26" spans="1:7" ht="21.75" customHeight="1" x14ac:dyDescent="0.25">
      <c r="A26" s="704" t="s">
        <v>115</v>
      </c>
      <c r="B26" s="9" t="s">
        <v>57</v>
      </c>
      <c r="C26" s="1056">
        <v>70.900000000000006</v>
      </c>
      <c r="D26" s="1056">
        <v>69.7</v>
      </c>
      <c r="E26" s="1056">
        <f t="shared" si="0"/>
        <v>98.307475317348363</v>
      </c>
      <c r="F26" s="1056">
        <v>71.400000000000006</v>
      </c>
    </row>
    <row r="27" spans="1:7" ht="21.75" customHeight="1" x14ac:dyDescent="0.25">
      <c r="A27" s="704" t="s">
        <v>502</v>
      </c>
      <c r="B27" s="9" t="s">
        <v>55</v>
      </c>
      <c r="C27" s="1056">
        <v>83</v>
      </c>
      <c r="D27" s="1056">
        <v>86.6</v>
      </c>
      <c r="E27" s="1056">
        <f t="shared" si="0"/>
        <v>104.33734939759036</v>
      </c>
      <c r="F27" s="1056">
        <v>81.099999999999994</v>
      </c>
    </row>
    <row r="28" spans="1:7" ht="21.75" customHeight="1" x14ac:dyDescent="0.25">
      <c r="A28" s="704" t="s">
        <v>116</v>
      </c>
      <c r="B28" s="9" t="s">
        <v>55</v>
      </c>
      <c r="C28" s="1056">
        <v>89.4</v>
      </c>
      <c r="D28" s="1056">
        <v>99.1</v>
      </c>
      <c r="E28" s="1056">
        <f t="shared" si="0"/>
        <v>110.85011185682325</v>
      </c>
      <c r="F28" s="1056">
        <v>155.4</v>
      </c>
    </row>
    <row r="29" spans="1:7" ht="21.75" customHeight="1" x14ac:dyDescent="0.25">
      <c r="A29" s="704" t="s">
        <v>117</v>
      </c>
      <c r="B29" s="9" t="s">
        <v>56</v>
      </c>
      <c r="C29" s="1056">
        <v>381.8</v>
      </c>
      <c r="D29" s="1056">
        <v>378</v>
      </c>
      <c r="E29" s="1056">
        <f t="shared" si="0"/>
        <v>99.004714510214768</v>
      </c>
      <c r="F29" s="1056">
        <v>401.1</v>
      </c>
    </row>
    <row r="30" spans="1:7" ht="21.75" customHeight="1" x14ac:dyDescent="0.25">
      <c r="A30" s="704" t="s">
        <v>118</v>
      </c>
      <c r="B30" s="9" t="s">
        <v>56</v>
      </c>
      <c r="C30" s="1056">
        <v>449.5</v>
      </c>
      <c r="D30" s="1056">
        <v>453</v>
      </c>
      <c r="E30" s="1056">
        <f t="shared" si="0"/>
        <v>100.77864293659621</v>
      </c>
      <c r="F30" s="1056">
        <v>548.29999999999995</v>
      </c>
    </row>
    <row r="31" spans="1:7" ht="21.75" customHeight="1" x14ac:dyDescent="0.25">
      <c r="A31" s="704" t="s">
        <v>119</v>
      </c>
      <c r="B31" s="9" t="s">
        <v>56</v>
      </c>
      <c r="C31" s="1056">
        <v>501.9</v>
      </c>
      <c r="D31" s="1056">
        <v>737.3</v>
      </c>
      <c r="E31" s="1056">
        <f t="shared" si="0"/>
        <v>146.90177326160588</v>
      </c>
      <c r="F31" s="1056">
        <v>572.79999999999995</v>
      </c>
    </row>
    <row r="32" spans="1:7" ht="21.75" customHeight="1" x14ac:dyDescent="0.25">
      <c r="A32" s="704" t="s">
        <v>120</v>
      </c>
      <c r="B32" s="9" t="s">
        <v>56</v>
      </c>
      <c r="C32" s="1056">
        <v>136.30000000000001</v>
      </c>
      <c r="D32" s="1056">
        <v>123.8</v>
      </c>
      <c r="E32" s="1056">
        <f t="shared" si="0"/>
        <v>90.829053558327217</v>
      </c>
      <c r="F32" s="1056">
        <v>114.3</v>
      </c>
    </row>
    <row r="33" spans="1:6" ht="21.75" customHeight="1" x14ac:dyDescent="0.25">
      <c r="A33" s="704" t="s">
        <v>121</v>
      </c>
      <c r="B33" s="9" t="s">
        <v>55</v>
      </c>
      <c r="C33" s="1056">
        <v>153.6</v>
      </c>
      <c r="D33" s="1056">
        <v>159.5</v>
      </c>
      <c r="E33" s="1056">
        <f t="shared" si="0"/>
        <v>103.84114583333334</v>
      </c>
      <c r="F33" s="1056">
        <v>68.599999999999994</v>
      </c>
    </row>
    <row r="34" spans="1:6" ht="21.75" customHeight="1" thickBot="1" x14ac:dyDescent="0.3">
      <c r="A34" s="418" t="s">
        <v>122</v>
      </c>
      <c r="B34" s="9" t="s">
        <v>55</v>
      </c>
      <c r="C34" s="1056">
        <v>661.2</v>
      </c>
      <c r="D34" s="1056">
        <v>710.9</v>
      </c>
      <c r="E34" s="1056">
        <f t="shared" si="0"/>
        <v>107.51663641863279</v>
      </c>
      <c r="F34" s="1056">
        <v>751.3</v>
      </c>
    </row>
    <row r="35" spans="1:6" ht="27" customHeight="1" thickBot="1" x14ac:dyDescent="0.25">
      <c r="A35" s="705" t="s">
        <v>53</v>
      </c>
      <c r="B35" s="706"/>
      <c r="C35" s="1095"/>
      <c r="D35" s="1096"/>
      <c r="E35" s="1095"/>
      <c r="F35" s="1095"/>
    </row>
    <row r="36" spans="1:6" s="16" customFormat="1" ht="21.75" customHeight="1" x14ac:dyDescent="0.25">
      <c r="A36" s="707" t="s">
        <v>123</v>
      </c>
      <c r="B36" s="708" t="s">
        <v>34</v>
      </c>
      <c r="C36" s="1056">
        <v>900</v>
      </c>
      <c r="D36" s="1056">
        <v>900</v>
      </c>
      <c r="E36" s="1056">
        <f>D36/C36*100</f>
        <v>100</v>
      </c>
      <c r="F36" s="1056">
        <v>380</v>
      </c>
    </row>
    <row r="37" spans="1:6" s="16" customFormat="1" ht="21.75" customHeight="1" x14ac:dyDescent="0.25">
      <c r="A37" s="707" t="s">
        <v>124</v>
      </c>
      <c r="B37" s="708" t="s">
        <v>34</v>
      </c>
      <c r="C37" s="1056">
        <v>833.3</v>
      </c>
      <c r="D37" s="1056">
        <v>855.6</v>
      </c>
      <c r="E37" s="1056">
        <f>D37/C37*100</f>
        <v>102.67610704428178</v>
      </c>
      <c r="F37" s="1056">
        <v>566.70000000000005</v>
      </c>
    </row>
    <row r="38" spans="1:6" s="16" customFormat="1" ht="21.75" customHeight="1" x14ac:dyDescent="0.25">
      <c r="A38" s="707" t="s">
        <v>125</v>
      </c>
      <c r="B38" s="708" t="s">
        <v>34</v>
      </c>
      <c r="C38" s="1056">
        <v>572.20000000000005</v>
      </c>
      <c r="D38" s="1056">
        <v>594.4</v>
      </c>
      <c r="E38" s="1056">
        <f t="shared" ref="E38:E46" si="1">D38/C38*100</f>
        <v>103.87976232086682</v>
      </c>
      <c r="F38" s="1056">
        <v>475</v>
      </c>
    </row>
    <row r="39" spans="1:6" s="16" customFormat="1" ht="16.5" x14ac:dyDescent="0.25">
      <c r="A39" s="707" t="s">
        <v>126</v>
      </c>
      <c r="B39" s="708" t="s">
        <v>34</v>
      </c>
      <c r="C39" s="1056">
        <v>3000</v>
      </c>
      <c r="D39" s="1056">
        <v>3000</v>
      </c>
      <c r="E39" s="1056">
        <f t="shared" si="1"/>
        <v>100</v>
      </c>
      <c r="F39" s="1056">
        <v>2000</v>
      </c>
    </row>
    <row r="40" spans="1:6" s="16" customFormat="1" ht="16.5" x14ac:dyDescent="0.25">
      <c r="A40" s="707" t="s">
        <v>127</v>
      </c>
      <c r="B40" s="708" t="s">
        <v>34</v>
      </c>
      <c r="C40" s="1056">
        <v>3250</v>
      </c>
      <c r="D40" s="1056">
        <v>3250</v>
      </c>
      <c r="E40" s="1056">
        <f t="shared" si="1"/>
        <v>100</v>
      </c>
      <c r="F40" s="1056">
        <v>2750</v>
      </c>
    </row>
    <row r="41" spans="1:6" s="16" customFormat="1" ht="33" x14ac:dyDescent="0.25">
      <c r="A41" s="707" t="s">
        <v>504</v>
      </c>
      <c r="B41" s="708" t="s">
        <v>34</v>
      </c>
      <c r="C41" s="1056">
        <v>416.7</v>
      </c>
      <c r="D41" s="1056">
        <v>433.3</v>
      </c>
      <c r="E41" s="1056">
        <f t="shared" si="1"/>
        <v>103.98368130549555</v>
      </c>
      <c r="F41" s="1056">
        <v>400</v>
      </c>
    </row>
    <row r="42" spans="1:6" s="16" customFormat="1" ht="33" x14ac:dyDescent="0.25">
      <c r="A42" s="707" t="s">
        <v>128</v>
      </c>
      <c r="B42" s="708" t="s">
        <v>34</v>
      </c>
      <c r="C42" s="1056">
        <v>425</v>
      </c>
      <c r="D42" s="1056">
        <v>491.7</v>
      </c>
      <c r="E42" s="1056">
        <f t="shared" si="1"/>
        <v>115.69411764705882</v>
      </c>
      <c r="F42" s="1056">
        <v>450</v>
      </c>
    </row>
    <row r="43" spans="1:6" s="16" customFormat="1" ht="16.5" x14ac:dyDescent="0.25">
      <c r="A43" s="707" t="s">
        <v>129</v>
      </c>
      <c r="B43" s="708" t="s">
        <v>34</v>
      </c>
      <c r="C43" s="1056">
        <v>1150</v>
      </c>
      <c r="D43" s="1056">
        <v>1300</v>
      </c>
      <c r="E43" s="1056">
        <f t="shared" si="1"/>
        <v>113.04347826086956</v>
      </c>
      <c r="F43" s="1056" t="s">
        <v>206</v>
      </c>
    </row>
    <row r="44" spans="1:6" s="16" customFormat="1" ht="33" x14ac:dyDescent="0.25">
      <c r="A44" s="707" t="s">
        <v>480</v>
      </c>
      <c r="B44" s="708" t="s">
        <v>34</v>
      </c>
      <c r="C44" s="1056">
        <v>5233.3999999999996</v>
      </c>
      <c r="D44" s="1056">
        <v>5166.7</v>
      </c>
      <c r="E44" s="1056">
        <f t="shared" si="1"/>
        <v>98.725493942752323</v>
      </c>
      <c r="F44" s="1056" t="s">
        <v>206</v>
      </c>
    </row>
    <row r="45" spans="1:6" s="16" customFormat="1" ht="33" customHeight="1" x14ac:dyDescent="0.25">
      <c r="A45" s="707" t="s">
        <v>481</v>
      </c>
      <c r="B45" s="708" t="s">
        <v>34</v>
      </c>
      <c r="C45" s="1056">
        <v>4000</v>
      </c>
      <c r="D45" s="1056">
        <v>4000</v>
      </c>
      <c r="E45" s="1056">
        <f t="shared" si="1"/>
        <v>100</v>
      </c>
      <c r="F45" s="1056" t="s">
        <v>206</v>
      </c>
    </row>
    <row r="46" spans="1:6" s="16" customFormat="1" ht="18" customHeight="1" x14ac:dyDescent="0.25">
      <c r="A46" s="709" t="s">
        <v>130</v>
      </c>
      <c r="B46" s="708" t="s">
        <v>34</v>
      </c>
      <c r="C46" s="1056">
        <v>210</v>
      </c>
      <c r="D46" s="1056">
        <v>250</v>
      </c>
      <c r="E46" s="1056">
        <f t="shared" si="1"/>
        <v>119.04761904761905</v>
      </c>
      <c r="F46" s="1056">
        <v>123</v>
      </c>
    </row>
    <row r="47" spans="1:6" s="16" customFormat="1" ht="17.25" thickBot="1" x14ac:dyDescent="0.3">
      <c r="A47" s="710" t="s">
        <v>282</v>
      </c>
      <c r="B47" s="711" t="s">
        <v>34</v>
      </c>
      <c r="C47" s="1056">
        <v>358.3</v>
      </c>
      <c r="D47" s="1056">
        <v>375</v>
      </c>
      <c r="E47" s="1056">
        <f>D47/C47*100</f>
        <v>104.66089868825006</v>
      </c>
      <c r="F47" s="1056">
        <v>325</v>
      </c>
    </row>
    <row r="48" spans="1:6" ht="27" customHeight="1" thickBot="1" x14ac:dyDescent="0.25">
      <c r="A48" s="712" t="s">
        <v>105</v>
      </c>
      <c r="B48" s="706" t="s">
        <v>34</v>
      </c>
      <c r="C48" s="1095">
        <v>368</v>
      </c>
      <c r="D48" s="1118">
        <v>368</v>
      </c>
      <c r="E48" s="424">
        <f t="shared" ref="E48:E58" si="2">D48/C48*100</f>
        <v>100</v>
      </c>
      <c r="F48" s="1048">
        <v>373.5</v>
      </c>
    </row>
    <row r="49" spans="1:6" ht="53.25" customHeight="1" thickBot="1" x14ac:dyDescent="0.3">
      <c r="A49" s="713" t="s">
        <v>608</v>
      </c>
      <c r="B49" s="714" t="s">
        <v>34</v>
      </c>
      <c r="C49" s="1048">
        <v>5.8</v>
      </c>
      <c r="D49" s="1118">
        <v>5.8</v>
      </c>
      <c r="E49" s="424">
        <f t="shared" si="2"/>
        <v>100</v>
      </c>
      <c r="F49" s="1048">
        <v>5.8</v>
      </c>
    </row>
    <row r="50" spans="1:6" ht="56.25" customHeight="1" thickBot="1" x14ac:dyDescent="0.25">
      <c r="A50" s="715" t="s">
        <v>609</v>
      </c>
      <c r="B50" s="716" t="s">
        <v>34</v>
      </c>
      <c r="C50" s="1095">
        <v>7.6</v>
      </c>
      <c r="D50" s="1095">
        <v>7.6</v>
      </c>
      <c r="E50" s="1095">
        <f>D50/C50*100</f>
        <v>100</v>
      </c>
      <c r="F50" s="1095">
        <v>7.6</v>
      </c>
    </row>
    <row r="51" spans="1:6" ht="24.75" customHeight="1" thickBot="1" x14ac:dyDescent="0.25">
      <c r="A51" s="715" t="s">
        <v>131</v>
      </c>
      <c r="B51" s="716" t="s">
        <v>34</v>
      </c>
      <c r="C51" s="1095">
        <v>102.7</v>
      </c>
      <c r="D51" s="1095">
        <v>102.7</v>
      </c>
      <c r="E51" s="1095">
        <f t="shared" si="2"/>
        <v>100</v>
      </c>
      <c r="F51" s="1095">
        <v>102.7</v>
      </c>
    </row>
    <row r="52" spans="1:6" ht="36.75" customHeight="1" thickBot="1" x14ac:dyDescent="0.3">
      <c r="A52" s="717" t="s">
        <v>132</v>
      </c>
      <c r="B52" s="716" t="s">
        <v>34</v>
      </c>
      <c r="C52" s="1095">
        <v>3175</v>
      </c>
      <c r="D52" s="1095">
        <v>3175</v>
      </c>
      <c r="E52" s="1095">
        <f>D52/C52*100</f>
        <v>100</v>
      </c>
      <c r="F52" s="1095" t="s">
        <v>206</v>
      </c>
    </row>
    <row r="53" spans="1:6" ht="35.25" customHeight="1" x14ac:dyDescent="0.2">
      <c r="A53" s="718" t="s">
        <v>133</v>
      </c>
      <c r="B53" s="719" t="s">
        <v>34</v>
      </c>
      <c r="C53" s="1048">
        <v>2267.5</v>
      </c>
      <c r="D53" s="1048">
        <v>2413.3000000000002</v>
      </c>
      <c r="E53" s="1048">
        <f>D53/C53*100</f>
        <v>106.42998897464169</v>
      </c>
      <c r="F53" s="1105" t="s">
        <v>206</v>
      </c>
    </row>
    <row r="54" spans="1:6" ht="50.25" customHeight="1" thickBot="1" x14ac:dyDescent="0.25">
      <c r="A54" s="720" t="s">
        <v>249</v>
      </c>
      <c r="B54" s="721" t="s">
        <v>34</v>
      </c>
      <c r="C54" s="1119">
        <v>163.6</v>
      </c>
      <c r="D54" s="1119">
        <v>163.6</v>
      </c>
      <c r="E54" s="446">
        <f>D54/C54*100</f>
        <v>100</v>
      </c>
      <c r="F54" s="446">
        <v>83.33</v>
      </c>
    </row>
    <row r="55" spans="1:6" ht="23.25" hidden="1" customHeight="1" thickBot="1" x14ac:dyDescent="0.25">
      <c r="A55" s="1598" t="s">
        <v>261</v>
      </c>
      <c r="B55" s="298" t="s">
        <v>208</v>
      </c>
      <c r="C55" s="299">
        <v>9825</v>
      </c>
      <c r="D55" s="300">
        <v>163.6</v>
      </c>
      <c r="E55" s="301">
        <f t="shared" si="2"/>
        <v>1.6651399491094145</v>
      </c>
      <c r="F55" s="269" t="s">
        <v>206</v>
      </c>
    </row>
    <row r="56" spans="1:6" ht="21.75" hidden="1" customHeight="1" thickBot="1" x14ac:dyDescent="0.25">
      <c r="A56" s="1599"/>
      <c r="B56" s="276" t="s">
        <v>209</v>
      </c>
      <c r="C56" s="253">
        <v>28000</v>
      </c>
      <c r="D56" s="277">
        <v>28000</v>
      </c>
      <c r="E56" s="275">
        <f t="shared" si="2"/>
        <v>100</v>
      </c>
      <c r="F56" s="252" t="s">
        <v>206</v>
      </c>
    </row>
    <row r="57" spans="1:6" ht="23.25" hidden="1" customHeight="1" thickBot="1" x14ac:dyDescent="0.25">
      <c r="A57" s="1600" t="s">
        <v>262</v>
      </c>
      <c r="B57" s="276" t="s">
        <v>208</v>
      </c>
      <c r="C57" s="253">
        <v>9440</v>
      </c>
      <c r="D57" s="277">
        <v>9440</v>
      </c>
      <c r="E57" s="275">
        <f t="shared" si="2"/>
        <v>100</v>
      </c>
      <c r="F57" s="252" t="s">
        <v>206</v>
      </c>
    </row>
    <row r="58" spans="1:6" ht="21.75" hidden="1" customHeight="1" thickBot="1" x14ac:dyDescent="0.25">
      <c r="A58" s="1599"/>
      <c r="B58" s="276" t="s">
        <v>209</v>
      </c>
      <c r="C58" s="253">
        <v>50000</v>
      </c>
      <c r="D58" s="277">
        <v>50000</v>
      </c>
      <c r="E58" s="275">
        <f t="shared" si="2"/>
        <v>100</v>
      </c>
      <c r="F58" s="252" t="s">
        <v>206</v>
      </c>
    </row>
    <row r="59" spans="1:6" ht="39.75" customHeight="1" thickBot="1" x14ac:dyDescent="0.25">
      <c r="A59" s="650" t="s">
        <v>711</v>
      </c>
      <c r="B59" s="646"/>
      <c r="C59" s="1095"/>
      <c r="D59" s="1096"/>
      <c r="E59" s="1097"/>
      <c r="F59" s="1095"/>
    </row>
    <row r="60" spans="1:6" ht="33" x14ac:dyDescent="0.2">
      <c r="A60" s="647" t="s">
        <v>490</v>
      </c>
      <c r="B60" s="648" t="s">
        <v>61</v>
      </c>
      <c r="C60" s="1120">
        <v>54.49</v>
      </c>
      <c r="D60" s="1121">
        <v>58.88</v>
      </c>
      <c r="E60" s="1">
        <f>D60/C60*100</f>
        <v>108.05652413286842</v>
      </c>
      <c r="F60" s="1049">
        <v>71.290000000000006</v>
      </c>
    </row>
    <row r="61" spans="1:6" ht="24" customHeight="1" x14ac:dyDescent="0.2">
      <c r="A61" s="649" t="s">
        <v>360</v>
      </c>
      <c r="B61" s="648" t="s">
        <v>62</v>
      </c>
      <c r="C61" s="1122">
        <v>1.45</v>
      </c>
      <c r="D61" s="1123">
        <v>1.58</v>
      </c>
      <c r="E61" s="1">
        <f t="shared" ref="E61:E64" si="3">D61/C61*100</f>
        <v>108.96551724137933</v>
      </c>
      <c r="F61" s="1049">
        <v>1.58</v>
      </c>
    </row>
    <row r="62" spans="1:6" ht="24" customHeight="1" x14ac:dyDescent="0.2">
      <c r="A62" s="649" t="s">
        <v>134</v>
      </c>
      <c r="B62" s="648" t="s">
        <v>255</v>
      </c>
      <c r="C62" s="1049">
        <v>1102.1400000000001</v>
      </c>
      <c r="D62" s="1121">
        <v>1141.02</v>
      </c>
      <c r="E62" s="1">
        <f t="shared" si="3"/>
        <v>103.52768250857423</v>
      </c>
      <c r="F62" s="1049">
        <v>1326.43</v>
      </c>
    </row>
    <row r="63" spans="1:6" ht="24" customHeight="1" x14ac:dyDescent="0.2">
      <c r="A63" s="649" t="s">
        <v>135</v>
      </c>
      <c r="B63" s="648" t="s">
        <v>256</v>
      </c>
      <c r="C63" s="1049">
        <v>75.06</v>
      </c>
      <c r="D63" s="1121">
        <v>77.86</v>
      </c>
      <c r="E63" s="1">
        <f t="shared" si="3"/>
        <v>103.73034905409007</v>
      </c>
      <c r="F63" s="1049">
        <v>147.22</v>
      </c>
    </row>
    <row r="64" spans="1:6" ht="24" customHeight="1" thickBot="1" x14ac:dyDescent="0.25">
      <c r="A64" s="649" t="s">
        <v>136</v>
      </c>
      <c r="B64" s="648" t="s">
        <v>256</v>
      </c>
      <c r="C64" s="1049">
        <v>50.42</v>
      </c>
      <c r="D64" s="1121">
        <v>71.03</v>
      </c>
      <c r="E64" s="1">
        <f t="shared" si="3"/>
        <v>140.8766362554542</v>
      </c>
      <c r="F64" s="1049">
        <v>80.47</v>
      </c>
    </row>
    <row r="65" spans="1:21" ht="41.25" customHeight="1" thickBot="1" x14ac:dyDescent="0.35">
      <c r="A65" s="723" t="s">
        <v>217</v>
      </c>
      <c r="B65" s="646" t="s">
        <v>34</v>
      </c>
      <c r="C65" s="1095" t="s">
        <v>612</v>
      </c>
      <c r="D65" s="1096" t="s">
        <v>612</v>
      </c>
      <c r="E65" s="1095">
        <v>0</v>
      </c>
      <c r="F65" s="1095">
        <v>22</v>
      </c>
    </row>
    <row r="66" spans="1:21" ht="21.75" x14ac:dyDescent="0.3">
      <c r="A66" s="673" t="s">
        <v>710</v>
      </c>
      <c r="B66" s="674"/>
      <c r="C66" s="1124"/>
      <c r="D66" s="1125"/>
      <c r="E66" s="1124"/>
      <c r="F66" s="1126"/>
    </row>
    <row r="67" spans="1:21" ht="16.5" x14ac:dyDescent="0.25">
      <c r="A67" s="724" t="s">
        <v>491</v>
      </c>
      <c r="B67" s="725" t="s">
        <v>34</v>
      </c>
      <c r="C67" s="1056">
        <v>27690.83</v>
      </c>
      <c r="D67" s="1127">
        <v>31417.16</v>
      </c>
      <c r="E67" s="1056">
        <f>D67/C67*100</f>
        <v>113.45690974232264</v>
      </c>
      <c r="F67" s="414">
        <v>28391.51</v>
      </c>
      <c r="G67" s="192">
        <v>32440.42</v>
      </c>
    </row>
    <row r="68" spans="1:21" ht="33" x14ac:dyDescent="0.2">
      <c r="A68" s="647" t="s">
        <v>137</v>
      </c>
      <c r="B68" s="725" t="s">
        <v>34</v>
      </c>
      <c r="C68" s="1056">
        <v>2675.05</v>
      </c>
      <c r="D68" s="1127">
        <v>2660.7</v>
      </c>
      <c r="E68" s="1056">
        <f>D68/C68*100</f>
        <v>99.463561428758325</v>
      </c>
      <c r="F68" s="1056">
        <v>1279.68</v>
      </c>
      <c r="G68" s="192">
        <v>1068.06</v>
      </c>
    </row>
    <row r="69" spans="1:21" ht="33" x14ac:dyDescent="0.25">
      <c r="A69" s="709" t="s">
        <v>138</v>
      </c>
      <c r="B69" s="725" t="s">
        <v>33</v>
      </c>
      <c r="C69" s="1056">
        <f>C68/C67*100</f>
        <v>9.6604182684303783</v>
      </c>
      <c r="D69" s="1127">
        <f>D68/D67*100</f>
        <v>8.4689386309901966</v>
      </c>
      <c r="E69" s="1056">
        <f>D69/C69*100</f>
        <v>87.66637629621215</v>
      </c>
      <c r="F69" s="1127">
        <f>F68/F67*100</f>
        <v>4.5072629106377233</v>
      </c>
      <c r="G69" s="8">
        <f>G68/G67*100</f>
        <v>3.2923741431214513</v>
      </c>
    </row>
    <row r="70" spans="1:21" ht="34.5" customHeight="1" thickBot="1" x14ac:dyDescent="0.3">
      <c r="A70" s="710" t="s">
        <v>278</v>
      </c>
      <c r="B70" s="726" t="s">
        <v>34</v>
      </c>
      <c r="C70" s="1007">
        <v>3245</v>
      </c>
      <c r="D70" s="1008">
        <v>3245</v>
      </c>
      <c r="E70" s="1050">
        <f>D70/C70*100</f>
        <v>100</v>
      </c>
      <c r="F70" s="1128" t="s">
        <v>709</v>
      </c>
    </row>
    <row r="71" spans="1:21" ht="20.25" customHeight="1" x14ac:dyDescent="0.2">
      <c r="A71" s="1404" t="s">
        <v>483</v>
      </c>
      <c r="B71" s="1404"/>
      <c r="C71" s="1404"/>
      <c r="D71" s="1404"/>
      <c r="E71" s="1404"/>
      <c r="F71" s="1404"/>
    </row>
    <row r="72" spans="1:21" ht="17.25" customHeight="1" x14ac:dyDescent="0.2">
      <c r="A72" s="1404" t="s">
        <v>770</v>
      </c>
      <c r="B72" s="1404"/>
      <c r="C72" s="1404"/>
      <c r="D72" s="1404"/>
      <c r="E72" s="1404"/>
      <c r="F72" s="140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1432"/>
      <c r="B73" s="1432"/>
      <c r="C73" s="1432"/>
      <c r="D73" s="1432"/>
      <c r="E73" s="1432"/>
      <c r="F73" s="1432"/>
    </row>
    <row r="74" spans="1:21" ht="13.5" customHeight="1" x14ac:dyDescent="0.2">
      <c r="D74" s="192"/>
      <c r="E74" s="192"/>
      <c r="F74" s="192"/>
    </row>
    <row r="75" spans="1:21" ht="15.75" customHeight="1" x14ac:dyDescent="0.2">
      <c r="A75" s="119"/>
      <c r="B75" s="196"/>
      <c r="C75" s="196"/>
      <c r="D75" s="196"/>
      <c r="E75" s="196"/>
      <c r="F75" s="196"/>
    </row>
    <row r="83" spans="4:6" ht="57.75" customHeight="1" x14ac:dyDescent="0.25"/>
    <row r="85" spans="4:6" ht="12.75" x14ac:dyDescent="0.2">
      <c r="D85" s="192"/>
      <c r="E85" s="192"/>
      <c r="F85" s="192"/>
    </row>
    <row r="86" spans="4:6" ht="12.75" x14ac:dyDescent="0.2">
      <c r="D86" s="192"/>
      <c r="E86" s="192"/>
      <c r="F86" s="192"/>
    </row>
    <row r="87" spans="4:6" ht="12.75" x14ac:dyDescent="0.2">
      <c r="D87" s="192"/>
      <c r="E87" s="192"/>
      <c r="F87" s="192"/>
    </row>
    <row r="88" spans="4:6" ht="12.75" x14ac:dyDescent="0.2">
      <c r="D88" s="192"/>
      <c r="E88" s="192"/>
      <c r="F88" s="192"/>
    </row>
    <row r="89" spans="4:6" ht="12.75" x14ac:dyDescent="0.2">
      <c r="D89" s="192"/>
      <c r="E89" s="192"/>
      <c r="F89" s="192"/>
    </row>
    <row r="90" spans="4:6" ht="12.75" x14ac:dyDescent="0.2">
      <c r="D90" s="192"/>
      <c r="E90" s="192"/>
      <c r="F90" s="192"/>
    </row>
    <row r="91" spans="4:6" ht="12.75" x14ac:dyDescent="0.2">
      <c r="D91" s="192"/>
      <c r="E91" s="192"/>
      <c r="F91" s="192"/>
    </row>
    <row r="92" spans="4:6" ht="12.75" x14ac:dyDescent="0.2">
      <c r="D92" s="192"/>
      <c r="E92" s="192"/>
      <c r="F92" s="192"/>
    </row>
  </sheetData>
  <mergeCells count="9">
    <mergeCell ref="A71:F71"/>
    <mergeCell ref="A72:F72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&amp;C&amp;P+16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110" zoomScaleNormal="95" zoomScaleSheetLayoutView="100" workbookViewId="0">
      <selection activeCell="M142" sqref="M142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192" customFormat="1" ht="22.5" x14ac:dyDescent="0.2">
      <c r="A1" s="1444"/>
      <c r="B1" s="1444"/>
      <c r="C1" s="1444"/>
      <c r="D1" s="1444"/>
      <c r="E1" s="144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92" customFormat="1" ht="22.5" x14ac:dyDescent="0.2">
      <c r="A2" s="233"/>
      <c r="B2" s="233"/>
      <c r="C2" s="233"/>
      <c r="D2" s="233"/>
      <c r="E2" s="23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92" customFormat="1" ht="18.75" x14ac:dyDescent="0.2">
      <c r="A3" s="1378"/>
      <c r="B3" s="1673"/>
      <c r="C3" s="1674"/>
      <c r="D3" s="1674"/>
      <c r="E3" s="23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92" customFormat="1" ht="28.5" customHeight="1" x14ac:dyDescent="0.2">
      <c r="A4" s="1672"/>
      <c r="B4" s="1672"/>
      <c r="C4" s="232" t="s">
        <v>651</v>
      </c>
      <c r="D4" s="234"/>
      <c r="E4" s="23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92" customFormat="1" ht="23.25" customHeight="1" x14ac:dyDescent="0.3">
      <c r="A5" s="155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92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92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92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92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92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92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92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92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92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92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92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92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92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92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92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92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92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92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92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92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92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92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92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92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92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92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92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92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92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92" customFormat="1" ht="27" customHeight="1" x14ac:dyDescent="0.2">
      <c r="A35" s="232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5"/>
      <c r="B36" s="177"/>
      <c r="C36" s="1"/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16" customFormat="1" ht="21.75" customHeight="1" x14ac:dyDescent="0.25">
      <c r="A37" s="35"/>
      <c r="B37" s="177"/>
      <c r="C37" s="1"/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6" customFormat="1" ht="21.75" customHeight="1" x14ac:dyDescent="0.25">
      <c r="A38" s="35"/>
      <c r="B38" s="177"/>
      <c r="C38" s="1"/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16" customFormat="1" ht="16.5" x14ac:dyDescent="0.25">
      <c r="A39" s="35"/>
      <c r="B39" s="177"/>
      <c r="C39" s="1"/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6" customFormat="1" ht="16.5" x14ac:dyDescent="0.25">
      <c r="A40" s="35"/>
      <c r="B40" s="177"/>
      <c r="C40" s="1"/>
      <c r="D40" s="1"/>
      <c r="E40" s="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16" customFormat="1" ht="16.5" x14ac:dyDescent="0.25">
      <c r="A41" s="35"/>
      <c r="B41" s="177"/>
      <c r="C41" s="1"/>
      <c r="D41" s="1"/>
      <c r="E41" s="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16" customFormat="1" ht="16.5" x14ac:dyDescent="0.25">
      <c r="A42" s="35"/>
      <c r="B42" s="177"/>
      <c r="C42" s="1"/>
      <c r="D42" s="1"/>
      <c r="E42" s="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16" customFormat="1" ht="16.5" x14ac:dyDescent="0.25">
      <c r="A43" s="35"/>
      <c r="B43" s="177"/>
      <c r="C43" s="1"/>
      <c r="D43" s="1"/>
      <c r="E43" s="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6" customFormat="1" ht="16.5" x14ac:dyDescent="0.25">
      <c r="A44" s="35"/>
      <c r="B44" s="177"/>
      <c r="C44" s="1"/>
      <c r="D44" s="1"/>
      <c r="E44" s="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6" customFormat="1" ht="33" customHeight="1" x14ac:dyDescent="0.25">
      <c r="A45" s="35"/>
      <c r="B45" s="177"/>
      <c r="C45" s="1"/>
      <c r="D45" s="1"/>
      <c r="E45" s="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6" customFormat="1" ht="18" customHeight="1" x14ac:dyDescent="0.25">
      <c r="A46" s="32"/>
      <c r="B46" s="177"/>
      <c r="C46" s="1"/>
      <c r="D46" s="1"/>
      <c r="E46" s="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6" customFormat="1" ht="16.5" x14ac:dyDescent="0.25">
      <c r="A47" s="32"/>
      <c r="B47" s="177"/>
      <c r="C47" s="1"/>
      <c r="D47" s="1"/>
      <c r="E47" s="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92" customFormat="1" ht="27" customHeight="1" x14ac:dyDescent="0.2">
      <c r="A48" s="138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92" customFormat="1" ht="53.25" customHeight="1" x14ac:dyDescent="0.25">
      <c r="A49" s="34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92" customFormat="1" ht="56.25" customHeight="1" x14ac:dyDescent="0.2">
      <c r="A50" s="35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92" customFormat="1" ht="24.75" customHeight="1" x14ac:dyDescent="0.2">
      <c r="A51" s="35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92" customFormat="1" ht="36.75" customHeight="1" x14ac:dyDescent="0.25">
      <c r="A52" s="32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92" customFormat="1" ht="35.25" customHeight="1" x14ac:dyDescent="0.2">
      <c r="A53" s="35"/>
      <c r="B53" s="9"/>
      <c r="C53" s="1"/>
      <c r="D53" s="1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92" customFormat="1" ht="50.25" customHeight="1" x14ac:dyDescent="0.2">
      <c r="A54" s="35"/>
      <c r="B54" s="9"/>
      <c r="C54" s="213"/>
      <c r="D54" s="1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92" customFormat="1" ht="23.25" hidden="1" customHeight="1" x14ac:dyDescent="0.2">
      <c r="A55" s="1671"/>
      <c r="B55" s="214"/>
      <c r="C55" s="215"/>
      <c r="D55" s="216"/>
      <c r="E55" s="21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92" customFormat="1" ht="21.75" hidden="1" customHeight="1" x14ac:dyDescent="0.2">
      <c r="A56" s="1671"/>
      <c r="B56" s="214"/>
      <c r="C56" s="215"/>
      <c r="D56" s="216"/>
      <c r="E56" s="21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92" customFormat="1" ht="23.25" hidden="1" customHeight="1" x14ac:dyDescent="0.2">
      <c r="A57" s="1671"/>
      <c r="B57" s="214"/>
      <c r="C57" s="215"/>
      <c r="D57" s="216"/>
      <c r="E57" s="21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92" customFormat="1" ht="21.75" hidden="1" customHeight="1" x14ac:dyDescent="0.2">
      <c r="A58" s="1671"/>
      <c r="B58" s="214"/>
      <c r="C58" s="215"/>
      <c r="D58" s="216"/>
      <c r="E58" s="21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92" customFormat="1" ht="39.75" customHeight="1" x14ac:dyDescent="0.2">
      <c r="A59" s="37"/>
      <c r="B59" s="29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92" customFormat="1" ht="16.5" x14ac:dyDescent="0.2">
      <c r="A60" s="48"/>
      <c r="B60" s="40"/>
      <c r="C60" s="121"/>
      <c r="D60" s="1"/>
      <c r="E60" s="12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92" customFormat="1" ht="16.5" x14ac:dyDescent="0.2">
      <c r="A61" s="38"/>
      <c r="B61" s="40"/>
      <c r="C61" s="178"/>
      <c r="D61" s="1"/>
      <c r="E61" s="12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92" customFormat="1" ht="16.5" x14ac:dyDescent="0.2">
      <c r="A62" s="38"/>
      <c r="B62" s="40"/>
      <c r="C62" s="121"/>
      <c r="D62" s="1"/>
      <c r="E62" s="1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92" customFormat="1" ht="16.5" x14ac:dyDescent="0.2">
      <c r="A63" s="38"/>
      <c r="B63" s="40"/>
      <c r="C63" s="121"/>
      <c r="D63" s="1"/>
      <c r="E63" s="1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92" customFormat="1" ht="16.5" x14ac:dyDescent="0.2">
      <c r="A64" s="38"/>
      <c r="B64" s="40"/>
      <c r="C64" s="121"/>
      <c r="D64" s="1"/>
      <c r="E64" s="1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92" customFormat="1" ht="18.75" x14ac:dyDescent="0.3">
      <c r="A65" s="44"/>
      <c r="B65" s="29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92" customFormat="1" ht="18.75" x14ac:dyDescent="0.3">
      <c r="A66" s="41"/>
      <c r="B66" s="45"/>
      <c r="C66" s="46"/>
      <c r="D66" s="46"/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92" customFormat="1" ht="16.5" x14ac:dyDescent="0.25">
      <c r="A67" s="47"/>
      <c r="B67" s="29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92" customFormat="1" ht="16.5" x14ac:dyDescent="0.2">
      <c r="A68" s="48"/>
      <c r="B68" s="29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92" customFormat="1" ht="16.5" x14ac:dyDescent="0.25">
      <c r="A69" s="32"/>
      <c r="B69" s="29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92" customFormat="1" ht="16.5" x14ac:dyDescent="0.25">
      <c r="A70" s="32"/>
      <c r="B70" s="29"/>
      <c r="C70" s="231"/>
      <c r="D70" s="1"/>
      <c r="E70" s="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92" customFormat="1" ht="16.5" x14ac:dyDescent="0.2">
      <c r="A71" s="1432"/>
      <c r="B71" s="1432"/>
      <c r="C71" s="1432"/>
      <c r="D71" s="1432"/>
      <c r="E71" s="143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92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9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92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92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92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92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92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92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92" customFormat="1" ht="15.75" customHeight="1" x14ac:dyDescent="0.2">
      <c r="A80" s="179"/>
      <c r="B80" s="97"/>
      <c r="C80" s="97"/>
      <c r="D80" s="97"/>
      <c r="E80" s="97"/>
      <c r="F80" s="4"/>
      <c r="G80" s="180"/>
      <c r="H80" s="180"/>
      <c r="I80" s="180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1:23" s="192" customFormat="1" ht="15.75" customHeight="1" x14ac:dyDescent="0.2">
      <c r="A81" s="179"/>
      <c r="B81" s="97"/>
      <c r="C81" s="97"/>
      <c r="D81" s="97"/>
      <c r="E81" s="97"/>
      <c r="F81" s="4"/>
      <c r="G81" s="180"/>
      <c r="H81" s="180"/>
      <c r="I81" s="180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</row>
    <row r="82" spans="1:23" s="192" customFormat="1" ht="15.75" customHeight="1" x14ac:dyDescent="0.2">
      <c r="A82" s="179"/>
      <c r="B82" s="97"/>
      <c r="C82" s="97"/>
      <c r="D82" s="97"/>
      <c r="E82" s="97"/>
      <c r="F82" s="4"/>
      <c r="G82" s="180"/>
      <c r="H82" s="180"/>
      <c r="I82" s="180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</row>
    <row r="83" spans="1:23" s="192" customFormat="1" ht="15.75" customHeight="1" x14ac:dyDescent="0.2">
      <c r="A83" s="179"/>
      <c r="B83" s="97"/>
      <c r="C83" s="97"/>
      <c r="D83" s="97"/>
      <c r="E83" s="97"/>
      <c r="F83" s="4"/>
      <c r="G83" s="180"/>
      <c r="H83" s="180"/>
      <c r="I83" s="180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</row>
    <row r="84" spans="1:23" s="192" customFormat="1" ht="15.75" customHeight="1" x14ac:dyDescent="0.2">
      <c r="A84" s="179"/>
      <c r="B84" s="97"/>
      <c r="C84" s="97"/>
      <c r="D84" s="97"/>
      <c r="E84" s="97"/>
      <c r="F84" s="4"/>
      <c r="G84" s="180"/>
      <c r="H84" s="180"/>
      <c r="I84" s="180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</row>
    <row r="85" spans="1:23" s="192" customFormat="1" ht="15.75" x14ac:dyDescent="0.25">
      <c r="A85" s="4"/>
      <c r="B85" s="4"/>
      <c r="C85" s="14"/>
      <c r="D85" s="14"/>
      <c r="E85" s="14"/>
      <c r="F85" s="4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3"/>
      <c r="T85" s="182"/>
      <c r="U85" s="183"/>
    </row>
    <row r="86" spans="1:23" s="192" customFormat="1" ht="33" customHeight="1" x14ac:dyDescent="0.25">
      <c r="A86" s="4"/>
      <c r="B86" s="4"/>
      <c r="C86" s="14"/>
      <c r="D86" s="14"/>
      <c r="E86" s="14"/>
      <c r="F86" s="4"/>
      <c r="G86" s="180"/>
      <c r="H86" s="180"/>
      <c r="I86" s="180"/>
      <c r="J86" s="184"/>
      <c r="K86" s="184"/>
      <c r="L86" s="184"/>
      <c r="M86" s="183"/>
      <c r="N86" s="183"/>
      <c r="O86" s="183"/>
      <c r="P86" s="182"/>
      <c r="Q86" s="182"/>
      <c r="R86" s="182"/>
      <c r="S86" s="183"/>
      <c r="T86" s="182"/>
      <c r="U86" s="183"/>
    </row>
    <row r="87" spans="1:23" s="192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92" customFormat="1" ht="15.75" x14ac:dyDescent="0.25">
      <c r="A88" s="4"/>
      <c r="B88" s="4"/>
      <c r="C88" s="14"/>
      <c r="D88" s="14"/>
      <c r="E88" s="1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92" customFormat="1" ht="15.75" x14ac:dyDescent="0.25">
      <c r="A89" s="4"/>
      <c r="B89" s="4"/>
      <c r="C89" s="14"/>
      <c r="D89" s="14"/>
      <c r="E89" s="1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92" customFormat="1" ht="21" hidden="1" customHeight="1" x14ac:dyDescent="0.2">
      <c r="A90" s="1432"/>
      <c r="B90" s="1432"/>
      <c r="C90" s="1432"/>
      <c r="D90" s="1432"/>
      <c r="E90" s="143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192" customFormat="1" ht="13.5" hidden="1" customHeight="1" x14ac:dyDescent="0.2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192" customFormat="1" ht="15.75" hidden="1" customHeight="1" x14ac:dyDescent="0.2">
      <c r="A92" s="119"/>
      <c r="B92" s="196"/>
      <c r="C92" s="196"/>
      <c r="D92" s="196"/>
      <c r="E92" s="196"/>
      <c r="G92" s="180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4"/>
    </row>
    <row r="93" spans="1:23" s="192" customFormat="1" ht="15.75" hidden="1" x14ac:dyDescent="0.25">
      <c r="C93" s="193"/>
      <c r="D93" s="193"/>
      <c r="E93" s="193"/>
      <c r="G93" s="180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4"/>
      <c r="V93" s="4"/>
      <c r="W93" s="4"/>
    </row>
    <row r="94" spans="1:23" s="192" customFormat="1" ht="15.75" hidden="1" x14ac:dyDescent="0.25">
      <c r="C94" s="193"/>
      <c r="D94" s="193"/>
      <c r="E94" s="193"/>
      <c r="G94" s="180"/>
      <c r="H94" s="184"/>
      <c r="I94" s="184"/>
      <c r="J94" s="184"/>
      <c r="K94" s="184"/>
      <c r="L94" s="183"/>
      <c r="M94" s="183"/>
      <c r="N94" s="183"/>
      <c r="O94" s="183"/>
      <c r="P94" s="183"/>
      <c r="Q94" s="183"/>
      <c r="R94" s="183"/>
      <c r="S94" s="183"/>
      <c r="T94" s="183"/>
      <c r="U94" s="4"/>
      <c r="V94" s="4"/>
      <c r="W94" s="4"/>
    </row>
    <row r="95" spans="1:23" s="192" customFormat="1" ht="15.75" hidden="1" x14ac:dyDescent="0.25">
      <c r="C95" s="193"/>
      <c r="D95" s="193"/>
      <c r="E95" s="193"/>
      <c r="G95" s="180"/>
      <c r="H95" s="184"/>
      <c r="I95" s="184"/>
      <c r="J95" s="184"/>
      <c r="K95" s="184"/>
      <c r="L95" s="183"/>
      <c r="M95" s="183"/>
      <c r="N95" s="183"/>
      <c r="O95" s="183"/>
      <c r="P95" s="183"/>
      <c r="Q95" s="183"/>
      <c r="R95" s="183"/>
      <c r="S95" s="183"/>
      <c r="T95" s="183"/>
      <c r="U95" s="4"/>
      <c r="V95" s="4"/>
      <c r="W95" s="4"/>
    </row>
    <row r="96" spans="1:23" s="192" customFormat="1" ht="15.75" hidden="1" x14ac:dyDescent="0.25">
      <c r="C96" s="193"/>
      <c r="D96" s="193"/>
      <c r="E96" s="19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92" customFormat="1" ht="15.75" hidden="1" x14ac:dyDescent="0.25">
      <c r="C97" s="193"/>
      <c r="D97" s="193"/>
      <c r="E97" s="19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92" customFormat="1" ht="15.75" hidden="1" x14ac:dyDescent="0.25">
      <c r="C98" s="193"/>
      <c r="D98" s="193"/>
      <c r="E98" s="193"/>
    </row>
    <row r="99" spans="1:23" s="192" customFormat="1" ht="15.75" hidden="1" x14ac:dyDescent="0.25">
      <c r="C99" s="193"/>
      <c r="D99" s="193"/>
      <c r="E99" s="193"/>
    </row>
    <row r="100" spans="1:23" s="192" customFormat="1" ht="15.75" hidden="1" x14ac:dyDescent="0.25">
      <c r="C100" s="193"/>
      <c r="D100" s="193"/>
      <c r="E100" s="193"/>
    </row>
    <row r="101" spans="1:23" s="192" customFormat="1" ht="15.75" hidden="1" x14ac:dyDescent="0.25">
      <c r="C101" s="193"/>
      <c r="D101" s="193"/>
      <c r="E101" s="193"/>
    </row>
    <row r="102" spans="1:23" s="192" customFormat="1" hidden="1" x14ac:dyDescent="0.2"/>
    <row r="103" spans="1:23" s="192" customFormat="1" hidden="1" x14ac:dyDescent="0.2"/>
    <row r="104" spans="1:23" s="192" customFormat="1" hidden="1" x14ac:dyDescent="0.2"/>
    <row r="105" spans="1:23" s="192" customFormat="1" hidden="1" x14ac:dyDescent="0.2"/>
    <row r="106" spans="1:23" s="192" customFormat="1" hidden="1" x14ac:dyDescent="0.2"/>
    <row r="107" spans="1:23" s="192" customFormat="1" hidden="1" x14ac:dyDescent="0.2"/>
    <row r="108" spans="1:23" s="192" customFormat="1" hidden="1" x14ac:dyDescent="0.2"/>
    <row r="109" spans="1:23" s="192" customFormat="1" hidden="1" x14ac:dyDescent="0.2"/>
    <row r="110" spans="1:23" s="192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192" customFormat="1" ht="15.75" x14ac:dyDescent="0.25">
      <c r="A111" s="4"/>
      <c r="B111" s="4"/>
      <c r="C111" s="14"/>
      <c r="D111" s="14"/>
      <c r="E111" s="1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192" customFormat="1" ht="15.75" x14ac:dyDescent="0.25">
      <c r="A112" s="4"/>
      <c r="B112" s="4"/>
      <c r="C112" s="14"/>
      <c r="D112" s="14"/>
      <c r="E112" s="1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192" customFormat="1" ht="17.25" thickBot="1" x14ac:dyDescent="0.25">
      <c r="A113" s="1670" t="s">
        <v>398</v>
      </c>
      <c r="B113" s="1670"/>
      <c r="C113" s="1670"/>
      <c r="D113" s="1670"/>
      <c r="E113" s="1670"/>
      <c r="F113" s="1670"/>
      <c r="G113" s="1670"/>
      <c r="H113" s="1670"/>
      <c r="I113" s="1670"/>
      <c r="J113" s="1670"/>
      <c r="K113" s="1670"/>
      <c r="L113" s="1670"/>
      <c r="M113" s="1670"/>
      <c r="N113" s="1670"/>
      <c r="O113" s="1670"/>
      <c r="P113" s="1670"/>
      <c r="Q113" s="4"/>
      <c r="R113" s="4"/>
      <c r="S113" s="4"/>
      <c r="T113" s="4"/>
      <c r="U113" s="4"/>
    </row>
    <row r="114" spans="1:21" s="192" customFormat="1" ht="6.75" customHeight="1" x14ac:dyDescent="0.2">
      <c r="A114" s="1312" t="s">
        <v>238</v>
      </c>
      <c r="B114" s="1314"/>
      <c r="C114" s="1613">
        <v>2010</v>
      </c>
      <c r="D114" s="1613">
        <v>2011</v>
      </c>
      <c r="E114" s="1613">
        <v>2012</v>
      </c>
      <c r="F114" s="1613">
        <v>2013</v>
      </c>
      <c r="G114" s="1613">
        <v>2014</v>
      </c>
      <c r="H114" s="1613">
        <v>2015</v>
      </c>
      <c r="I114" s="1613">
        <v>2016</v>
      </c>
      <c r="J114" s="1635">
        <v>2017</v>
      </c>
      <c r="K114" s="1636"/>
      <c r="L114" s="1636"/>
      <c r="M114" s="1636"/>
      <c r="N114" s="1636"/>
      <c r="O114" s="1637"/>
      <c r="P114" s="1641" t="s">
        <v>804</v>
      </c>
      <c r="Q114" s="4"/>
      <c r="R114" s="4"/>
      <c r="S114" s="4"/>
      <c r="T114" s="4"/>
      <c r="U114" s="4"/>
    </row>
    <row r="115" spans="1:21" ht="13.5" customHeight="1" x14ac:dyDescent="0.2">
      <c r="A115" s="1650"/>
      <c r="B115" s="1651"/>
      <c r="C115" s="1614"/>
      <c r="D115" s="1614"/>
      <c r="E115" s="1614"/>
      <c r="F115" s="1614"/>
      <c r="G115" s="1614"/>
      <c r="H115" s="1614"/>
      <c r="I115" s="1614"/>
      <c r="J115" s="1638"/>
      <c r="K115" s="1639"/>
      <c r="L115" s="1639"/>
      <c r="M115" s="1639"/>
      <c r="N115" s="1639"/>
      <c r="O115" s="1640"/>
      <c r="P115" s="1642"/>
    </row>
    <row r="116" spans="1:21" ht="12.75" customHeight="1" x14ac:dyDescent="0.2">
      <c r="A116" s="1650"/>
      <c r="B116" s="1651"/>
      <c r="C116" s="1614"/>
      <c r="D116" s="1614"/>
      <c r="E116" s="1614"/>
      <c r="F116" s="1614"/>
      <c r="G116" s="1614"/>
      <c r="H116" s="1614"/>
      <c r="I116" s="1614"/>
      <c r="J116" s="1644" t="s">
        <v>7</v>
      </c>
      <c r="K116" s="1646" t="s">
        <v>8</v>
      </c>
      <c r="L116" s="1646" t="s">
        <v>16</v>
      </c>
      <c r="M116" s="1646" t="s">
        <v>9</v>
      </c>
      <c r="N116" s="1646" t="s">
        <v>18</v>
      </c>
      <c r="O116" s="1648" t="s">
        <v>19</v>
      </c>
      <c r="P116" s="1642"/>
    </row>
    <row r="117" spans="1:21" ht="13.5" customHeight="1" thickBot="1" x14ac:dyDescent="0.25">
      <c r="A117" s="1652"/>
      <c r="B117" s="1653"/>
      <c r="C117" s="1615"/>
      <c r="D117" s="1615"/>
      <c r="E117" s="1615"/>
      <c r="F117" s="1615"/>
      <c r="G117" s="1615"/>
      <c r="H117" s="1615"/>
      <c r="I117" s="1615"/>
      <c r="J117" s="1645"/>
      <c r="K117" s="1647"/>
      <c r="L117" s="1647"/>
      <c r="M117" s="1647"/>
      <c r="N117" s="1647"/>
      <c r="O117" s="1649"/>
      <c r="P117" s="1643"/>
    </row>
    <row r="118" spans="1:21" ht="16.5" customHeight="1" x14ac:dyDescent="0.2">
      <c r="A118" s="1665" t="s">
        <v>529</v>
      </c>
      <c r="B118" s="1666"/>
      <c r="C118" s="1610">
        <v>107.9</v>
      </c>
      <c r="D118" s="1669">
        <v>106.12</v>
      </c>
      <c r="E118" s="1669">
        <v>106.82</v>
      </c>
      <c r="F118" s="1669">
        <v>104.8</v>
      </c>
      <c r="G118" s="1669">
        <v>109.46</v>
      </c>
      <c r="H118" s="1607">
        <v>110.56</v>
      </c>
      <c r="I118" s="1607">
        <v>104.7</v>
      </c>
      <c r="J118" s="651">
        <v>100.36</v>
      </c>
      <c r="K118" s="652">
        <v>100.08</v>
      </c>
      <c r="L118" s="652">
        <v>100.13</v>
      </c>
      <c r="M118" s="652">
        <v>100.23</v>
      </c>
      <c r="N118" s="652">
        <v>99.97</v>
      </c>
      <c r="O118" s="653"/>
      <c r="P118" s="1616">
        <v>100.77</v>
      </c>
    </row>
    <row r="119" spans="1:21" ht="17.25" customHeight="1" x14ac:dyDescent="0.25">
      <c r="A119" s="1621"/>
      <c r="B119" s="1667"/>
      <c r="C119" s="1611"/>
      <c r="D119" s="1630"/>
      <c r="E119" s="1630"/>
      <c r="F119" s="1630"/>
      <c r="G119" s="1630"/>
      <c r="H119" s="1608"/>
      <c r="I119" s="1608"/>
      <c r="J119" s="654" t="s">
        <v>218</v>
      </c>
      <c r="K119" s="655" t="s">
        <v>227</v>
      </c>
      <c r="L119" s="655" t="s">
        <v>228</v>
      </c>
      <c r="M119" s="655" t="s">
        <v>229</v>
      </c>
      <c r="N119" s="655" t="s">
        <v>230</v>
      </c>
      <c r="O119" s="656" t="s">
        <v>231</v>
      </c>
      <c r="P119" s="1617"/>
    </row>
    <row r="120" spans="1:21" ht="19.5" customHeight="1" thickBot="1" x14ac:dyDescent="0.3">
      <c r="A120" s="1623"/>
      <c r="B120" s="1668"/>
      <c r="C120" s="1612"/>
      <c r="D120" s="1631"/>
      <c r="E120" s="1631"/>
      <c r="F120" s="1631"/>
      <c r="G120" s="1631"/>
      <c r="H120" s="1609"/>
      <c r="I120" s="1609"/>
      <c r="J120" s="660"/>
      <c r="K120" s="661"/>
      <c r="L120" s="661"/>
      <c r="M120" s="661"/>
      <c r="N120" s="661"/>
      <c r="O120" s="662"/>
      <c r="P120" s="1618"/>
    </row>
    <row r="121" spans="1:21" ht="12.75" customHeight="1" x14ac:dyDescent="0.25">
      <c r="A121" s="1659" t="s">
        <v>239</v>
      </c>
      <c r="B121" s="1660"/>
      <c r="C121" s="1610">
        <v>107.5</v>
      </c>
      <c r="D121" s="1610">
        <v>105.93</v>
      </c>
      <c r="E121" s="1610">
        <v>106.85</v>
      </c>
      <c r="F121" s="1610">
        <v>104.67</v>
      </c>
      <c r="G121" s="1610">
        <v>109.88</v>
      </c>
      <c r="H121" s="1601">
        <v>112.05</v>
      </c>
      <c r="I121" s="1601">
        <v>105.3</v>
      </c>
      <c r="J121" s="654" t="s">
        <v>7</v>
      </c>
      <c r="K121" s="655" t="s">
        <v>8</v>
      </c>
      <c r="L121" s="655" t="s">
        <v>16</v>
      </c>
      <c r="M121" s="655" t="s">
        <v>9</v>
      </c>
      <c r="N121" s="655" t="s">
        <v>18</v>
      </c>
      <c r="O121" s="656" t="s">
        <v>19</v>
      </c>
      <c r="P121" s="1654">
        <v>100.91</v>
      </c>
    </row>
    <row r="122" spans="1:21" ht="12.75" customHeight="1" x14ac:dyDescent="0.2">
      <c r="A122" s="1661"/>
      <c r="B122" s="1662"/>
      <c r="C122" s="1611"/>
      <c r="D122" s="1611"/>
      <c r="E122" s="1611"/>
      <c r="F122" s="1611"/>
      <c r="G122" s="1611"/>
      <c r="H122" s="1602"/>
      <c r="I122" s="1602"/>
      <c r="J122" s="663">
        <v>100.41</v>
      </c>
      <c r="K122" s="664">
        <v>100.05</v>
      </c>
      <c r="L122" s="664">
        <v>100.18</v>
      </c>
      <c r="M122" s="664">
        <v>100.35</v>
      </c>
      <c r="N122" s="664">
        <v>99.92</v>
      </c>
      <c r="O122" s="665"/>
      <c r="P122" s="1655"/>
    </row>
    <row r="123" spans="1:21" ht="12.75" customHeight="1" x14ac:dyDescent="0.25">
      <c r="A123" s="1661"/>
      <c r="B123" s="1662"/>
      <c r="C123" s="1611"/>
      <c r="D123" s="1611"/>
      <c r="E123" s="1611"/>
      <c r="F123" s="1611"/>
      <c r="G123" s="1611"/>
      <c r="H123" s="1602"/>
      <c r="I123" s="1602"/>
      <c r="J123" s="654" t="s">
        <v>218</v>
      </c>
      <c r="K123" s="655" t="s">
        <v>227</v>
      </c>
      <c r="L123" s="655" t="s">
        <v>228</v>
      </c>
      <c r="M123" s="655" t="s">
        <v>229</v>
      </c>
      <c r="N123" s="655" t="s">
        <v>230</v>
      </c>
      <c r="O123" s="656" t="s">
        <v>231</v>
      </c>
      <c r="P123" s="1655"/>
    </row>
    <row r="124" spans="1:21" ht="15" customHeight="1" thickBot="1" x14ac:dyDescent="0.3">
      <c r="A124" s="1663"/>
      <c r="B124" s="1664"/>
      <c r="C124" s="1612"/>
      <c r="D124" s="1612"/>
      <c r="E124" s="1612"/>
      <c r="F124" s="1612"/>
      <c r="G124" s="1612"/>
      <c r="H124" s="1603"/>
      <c r="I124" s="1603"/>
      <c r="J124" s="666"/>
      <c r="K124" s="667"/>
      <c r="L124" s="667"/>
      <c r="M124" s="667"/>
      <c r="N124" s="667"/>
      <c r="O124" s="668"/>
      <c r="P124" s="1656"/>
    </row>
    <row r="125" spans="1:21" ht="12.75" customHeight="1" x14ac:dyDescent="0.25">
      <c r="A125" s="1659" t="s">
        <v>237</v>
      </c>
      <c r="B125" s="1660"/>
      <c r="C125" s="1610">
        <v>109.06</v>
      </c>
      <c r="D125" s="1610">
        <v>106.61</v>
      </c>
      <c r="E125" s="1610">
        <v>106.78</v>
      </c>
      <c r="F125" s="1610">
        <v>105.16</v>
      </c>
      <c r="G125" s="1610">
        <v>108.32</v>
      </c>
      <c r="H125" s="1601">
        <v>106.89</v>
      </c>
      <c r="I125" s="1601">
        <v>103.2</v>
      </c>
      <c r="J125" s="669" t="s">
        <v>7</v>
      </c>
      <c r="K125" s="670" t="s">
        <v>8</v>
      </c>
      <c r="L125" s="670" t="s">
        <v>16</v>
      </c>
      <c r="M125" s="670" t="s">
        <v>9</v>
      </c>
      <c r="N125" s="670" t="s">
        <v>18</v>
      </c>
      <c r="O125" s="671" t="s">
        <v>19</v>
      </c>
      <c r="P125" s="1654">
        <v>100.37</v>
      </c>
    </row>
    <row r="126" spans="1:21" ht="12.75" customHeight="1" x14ac:dyDescent="0.2">
      <c r="A126" s="1661"/>
      <c r="B126" s="1662"/>
      <c r="C126" s="1611"/>
      <c r="D126" s="1611"/>
      <c r="E126" s="1611"/>
      <c r="F126" s="1611"/>
      <c r="G126" s="1611"/>
      <c r="H126" s="1602"/>
      <c r="I126" s="1602"/>
      <c r="J126" s="663">
        <v>100.22</v>
      </c>
      <c r="K126" s="664">
        <v>100.14</v>
      </c>
      <c r="L126" s="664">
        <v>99.99</v>
      </c>
      <c r="M126" s="664">
        <v>99.93</v>
      </c>
      <c r="N126" s="664">
        <v>100.09</v>
      </c>
      <c r="O126" s="665"/>
      <c r="P126" s="1655"/>
    </row>
    <row r="127" spans="1:21" ht="12.75" customHeight="1" x14ac:dyDescent="0.25">
      <c r="A127" s="1661"/>
      <c r="B127" s="1662"/>
      <c r="C127" s="1611"/>
      <c r="D127" s="1611"/>
      <c r="E127" s="1611"/>
      <c r="F127" s="1611"/>
      <c r="G127" s="1611"/>
      <c r="H127" s="1602"/>
      <c r="I127" s="1602"/>
      <c r="J127" s="654" t="s">
        <v>218</v>
      </c>
      <c r="K127" s="655" t="s">
        <v>227</v>
      </c>
      <c r="L127" s="655" t="s">
        <v>228</v>
      </c>
      <c r="M127" s="655" t="s">
        <v>229</v>
      </c>
      <c r="N127" s="655" t="s">
        <v>230</v>
      </c>
      <c r="O127" s="656" t="s">
        <v>231</v>
      </c>
      <c r="P127" s="1655"/>
    </row>
    <row r="128" spans="1:21" ht="17.25" customHeight="1" thickBot="1" x14ac:dyDescent="0.3">
      <c r="A128" s="1663"/>
      <c r="B128" s="1664"/>
      <c r="C128" s="1612"/>
      <c r="D128" s="1612"/>
      <c r="E128" s="1612"/>
      <c r="F128" s="1612"/>
      <c r="G128" s="1612"/>
      <c r="H128" s="1603"/>
      <c r="I128" s="1603"/>
      <c r="J128" s="666"/>
      <c r="K128" s="667"/>
      <c r="L128" s="667"/>
      <c r="M128" s="667"/>
      <c r="N128" s="667"/>
      <c r="O128" s="672"/>
      <c r="P128" s="1656"/>
    </row>
    <row r="129" spans="1:30" ht="12.75" customHeight="1" x14ac:dyDescent="0.25">
      <c r="A129" s="302"/>
      <c r="B129" s="303"/>
      <c r="C129" s="304"/>
      <c r="D129" s="305"/>
      <c r="E129" s="305"/>
      <c r="F129" s="305"/>
      <c r="G129" s="305"/>
      <c r="H129" s="305"/>
      <c r="I129" s="305"/>
      <c r="J129" s="306"/>
      <c r="K129" s="306"/>
      <c r="L129" s="306"/>
      <c r="M129" s="306"/>
      <c r="N129" s="306"/>
      <c r="O129" s="305"/>
      <c r="P129" s="305"/>
    </row>
    <row r="130" spans="1:30" ht="17.25" thickBot="1" x14ac:dyDescent="0.3">
      <c r="A130" s="1657" t="s">
        <v>414</v>
      </c>
      <c r="B130" s="1657"/>
      <c r="C130" s="1657"/>
      <c r="D130" s="1657"/>
      <c r="E130" s="1657"/>
      <c r="F130" s="1657"/>
      <c r="G130" s="1657"/>
      <c r="H130" s="1658"/>
      <c r="I130" s="1658"/>
      <c r="J130" s="1658"/>
      <c r="K130" s="1658"/>
      <c r="L130" s="1658"/>
      <c r="M130" s="1658"/>
      <c r="N130" s="1658"/>
      <c r="O130" s="1658"/>
      <c r="P130" s="1658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</row>
    <row r="131" spans="1:30" ht="3" customHeight="1" x14ac:dyDescent="0.2">
      <c r="A131" s="1312" t="s">
        <v>238</v>
      </c>
      <c r="B131" s="1314"/>
      <c r="C131" s="1613">
        <v>2010</v>
      </c>
      <c r="D131" s="1613">
        <v>2011</v>
      </c>
      <c r="E131" s="1613">
        <v>2012</v>
      </c>
      <c r="F131" s="1613">
        <v>2013</v>
      </c>
      <c r="G131" s="1613">
        <v>2014</v>
      </c>
      <c r="H131" s="1613">
        <v>2015</v>
      </c>
      <c r="I131" s="1613">
        <v>2016</v>
      </c>
      <c r="J131" s="1635">
        <v>2017</v>
      </c>
      <c r="K131" s="1636"/>
      <c r="L131" s="1636"/>
      <c r="M131" s="1636"/>
      <c r="N131" s="1636"/>
      <c r="O131" s="1637"/>
      <c r="P131" s="1641" t="s">
        <v>804</v>
      </c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</row>
    <row r="132" spans="1:30" ht="12.75" customHeight="1" x14ac:dyDescent="0.2">
      <c r="A132" s="1650"/>
      <c r="B132" s="1651"/>
      <c r="C132" s="1614"/>
      <c r="D132" s="1614"/>
      <c r="E132" s="1614"/>
      <c r="F132" s="1614"/>
      <c r="G132" s="1614"/>
      <c r="H132" s="1614"/>
      <c r="I132" s="1614"/>
      <c r="J132" s="1638"/>
      <c r="K132" s="1639"/>
      <c r="L132" s="1639"/>
      <c r="M132" s="1639"/>
      <c r="N132" s="1639"/>
      <c r="O132" s="1640"/>
      <c r="P132" s="1642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</row>
    <row r="133" spans="1:30" ht="13.5" customHeight="1" x14ac:dyDescent="0.2">
      <c r="A133" s="1650"/>
      <c r="B133" s="1651"/>
      <c r="C133" s="1614"/>
      <c r="D133" s="1614"/>
      <c r="E133" s="1614"/>
      <c r="F133" s="1614"/>
      <c r="G133" s="1614"/>
      <c r="H133" s="1614"/>
      <c r="I133" s="1614"/>
      <c r="J133" s="1644" t="s">
        <v>7</v>
      </c>
      <c r="K133" s="1646" t="s">
        <v>8</v>
      </c>
      <c r="L133" s="1646" t="s">
        <v>16</v>
      </c>
      <c r="M133" s="1646" t="s">
        <v>9</v>
      </c>
      <c r="N133" s="1646" t="s">
        <v>18</v>
      </c>
      <c r="O133" s="1648" t="s">
        <v>19</v>
      </c>
      <c r="P133" s="1642"/>
      <c r="R133" s="149"/>
      <c r="S133" s="150"/>
      <c r="T133" s="150"/>
      <c r="U133" s="150"/>
      <c r="V133" s="150"/>
      <c r="W133" s="150"/>
      <c r="X133" s="150"/>
      <c r="Y133" s="151"/>
      <c r="Z133" s="151"/>
      <c r="AA133" s="151"/>
      <c r="AB133" s="151"/>
      <c r="AC133" s="148"/>
      <c r="AD133" s="148"/>
    </row>
    <row r="134" spans="1:30" ht="13.5" customHeight="1" thickBot="1" x14ac:dyDescent="0.25">
      <c r="A134" s="1652"/>
      <c r="B134" s="1653"/>
      <c r="C134" s="1615"/>
      <c r="D134" s="1615"/>
      <c r="E134" s="1615"/>
      <c r="F134" s="1615"/>
      <c r="G134" s="1615"/>
      <c r="H134" s="1615"/>
      <c r="I134" s="1615"/>
      <c r="J134" s="1645"/>
      <c r="K134" s="1647"/>
      <c r="L134" s="1647"/>
      <c r="M134" s="1647"/>
      <c r="N134" s="1647"/>
      <c r="O134" s="1649"/>
      <c r="P134" s="1643"/>
      <c r="R134" s="149"/>
      <c r="S134" s="150"/>
      <c r="T134" s="150"/>
      <c r="U134" s="150"/>
      <c r="V134" s="150"/>
      <c r="W134" s="150"/>
      <c r="X134" s="150"/>
      <c r="Y134" s="151"/>
      <c r="Z134" s="151"/>
      <c r="AA134" s="151"/>
      <c r="AB134" s="151"/>
      <c r="AC134" s="148"/>
      <c r="AD134" s="148"/>
    </row>
    <row r="135" spans="1:30" ht="12.75" customHeight="1" x14ac:dyDescent="0.2">
      <c r="A135" s="1619" t="s">
        <v>528</v>
      </c>
      <c r="B135" s="1620"/>
      <c r="C135" s="1625">
        <v>108.78</v>
      </c>
      <c r="D135" s="1626">
        <v>106.1</v>
      </c>
      <c r="E135" s="1626">
        <v>106.57</v>
      </c>
      <c r="F135" s="1629">
        <v>106.47</v>
      </c>
      <c r="G135" s="1604">
        <v>111.35</v>
      </c>
      <c r="H135" s="1607">
        <v>112.91</v>
      </c>
      <c r="I135" s="1632">
        <v>105.4</v>
      </c>
      <c r="J135" s="651">
        <v>100.62</v>
      </c>
      <c r="K135" s="652">
        <v>100.22</v>
      </c>
      <c r="L135" s="652">
        <v>100.13</v>
      </c>
      <c r="M135" s="652">
        <v>100.33</v>
      </c>
      <c r="N135" s="652">
        <v>100.37</v>
      </c>
      <c r="O135" s="653"/>
      <c r="P135" s="1616">
        <v>101.67</v>
      </c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</row>
    <row r="136" spans="1:30" ht="16.5" x14ac:dyDescent="0.25">
      <c r="A136" s="1621"/>
      <c r="B136" s="1622"/>
      <c r="C136" s="1611"/>
      <c r="D136" s="1627"/>
      <c r="E136" s="1627"/>
      <c r="F136" s="1630"/>
      <c r="G136" s="1605"/>
      <c r="H136" s="1608"/>
      <c r="I136" s="1633"/>
      <c r="J136" s="654" t="s">
        <v>218</v>
      </c>
      <c r="K136" s="655" t="s">
        <v>227</v>
      </c>
      <c r="L136" s="655" t="s">
        <v>228</v>
      </c>
      <c r="M136" s="655" t="s">
        <v>229</v>
      </c>
      <c r="N136" s="655" t="s">
        <v>230</v>
      </c>
      <c r="O136" s="656" t="s">
        <v>231</v>
      </c>
      <c r="P136" s="1617"/>
    </row>
    <row r="137" spans="1:30" ht="24.75" customHeight="1" thickBot="1" x14ac:dyDescent="0.25">
      <c r="A137" s="1623"/>
      <c r="B137" s="1624"/>
      <c r="C137" s="1612"/>
      <c r="D137" s="1628"/>
      <c r="E137" s="1628"/>
      <c r="F137" s="1631"/>
      <c r="G137" s="1606"/>
      <c r="H137" s="1609"/>
      <c r="I137" s="1634"/>
      <c r="J137" s="657"/>
      <c r="K137" s="658"/>
      <c r="L137" s="658"/>
      <c r="M137" s="658"/>
      <c r="N137" s="658"/>
      <c r="O137" s="659"/>
      <c r="P137" s="1618"/>
    </row>
    <row r="138" spans="1:30" ht="16.5" x14ac:dyDescent="0.25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</row>
  </sheetData>
  <mergeCells count="78">
    <mergeCell ref="J116:J117"/>
    <mergeCell ref="K116:K117"/>
    <mergeCell ref="L116:L117"/>
    <mergeCell ref="A57:A58"/>
    <mergeCell ref="A1:E1"/>
    <mergeCell ref="A3:A4"/>
    <mergeCell ref="B3:B4"/>
    <mergeCell ref="C3:D3"/>
    <mergeCell ref="A55:A56"/>
    <mergeCell ref="I114:I117"/>
    <mergeCell ref="M116:M117"/>
    <mergeCell ref="N116:N117"/>
    <mergeCell ref="O116:O117"/>
    <mergeCell ref="H118:H120"/>
    <mergeCell ref="A71:E71"/>
    <mergeCell ref="A90:E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P118:P120"/>
    <mergeCell ref="A121:B124"/>
    <mergeCell ref="C121:C124"/>
    <mergeCell ref="D121:D124"/>
    <mergeCell ref="E121:E124"/>
    <mergeCell ref="F121:F124"/>
    <mergeCell ref="G121:G124"/>
    <mergeCell ref="A118:B120"/>
    <mergeCell ref="C118:C120"/>
    <mergeCell ref="D118:D120"/>
    <mergeCell ref="E118:E120"/>
    <mergeCell ref="F118:F120"/>
    <mergeCell ref="H121:H124"/>
    <mergeCell ref="P121:P124"/>
    <mergeCell ref="G118:G120"/>
    <mergeCell ref="I118:I120"/>
    <mergeCell ref="P125:P128"/>
    <mergeCell ref="A130:P130"/>
    <mergeCell ref="A125:B128"/>
    <mergeCell ref="C125:C128"/>
    <mergeCell ref="D125:D128"/>
    <mergeCell ref="E125:E128"/>
    <mergeCell ref="A131:B134"/>
    <mergeCell ref="C131:C134"/>
    <mergeCell ref="D131:D134"/>
    <mergeCell ref="E131:E134"/>
    <mergeCell ref="F125:F128"/>
    <mergeCell ref="F131:F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P135:P137"/>
    <mergeCell ref="A135:B137"/>
    <mergeCell ref="C135:C137"/>
    <mergeCell ref="D135:D137"/>
    <mergeCell ref="E135:E137"/>
    <mergeCell ref="F135:F137"/>
    <mergeCell ref="I135:I137"/>
    <mergeCell ref="I121:I124"/>
    <mergeCell ref="I125:I128"/>
    <mergeCell ref="G135:G137"/>
    <mergeCell ref="H135:H137"/>
    <mergeCell ref="G125:G128"/>
    <mergeCell ref="H125:H128"/>
    <mergeCell ref="G131:G134"/>
    <mergeCell ref="H131:H134"/>
    <mergeCell ref="I131:I13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2"/>
  <sheetViews>
    <sheetView view="pageBreakPreview" topLeftCell="A16" zoomScale="80" zoomScaleNormal="77" zoomScaleSheetLayoutView="80" workbookViewId="0">
      <selection activeCell="AB45" sqref="AB45"/>
    </sheetView>
  </sheetViews>
  <sheetFormatPr defaultColWidth="4.5703125" defaultRowHeight="15.75" x14ac:dyDescent="0.25"/>
  <cols>
    <col min="1" max="1" width="3.7109375" style="194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94" customWidth="1"/>
    <col min="7" max="7" width="7.5703125" style="194" customWidth="1"/>
    <col min="8" max="8" width="4.7109375" style="194" customWidth="1"/>
    <col min="9" max="9" width="4.85546875" style="194" customWidth="1"/>
    <col min="10" max="10" width="12.140625" style="194" customWidth="1"/>
    <col min="11" max="11" width="4.28515625" style="194" customWidth="1"/>
    <col min="12" max="12" width="5.42578125" style="194" customWidth="1"/>
    <col min="13" max="13" width="12.42578125" style="194" customWidth="1"/>
    <col min="14" max="14" width="5.28515625" style="194" customWidth="1"/>
    <col min="15" max="15" width="6" style="194" customWidth="1"/>
    <col min="16" max="16" width="11.140625" style="194" customWidth="1"/>
    <col min="17" max="17" width="5.140625" style="194" customWidth="1"/>
    <col min="18" max="18" width="4.42578125" style="194" customWidth="1"/>
    <col min="19" max="19" width="12.5703125" style="194" customWidth="1"/>
    <col min="20" max="20" width="5" style="194" customWidth="1"/>
    <col min="21" max="21" width="3.5703125" style="194" customWidth="1"/>
    <col min="22" max="228" width="4.28515625" style="194" customWidth="1"/>
    <col min="229" max="16384" width="4.5703125" style="194"/>
  </cols>
  <sheetData>
    <row r="1" spans="1:47" ht="19.5" customHeight="1" x14ac:dyDescent="0.2">
      <c r="A1" s="1759" t="s">
        <v>801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759"/>
      <c r="R1" s="1759"/>
      <c r="S1" s="1759"/>
      <c r="T1" s="1759"/>
      <c r="U1" s="1759"/>
    </row>
    <row r="2" spans="1:47" ht="13.5" customHeight="1" thickBot="1" x14ac:dyDescent="0.25">
      <c r="A2" s="1098"/>
      <c r="B2" s="1098"/>
      <c r="C2" s="1098"/>
      <c r="D2" s="1098"/>
      <c r="E2" s="1098"/>
      <c r="S2" s="1099" t="s">
        <v>224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675" t="s">
        <v>20</v>
      </c>
      <c r="B3" s="1676"/>
      <c r="C3" s="1676"/>
      <c r="D3" s="1676"/>
      <c r="E3" s="1760"/>
      <c r="F3" s="1761" t="s">
        <v>170</v>
      </c>
      <c r="G3" s="1762"/>
      <c r="H3" s="1761" t="s">
        <v>59</v>
      </c>
      <c r="I3" s="1780"/>
      <c r="J3" s="1780"/>
      <c r="K3" s="1785" t="s">
        <v>617</v>
      </c>
      <c r="L3" s="1786"/>
      <c r="M3" s="1787"/>
      <c r="N3" s="1771" t="s">
        <v>21</v>
      </c>
      <c r="O3" s="1781"/>
      <c r="P3" s="1772"/>
      <c r="Q3" s="1766" t="s">
        <v>71</v>
      </c>
      <c r="R3" s="1773"/>
      <c r="S3" s="1767"/>
      <c r="U3" s="786"/>
    </row>
    <row r="4" spans="1:47" ht="31.5" customHeight="1" thickBot="1" x14ac:dyDescent="0.25">
      <c r="A4" s="1768" t="s">
        <v>221</v>
      </c>
      <c r="B4" s="1769"/>
      <c r="C4" s="1769"/>
      <c r="D4" s="1769"/>
      <c r="E4" s="1770"/>
      <c r="F4" s="1771" t="s">
        <v>22</v>
      </c>
      <c r="G4" s="1772"/>
      <c r="H4" s="1774" t="s">
        <v>613</v>
      </c>
      <c r="I4" s="1775"/>
      <c r="J4" s="1775"/>
      <c r="K4" s="1782">
        <v>22</v>
      </c>
      <c r="L4" s="1783"/>
      <c r="M4" s="1784"/>
      <c r="N4" s="1782">
        <v>22</v>
      </c>
      <c r="O4" s="1783"/>
      <c r="P4" s="1784"/>
      <c r="Q4" s="1774">
        <v>21.33</v>
      </c>
      <c r="R4" s="1775"/>
      <c r="S4" s="1776"/>
      <c r="U4" s="786"/>
    </row>
    <row r="5" spans="1:47" ht="30.75" customHeight="1" thickBot="1" x14ac:dyDescent="0.25">
      <c r="A5" s="1763" t="s">
        <v>23</v>
      </c>
      <c r="B5" s="1764"/>
      <c r="C5" s="1764"/>
      <c r="D5" s="1764"/>
      <c r="E5" s="1765"/>
      <c r="F5" s="1766" t="s">
        <v>256</v>
      </c>
      <c r="G5" s="1767"/>
      <c r="H5" s="1777">
        <v>70.97</v>
      </c>
      <c r="I5" s="1778"/>
      <c r="J5" s="1778"/>
      <c r="K5" s="1788">
        <v>80.47</v>
      </c>
      <c r="L5" s="1789"/>
      <c r="M5" s="1790"/>
      <c r="N5" s="1777">
        <v>29.87</v>
      </c>
      <c r="O5" s="1778"/>
      <c r="P5" s="1779"/>
      <c r="Q5" s="1777">
        <v>45.01</v>
      </c>
      <c r="R5" s="1778"/>
      <c r="S5" s="1779"/>
      <c r="U5" s="786"/>
    </row>
    <row r="6" spans="1:47" ht="18" customHeight="1" thickBot="1" x14ac:dyDescent="0.25">
      <c r="A6" s="1809" t="s">
        <v>24</v>
      </c>
      <c r="B6" s="1810"/>
      <c r="C6" s="1810"/>
      <c r="D6" s="1810"/>
      <c r="E6" s="1811"/>
      <c r="F6" s="1812" t="s">
        <v>255</v>
      </c>
      <c r="G6" s="1813"/>
      <c r="H6" s="1800">
        <v>1141.3699999999999</v>
      </c>
      <c r="I6" s="1801"/>
      <c r="J6" s="1801"/>
      <c r="K6" s="1800">
        <v>1326.43</v>
      </c>
      <c r="L6" s="1801"/>
      <c r="M6" s="1802"/>
      <c r="N6" s="1800">
        <v>1587.79</v>
      </c>
      <c r="O6" s="1801"/>
      <c r="P6" s="1802"/>
      <c r="Q6" s="1800">
        <v>1499.55</v>
      </c>
      <c r="R6" s="1801"/>
      <c r="S6" s="1802"/>
      <c r="U6" s="786"/>
    </row>
    <row r="7" spans="1:47" ht="19.5" customHeight="1" thickBot="1" x14ac:dyDescent="0.25">
      <c r="A7" s="1675" t="s">
        <v>25</v>
      </c>
      <c r="B7" s="1676"/>
      <c r="C7" s="1676"/>
      <c r="D7" s="1676"/>
      <c r="E7" s="1760"/>
      <c r="F7" s="1766" t="s">
        <v>256</v>
      </c>
      <c r="G7" s="1767"/>
      <c r="H7" s="1777">
        <v>77.81</v>
      </c>
      <c r="I7" s="1778"/>
      <c r="J7" s="1778"/>
      <c r="K7" s="1806">
        <v>147.22</v>
      </c>
      <c r="L7" s="1807"/>
      <c r="M7" s="1808"/>
      <c r="N7" s="1806">
        <v>106.65</v>
      </c>
      <c r="O7" s="1807"/>
      <c r="P7" s="1808"/>
      <c r="Q7" s="1777">
        <v>104.52</v>
      </c>
      <c r="R7" s="1778"/>
      <c r="S7" s="1779"/>
      <c r="U7" s="786"/>
    </row>
    <row r="8" spans="1:47" ht="33" customHeight="1" thickBot="1" x14ac:dyDescent="0.25">
      <c r="A8" s="1675" t="s">
        <v>220</v>
      </c>
      <c r="B8" s="1676"/>
      <c r="C8" s="1676"/>
      <c r="D8" s="1676"/>
      <c r="E8" s="1760"/>
      <c r="F8" s="1766" t="s">
        <v>474</v>
      </c>
      <c r="G8" s="1767"/>
      <c r="H8" s="1803">
        <v>158</v>
      </c>
      <c r="I8" s="1804"/>
      <c r="J8" s="1804"/>
      <c r="K8" s="1803">
        <v>158</v>
      </c>
      <c r="L8" s="1804"/>
      <c r="M8" s="1804"/>
      <c r="N8" s="1803">
        <v>158</v>
      </c>
      <c r="O8" s="1804"/>
      <c r="P8" s="1804"/>
      <c r="Q8" s="1803">
        <v>158</v>
      </c>
      <c r="R8" s="1804"/>
      <c r="S8" s="1805"/>
      <c r="U8" s="786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</row>
    <row r="9" spans="1:47" ht="15" customHeight="1" x14ac:dyDescent="0.2">
      <c r="A9" s="1728" t="s">
        <v>473</v>
      </c>
      <c r="B9" s="1728"/>
      <c r="C9" s="1728"/>
      <c r="D9" s="1728"/>
      <c r="E9" s="1728"/>
      <c r="F9" s="1728"/>
      <c r="G9" s="1728"/>
      <c r="H9" s="1728"/>
      <c r="I9" s="1728"/>
      <c r="J9" s="1728"/>
      <c r="K9" s="1728"/>
      <c r="L9" s="1728"/>
      <c r="M9" s="1728"/>
      <c r="N9" s="1728"/>
      <c r="O9" s="1728"/>
      <c r="P9" s="1728"/>
      <c r="Q9" s="1728"/>
      <c r="R9" s="1728"/>
      <c r="S9" s="1728"/>
      <c r="U9" s="786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</row>
    <row r="10" spans="1:47" ht="18" customHeight="1" x14ac:dyDescent="0.2">
      <c r="A10" s="1728" t="s">
        <v>420</v>
      </c>
      <c r="B10" s="1728"/>
      <c r="C10" s="1728"/>
      <c r="D10" s="1728"/>
      <c r="E10" s="1728"/>
      <c r="F10" s="1728"/>
      <c r="G10" s="1728"/>
      <c r="H10" s="1728"/>
      <c r="I10" s="1728"/>
      <c r="J10" s="1728"/>
      <c r="K10" s="1728"/>
      <c r="L10" s="1728"/>
      <c r="M10" s="1728"/>
      <c r="N10" s="1728"/>
      <c r="O10" s="1728"/>
      <c r="P10" s="1728"/>
      <c r="Q10" s="1728"/>
      <c r="R10" s="1728"/>
      <c r="S10" s="1728"/>
      <c r="U10" s="786"/>
    </row>
    <row r="11" spans="1:47" ht="15.75" customHeight="1" x14ac:dyDescent="0.2">
      <c r="A11" s="1728" t="s">
        <v>769</v>
      </c>
      <c r="B11" s="1728"/>
      <c r="C11" s="1728"/>
      <c r="D11" s="1728"/>
      <c r="E11" s="1728"/>
      <c r="F11" s="1728"/>
      <c r="G11" s="1728"/>
      <c r="H11" s="1728"/>
      <c r="I11" s="1728"/>
      <c r="J11" s="1728"/>
      <c r="K11" s="1728"/>
      <c r="L11" s="1728"/>
      <c r="M11" s="1728"/>
      <c r="N11" s="1728"/>
      <c r="O11" s="1728"/>
      <c r="P11" s="1728"/>
      <c r="Q11" s="1728"/>
      <c r="R11" s="1728"/>
      <c r="S11" s="1728"/>
      <c r="U11" s="786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</row>
    <row r="12" spans="1:47" ht="15.75" customHeight="1" x14ac:dyDescent="0.2">
      <c r="A12" s="1100"/>
      <c r="B12" s="1100"/>
      <c r="C12" s="1100"/>
      <c r="D12" s="1100"/>
      <c r="E12" s="1100"/>
      <c r="F12" s="1100"/>
      <c r="G12" s="1100"/>
      <c r="H12" s="1100"/>
      <c r="I12" s="1100"/>
      <c r="J12" s="1100"/>
      <c r="K12" s="1100"/>
      <c r="L12" s="1100"/>
      <c r="M12" s="1100"/>
      <c r="N12" s="1100"/>
      <c r="O12" s="1100"/>
      <c r="P12" s="1100"/>
      <c r="Q12" s="1100"/>
      <c r="R12" s="1100"/>
      <c r="S12" s="1100"/>
      <c r="U12" s="786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</row>
    <row r="13" spans="1:47" ht="19.5" customHeight="1" thickBot="1" x14ac:dyDescent="0.25">
      <c r="A13" s="1791" t="s">
        <v>487</v>
      </c>
      <c r="B13" s="1791"/>
      <c r="C13" s="1791"/>
      <c r="D13" s="1791"/>
      <c r="E13" s="1791"/>
      <c r="F13" s="1791"/>
      <c r="G13" s="1791"/>
      <c r="H13" s="1791"/>
      <c r="I13" s="1791"/>
      <c r="J13" s="1791"/>
      <c r="K13" s="1791"/>
      <c r="L13" s="1791"/>
      <c r="M13" s="1791"/>
      <c r="N13" s="1791"/>
      <c r="O13" s="1791"/>
      <c r="P13" s="1791"/>
      <c r="Q13" s="1791"/>
      <c r="R13" s="1791"/>
      <c r="S13" s="1791"/>
      <c r="U13" s="786"/>
    </row>
    <row r="14" spans="1:47" ht="15" customHeight="1" thickBot="1" x14ac:dyDescent="0.25">
      <c r="A14" s="1756"/>
      <c r="B14" s="1757"/>
      <c r="C14" s="1758"/>
      <c r="D14" s="1792" t="s">
        <v>805</v>
      </c>
      <c r="E14" s="1793"/>
      <c r="F14" s="1793"/>
      <c r="G14" s="1794"/>
      <c r="H14" s="1795" t="s">
        <v>806</v>
      </c>
      <c r="I14" s="1796"/>
      <c r="J14" s="1796"/>
      <c r="K14" s="1797"/>
      <c r="L14" s="1798" t="s">
        <v>807</v>
      </c>
      <c r="M14" s="1793"/>
      <c r="N14" s="1793"/>
      <c r="O14" s="1799"/>
      <c r="P14" s="1798" t="s">
        <v>808</v>
      </c>
      <c r="Q14" s="1793"/>
      <c r="R14" s="1793"/>
      <c r="S14" s="1799"/>
      <c r="U14" s="786"/>
    </row>
    <row r="15" spans="1:47" ht="15" customHeight="1" x14ac:dyDescent="0.25">
      <c r="A15" s="1750" t="s">
        <v>27</v>
      </c>
      <c r="B15" s="1751"/>
      <c r="C15" s="1752"/>
      <c r="D15" s="1753" t="s">
        <v>809</v>
      </c>
      <c r="E15" s="1754"/>
      <c r="F15" s="1754"/>
      <c r="G15" s="1755"/>
      <c r="H15" s="1722" t="s">
        <v>725</v>
      </c>
      <c r="I15" s="1723"/>
      <c r="J15" s="1723"/>
      <c r="K15" s="1724"/>
      <c r="L15" s="1722" t="s">
        <v>599</v>
      </c>
      <c r="M15" s="1723"/>
      <c r="N15" s="1723"/>
      <c r="O15" s="1724"/>
      <c r="P15" s="1725">
        <v>43</v>
      </c>
      <c r="Q15" s="1726"/>
      <c r="R15" s="1726"/>
      <c r="S15" s="1727"/>
      <c r="U15" s="786"/>
    </row>
    <row r="16" spans="1:47" ht="15" customHeight="1" x14ac:dyDescent="0.25">
      <c r="A16" s="1735" t="s">
        <v>222</v>
      </c>
      <c r="B16" s="1736"/>
      <c r="C16" s="1737"/>
      <c r="D16" s="1729" t="s">
        <v>810</v>
      </c>
      <c r="E16" s="1730"/>
      <c r="F16" s="1730"/>
      <c r="G16" s="1731"/>
      <c r="H16" s="1732" t="s">
        <v>726</v>
      </c>
      <c r="I16" s="1733"/>
      <c r="J16" s="1733"/>
      <c r="K16" s="1734"/>
      <c r="L16" s="1732" t="s">
        <v>648</v>
      </c>
      <c r="M16" s="1733"/>
      <c r="N16" s="1733"/>
      <c r="O16" s="1734"/>
      <c r="P16" s="1732" t="s">
        <v>818</v>
      </c>
      <c r="Q16" s="1733"/>
      <c r="R16" s="1733"/>
      <c r="S16" s="1734"/>
      <c r="U16" s="786"/>
      <c r="V16" s="194" t="s">
        <v>269</v>
      </c>
    </row>
    <row r="17" spans="1:22" ht="15" customHeight="1" x14ac:dyDescent="0.25">
      <c r="A17" s="1735" t="s">
        <v>223</v>
      </c>
      <c r="B17" s="1736"/>
      <c r="C17" s="1737"/>
      <c r="D17" s="1729">
        <v>42</v>
      </c>
      <c r="E17" s="1730"/>
      <c r="F17" s="1730"/>
      <c r="G17" s="1731"/>
      <c r="H17" s="1732" t="s">
        <v>727</v>
      </c>
      <c r="I17" s="1733"/>
      <c r="J17" s="1733"/>
      <c r="K17" s="1734"/>
      <c r="L17" s="1732" t="s">
        <v>649</v>
      </c>
      <c r="M17" s="1733"/>
      <c r="N17" s="1733"/>
      <c r="O17" s="1734"/>
      <c r="P17" s="1732" t="s">
        <v>819</v>
      </c>
      <c r="Q17" s="1733"/>
      <c r="R17" s="1733"/>
      <c r="S17" s="1734"/>
      <c r="U17" s="786"/>
      <c r="V17" s="194" t="s">
        <v>269</v>
      </c>
    </row>
    <row r="18" spans="1:22" ht="15" customHeight="1" thickBot="1" x14ac:dyDescent="0.3">
      <c r="A18" s="1738" t="s">
        <v>28</v>
      </c>
      <c r="B18" s="1739"/>
      <c r="C18" s="1740"/>
      <c r="D18" s="1741" t="s">
        <v>811</v>
      </c>
      <c r="E18" s="1742"/>
      <c r="F18" s="1742"/>
      <c r="G18" s="1743"/>
      <c r="H18" s="1744" t="s">
        <v>812</v>
      </c>
      <c r="I18" s="1745"/>
      <c r="J18" s="1745"/>
      <c r="K18" s="1746"/>
      <c r="L18" s="1744" t="s">
        <v>766</v>
      </c>
      <c r="M18" s="1745"/>
      <c r="N18" s="1745"/>
      <c r="O18" s="1746"/>
      <c r="P18" s="1747" t="s">
        <v>820</v>
      </c>
      <c r="Q18" s="1748"/>
      <c r="R18" s="1748"/>
      <c r="S18" s="1749"/>
      <c r="U18" s="786"/>
    </row>
    <row r="19" spans="1:22" ht="15" customHeight="1" thickBot="1" x14ac:dyDescent="0.3">
      <c r="A19" s="1101"/>
      <c r="B19" s="1101"/>
      <c r="C19" s="1101"/>
      <c r="D19" s="1102"/>
      <c r="E19" s="1102"/>
      <c r="F19" s="1102"/>
      <c r="G19" s="1102"/>
      <c r="H19" s="1102"/>
      <c r="I19" s="1102"/>
      <c r="J19" s="1102"/>
      <c r="K19" s="1102"/>
      <c r="L19" s="1102"/>
      <c r="M19" s="1102"/>
      <c r="N19" s="1102"/>
      <c r="O19" s="1102"/>
      <c r="P19" s="1102"/>
      <c r="Q19" s="1102"/>
      <c r="R19" s="1102"/>
      <c r="S19" s="1102"/>
      <c r="U19" s="786"/>
    </row>
    <row r="20" spans="1:22" ht="20.25" customHeight="1" thickBot="1" x14ac:dyDescent="0.3">
      <c r="A20" s="1679" t="s">
        <v>450</v>
      </c>
      <c r="B20" s="1680"/>
      <c r="C20" s="1680"/>
      <c r="D20" s="1680"/>
      <c r="E20" s="1680"/>
      <c r="F20" s="1680"/>
      <c r="G20" s="1680"/>
      <c r="H20" s="1680"/>
      <c r="I20" s="1680"/>
      <c r="J20" s="1680"/>
      <c r="K20" s="1680"/>
      <c r="L20" s="1680"/>
      <c r="M20" s="1680"/>
      <c r="N20" s="1680"/>
      <c r="O20" s="1680"/>
      <c r="P20" s="1680"/>
      <c r="Q20" s="1680"/>
      <c r="R20" s="1680"/>
      <c r="S20" s="1681"/>
      <c r="U20" s="786"/>
    </row>
    <row r="21" spans="1:22" ht="20.25" customHeight="1" x14ac:dyDescent="0.2">
      <c r="A21" s="1682" t="s">
        <v>219</v>
      </c>
      <c r="B21" s="1683"/>
      <c r="C21" s="1684"/>
      <c r="D21" s="1682" t="s">
        <v>614</v>
      </c>
      <c r="E21" s="1683"/>
      <c r="F21" s="1683"/>
      <c r="G21" s="1688"/>
      <c r="H21" s="1690" t="s">
        <v>615</v>
      </c>
      <c r="I21" s="1691"/>
      <c r="J21" s="1691"/>
      <c r="K21" s="1691"/>
      <c r="L21" s="1691"/>
      <c r="M21" s="1691"/>
      <c r="N21" s="1691"/>
      <c r="O21" s="1691"/>
      <c r="P21" s="1691"/>
      <c r="Q21" s="1691"/>
      <c r="R21" s="1691"/>
      <c r="S21" s="1692"/>
      <c r="U21" s="786"/>
    </row>
    <row r="22" spans="1:22" ht="44.25" customHeight="1" thickBot="1" x14ac:dyDescent="0.25">
      <c r="A22" s="1685"/>
      <c r="B22" s="1686"/>
      <c r="C22" s="1687"/>
      <c r="D22" s="1685"/>
      <c r="E22" s="1686"/>
      <c r="F22" s="1686"/>
      <c r="G22" s="1689"/>
      <c r="H22" s="1704" t="s">
        <v>451</v>
      </c>
      <c r="I22" s="1705"/>
      <c r="J22" s="1705"/>
      <c r="K22" s="1705"/>
      <c r="L22" s="1686" t="s">
        <v>452</v>
      </c>
      <c r="M22" s="1686"/>
      <c r="N22" s="1686"/>
      <c r="O22" s="1686"/>
      <c r="P22" s="1693" t="s">
        <v>595</v>
      </c>
      <c r="Q22" s="1693"/>
      <c r="R22" s="1693"/>
      <c r="S22" s="1694"/>
      <c r="U22" s="786"/>
    </row>
    <row r="23" spans="1:22" ht="17.25" customHeight="1" thickBot="1" x14ac:dyDescent="0.25">
      <c r="A23" s="1695" t="s">
        <v>656</v>
      </c>
      <c r="B23" s="1696"/>
      <c r="C23" s="1697"/>
      <c r="D23" s="1698">
        <v>62.2</v>
      </c>
      <c r="E23" s="1699"/>
      <c r="F23" s="1699"/>
      <c r="G23" s="1699"/>
      <c r="H23" s="1675" t="s">
        <v>672</v>
      </c>
      <c r="I23" s="1676"/>
      <c r="J23" s="1676"/>
      <c r="K23" s="1676"/>
      <c r="L23" s="1700" t="s">
        <v>675</v>
      </c>
      <c r="M23" s="1701"/>
      <c r="N23" s="1701"/>
      <c r="O23" s="1702"/>
      <c r="P23" s="1677" t="s">
        <v>676</v>
      </c>
      <c r="Q23" s="1677"/>
      <c r="R23" s="1677"/>
      <c r="S23" s="1678"/>
      <c r="U23" s="786"/>
    </row>
    <row r="24" spans="1:22" ht="30" customHeight="1" thickBot="1" x14ac:dyDescent="0.3">
      <c r="A24" s="1708" t="s">
        <v>669</v>
      </c>
      <c r="B24" s="1709"/>
      <c r="C24" s="1710"/>
      <c r="D24" s="1698">
        <v>67.069999999999993</v>
      </c>
      <c r="E24" s="1699"/>
      <c r="F24" s="1699"/>
      <c r="G24" s="1721"/>
      <c r="H24" s="1711"/>
      <c r="I24" s="1712"/>
      <c r="J24" s="1712"/>
      <c r="K24" s="1712"/>
      <c r="L24" s="1712"/>
      <c r="M24" s="1712"/>
      <c r="N24" s="1712"/>
      <c r="O24" s="1712"/>
      <c r="P24" s="1712"/>
      <c r="Q24" s="1712"/>
      <c r="R24" s="1712"/>
      <c r="S24" s="1713"/>
      <c r="U24" s="786"/>
    </row>
    <row r="25" spans="1:22" ht="18" customHeight="1" thickBot="1" x14ac:dyDescent="0.25">
      <c r="A25" s="1695" t="s">
        <v>14</v>
      </c>
      <c r="B25" s="1696"/>
      <c r="C25" s="1697"/>
      <c r="D25" s="1698">
        <v>59.7</v>
      </c>
      <c r="E25" s="1699"/>
      <c r="F25" s="1699"/>
      <c r="G25" s="1699"/>
      <c r="H25" s="1675" t="s">
        <v>670</v>
      </c>
      <c r="I25" s="1676"/>
      <c r="J25" s="1676"/>
      <c r="K25" s="1676"/>
      <c r="L25" s="1700" t="s">
        <v>693</v>
      </c>
      <c r="M25" s="1701"/>
      <c r="N25" s="1701"/>
      <c r="O25" s="1702"/>
      <c r="P25" s="1677" t="s">
        <v>678</v>
      </c>
      <c r="Q25" s="1677"/>
      <c r="R25" s="1677"/>
      <c r="S25" s="1678"/>
      <c r="U25" s="786"/>
    </row>
    <row r="26" spans="1:22" ht="18" customHeight="1" thickBot="1" x14ac:dyDescent="0.25">
      <c r="A26" s="1695" t="s">
        <v>15</v>
      </c>
      <c r="B26" s="1696"/>
      <c r="C26" s="1697"/>
      <c r="D26" s="1698">
        <v>58.4</v>
      </c>
      <c r="E26" s="1699"/>
      <c r="F26" s="1699"/>
      <c r="G26" s="1699"/>
      <c r="H26" s="1675" t="s">
        <v>715</v>
      </c>
      <c r="I26" s="1676"/>
      <c r="J26" s="1676"/>
      <c r="K26" s="1676"/>
      <c r="L26" s="1700" t="s">
        <v>717</v>
      </c>
      <c r="M26" s="1701"/>
      <c r="N26" s="1701"/>
      <c r="O26" s="1702"/>
      <c r="P26" s="1677" t="s">
        <v>719</v>
      </c>
      <c r="Q26" s="1677"/>
      <c r="R26" s="1677"/>
      <c r="S26" s="1678"/>
      <c r="U26" s="786"/>
    </row>
    <row r="27" spans="1:22" ht="18" customHeight="1" thickBot="1" x14ac:dyDescent="0.25">
      <c r="A27" s="1695" t="s">
        <v>16</v>
      </c>
      <c r="B27" s="1696"/>
      <c r="C27" s="1697"/>
      <c r="D27" s="1698">
        <v>58.11</v>
      </c>
      <c r="E27" s="1699"/>
      <c r="F27" s="1699"/>
      <c r="G27" s="1699"/>
      <c r="H27" s="1675" t="s">
        <v>728</v>
      </c>
      <c r="I27" s="1676"/>
      <c r="J27" s="1676"/>
      <c r="K27" s="1676"/>
      <c r="L27" s="1700" t="s">
        <v>735</v>
      </c>
      <c r="M27" s="1701"/>
      <c r="N27" s="1701"/>
      <c r="O27" s="1702"/>
      <c r="P27" s="1677" t="s">
        <v>732</v>
      </c>
      <c r="Q27" s="1677"/>
      <c r="R27" s="1677"/>
      <c r="S27" s="1678"/>
      <c r="U27" s="786"/>
    </row>
    <row r="28" spans="1:22" ht="18" customHeight="1" thickBot="1" x14ac:dyDescent="0.25">
      <c r="A28" s="1695" t="s">
        <v>17</v>
      </c>
      <c r="B28" s="1696"/>
      <c r="C28" s="1697"/>
      <c r="D28" s="1698">
        <v>56.39</v>
      </c>
      <c r="E28" s="1699"/>
      <c r="F28" s="1699"/>
      <c r="G28" s="1699"/>
      <c r="H28" s="1675" t="s">
        <v>767</v>
      </c>
      <c r="I28" s="1676"/>
      <c r="J28" s="1676"/>
      <c r="K28" s="1676"/>
      <c r="L28" s="1700" t="s">
        <v>735</v>
      </c>
      <c r="M28" s="1701"/>
      <c r="N28" s="1701"/>
      <c r="O28" s="1702"/>
      <c r="P28" s="1677" t="s">
        <v>771</v>
      </c>
      <c r="Q28" s="1677"/>
      <c r="R28" s="1677"/>
      <c r="S28" s="1678"/>
      <c r="U28" s="786"/>
    </row>
    <row r="29" spans="1:22" ht="18" customHeight="1" thickBot="1" x14ac:dyDescent="0.25">
      <c r="A29" s="1695" t="s">
        <v>18</v>
      </c>
      <c r="B29" s="1696"/>
      <c r="C29" s="1697"/>
      <c r="D29" s="1698">
        <v>57.17</v>
      </c>
      <c r="E29" s="1699"/>
      <c r="F29" s="1699"/>
      <c r="G29" s="1699"/>
      <c r="H29" s="1675" t="s">
        <v>813</v>
      </c>
      <c r="I29" s="1676"/>
      <c r="J29" s="1676"/>
      <c r="K29" s="1676"/>
      <c r="L29" s="1700" t="s">
        <v>815</v>
      </c>
      <c r="M29" s="1701"/>
      <c r="N29" s="1701"/>
      <c r="O29" s="1702"/>
      <c r="P29" s="1677" t="s">
        <v>816</v>
      </c>
      <c r="Q29" s="1677"/>
      <c r="R29" s="1677"/>
      <c r="S29" s="1678"/>
      <c r="U29" s="786"/>
    </row>
    <row r="30" spans="1:22" ht="19.5" customHeight="1" thickBot="1" x14ac:dyDescent="0.3">
      <c r="A30" s="1679" t="s">
        <v>506</v>
      </c>
      <c r="B30" s="1680"/>
      <c r="C30" s="1680"/>
      <c r="D30" s="1680"/>
      <c r="E30" s="1680"/>
      <c r="F30" s="1680"/>
      <c r="G30" s="1680"/>
      <c r="H30" s="1719"/>
      <c r="I30" s="1719"/>
      <c r="J30" s="1719"/>
      <c r="K30" s="1719"/>
      <c r="L30" s="1719"/>
      <c r="M30" s="1719"/>
      <c r="N30" s="1719"/>
      <c r="O30" s="1719"/>
      <c r="P30" s="1719"/>
      <c r="Q30" s="1719"/>
      <c r="R30" s="1719"/>
      <c r="S30" s="1720"/>
      <c r="U30" s="786"/>
    </row>
    <row r="31" spans="1:22" ht="15.75" customHeight="1" x14ac:dyDescent="0.2">
      <c r="A31" s="1682" t="s">
        <v>219</v>
      </c>
      <c r="B31" s="1683"/>
      <c r="C31" s="1688"/>
      <c r="D31" s="1682" t="s">
        <v>614</v>
      </c>
      <c r="E31" s="1683"/>
      <c r="F31" s="1683"/>
      <c r="G31" s="1688"/>
      <c r="H31" s="1690" t="s">
        <v>615</v>
      </c>
      <c r="I31" s="1691"/>
      <c r="J31" s="1691"/>
      <c r="K31" s="1691"/>
      <c r="L31" s="1691"/>
      <c r="M31" s="1691"/>
      <c r="N31" s="1691"/>
      <c r="O31" s="1691"/>
      <c r="P31" s="1691"/>
      <c r="Q31" s="1691"/>
      <c r="R31" s="1691"/>
      <c r="S31" s="1692"/>
      <c r="U31" s="786"/>
    </row>
    <row r="32" spans="1:22" ht="36.75" customHeight="1" thickBot="1" x14ac:dyDescent="0.25">
      <c r="A32" s="1685"/>
      <c r="B32" s="1686"/>
      <c r="C32" s="1689"/>
      <c r="D32" s="1685"/>
      <c r="E32" s="1686"/>
      <c r="F32" s="1686"/>
      <c r="G32" s="1689"/>
      <c r="H32" s="1704" t="s">
        <v>451</v>
      </c>
      <c r="I32" s="1705"/>
      <c r="J32" s="1705"/>
      <c r="K32" s="1705"/>
      <c r="L32" s="1686" t="s">
        <v>452</v>
      </c>
      <c r="M32" s="1686"/>
      <c r="N32" s="1686"/>
      <c r="O32" s="1686"/>
      <c r="P32" s="1693" t="s">
        <v>595</v>
      </c>
      <c r="Q32" s="1693"/>
      <c r="R32" s="1693"/>
      <c r="S32" s="1694"/>
      <c r="U32" s="786"/>
    </row>
    <row r="33" spans="1:34" ht="20.25" customHeight="1" thickBot="1" x14ac:dyDescent="0.25">
      <c r="A33" s="1695" t="s">
        <v>656</v>
      </c>
      <c r="B33" s="1696"/>
      <c r="C33" s="1715"/>
      <c r="D33" s="1716">
        <v>65.62</v>
      </c>
      <c r="E33" s="1717"/>
      <c r="F33" s="1717"/>
      <c r="G33" s="1718"/>
      <c r="H33" s="1706" t="s">
        <v>673</v>
      </c>
      <c r="I33" s="1707"/>
      <c r="J33" s="1707"/>
      <c r="K33" s="1707"/>
      <c r="L33" s="1677" t="s">
        <v>650</v>
      </c>
      <c r="M33" s="1677"/>
      <c r="N33" s="1677"/>
      <c r="O33" s="1677"/>
      <c r="P33" s="1677" t="s">
        <v>674</v>
      </c>
      <c r="Q33" s="1677"/>
      <c r="R33" s="1677"/>
      <c r="S33" s="1678"/>
      <c r="U33" s="786"/>
      <c r="Y33" s="195"/>
      <c r="Z33" s="195"/>
      <c r="AA33" s="195"/>
      <c r="AB33" s="195"/>
      <c r="AC33" s="195"/>
      <c r="AD33" s="195"/>
      <c r="AE33" s="195"/>
      <c r="AF33" s="195"/>
      <c r="AG33" s="197"/>
      <c r="AH33" s="195"/>
    </row>
    <row r="34" spans="1:34" ht="33" customHeight="1" thickBot="1" x14ac:dyDescent="0.3">
      <c r="A34" s="1708" t="s">
        <v>669</v>
      </c>
      <c r="B34" s="1709"/>
      <c r="C34" s="1710"/>
      <c r="D34" s="1698">
        <v>74.28</v>
      </c>
      <c r="E34" s="1699"/>
      <c r="F34" s="1699"/>
      <c r="G34" s="1721"/>
      <c r="H34" s="1711"/>
      <c r="I34" s="1712"/>
      <c r="J34" s="1712"/>
      <c r="K34" s="1712"/>
      <c r="L34" s="1712"/>
      <c r="M34" s="1712"/>
      <c r="N34" s="1712"/>
      <c r="O34" s="1712"/>
      <c r="P34" s="1712"/>
      <c r="Q34" s="1712"/>
      <c r="R34" s="1712"/>
      <c r="S34" s="1713"/>
      <c r="U34" s="786"/>
      <c r="Y34" s="195"/>
      <c r="Z34" s="195"/>
      <c r="AA34" s="195"/>
      <c r="AB34" s="195"/>
      <c r="AC34" s="195"/>
      <c r="AD34" s="195"/>
      <c r="AE34" s="195"/>
      <c r="AF34" s="195"/>
      <c r="AG34" s="197"/>
      <c r="AH34" s="195"/>
    </row>
    <row r="35" spans="1:34" ht="18" customHeight="1" thickBot="1" x14ac:dyDescent="0.25">
      <c r="A35" s="1695" t="s">
        <v>14</v>
      </c>
      <c r="B35" s="1696"/>
      <c r="C35" s="1697"/>
      <c r="D35" s="1698">
        <v>63.58</v>
      </c>
      <c r="E35" s="1699"/>
      <c r="F35" s="1699"/>
      <c r="G35" s="1699"/>
      <c r="H35" s="1700" t="s">
        <v>671</v>
      </c>
      <c r="I35" s="1701"/>
      <c r="J35" s="1701"/>
      <c r="K35" s="1702"/>
      <c r="L35" s="1700" t="s">
        <v>694</v>
      </c>
      <c r="M35" s="1701"/>
      <c r="N35" s="1701"/>
      <c r="O35" s="1702"/>
      <c r="P35" s="1677" t="s">
        <v>679</v>
      </c>
      <c r="Q35" s="1677"/>
      <c r="R35" s="1677"/>
      <c r="S35" s="1678"/>
      <c r="U35" s="786"/>
    </row>
    <row r="36" spans="1:34" ht="18" customHeight="1" thickBot="1" x14ac:dyDescent="0.25">
      <c r="A36" s="1695" t="s">
        <v>15</v>
      </c>
      <c r="B36" s="1696"/>
      <c r="C36" s="1697"/>
      <c r="D36" s="1698">
        <v>62.18</v>
      </c>
      <c r="E36" s="1699"/>
      <c r="F36" s="1699"/>
      <c r="G36" s="1699"/>
      <c r="H36" s="1675" t="s">
        <v>716</v>
      </c>
      <c r="I36" s="1676"/>
      <c r="J36" s="1676"/>
      <c r="K36" s="1676"/>
      <c r="L36" s="1677" t="s">
        <v>718</v>
      </c>
      <c r="M36" s="1677"/>
      <c r="N36" s="1677"/>
      <c r="O36" s="1678"/>
      <c r="P36" s="1677" t="s">
        <v>720</v>
      </c>
      <c r="Q36" s="1677"/>
      <c r="R36" s="1677"/>
      <c r="S36" s="1678"/>
      <c r="U36" s="786"/>
    </row>
    <row r="37" spans="1:34" ht="18" customHeight="1" thickBot="1" x14ac:dyDescent="0.25">
      <c r="A37" s="1695" t="s">
        <v>16</v>
      </c>
      <c r="B37" s="1696"/>
      <c r="C37" s="1697"/>
      <c r="D37" s="1698">
        <v>62.05</v>
      </c>
      <c r="E37" s="1699"/>
      <c r="F37" s="1699"/>
      <c r="G37" s="1699"/>
      <c r="H37" s="1675" t="s">
        <v>729</v>
      </c>
      <c r="I37" s="1676"/>
      <c r="J37" s="1676"/>
      <c r="K37" s="1676"/>
      <c r="L37" s="1677" t="s">
        <v>736</v>
      </c>
      <c r="M37" s="1677"/>
      <c r="N37" s="1677"/>
      <c r="O37" s="1678"/>
      <c r="P37" s="1677" t="s">
        <v>733</v>
      </c>
      <c r="Q37" s="1677"/>
      <c r="R37" s="1677"/>
      <c r="S37" s="1678"/>
      <c r="U37" s="786"/>
    </row>
    <row r="38" spans="1:34" ht="18" customHeight="1" thickBot="1" x14ac:dyDescent="0.25">
      <c r="A38" s="1695" t="s">
        <v>17</v>
      </c>
      <c r="B38" s="1696"/>
      <c r="C38" s="1697"/>
      <c r="D38" s="1698">
        <v>60.31</v>
      </c>
      <c r="E38" s="1699"/>
      <c r="F38" s="1699"/>
      <c r="G38" s="1699"/>
      <c r="H38" s="1675" t="s">
        <v>768</v>
      </c>
      <c r="I38" s="1676"/>
      <c r="J38" s="1676"/>
      <c r="K38" s="1676"/>
      <c r="L38" s="1677" t="s">
        <v>736</v>
      </c>
      <c r="M38" s="1677"/>
      <c r="N38" s="1677"/>
      <c r="O38" s="1678"/>
      <c r="P38" s="1677" t="s">
        <v>772</v>
      </c>
      <c r="Q38" s="1677"/>
      <c r="R38" s="1677"/>
      <c r="S38" s="1678"/>
      <c r="U38" s="786"/>
    </row>
    <row r="39" spans="1:34" ht="18" customHeight="1" thickBot="1" x14ac:dyDescent="0.25">
      <c r="A39" s="1695" t="s">
        <v>18</v>
      </c>
      <c r="B39" s="1696"/>
      <c r="C39" s="1697"/>
      <c r="D39" s="1698">
        <v>63.1</v>
      </c>
      <c r="E39" s="1699"/>
      <c r="F39" s="1699"/>
      <c r="G39" s="1699"/>
      <c r="H39" s="1675" t="s">
        <v>814</v>
      </c>
      <c r="I39" s="1676"/>
      <c r="J39" s="1676"/>
      <c r="K39" s="1676"/>
      <c r="L39" s="1677" t="s">
        <v>694</v>
      </c>
      <c r="M39" s="1677"/>
      <c r="N39" s="1677"/>
      <c r="O39" s="1678"/>
      <c r="P39" s="1677" t="s">
        <v>817</v>
      </c>
      <c r="Q39" s="1677"/>
      <c r="R39" s="1677"/>
      <c r="S39" s="1678"/>
      <c r="U39" s="786"/>
    </row>
    <row r="40" spans="1:34" ht="15.75" customHeight="1" x14ac:dyDescent="0.2">
      <c r="A40" s="1703" t="s">
        <v>616</v>
      </c>
      <c r="B40" s="1703"/>
      <c r="C40" s="1703"/>
      <c r="D40" s="1703"/>
      <c r="E40" s="1703"/>
      <c r="F40" s="1703"/>
      <c r="G40" s="1703"/>
      <c r="H40" s="1703"/>
      <c r="I40" s="1703"/>
      <c r="J40" s="1703"/>
      <c r="K40" s="1703"/>
      <c r="L40" s="1703"/>
      <c r="M40" s="1703"/>
      <c r="N40" s="1703"/>
      <c r="O40" s="1703"/>
      <c r="P40" s="1703"/>
      <c r="Q40" s="1703"/>
      <c r="R40" s="1703"/>
      <c r="S40" s="1703"/>
      <c r="U40" s="786"/>
      <c r="Y40" s="195"/>
      <c r="Z40" s="195"/>
      <c r="AA40" s="195"/>
      <c r="AB40" s="195"/>
      <c r="AC40" s="195"/>
      <c r="AD40" s="195"/>
      <c r="AE40" s="195"/>
      <c r="AF40" s="195"/>
      <c r="AG40" s="197"/>
      <c r="AH40" s="195"/>
    </row>
    <row r="41" spans="1:34" ht="18" customHeight="1" x14ac:dyDescent="0.2">
      <c r="A41" s="1703" t="s">
        <v>618</v>
      </c>
      <c r="B41" s="1703"/>
      <c r="C41" s="1703"/>
      <c r="D41" s="1703"/>
      <c r="E41" s="1703"/>
      <c r="F41" s="1703"/>
      <c r="G41" s="1703"/>
      <c r="H41" s="1703"/>
      <c r="I41" s="1703"/>
      <c r="J41" s="1703"/>
      <c r="K41" s="1703"/>
      <c r="L41" s="1703"/>
      <c r="M41" s="1703"/>
      <c r="N41" s="1703"/>
      <c r="O41" s="1703"/>
      <c r="P41" s="1703"/>
      <c r="Q41" s="1703"/>
      <c r="R41" s="1703"/>
      <c r="S41" s="1703"/>
      <c r="U41" s="786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</row>
    <row r="42" spans="1:34" ht="18" customHeight="1" x14ac:dyDescent="0.2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</row>
    <row r="43" spans="1:34" ht="18" customHeight="1" x14ac:dyDescent="0.2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</row>
    <row r="44" spans="1:34" ht="18" customHeight="1" x14ac:dyDescent="0.2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</row>
    <row r="45" spans="1:34" ht="18" customHeight="1" x14ac:dyDescent="0.2">
      <c r="A45" s="283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</row>
    <row r="46" spans="1:34" ht="18" customHeight="1" x14ac:dyDescent="0.2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</row>
    <row r="47" spans="1:34" ht="18" customHeight="1" x14ac:dyDescent="0.2">
      <c r="A47" s="283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</row>
    <row r="48" spans="1:34" ht="18" customHeight="1" x14ac:dyDescent="0.3">
      <c r="A48" s="279"/>
      <c r="B48" s="69"/>
      <c r="C48" s="70"/>
      <c r="D48" s="70"/>
      <c r="E48" s="70"/>
      <c r="F48" s="222"/>
      <c r="G48" s="223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Y48" s="195"/>
      <c r="Z48" s="195"/>
      <c r="AA48" s="195"/>
      <c r="AB48" s="195"/>
      <c r="AC48" s="195"/>
      <c r="AD48" s="195"/>
      <c r="AE48" s="195"/>
      <c r="AF48" s="195"/>
      <c r="AG48" s="197"/>
      <c r="AH48" s="195"/>
    </row>
    <row r="49" spans="1:34" ht="16.5" customHeight="1" x14ac:dyDescent="0.3">
      <c r="A49" s="279"/>
      <c r="B49" s="69"/>
      <c r="C49" s="70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1714"/>
      <c r="P49" s="1714"/>
      <c r="Q49" s="1714"/>
      <c r="R49" s="1714"/>
      <c r="S49" s="1714"/>
      <c r="Y49" s="195"/>
      <c r="Z49" s="195"/>
      <c r="AA49" s="195"/>
      <c r="AB49" s="195"/>
      <c r="AC49" s="195"/>
      <c r="AD49" s="195"/>
      <c r="AE49" s="195"/>
      <c r="AF49" s="195"/>
      <c r="AG49" s="197"/>
      <c r="AH49" s="195"/>
    </row>
    <row r="50" spans="1:34" ht="15" customHeight="1" x14ac:dyDescent="0.3">
      <c r="A50" s="279"/>
      <c r="B50" s="69"/>
      <c r="C50" s="70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80"/>
      <c r="P50" s="280"/>
      <c r="Q50" s="280"/>
      <c r="R50" s="280"/>
      <c r="S50" s="280"/>
      <c r="Y50" s="195"/>
      <c r="Z50" s="195"/>
      <c r="AA50" s="195"/>
      <c r="AB50" s="195"/>
      <c r="AC50" s="195"/>
      <c r="AD50" s="195"/>
      <c r="AE50" s="195"/>
      <c r="AF50" s="195"/>
      <c r="AG50" s="197"/>
      <c r="AH50" s="195"/>
    </row>
    <row r="51" spans="1:34" ht="34.5" customHeight="1" x14ac:dyDescent="0.3">
      <c r="A51" s="69"/>
      <c r="B51" s="225"/>
      <c r="C51" s="225"/>
      <c r="D51" s="70"/>
      <c r="E51" s="70"/>
      <c r="F51" s="222"/>
      <c r="G51" s="223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Y51" s="195"/>
      <c r="Z51" s="195"/>
      <c r="AA51" s="195"/>
      <c r="AB51" s="195"/>
      <c r="AC51" s="195"/>
      <c r="AD51" s="195"/>
      <c r="AE51" s="195"/>
      <c r="AF51" s="195"/>
      <c r="AG51" s="197"/>
      <c r="AH51" s="195"/>
    </row>
    <row r="52" spans="1:34" ht="16.5" customHeight="1" x14ac:dyDescent="0.3">
      <c r="D52" s="70"/>
      <c r="E52" s="70"/>
      <c r="F52" s="222"/>
      <c r="G52" s="223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Y52" s="195"/>
      <c r="Z52" s="195"/>
      <c r="AA52" s="195"/>
      <c r="AB52" s="195"/>
      <c r="AC52" s="195"/>
      <c r="AD52" s="195"/>
      <c r="AE52" s="195"/>
      <c r="AF52" s="195"/>
      <c r="AG52" s="197"/>
      <c r="AH52" s="195"/>
    </row>
    <row r="53" spans="1:34" ht="16.5" customHeight="1" x14ac:dyDescent="0.3">
      <c r="D53" s="225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Q53" s="224"/>
      <c r="R53" s="224"/>
      <c r="S53" s="224"/>
      <c r="Y53" s="195"/>
      <c r="Z53" s="195"/>
      <c r="AA53" s="195"/>
      <c r="AB53" s="195"/>
      <c r="AC53" s="195"/>
      <c r="AD53" s="195"/>
      <c r="AE53" s="195"/>
      <c r="AF53" s="195"/>
      <c r="AG53" s="197"/>
      <c r="AH53" s="195"/>
    </row>
    <row r="54" spans="1:34" ht="16.5" customHeight="1" x14ac:dyDescent="0.3">
      <c r="A54" s="69"/>
      <c r="Y54" s="195"/>
      <c r="Z54" s="195"/>
      <c r="AA54" s="195"/>
      <c r="AB54" s="195"/>
      <c r="AC54" s="195"/>
      <c r="AD54" s="195"/>
      <c r="AE54" s="195"/>
      <c r="AF54" s="195"/>
      <c r="AG54" s="197"/>
      <c r="AH54" s="195"/>
    </row>
    <row r="55" spans="1:34" ht="16.5" customHeight="1" x14ac:dyDescent="0.25">
      <c r="AB55" s="195"/>
      <c r="AC55" s="195"/>
      <c r="AD55" s="195"/>
      <c r="AE55" s="195"/>
      <c r="AF55" s="195"/>
      <c r="AG55" s="197"/>
      <c r="AH55" s="195"/>
    </row>
    <row r="56" spans="1:34" ht="16.5" customHeight="1" x14ac:dyDescent="0.25">
      <c r="Y56" s="195"/>
      <c r="Z56" s="195"/>
      <c r="AA56" s="195"/>
      <c r="AB56" s="195"/>
      <c r="AC56" s="195"/>
      <c r="AD56" s="195"/>
      <c r="AE56" s="195"/>
      <c r="AF56" s="195"/>
      <c r="AG56" s="197"/>
      <c r="AH56" s="195"/>
    </row>
    <row r="57" spans="1:34" ht="16.5" customHeight="1" x14ac:dyDescent="0.3">
      <c r="A57" s="69"/>
      <c r="B57" s="69"/>
      <c r="C57" s="70"/>
      <c r="Y57" s="195"/>
      <c r="Z57" s="195"/>
      <c r="AA57" s="195"/>
      <c r="AB57" s="195"/>
      <c r="AC57" s="195"/>
      <c r="AD57" s="195"/>
      <c r="AE57" s="195"/>
      <c r="AF57" s="195"/>
      <c r="AG57" s="197"/>
      <c r="AH57" s="195"/>
    </row>
    <row r="58" spans="1:34" ht="27" customHeight="1" x14ac:dyDescent="0.25"/>
    <row r="59" spans="1:34" ht="3" customHeight="1" x14ac:dyDescent="0.3">
      <c r="B59" s="69"/>
      <c r="C59" s="70"/>
      <c r="Y59" s="195"/>
      <c r="Z59" s="195"/>
      <c r="AA59" s="195"/>
      <c r="AB59" s="195"/>
      <c r="AC59" s="195"/>
      <c r="AD59" s="195"/>
      <c r="AE59" s="195"/>
      <c r="AF59" s="195"/>
      <c r="AG59" s="197"/>
      <c r="AH59" s="195"/>
    </row>
    <row r="60" spans="1:34" ht="45.75" customHeight="1" x14ac:dyDescent="0.3">
      <c r="A60" s="69"/>
      <c r="B60" s="69"/>
      <c r="C60" s="70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</row>
    <row r="61" spans="1:34" ht="6.75" customHeight="1" x14ac:dyDescent="0.25"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</row>
    <row r="62" spans="1:34" ht="22.5" customHeight="1" x14ac:dyDescent="0.25"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</row>
    <row r="63" spans="1:34" ht="15" customHeight="1" x14ac:dyDescent="0.25"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</row>
    <row r="64" spans="1:34" ht="22.5" customHeight="1" x14ac:dyDescent="0.3">
      <c r="A64" s="69"/>
      <c r="B64" s="69"/>
      <c r="C64" s="70"/>
    </row>
    <row r="65" spans="1:3" ht="15.75" customHeight="1" x14ac:dyDescent="0.25"/>
    <row r="67" spans="1:3" ht="18.75" x14ac:dyDescent="0.3">
      <c r="A67" s="69"/>
      <c r="B67" s="69"/>
      <c r="C67" s="70"/>
    </row>
    <row r="69" spans="1:3" ht="18.75" x14ac:dyDescent="0.3">
      <c r="A69" s="69"/>
      <c r="B69" s="69"/>
      <c r="C69" s="70"/>
    </row>
    <row r="82" spans="1:228" s="17" customFormat="1" x14ac:dyDescent="0.25">
      <c r="A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  <c r="CW82" s="194"/>
      <c r="CX82" s="194"/>
      <c r="CY82" s="194"/>
      <c r="CZ82" s="194"/>
      <c r="DA82" s="194"/>
      <c r="DB82" s="194"/>
      <c r="DC82" s="194"/>
      <c r="DD82" s="194"/>
      <c r="DE82" s="194"/>
      <c r="DF82" s="194"/>
      <c r="DG82" s="194"/>
      <c r="DH82" s="194"/>
      <c r="DI82" s="194"/>
      <c r="DJ82" s="194"/>
      <c r="DK82" s="194"/>
      <c r="DL82" s="194"/>
      <c r="DM82" s="194"/>
      <c r="DN82" s="194"/>
      <c r="DO82" s="194"/>
      <c r="DP82" s="194"/>
      <c r="DQ82" s="194"/>
      <c r="DR82" s="194"/>
      <c r="DS82" s="194"/>
      <c r="DT82" s="194"/>
      <c r="DU82" s="194"/>
      <c r="DV82" s="194"/>
      <c r="DW82" s="194"/>
      <c r="DX82" s="194"/>
      <c r="DY82" s="194"/>
      <c r="DZ82" s="194"/>
      <c r="EA82" s="194"/>
      <c r="EB82" s="194"/>
      <c r="EC82" s="194"/>
      <c r="ED82" s="194"/>
      <c r="EE82" s="194"/>
      <c r="EF82" s="194"/>
      <c r="EG82" s="194"/>
      <c r="EH82" s="194"/>
      <c r="EI82" s="194"/>
      <c r="EJ82" s="194"/>
      <c r="EK82" s="194"/>
      <c r="EL82" s="194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  <c r="FE82" s="194"/>
      <c r="FF82" s="194"/>
      <c r="FG82" s="194"/>
      <c r="FH82" s="194"/>
      <c r="FI82" s="194"/>
      <c r="FJ82" s="194"/>
      <c r="FK82" s="194"/>
      <c r="FL82" s="194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4"/>
      <c r="FX82" s="194"/>
      <c r="FY82" s="194"/>
      <c r="FZ82" s="194"/>
      <c r="GA82" s="194"/>
      <c r="GB82" s="194"/>
      <c r="GC82" s="194"/>
      <c r="GD82" s="194"/>
      <c r="GE82" s="194"/>
      <c r="GF82" s="194"/>
      <c r="GG82" s="194"/>
      <c r="GH82" s="194"/>
      <c r="GI82" s="194"/>
      <c r="GJ82" s="194"/>
      <c r="GK82" s="194"/>
      <c r="GL82" s="194"/>
      <c r="GM82" s="194"/>
      <c r="GN82" s="194"/>
      <c r="GO82" s="194"/>
      <c r="GP82" s="194"/>
      <c r="GQ82" s="194"/>
      <c r="GR82" s="194"/>
      <c r="GS82" s="194"/>
      <c r="GT82" s="194"/>
      <c r="GU82" s="194"/>
      <c r="GV82" s="194"/>
      <c r="GW82" s="194"/>
      <c r="GX82" s="194"/>
      <c r="GY82" s="194"/>
      <c r="GZ82" s="194"/>
      <c r="HA82" s="194"/>
      <c r="HB82" s="194"/>
      <c r="HC82" s="194"/>
      <c r="HD82" s="194"/>
      <c r="HE82" s="194"/>
      <c r="HF82" s="194"/>
      <c r="HG82" s="194"/>
      <c r="HH82" s="194"/>
      <c r="HI82" s="194"/>
      <c r="HJ82" s="194"/>
      <c r="HK82" s="194"/>
      <c r="HL82" s="194"/>
      <c r="HM82" s="194"/>
      <c r="HN82" s="194"/>
      <c r="HO82" s="194"/>
      <c r="HP82" s="194"/>
      <c r="HQ82" s="194"/>
      <c r="HR82" s="194"/>
      <c r="HS82" s="194"/>
      <c r="HT82" s="194"/>
    </row>
  </sheetData>
  <mergeCells count="149"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49:S49"/>
    <mergeCell ref="A33:C33"/>
    <mergeCell ref="D33:G33"/>
    <mergeCell ref="H24:S24"/>
    <mergeCell ref="A23:C23"/>
    <mergeCell ref="D23:G23"/>
    <mergeCell ref="A24:C24"/>
    <mergeCell ref="A30:S30"/>
    <mergeCell ref="A31:C32"/>
    <mergeCell ref="D31:G32"/>
    <mergeCell ref="H31:S31"/>
    <mergeCell ref="P32:S32"/>
    <mergeCell ref="A35:C35"/>
    <mergeCell ref="D35:G35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4:G34"/>
    <mergeCell ref="A41:S41"/>
    <mergeCell ref="L32:O32"/>
    <mergeCell ref="H32:K32"/>
    <mergeCell ref="P33:S33"/>
    <mergeCell ref="L33:O33"/>
    <mergeCell ref="H33:K33"/>
    <mergeCell ref="H35:K35"/>
    <mergeCell ref="L35:O35"/>
    <mergeCell ref="P35:S35"/>
    <mergeCell ref="A34:C34"/>
    <mergeCell ref="H34:S34"/>
    <mergeCell ref="A36:C36"/>
    <mergeCell ref="D36:G36"/>
    <mergeCell ref="H36:K36"/>
    <mergeCell ref="L36:O36"/>
    <mergeCell ref="P36:S36"/>
    <mergeCell ref="A40:S40"/>
    <mergeCell ref="A38:C38"/>
    <mergeCell ref="D38:G38"/>
    <mergeCell ref="H38:K38"/>
    <mergeCell ref="L38:O38"/>
    <mergeCell ref="P38:S38"/>
    <mergeCell ref="A39:C39"/>
    <mergeCell ref="D39:G39"/>
    <mergeCell ref="H39:K39"/>
    <mergeCell ref="L39:O39"/>
    <mergeCell ref="P39:S39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37:C37"/>
    <mergeCell ref="D37:G37"/>
    <mergeCell ref="H37:K37"/>
    <mergeCell ref="L37:O37"/>
    <mergeCell ref="P37:S37"/>
    <mergeCell ref="A28:C28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tabSelected="1" view="pageBreakPreview" topLeftCell="A23" zoomScale="78" zoomScaleNormal="62" zoomScaleSheetLayoutView="78" workbookViewId="0">
      <selection activeCell="E5" sqref="E5"/>
    </sheetView>
  </sheetViews>
  <sheetFormatPr defaultRowHeight="12.75" x14ac:dyDescent="0.2"/>
  <cols>
    <col min="1" max="1" width="45" style="192" customWidth="1"/>
    <col min="2" max="2" width="7.7109375" style="192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9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92" customFormat="1" ht="30.75" customHeight="1" x14ac:dyDescent="0.3">
      <c r="A1" s="1358" t="s">
        <v>248</v>
      </c>
      <c r="B1" s="1358"/>
      <c r="C1" s="1358"/>
      <c r="D1" s="1358"/>
      <c r="E1" s="1358"/>
      <c r="F1" s="1358"/>
      <c r="G1" s="1358"/>
      <c r="H1" s="1358"/>
      <c r="I1" s="123"/>
      <c r="J1" s="116"/>
    </row>
    <row r="2" spans="1:12" s="192" customFormat="1" ht="25.5" customHeight="1" thickBot="1" x14ac:dyDescent="0.35">
      <c r="A2" s="226"/>
      <c r="B2" s="226"/>
      <c r="C2" s="226"/>
      <c r="D2" s="226"/>
      <c r="E2" s="226"/>
      <c r="F2" s="226"/>
      <c r="G2" s="1359" t="s">
        <v>296</v>
      </c>
      <c r="H2" s="1359"/>
      <c r="I2" s="114"/>
      <c r="J2" s="166"/>
    </row>
    <row r="3" spans="1:12" s="192" customFormat="1" ht="51.75" customHeight="1" thickBot="1" x14ac:dyDescent="0.25">
      <c r="A3" s="1356" t="s">
        <v>101</v>
      </c>
      <c r="B3" s="1337" t="s">
        <v>457</v>
      </c>
      <c r="C3" s="1354" t="s">
        <v>353</v>
      </c>
      <c r="D3" s="1354"/>
      <c r="E3" s="1354"/>
      <c r="F3" s="1354"/>
      <c r="G3" s="1340" t="s">
        <v>465</v>
      </c>
      <c r="H3" s="1341"/>
      <c r="I3" s="4"/>
      <c r="J3" s="174"/>
    </row>
    <row r="4" spans="1:12" s="192" customFormat="1" ht="41.25" customHeight="1" thickBot="1" x14ac:dyDescent="0.25">
      <c r="A4" s="1357"/>
      <c r="B4" s="1338"/>
      <c r="C4" s="401" t="s">
        <v>723</v>
      </c>
      <c r="D4" s="400" t="s">
        <v>651</v>
      </c>
      <c r="E4" s="401" t="s">
        <v>731</v>
      </c>
      <c r="F4" s="402" t="s">
        <v>722</v>
      </c>
      <c r="G4" s="1342" t="s">
        <v>651</v>
      </c>
      <c r="H4" s="1343"/>
      <c r="I4" s="4"/>
      <c r="J4" s="175"/>
    </row>
    <row r="5" spans="1:12" s="192" customFormat="1" ht="20.25" thickBot="1" x14ac:dyDescent="0.25">
      <c r="A5" s="407" t="s">
        <v>402</v>
      </c>
      <c r="B5" s="408" t="s">
        <v>32</v>
      </c>
      <c r="C5" s="409" t="s">
        <v>759</v>
      </c>
      <c r="D5" s="410" t="s">
        <v>762</v>
      </c>
      <c r="E5" s="409" t="s">
        <v>760</v>
      </c>
      <c r="F5" s="411">
        <f>179788-178633</f>
        <v>1155</v>
      </c>
      <c r="G5" s="1344">
        <v>32290</v>
      </c>
      <c r="H5" s="1345"/>
      <c r="I5" s="146"/>
      <c r="J5" s="1334"/>
      <c r="L5" s="67"/>
    </row>
    <row r="6" spans="1:12" ht="19.5" hidden="1" customHeight="1" x14ac:dyDescent="0.2">
      <c r="A6" s="412" t="s">
        <v>245</v>
      </c>
      <c r="B6" s="413" t="s">
        <v>32</v>
      </c>
      <c r="C6" s="414"/>
      <c r="D6" s="415"/>
      <c r="E6" s="414"/>
      <c r="F6" s="416"/>
      <c r="G6" s="414"/>
      <c r="H6" s="417"/>
      <c r="I6" s="4"/>
      <c r="J6" s="1334"/>
    </row>
    <row r="7" spans="1:12" ht="17.25" hidden="1" customHeight="1" thickBot="1" x14ac:dyDescent="0.3">
      <c r="A7" s="418" t="s">
        <v>225</v>
      </c>
      <c r="B7" s="419" t="s">
        <v>32</v>
      </c>
      <c r="C7" s="420"/>
      <c r="D7" s="415"/>
      <c r="E7" s="414"/>
      <c r="F7" s="416"/>
      <c r="G7" s="414"/>
      <c r="H7" s="417"/>
      <c r="I7" s="4"/>
      <c r="J7" s="1334"/>
    </row>
    <row r="8" spans="1:12" ht="19.5" customHeight="1" x14ac:dyDescent="0.25">
      <c r="A8" s="421" t="s">
        <v>102</v>
      </c>
      <c r="B8" s="408"/>
      <c r="C8" s="410"/>
      <c r="D8" s="410"/>
      <c r="E8" s="409"/>
      <c r="F8" s="411"/>
      <c r="G8" s="1348"/>
      <c r="H8" s="1349"/>
      <c r="I8" s="4"/>
      <c r="J8" s="117"/>
      <c r="K8" s="67"/>
    </row>
    <row r="9" spans="1:12" ht="20.25" customHeight="1" thickBot="1" x14ac:dyDescent="0.3">
      <c r="A9" s="422" t="s">
        <v>100</v>
      </c>
      <c r="B9" s="413" t="s">
        <v>32</v>
      </c>
      <c r="C9" s="415">
        <v>2842</v>
      </c>
      <c r="D9" s="415">
        <v>12469</v>
      </c>
      <c r="E9" s="420">
        <v>3591</v>
      </c>
      <c r="F9" s="423">
        <f>E9-C9</f>
        <v>749</v>
      </c>
      <c r="G9" s="1346">
        <v>1361</v>
      </c>
      <c r="H9" s="1347"/>
      <c r="I9" s="146"/>
      <c r="J9" s="117"/>
      <c r="K9" s="67"/>
    </row>
    <row r="10" spans="1:12" ht="18.75" customHeight="1" x14ac:dyDescent="0.25">
      <c r="A10" s="421" t="s">
        <v>103</v>
      </c>
      <c r="B10" s="408"/>
      <c r="C10" s="424"/>
      <c r="D10" s="424"/>
      <c r="E10" s="425"/>
      <c r="F10" s="426"/>
      <c r="G10" s="1350"/>
      <c r="H10" s="1351"/>
      <c r="I10" s="4"/>
      <c r="J10" s="4"/>
    </row>
    <row r="11" spans="1:12" ht="20.25" customHeight="1" thickBot="1" x14ac:dyDescent="0.3">
      <c r="A11" s="427" t="s">
        <v>100</v>
      </c>
      <c r="B11" s="413" t="s">
        <v>32</v>
      </c>
      <c r="C11" s="415">
        <v>2684</v>
      </c>
      <c r="D11" s="415">
        <v>13405</v>
      </c>
      <c r="E11" s="420">
        <v>2797</v>
      </c>
      <c r="F11" s="423">
        <f>E11-C11</f>
        <v>113</v>
      </c>
      <c r="G11" s="1352">
        <v>2094</v>
      </c>
      <c r="H11" s="1347"/>
      <c r="I11" s="4"/>
      <c r="J11" s="117"/>
      <c r="K11" s="67"/>
    </row>
    <row r="12" spans="1:12" ht="18.75" customHeight="1" x14ac:dyDescent="0.25">
      <c r="A12" s="428" t="s">
        <v>90</v>
      </c>
      <c r="B12" s="408"/>
      <c r="C12" s="424"/>
      <c r="D12" s="424"/>
      <c r="E12" s="425"/>
      <c r="F12" s="426"/>
      <c r="G12" s="1353"/>
      <c r="H12" s="1349"/>
      <c r="I12" s="146"/>
      <c r="J12" s="117"/>
      <c r="K12" s="67"/>
    </row>
    <row r="13" spans="1:12" ht="19.5" customHeight="1" thickBot="1" x14ac:dyDescent="0.3">
      <c r="A13" s="429" t="s">
        <v>100</v>
      </c>
      <c r="B13" s="430" t="s">
        <v>32</v>
      </c>
      <c r="C13" s="431">
        <f>C9-C11</f>
        <v>158</v>
      </c>
      <c r="D13" s="431">
        <f>D9-D11</f>
        <v>-936</v>
      </c>
      <c r="E13" s="420">
        <f>E9-E11</f>
        <v>794</v>
      </c>
      <c r="F13" s="423">
        <f>E13-C13</f>
        <v>636</v>
      </c>
      <c r="G13" s="1326">
        <f>G9-G11</f>
        <v>-733</v>
      </c>
      <c r="H13" s="1327"/>
      <c r="I13" s="146"/>
      <c r="J13" s="152"/>
    </row>
    <row r="14" spans="1:12" s="192" customFormat="1" ht="29.25" customHeight="1" x14ac:dyDescent="0.2">
      <c r="A14" s="1339" t="s">
        <v>401</v>
      </c>
      <c r="B14" s="1339"/>
      <c r="C14" s="1339"/>
      <c r="D14" s="1339"/>
      <c r="E14" s="1339"/>
      <c r="F14" s="1339"/>
      <c r="G14" s="1339"/>
      <c r="H14" s="1339"/>
    </row>
    <row r="15" spans="1:12" s="192" customFormat="1" ht="33" customHeight="1" x14ac:dyDescent="0.2">
      <c r="A15" s="1355" t="s">
        <v>761</v>
      </c>
      <c r="B15" s="1355"/>
      <c r="C15" s="1355"/>
      <c r="D15" s="1355"/>
      <c r="E15" s="1355"/>
      <c r="F15" s="1355"/>
      <c r="G15" s="1355"/>
      <c r="H15" s="1355"/>
    </row>
    <row r="16" spans="1:12" s="192" customFormat="1" ht="15" customHeight="1" x14ac:dyDescent="0.2">
      <c r="A16" s="1355" t="s">
        <v>763</v>
      </c>
      <c r="B16" s="1355"/>
      <c r="C16" s="1355"/>
      <c r="D16" s="1355"/>
      <c r="E16" s="1355"/>
      <c r="F16" s="1355"/>
      <c r="G16" s="1355"/>
      <c r="H16" s="1355"/>
    </row>
    <row r="17" spans="1:10" s="192" customFormat="1" ht="18" customHeight="1" thickBot="1" x14ac:dyDescent="0.3">
      <c r="A17" s="230"/>
      <c r="B17" s="230"/>
      <c r="C17" s="227"/>
      <c r="D17" s="227"/>
      <c r="E17" s="227"/>
      <c r="F17" s="227"/>
      <c r="G17" s="227"/>
      <c r="H17" s="227"/>
    </row>
    <row r="18" spans="1:10" s="192" customFormat="1" ht="53.45" customHeight="1" thickBot="1" x14ac:dyDescent="0.25">
      <c r="A18" s="1335" t="s">
        <v>101</v>
      </c>
      <c r="B18" s="1337" t="s">
        <v>457</v>
      </c>
      <c r="C18" s="1354" t="s">
        <v>353</v>
      </c>
      <c r="D18" s="1354"/>
      <c r="E18" s="1354"/>
      <c r="F18" s="1354"/>
      <c r="G18" s="1328" t="s">
        <v>465</v>
      </c>
      <c r="H18" s="1329"/>
      <c r="J18" s="172"/>
    </row>
    <row r="19" spans="1:10" s="192" customFormat="1" ht="44.25" customHeight="1" thickBot="1" x14ac:dyDescent="0.25">
      <c r="A19" s="1336"/>
      <c r="B19" s="1338"/>
      <c r="C19" s="405" t="s">
        <v>776</v>
      </c>
      <c r="D19" s="405" t="s">
        <v>651</v>
      </c>
      <c r="E19" s="403" t="s">
        <v>777</v>
      </c>
      <c r="F19" s="729" t="s">
        <v>778</v>
      </c>
      <c r="G19" s="1330" t="s">
        <v>775</v>
      </c>
      <c r="H19" s="1331"/>
      <c r="J19" s="172"/>
    </row>
    <row r="20" spans="1:10" s="192" customFormat="1" ht="19.5" customHeight="1" thickBot="1" x14ac:dyDescent="0.3">
      <c r="A20" s="432" t="s">
        <v>36</v>
      </c>
      <c r="B20" s="730" t="s">
        <v>32</v>
      </c>
      <c r="C20" s="404">
        <v>1104</v>
      </c>
      <c r="D20" s="404">
        <v>2537</v>
      </c>
      <c r="E20" s="728">
        <v>990</v>
      </c>
      <c r="F20" s="728">
        <f>E20-C20</f>
        <v>-114</v>
      </c>
      <c r="G20" s="1320">
        <v>92</v>
      </c>
      <c r="H20" s="1321"/>
      <c r="J20" s="173"/>
    </row>
    <row r="21" spans="1:10" s="192" customFormat="1" ht="20.25" customHeight="1" thickBot="1" x14ac:dyDescent="0.3">
      <c r="A21" s="433" t="s">
        <v>37</v>
      </c>
      <c r="B21" s="434" t="s">
        <v>32</v>
      </c>
      <c r="C21" s="404">
        <v>466</v>
      </c>
      <c r="D21" s="404">
        <v>1053</v>
      </c>
      <c r="E21" s="728">
        <v>419</v>
      </c>
      <c r="F21" s="728">
        <f>E21-C21</f>
        <v>-47</v>
      </c>
      <c r="G21" s="1320">
        <v>97</v>
      </c>
      <c r="H21" s="1321"/>
      <c r="J21" s="173"/>
    </row>
    <row r="22" spans="1:10" s="192" customFormat="1" ht="18.75" customHeight="1" x14ac:dyDescent="0.25">
      <c r="A22" s="421" t="s">
        <v>258</v>
      </c>
      <c r="B22" s="1332" t="s">
        <v>32</v>
      </c>
      <c r="C22" s="1322">
        <f>C20-C21</f>
        <v>638</v>
      </c>
      <c r="D22" s="1322">
        <f>D20-D21</f>
        <v>1484</v>
      </c>
      <c r="E22" s="1322">
        <f>E20-E21</f>
        <v>571</v>
      </c>
      <c r="F22" s="1322">
        <f>E22-C22</f>
        <v>-67</v>
      </c>
      <c r="G22" s="1324">
        <f>G20-G21</f>
        <v>-5</v>
      </c>
      <c r="H22" s="1325"/>
      <c r="J22" s="172"/>
    </row>
    <row r="23" spans="1:10" s="192" customFormat="1" ht="17.25" thickBot="1" x14ac:dyDescent="0.3">
      <c r="A23" s="422" t="s">
        <v>100</v>
      </c>
      <c r="B23" s="1333"/>
      <c r="C23" s="1323"/>
      <c r="D23" s="1323"/>
      <c r="E23" s="1323"/>
      <c r="F23" s="1323"/>
      <c r="G23" s="1326"/>
      <c r="H23" s="1327"/>
      <c r="J23" s="172"/>
    </row>
    <row r="24" spans="1:10" s="192" customFormat="1" ht="19.5" customHeight="1" thickBot="1" x14ac:dyDescent="0.3">
      <c r="A24" s="435" t="s">
        <v>476</v>
      </c>
      <c r="B24" s="730"/>
      <c r="C24" s="404">
        <v>698</v>
      </c>
      <c r="D24" s="404">
        <v>1774</v>
      </c>
      <c r="E24" s="728">
        <v>633</v>
      </c>
      <c r="F24" s="728">
        <f>E24-C24</f>
        <v>-65</v>
      </c>
      <c r="G24" s="1320">
        <v>40</v>
      </c>
      <c r="H24" s="1321"/>
      <c r="J24" s="172"/>
    </row>
    <row r="25" spans="1:10" s="192" customFormat="1" ht="20.25" customHeight="1" thickBot="1" x14ac:dyDescent="0.3">
      <c r="A25" s="436" t="s">
        <v>475</v>
      </c>
      <c r="B25" s="434"/>
      <c r="C25" s="404">
        <v>557</v>
      </c>
      <c r="D25" s="404">
        <v>1271</v>
      </c>
      <c r="E25" s="728">
        <v>496</v>
      </c>
      <c r="F25" s="728">
        <f>E25-C25</f>
        <v>-61</v>
      </c>
      <c r="G25" s="1320">
        <v>40</v>
      </c>
      <c r="H25" s="1321"/>
      <c r="J25" s="172"/>
    </row>
    <row r="26" spans="1:10" s="192" customFormat="1" ht="20.25" customHeight="1" x14ac:dyDescent="0.25">
      <c r="A26" s="406" t="s">
        <v>764</v>
      </c>
      <c r="B26" s="228"/>
      <c r="C26" s="727"/>
      <c r="D26" s="727"/>
      <c r="E26" s="727"/>
      <c r="F26" s="727"/>
      <c r="G26" s="117"/>
      <c r="H26" s="117"/>
      <c r="J26" s="172"/>
    </row>
    <row r="27" spans="1:10" s="192" customFormat="1" ht="16.5" x14ac:dyDescent="0.25">
      <c r="A27" s="229" t="s">
        <v>765</v>
      </c>
      <c r="B27" s="228"/>
      <c r="C27" s="727"/>
      <c r="D27" s="727"/>
      <c r="E27" s="727"/>
      <c r="F27" s="727"/>
      <c r="G27" s="727"/>
      <c r="H27" s="117"/>
    </row>
    <row r="28" spans="1:10" s="192" customFormat="1" ht="16.5" x14ac:dyDescent="0.25">
      <c r="A28" s="229"/>
      <c r="B28" s="228"/>
      <c r="C28" s="254"/>
      <c r="D28" s="254"/>
      <c r="E28" s="254"/>
      <c r="F28" s="254"/>
      <c r="G28" s="254"/>
      <c r="H28" s="117"/>
    </row>
    <row r="29" spans="1:10" s="192" customFormat="1" x14ac:dyDescent="0.2">
      <c r="C29" s="24"/>
      <c r="D29" s="24"/>
      <c r="E29" s="24"/>
      <c r="F29" s="24"/>
      <c r="G29" s="24"/>
    </row>
    <row r="30" spans="1:10" s="192" customFormat="1" x14ac:dyDescent="0.2">
      <c r="C30" s="24"/>
      <c r="D30" s="24"/>
      <c r="E30" s="24"/>
      <c r="F30" s="24"/>
      <c r="G30" s="24"/>
    </row>
    <row r="31" spans="1:10" s="192" customFormat="1" x14ac:dyDescent="0.2">
      <c r="C31" s="24"/>
      <c r="D31" s="24"/>
      <c r="E31" s="24"/>
      <c r="F31" s="24"/>
      <c r="G31" s="24"/>
    </row>
    <row r="32" spans="1:10" s="192" customFormat="1" x14ac:dyDescent="0.2">
      <c r="C32" s="24"/>
      <c r="D32" s="24"/>
      <c r="E32" s="24"/>
      <c r="F32" s="24"/>
      <c r="G32" s="24"/>
    </row>
    <row r="33" spans="3:7" s="192" customFormat="1" x14ac:dyDescent="0.2">
      <c r="C33" s="24"/>
      <c r="D33" s="24"/>
      <c r="E33" s="24"/>
      <c r="F33" s="24"/>
      <c r="G33" s="24"/>
    </row>
    <row r="34" spans="3:7" s="192" customFormat="1" x14ac:dyDescent="0.2">
      <c r="C34" s="24"/>
      <c r="D34" s="24"/>
      <c r="E34" s="24"/>
      <c r="F34" s="24"/>
      <c r="G34" s="24"/>
    </row>
    <row r="35" spans="3:7" s="192" customFormat="1" x14ac:dyDescent="0.2">
      <c r="C35" s="24"/>
      <c r="D35" s="24"/>
      <c r="E35" s="24"/>
      <c r="F35" s="24"/>
      <c r="G35" s="24"/>
    </row>
    <row r="36" spans="3:7" s="192" customFormat="1" x14ac:dyDescent="0.2">
      <c r="C36" s="24"/>
      <c r="D36" s="24"/>
      <c r="E36" s="24"/>
      <c r="F36" s="24"/>
      <c r="G36" s="24"/>
    </row>
    <row r="37" spans="3:7" s="192" customFormat="1" x14ac:dyDescent="0.2">
      <c r="C37" s="24"/>
      <c r="D37" s="24"/>
      <c r="E37" s="24"/>
      <c r="F37" s="24"/>
      <c r="G37" s="24"/>
    </row>
    <row r="38" spans="3:7" s="192" customFormat="1" ht="12" customHeight="1" x14ac:dyDescent="0.2">
      <c r="C38" s="24"/>
      <c r="D38" s="24"/>
      <c r="E38" s="24"/>
      <c r="F38" s="24"/>
      <c r="G38" s="24"/>
    </row>
    <row r="39" spans="3:7" s="192" customFormat="1" x14ac:dyDescent="0.2">
      <c r="C39" s="24"/>
      <c r="D39" s="24"/>
      <c r="E39" s="24"/>
      <c r="F39" s="24"/>
      <c r="G39" s="24"/>
    </row>
    <row r="40" spans="3:7" s="192" customFormat="1" x14ac:dyDescent="0.2">
      <c r="C40" s="24"/>
      <c r="D40" s="24"/>
      <c r="E40" s="24"/>
      <c r="F40" s="24"/>
      <c r="G40" s="24"/>
    </row>
    <row r="41" spans="3:7" s="192" customFormat="1" x14ac:dyDescent="0.2">
      <c r="C41" s="24"/>
      <c r="D41" s="24"/>
      <c r="E41" s="24"/>
      <c r="F41" s="24"/>
      <c r="G41" s="24"/>
    </row>
    <row r="42" spans="3:7" s="192" customFormat="1" x14ac:dyDescent="0.2">
      <c r="C42" s="24"/>
      <c r="D42" s="24"/>
      <c r="E42" s="24"/>
      <c r="F42" s="24"/>
      <c r="G42" s="24"/>
    </row>
    <row r="43" spans="3:7" s="192" customFormat="1" x14ac:dyDescent="0.2">
      <c r="C43" s="24"/>
      <c r="D43" s="24"/>
      <c r="E43" s="24"/>
      <c r="F43" s="24"/>
      <c r="G43" s="24"/>
    </row>
    <row r="44" spans="3:7" s="192" customFormat="1" x14ac:dyDescent="0.2">
      <c r="C44" s="24"/>
      <c r="D44" s="24"/>
      <c r="E44" s="24"/>
      <c r="F44" s="24"/>
      <c r="G44" s="24"/>
    </row>
    <row r="45" spans="3:7" s="192" customFormat="1" x14ac:dyDescent="0.2">
      <c r="C45" s="24"/>
      <c r="D45" s="24"/>
      <c r="E45" s="24"/>
      <c r="F45" s="24"/>
      <c r="G45" s="24"/>
    </row>
    <row r="46" spans="3:7" s="192" customFormat="1" x14ac:dyDescent="0.2">
      <c r="C46" s="24"/>
      <c r="D46" s="24"/>
      <c r="E46" s="24"/>
      <c r="F46" s="24"/>
      <c r="G46" s="24"/>
    </row>
    <row r="47" spans="3:7" s="192" customFormat="1" x14ac:dyDescent="0.2">
      <c r="C47" s="24"/>
      <c r="D47" s="24"/>
      <c r="E47" s="24"/>
      <c r="F47" s="24"/>
      <c r="G47" s="24"/>
    </row>
    <row r="48" spans="3:7" s="192" customFormat="1" x14ac:dyDescent="0.2">
      <c r="C48" s="24"/>
      <c r="D48" s="24"/>
      <c r="E48" s="24"/>
      <c r="F48" s="24"/>
      <c r="G48" s="24"/>
    </row>
    <row r="49" spans="3:7" s="192" customFormat="1" x14ac:dyDescent="0.2">
      <c r="C49" s="24"/>
      <c r="D49" s="24"/>
      <c r="E49" s="24"/>
      <c r="F49" s="24"/>
      <c r="G49" s="24"/>
    </row>
    <row r="50" spans="3:7" s="192" customFormat="1" x14ac:dyDescent="0.2">
      <c r="C50" s="24"/>
      <c r="D50" s="24"/>
      <c r="E50" s="24"/>
      <c r="F50" s="24"/>
      <c r="G50" s="24"/>
    </row>
    <row r="51" spans="3:7" s="192" customFormat="1" x14ac:dyDescent="0.2">
      <c r="C51" s="24"/>
      <c r="D51" s="24"/>
      <c r="E51" s="24"/>
      <c r="F51" s="24"/>
      <c r="G51" s="24"/>
    </row>
    <row r="52" spans="3:7" s="192" customFormat="1" x14ac:dyDescent="0.2">
      <c r="C52" s="24"/>
      <c r="D52" s="24"/>
      <c r="E52" s="24"/>
      <c r="F52" s="24"/>
      <c r="G52" s="24"/>
    </row>
    <row r="53" spans="3:7" s="192" customFormat="1" x14ac:dyDescent="0.2">
      <c r="C53" s="24"/>
      <c r="D53" s="24"/>
      <c r="E53" s="24"/>
      <c r="F53" s="24"/>
      <c r="G53" s="24"/>
    </row>
    <row r="54" spans="3:7" s="192" customFormat="1" x14ac:dyDescent="0.2">
      <c r="C54" s="24"/>
      <c r="D54" s="24"/>
      <c r="E54" s="24"/>
      <c r="F54" s="24"/>
      <c r="G54" s="24"/>
    </row>
    <row r="55" spans="3:7" s="192" customFormat="1" x14ac:dyDescent="0.2">
      <c r="C55" s="24"/>
      <c r="D55" s="24"/>
      <c r="E55" s="24"/>
      <c r="F55" s="24"/>
      <c r="G55" s="24"/>
    </row>
    <row r="56" spans="3:7" s="192" customFormat="1" x14ac:dyDescent="0.2">
      <c r="C56" s="24"/>
      <c r="D56" s="24"/>
      <c r="E56" s="24"/>
      <c r="F56" s="24"/>
      <c r="G56" s="24"/>
    </row>
    <row r="57" spans="3:7" s="192" customFormat="1" x14ac:dyDescent="0.2">
      <c r="C57" s="24"/>
      <c r="D57" s="24"/>
      <c r="E57" s="24"/>
      <c r="F57" s="24"/>
      <c r="G57" s="24"/>
    </row>
    <row r="58" spans="3:7" s="192" customFormat="1" x14ac:dyDescent="0.2">
      <c r="C58" s="24"/>
      <c r="D58" s="24"/>
      <c r="E58" s="24"/>
      <c r="F58" s="24"/>
      <c r="G58" s="24"/>
    </row>
    <row r="59" spans="3:7" s="192" customFormat="1" x14ac:dyDescent="0.2">
      <c r="C59" s="24"/>
      <c r="D59" s="24"/>
      <c r="E59" s="24"/>
      <c r="F59" s="24"/>
      <c r="G59" s="24"/>
    </row>
    <row r="60" spans="3:7" s="192" customFormat="1" x14ac:dyDescent="0.2">
      <c r="C60" s="24"/>
      <c r="D60" s="24"/>
      <c r="E60" s="24"/>
      <c r="F60" s="24"/>
      <c r="G60" s="24"/>
    </row>
    <row r="61" spans="3:7" s="192" customFormat="1" x14ac:dyDescent="0.2">
      <c r="C61" s="24"/>
      <c r="D61" s="24"/>
      <c r="E61" s="24"/>
      <c r="F61" s="24"/>
      <c r="G61" s="24"/>
    </row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1"/>
  <sheetViews>
    <sheetView view="pageBreakPreview" topLeftCell="A33" zoomScale="80" zoomScaleNormal="80" zoomScaleSheetLayoutView="80" workbookViewId="0">
      <selection activeCell="A37" sqref="A37:B37"/>
    </sheetView>
  </sheetViews>
  <sheetFormatPr defaultColWidth="9.140625" defaultRowHeight="12.75" x14ac:dyDescent="0.2"/>
  <cols>
    <col min="1" max="1" width="8.140625" style="219" customWidth="1"/>
    <col min="2" max="2" width="79.28515625" style="219" customWidth="1"/>
    <col min="3" max="3" width="9.28515625" style="219" customWidth="1"/>
    <col min="4" max="4" width="12.5703125" style="219" customWidth="1"/>
    <col min="5" max="5" width="12.5703125" style="219" hidden="1" customWidth="1"/>
    <col min="6" max="6" width="12.5703125" style="192" customWidth="1"/>
    <col min="7" max="7" width="12.5703125" style="219" customWidth="1"/>
    <col min="8" max="8" width="12.28515625" style="219" customWidth="1"/>
    <col min="9" max="9" width="13.85546875" style="219" customWidth="1"/>
    <col min="10" max="10" width="12" style="219" hidden="1" customWidth="1"/>
    <col min="11" max="11" width="9.140625" style="437"/>
    <col min="12" max="16384" width="9.140625" style="219"/>
  </cols>
  <sheetData>
    <row r="1" spans="1:13" ht="21" customHeight="1" x14ac:dyDescent="0.2">
      <c r="A1" s="1360" t="s">
        <v>484</v>
      </c>
      <c r="B1" s="1360"/>
      <c r="C1" s="1360"/>
      <c r="D1" s="1360"/>
      <c r="E1" s="1360"/>
      <c r="F1" s="1360"/>
      <c r="G1" s="1360"/>
      <c r="H1" s="1360"/>
      <c r="I1" s="1360"/>
      <c r="J1" s="1360"/>
    </row>
    <row r="2" spans="1:13" ht="12" customHeight="1" thickBot="1" x14ac:dyDescent="0.35">
      <c r="A2" s="192"/>
      <c r="B2" s="1178"/>
      <c r="C2" s="1178"/>
      <c r="D2" s="1361"/>
      <c r="E2" s="1361"/>
      <c r="F2" s="1361"/>
      <c r="G2" s="1361"/>
      <c r="H2" s="1361"/>
      <c r="I2" s="1361"/>
      <c r="J2" s="1178"/>
    </row>
    <row r="3" spans="1:13" ht="17.25" customHeight="1" thickBot="1" x14ac:dyDescent="0.25">
      <c r="A3" s="1356" t="s">
        <v>706</v>
      </c>
      <c r="B3" s="1377" t="s">
        <v>101</v>
      </c>
      <c r="C3" s="1377"/>
      <c r="D3" s="1364" t="s">
        <v>457</v>
      </c>
      <c r="E3" s="1374" t="s">
        <v>653</v>
      </c>
      <c r="F3" s="1367" t="s">
        <v>821</v>
      </c>
      <c r="G3" s="1367" t="s">
        <v>822</v>
      </c>
      <c r="H3" s="1370" t="s">
        <v>823</v>
      </c>
      <c r="I3" s="1371"/>
      <c r="J3" s="741" t="s">
        <v>64</v>
      </c>
    </row>
    <row r="4" spans="1:13" ht="13.5" customHeight="1" thickBot="1" x14ac:dyDescent="0.25">
      <c r="A4" s="1362"/>
      <c r="B4" s="1378"/>
      <c r="C4" s="1378"/>
      <c r="D4" s="1365"/>
      <c r="E4" s="1375"/>
      <c r="F4" s="1368"/>
      <c r="G4" s="1368"/>
      <c r="H4" s="1372"/>
      <c r="I4" s="1373"/>
      <c r="J4" s="741"/>
    </row>
    <row r="5" spans="1:13" ht="15.75" customHeight="1" thickBot="1" x14ac:dyDescent="0.25">
      <c r="A5" s="1363"/>
      <c r="B5" s="1379"/>
      <c r="C5" s="1379"/>
      <c r="D5" s="1366"/>
      <c r="E5" s="1376"/>
      <c r="F5" s="1369"/>
      <c r="G5" s="1369"/>
      <c r="H5" s="440" t="s">
        <v>214</v>
      </c>
      <c r="I5" s="441" t="s">
        <v>33</v>
      </c>
      <c r="J5" s="742" t="s">
        <v>207</v>
      </c>
    </row>
    <row r="6" spans="1:13" ht="41.25" customHeight="1" x14ac:dyDescent="0.2">
      <c r="A6" s="1189" t="s">
        <v>76</v>
      </c>
      <c r="B6" s="1417" t="s">
        <v>526</v>
      </c>
      <c r="C6" s="1418"/>
      <c r="D6" s="1197" t="s">
        <v>32</v>
      </c>
      <c r="E6" s="743">
        <v>85104</v>
      </c>
      <c r="F6" s="1201">
        <v>84618.2</v>
      </c>
      <c r="G6" s="1201">
        <v>82636.600000000006</v>
      </c>
      <c r="H6" s="1201">
        <f>G6-F6</f>
        <v>-1981.5999999999913</v>
      </c>
      <c r="I6" s="1202">
        <f>G6/F6*100</f>
        <v>97.658187009414064</v>
      </c>
      <c r="J6" s="256"/>
      <c r="K6" s="244"/>
      <c r="L6" s="238"/>
    </row>
    <row r="7" spans="1:13" ht="19.5" hidden="1" x14ac:dyDescent="0.2">
      <c r="A7" s="1190" t="s">
        <v>428</v>
      </c>
      <c r="B7" s="1191" t="s">
        <v>445</v>
      </c>
      <c r="C7" s="1192"/>
      <c r="D7" s="1198"/>
      <c r="E7" s="744"/>
      <c r="F7" s="745"/>
      <c r="G7" s="745"/>
      <c r="H7" s="746"/>
      <c r="I7" s="747"/>
      <c r="J7" s="255"/>
    </row>
    <row r="8" spans="1:13" ht="16.5" hidden="1" x14ac:dyDescent="0.2">
      <c r="A8" s="1190" t="s">
        <v>428</v>
      </c>
      <c r="B8" s="1193" t="s">
        <v>442</v>
      </c>
      <c r="C8" s="1192"/>
      <c r="D8" s="1199" t="s">
        <v>32</v>
      </c>
      <c r="E8" s="748">
        <v>10828</v>
      </c>
      <c r="F8" s="746"/>
      <c r="G8" s="746"/>
      <c r="H8" s="746">
        <f t="shared" ref="H8:H24" si="0">G8-F8</f>
        <v>0</v>
      </c>
      <c r="I8" s="747" t="e">
        <f t="shared" ref="I8:I24" si="1">G8/F8*100</f>
        <v>#DIV/0!</v>
      </c>
      <c r="J8" s="255"/>
      <c r="K8" s="438"/>
      <c r="L8" s="238"/>
      <c r="M8" s="239"/>
    </row>
    <row r="9" spans="1:13" ht="20.25" x14ac:dyDescent="0.3">
      <c r="A9" s="1190" t="s">
        <v>428</v>
      </c>
      <c r="B9" s="1419" t="s">
        <v>704</v>
      </c>
      <c r="C9" s="1420"/>
      <c r="D9" s="1199" t="s">
        <v>32</v>
      </c>
      <c r="E9" s="748">
        <v>23186</v>
      </c>
      <c r="F9" s="1203">
        <v>36143</v>
      </c>
      <c r="G9" s="1203">
        <v>34427.5</v>
      </c>
      <c r="H9" s="1203">
        <f>G9-F9</f>
        <v>-1715.5</v>
      </c>
      <c r="I9" s="1204">
        <f>G9/F9*100</f>
        <v>95.253576072821843</v>
      </c>
      <c r="J9" s="255"/>
      <c r="K9" s="676"/>
      <c r="L9" s="238"/>
      <c r="M9" s="239"/>
    </row>
    <row r="10" spans="1:13" ht="35.25" hidden="1" customHeight="1" x14ac:dyDescent="0.2">
      <c r="A10" s="1190" t="s">
        <v>430</v>
      </c>
      <c r="B10" s="1194" t="s">
        <v>688</v>
      </c>
      <c r="C10" s="1195"/>
      <c r="D10" s="1199" t="s">
        <v>32</v>
      </c>
      <c r="E10" s="748">
        <v>3533</v>
      </c>
      <c r="F10" s="746"/>
      <c r="G10" s="746"/>
      <c r="H10" s="746">
        <f t="shared" si="0"/>
        <v>0</v>
      </c>
      <c r="I10" s="747" t="e">
        <f t="shared" si="1"/>
        <v>#DIV/0!</v>
      </c>
      <c r="J10" s="255"/>
      <c r="K10" s="438"/>
      <c r="L10" s="238"/>
      <c r="M10" s="239"/>
    </row>
    <row r="11" spans="1:13" ht="16.5" hidden="1" customHeight="1" x14ac:dyDescent="0.2">
      <c r="A11" s="1190"/>
      <c r="B11" s="1194" t="s">
        <v>689</v>
      </c>
      <c r="C11" s="1195"/>
      <c r="D11" s="1199" t="s">
        <v>32</v>
      </c>
      <c r="E11" s="748"/>
      <c r="F11" s="746"/>
      <c r="G11" s="746"/>
      <c r="H11" s="746">
        <f t="shared" si="0"/>
        <v>0</v>
      </c>
      <c r="I11" s="747" t="e">
        <f t="shared" si="1"/>
        <v>#DIV/0!</v>
      </c>
      <c r="J11" s="255"/>
      <c r="K11" s="438"/>
      <c r="L11" s="238"/>
      <c r="M11" s="239"/>
    </row>
    <row r="12" spans="1:13" ht="16.5" x14ac:dyDescent="0.2">
      <c r="A12" s="1190" t="s">
        <v>429</v>
      </c>
      <c r="B12" s="1419" t="s">
        <v>443</v>
      </c>
      <c r="C12" s="1420"/>
      <c r="D12" s="1199" t="s">
        <v>32</v>
      </c>
      <c r="E12" s="748">
        <v>8740</v>
      </c>
      <c r="F12" s="1203">
        <v>8231</v>
      </c>
      <c r="G12" s="1203">
        <v>7919</v>
      </c>
      <c r="H12" s="1203">
        <f t="shared" si="0"/>
        <v>-312</v>
      </c>
      <c r="I12" s="1204">
        <f t="shared" si="1"/>
        <v>96.209452071437255</v>
      </c>
      <c r="J12" s="255"/>
      <c r="K12" s="438"/>
      <c r="L12" s="238"/>
      <c r="M12" s="239"/>
    </row>
    <row r="13" spans="1:13" ht="16.5" customHeight="1" x14ac:dyDescent="0.2">
      <c r="A13" s="1190" t="s">
        <v>430</v>
      </c>
      <c r="B13" s="1419" t="s">
        <v>681</v>
      </c>
      <c r="C13" s="1420"/>
      <c r="D13" s="1199" t="s">
        <v>32</v>
      </c>
      <c r="E13" s="748">
        <v>1750</v>
      </c>
      <c r="F13" s="1203">
        <v>799</v>
      </c>
      <c r="G13" s="1203">
        <v>832</v>
      </c>
      <c r="H13" s="1203">
        <f t="shared" si="0"/>
        <v>33</v>
      </c>
      <c r="I13" s="1204">
        <f t="shared" si="1"/>
        <v>104.13016270337923</v>
      </c>
      <c r="J13" s="255"/>
      <c r="K13" s="438"/>
      <c r="L13" s="238"/>
      <c r="M13" s="239"/>
    </row>
    <row r="14" spans="1:13" s="242" customFormat="1" ht="16.5" x14ac:dyDescent="0.2">
      <c r="A14" s="1190" t="s">
        <v>431</v>
      </c>
      <c r="B14" s="1419" t="s">
        <v>682</v>
      </c>
      <c r="C14" s="1420"/>
      <c r="D14" s="1199" t="s">
        <v>32</v>
      </c>
      <c r="E14" s="748"/>
      <c r="F14" s="1203">
        <v>6907</v>
      </c>
      <c r="G14" s="1203">
        <v>6995</v>
      </c>
      <c r="H14" s="1203">
        <f t="shared" si="0"/>
        <v>88</v>
      </c>
      <c r="I14" s="1204">
        <f t="shared" si="1"/>
        <v>101.27406978427682</v>
      </c>
      <c r="J14" s="257"/>
      <c r="K14" s="438"/>
      <c r="L14" s="241"/>
      <c r="M14" s="240"/>
    </row>
    <row r="15" spans="1:13" ht="16.5" hidden="1" customHeight="1" x14ac:dyDescent="0.2">
      <c r="A15" s="1190" t="s">
        <v>434</v>
      </c>
      <c r="B15" s="1419" t="s">
        <v>683</v>
      </c>
      <c r="C15" s="1420"/>
      <c r="D15" s="1199" t="s">
        <v>32</v>
      </c>
      <c r="E15" s="748">
        <v>9867</v>
      </c>
      <c r="F15" s="746"/>
      <c r="G15" s="746"/>
      <c r="H15" s="746">
        <f t="shared" si="0"/>
        <v>0</v>
      </c>
      <c r="I15" s="747" t="e">
        <f t="shared" si="1"/>
        <v>#DIV/0!</v>
      </c>
      <c r="J15" s="255"/>
      <c r="K15" s="438"/>
      <c r="L15" s="238"/>
      <c r="M15" s="239"/>
    </row>
    <row r="16" spans="1:13" ht="16.5" x14ac:dyDescent="0.2">
      <c r="A16" s="1190" t="s">
        <v>432</v>
      </c>
      <c r="B16" s="1419" t="s">
        <v>684</v>
      </c>
      <c r="C16" s="1420"/>
      <c r="D16" s="1199" t="s">
        <v>32</v>
      </c>
      <c r="E16" s="748"/>
      <c r="F16" s="1203">
        <v>879</v>
      </c>
      <c r="G16" s="1203">
        <v>1022</v>
      </c>
      <c r="H16" s="1203">
        <f t="shared" si="0"/>
        <v>143</v>
      </c>
      <c r="I16" s="1204">
        <f t="shared" si="1"/>
        <v>116.26848691695109</v>
      </c>
      <c r="J16" s="255"/>
      <c r="K16" s="438"/>
      <c r="L16" s="238"/>
      <c r="M16" s="239"/>
    </row>
    <row r="17" spans="1:13" ht="16.5" x14ac:dyDescent="0.2">
      <c r="A17" s="1190" t="s">
        <v>433</v>
      </c>
      <c r="B17" s="1419" t="s">
        <v>705</v>
      </c>
      <c r="C17" s="1420"/>
      <c r="D17" s="1199" t="s">
        <v>32</v>
      </c>
      <c r="E17" s="748">
        <v>581</v>
      </c>
      <c r="F17" s="1203">
        <v>582</v>
      </c>
      <c r="G17" s="1203">
        <v>532</v>
      </c>
      <c r="H17" s="1203">
        <f t="shared" si="0"/>
        <v>-50</v>
      </c>
      <c r="I17" s="1204">
        <f t="shared" si="1"/>
        <v>91.408934707903782</v>
      </c>
      <c r="J17" s="255"/>
      <c r="K17" s="438"/>
      <c r="L17" s="238"/>
      <c r="M17" s="239"/>
    </row>
    <row r="18" spans="1:13" ht="16.5" customHeight="1" x14ac:dyDescent="0.2">
      <c r="A18" s="1190" t="s">
        <v>434</v>
      </c>
      <c r="B18" s="1419" t="s">
        <v>773</v>
      </c>
      <c r="C18" s="1420"/>
      <c r="D18" s="1199" t="s">
        <v>32</v>
      </c>
      <c r="E18" s="748">
        <v>5126</v>
      </c>
      <c r="F18" s="1203">
        <v>1828</v>
      </c>
      <c r="G18" s="1203">
        <v>1767</v>
      </c>
      <c r="H18" s="1203">
        <f t="shared" si="0"/>
        <v>-61</v>
      </c>
      <c r="I18" s="1204">
        <f t="shared" si="1"/>
        <v>96.663019693654263</v>
      </c>
      <c r="J18" s="255"/>
      <c r="K18" s="438"/>
      <c r="L18" s="238"/>
      <c r="M18" s="239"/>
    </row>
    <row r="19" spans="1:13" ht="16.5" customHeight="1" x14ac:dyDescent="0.2">
      <c r="A19" s="1190" t="s">
        <v>435</v>
      </c>
      <c r="B19" s="1419" t="s">
        <v>685</v>
      </c>
      <c r="C19" s="1420"/>
      <c r="D19" s="1199" t="s">
        <v>32</v>
      </c>
      <c r="E19" s="748"/>
      <c r="F19" s="1203">
        <v>1755</v>
      </c>
      <c r="G19" s="1203">
        <v>1857</v>
      </c>
      <c r="H19" s="1203">
        <f t="shared" si="0"/>
        <v>102</v>
      </c>
      <c r="I19" s="1204">
        <f t="shared" si="1"/>
        <v>105.81196581196582</v>
      </c>
      <c r="J19" s="255"/>
      <c r="K19" s="438"/>
      <c r="L19" s="238"/>
      <c r="M19" s="239"/>
    </row>
    <row r="20" spans="1:13" ht="35.25" customHeight="1" x14ac:dyDescent="0.2">
      <c r="A20" s="1190" t="s">
        <v>436</v>
      </c>
      <c r="B20" s="1419" t="s">
        <v>686</v>
      </c>
      <c r="C20" s="1420"/>
      <c r="D20" s="1199" t="s">
        <v>32</v>
      </c>
      <c r="E20" s="748"/>
      <c r="F20" s="1203">
        <v>1565</v>
      </c>
      <c r="G20" s="1203">
        <v>1512</v>
      </c>
      <c r="H20" s="1203">
        <f t="shared" si="0"/>
        <v>-53</v>
      </c>
      <c r="I20" s="1204">
        <f t="shared" si="1"/>
        <v>96.613418530351439</v>
      </c>
      <c r="J20" s="255"/>
      <c r="K20" s="438"/>
      <c r="L20" s="238"/>
      <c r="M20" s="239"/>
    </row>
    <row r="21" spans="1:13" ht="36.75" customHeight="1" x14ac:dyDescent="0.2">
      <c r="A21" s="1190" t="s">
        <v>437</v>
      </c>
      <c r="B21" s="1419" t="s">
        <v>687</v>
      </c>
      <c r="C21" s="1420"/>
      <c r="D21" s="1199" t="s">
        <v>32</v>
      </c>
      <c r="E21" s="748">
        <v>4130</v>
      </c>
      <c r="F21" s="1203">
        <v>5375</v>
      </c>
      <c r="G21" s="1203">
        <v>5096</v>
      </c>
      <c r="H21" s="1203">
        <f t="shared" si="0"/>
        <v>-279</v>
      </c>
      <c r="I21" s="1204">
        <f t="shared" si="1"/>
        <v>94.809302325581385</v>
      </c>
      <c r="J21" s="255"/>
      <c r="K21" s="438"/>
      <c r="L21" s="238"/>
      <c r="M21" s="239"/>
    </row>
    <row r="22" spans="1:13" ht="16.5" x14ac:dyDescent="0.2">
      <c r="A22" s="1190" t="s">
        <v>438</v>
      </c>
      <c r="B22" s="1419" t="s">
        <v>67</v>
      </c>
      <c r="C22" s="1420"/>
      <c r="D22" s="1199" t="s">
        <v>32</v>
      </c>
      <c r="E22" s="748">
        <v>7321</v>
      </c>
      <c r="F22" s="1203">
        <v>7207</v>
      </c>
      <c r="G22" s="1203">
        <v>7351</v>
      </c>
      <c r="H22" s="1203">
        <f t="shared" si="0"/>
        <v>144</v>
      </c>
      <c r="I22" s="1204">
        <f t="shared" si="1"/>
        <v>101.99805744415151</v>
      </c>
      <c r="J22" s="255"/>
      <c r="K22" s="438"/>
      <c r="L22" s="238"/>
      <c r="M22" s="239"/>
    </row>
    <row r="23" spans="1:13" ht="16.5" x14ac:dyDescent="0.2">
      <c r="A23" s="1190" t="s">
        <v>439</v>
      </c>
      <c r="B23" s="1419" t="s">
        <v>690</v>
      </c>
      <c r="C23" s="1420"/>
      <c r="D23" s="1199" t="s">
        <v>32</v>
      </c>
      <c r="E23" s="748">
        <v>6264</v>
      </c>
      <c r="F23" s="1203">
        <v>6247</v>
      </c>
      <c r="G23" s="1203">
        <v>6187</v>
      </c>
      <c r="H23" s="1203">
        <f t="shared" si="0"/>
        <v>-60</v>
      </c>
      <c r="I23" s="1204">
        <f t="shared" si="1"/>
        <v>99.039538978709786</v>
      </c>
      <c r="J23" s="255"/>
      <c r="K23" s="438"/>
      <c r="L23" s="238"/>
      <c r="M23" s="239"/>
    </row>
    <row r="24" spans="1:13" ht="17.25" customHeight="1" thickBot="1" x14ac:dyDescent="0.25">
      <c r="A24" s="1196" t="s">
        <v>440</v>
      </c>
      <c r="B24" s="1437" t="s">
        <v>691</v>
      </c>
      <c r="C24" s="1438"/>
      <c r="D24" s="1200" t="s">
        <v>32</v>
      </c>
      <c r="E24" s="749"/>
      <c r="F24" s="1205">
        <v>1228</v>
      </c>
      <c r="G24" s="1205">
        <v>1254</v>
      </c>
      <c r="H24" s="1205">
        <f t="shared" si="0"/>
        <v>26</v>
      </c>
      <c r="I24" s="1206">
        <f t="shared" si="1"/>
        <v>102.1172638436482</v>
      </c>
      <c r="J24" s="255"/>
      <c r="K24" s="438"/>
      <c r="L24" s="238"/>
      <c r="M24" s="239"/>
    </row>
    <row r="25" spans="1:13" ht="35.25" hidden="1" customHeight="1" thickBot="1" x14ac:dyDescent="0.25">
      <c r="A25" s="750" t="s">
        <v>440</v>
      </c>
      <c r="B25" s="271" t="s">
        <v>692</v>
      </c>
      <c r="C25" s="751" t="s">
        <v>32</v>
      </c>
      <c r="D25" s="752"/>
      <c r="E25" s="752"/>
      <c r="F25" s="752">
        <v>2533</v>
      </c>
      <c r="G25" s="752"/>
      <c r="H25" s="752">
        <f>G25-D25</f>
        <v>0</v>
      </c>
      <c r="I25" s="753" t="e">
        <f>G25/D25*100</f>
        <v>#DIV/0!</v>
      </c>
      <c r="J25" s="255"/>
      <c r="K25" s="438"/>
      <c r="L25" s="238"/>
      <c r="M25" s="239"/>
    </row>
    <row r="26" spans="1:13" s="243" customFormat="1" ht="19.5" hidden="1" x14ac:dyDescent="0.2">
      <c r="A26" s="754" t="s">
        <v>441</v>
      </c>
      <c r="B26" s="755" t="s">
        <v>446</v>
      </c>
      <c r="C26" s="756" t="s">
        <v>32</v>
      </c>
      <c r="D26" s="757" t="s">
        <v>364</v>
      </c>
      <c r="E26" s="757"/>
      <c r="F26" s="757" t="s">
        <v>364</v>
      </c>
      <c r="G26" s="757" t="s">
        <v>364</v>
      </c>
      <c r="H26" s="758"/>
      <c r="I26" s="759"/>
      <c r="J26" s="258"/>
      <c r="K26" s="438"/>
      <c r="L26" s="238"/>
      <c r="M26" s="239"/>
    </row>
    <row r="27" spans="1:13" s="243" customFormat="1" ht="69.75" customHeight="1" x14ac:dyDescent="0.2">
      <c r="A27" s="1421" t="s">
        <v>632</v>
      </c>
      <c r="B27" s="1421"/>
      <c r="C27" s="1421"/>
      <c r="D27" s="1421"/>
      <c r="E27" s="1421"/>
      <c r="F27" s="1421"/>
      <c r="G27" s="1421"/>
      <c r="H27" s="1421"/>
      <c r="I27" s="1421"/>
      <c r="J27" s="258"/>
      <c r="K27" s="438"/>
      <c r="L27" s="238"/>
      <c r="M27" s="239"/>
    </row>
    <row r="28" spans="1:13" s="243" customFormat="1" ht="18" customHeight="1" x14ac:dyDescent="0.2">
      <c r="A28" s="1382" t="s">
        <v>460</v>
      </c>
      <c r="B28" s="1382"/>
      <c r="C28" s="1382"/>
      <c r="D28" s="1382"/>
      <c r="E28" s="1382"/>
      <c r="F28" s="1382"/>
      <c r="G28" s="1382"/>
      <c r="H28" s="1382"/>
      <c r="I28" s="1382"/>
      <c r="J28" s="258"/>
      <c r="K28" s="438"/>
      <c r="L28" s="238"/>
      <c r="M28" s="239"/>
    </row>
    <row r="29" spans="1:13" s="243" customFormat="1" ht="16.5" hidden="1" x14ac:dyDescent="0.2">
      <c r="A29" s="1383" t="s">
        <v>444</v>
      </c>
      <c r="B29" s="1383"/>
      <c r="C29" s="1383"/>
      <c r="D29" s="1383"/>
      <c r="E29" s="1383"/>
      <c r="F29" s="1383"/>
      <c r="G29" s="1383"/>
      <c r="H29" s="1383"/>
      <c r="I29" s="1383"/>
      <c r="J29" s="258"/>
      <c r="K29" s="438"/>
      <c r="L29" s="238"/>
      <c r="M29" s="239"/>
    </row>
    <row r="30" spans="1:13" s="11" customFormat="1" ht="19.5" customHeight="1" x14ac:dyDescent="0.2">
      <c r="A30" s="1384"/>
      <c r="B30" s="1384"/>
      <c r="C30" s="1384"/>
      <c r="D30" s="1384"/>
      <c r="E30" s="1384"/>
      <c r="F30" s="1384"/>
      <c r="G30" s="1384"/>
      <c r="H30" s="1384"/>
      <c r="I30" s="1384"/>
      <c r="J30" s="789"/>
      <c r="K30" s="439"/>
      <c r="L30" s="25"/>
      <c r="M30" s="8"/>
    </row>
    <row r="31" spans="1:13" s="11" customFormat="1" ht="9" customHeight="1" x14ac:dyDescent="0.2">
      <c r="A31" s="735"/>
      <c r="B31" s="735"/>
      <c r="C31" s="735"/>
      <c r="D31" s="735"/>
      <c r="E31" s="735"/>
      <c r="F31" s="735"/>
      <c r="G31" s="735"/>
      <c r="H31" s="735"/>
      <c r="I31" s="735"/>
      <c r="J31" s="789"/>
      <c r="K31" s="439"/>
      <c r="L31" s="25"/>
      <c r="M31" s="8"/>
    </row>
    <row r="32" spans="1:13" s="11" customFormat="1" ht="19.5" customHeight="1" x14ac:dyDescent="0.2">
      <c r="A32" s="1360" t="s">
        <v>597</v>
      </c>
      <c r="B32" s="1360"/>
      <c r="C32" s="1360"/>
      <c r="D32" s="1360"/>
      <c r="E32" s="1360"/>
      <c r="F32" s="1360"/>
      <c r="G32" s="1360"/>
      <c r="H32" s="1360"/>
      <c r="I32" s="1360"/>
      <c r="J32" s="124"/>
      <c r="K32" s="439"/>
      <c r="L32" s="25"/>
      <c r="M32" s="8"/>
    </row>
    <row r="33" spans="1:14" s="11" customFormat="1" ht="12.75" customHeight="1" thickBot="1" x14ac:dyDescent="0.25">
      <c r="A33" s="735"/>
      <c r="B33" s="735"/>
      <c r="C33" s="735"/>
      <c r="D33" s="735"/>
      <c r="E33" s="735"/>
      <c r="F33" s="735"/>
      <c r="G33" s="735"/>
      <c r="H33" s="735"/>
      <c r="I33" s="735"/>
      <c r="J33" s="124"/>
      <c r="K33" s="439"/>
      <c r="L33" s="25"/>
      <c r="M33" s="8"/>
    </row>
    <row r="34" spans="1:14" s="11" customFormat="1" ht="28.5" customHeight="1" thickBot="1" x14ac:dyDescent="0.25">
      <c r="A34" s="1385" t="s">
        <v>101</v>
      </c>
      <c r="B34" s="1386"/>
      <c r="C34" s="1389" t="s">
        <v>170</v>
      </c>
      <c r="D34" s="1391" t="s">
        <v>779</v>
      </c>
      <c r="E34" s="733"/>
      <c r="F34" s="1391" t="s">
        <v>654</v>
      </c>
      <c r="G34" s="1391" t="s">
        <v>780</v>
      </c>
      <c r="H34" s="1393" t="s">
        <v>781</v>
      </c>
      <c r="I34" s="1394"/>
      <c r="J34" s="124"/>
      <c r="K34" s="439"/>
      <c r="L34" s="170"/>
      <c r="M34" s="8"/>
    </row>
    <row r="35" spans="1:14" s="11" customFormat="1" ht="17.25" thickBot="1" x14ac:dyDescent="0.25">
      <c r="A35" s="1387"/>
      <c r="B35" s="1388"/>
      <c r="C35" s="1390"/>
      <c r="D35" s="1392"/>
      <c r="E35" s="734"/>
      <c r="F35" s="1392"/>
      <c r="G35" s="1392"/>
      <c r="H35" s="440" t="s">
        <v>214</v>
      </c>
      <c r="I35" s="441" t="s">
        <v>33</v>
      </c>
      <c r="J35" s="124"/>
      <c r="K35" s="439"/>
      <c r="L35" s="170"/>
      <c r="M35" s="8"/>
    </row>
    <row r="36" spans="1:14" s="11" customFormat="1" ht="25.5" customHeight="1" x14ac:dyDescent="0.35">
      <c r="A36" s="1433" t="s">
        <v>522</v>
      </c>
      <c r="B36" s="1434"/>
      <c r="C36" s="1136" t="s">
        <v>32</v>
      </c>
      <c r="D36" s="700">
        <f>D37+D39+D40+D41+D42</f>
        <v>9580</v>
      </c>
      <c r="E36" s="760"/>
      <c r="F36" s="700">
        <f>F37+F39+F40+F41+F42</f>
        <v>9683.4</v>
      </c>
      <c r="G36" s="700">
        <f>G37+G39+G40+G41+G42</f>
        <v>9636.75</v>
      </c>
      <c r="H36" s="700">
        <f>G36-D36</f>
        <v>56.75</v>
      </c>
      <c r="I36" s="1150">
        <f>G36/D36*100</f>
        <v>100.59237995824634</v>
      </c>
      <c r="J36" s="124"/>
      <c r="K36" s="677"/>
      <c r="L36" s="170"/>
      <c r="M36" s="8"/>
    </row>
    <row r="37" spans="1:14" s="11" customFormat="1" ht="30.75" customHeight="1" x14ac:dyDescent="0.2">
      <c r="A37" s="1396" t="s">
        <v>423</v>
      </c>
      <c r="B37" s="1397"/>
      <c r="C37" s="447" t="s">
        <v>32</v>
      </c>
      <c r="D37" s="445">
        <v>817</v>
      </c>
      <c r="E37" s="761"/>
      <c r="F37" s="445">
        <v>770.4</v>
      </c>
      <c r="G37" s="445">
        <v>769</v>
      </c>
      <c r="H37" s="445">
        <f>G37-D37</f>
        <v>-48</v>
      </c>
      <c r="I37" s="1135">
        <f>G37/D37*100</f>
        <v>94.124847001223984</v>
      </c>
      <c r="J37" s="124"/>
      <c r="K37" s="439"/>
      <c r="L37" s="170"/>
      <c r="M37" s="8"/>
    </row>
    <row r="38" spans="1:14" s="11" customFormat="1" ht="19.5" customHeight="1" x14ac:dyDescent="0.2">
      <c r="A38" s="1396" t="s">
        <v>424</v>
      </c>
      <c r="B38" s="1397"/>
      <c r="C38" s="1137"/>
      <c r="D38" s="701"/>
      <c r="E38" s="762"/>
      <c r="F38" s="701"/>
      <c r="G38" s="1149"/>
      <c r="H38" s="445"/>
      <c r="I38" s="1135"/>
      <c r="J38" s="124"/>
      <c r="K38" s="439"/>
      <c r="L38" s="170"/>
      <c r="M38" s="8"/>
    </row>
    <row r="39" spans="1:14" s="11" customFormat="1" ht="19.5" customHeight="1" x14ac:dyDescent="0.2">
      <c r="A39" s="1435" t="s">
        <v>425</v>
      </c>
      <c r="B39" s="1436"/>
      <c r="C39" s="1138" t="s">
        <v>32</v>
      </c>
      <c r="D39" s="698">
        <v>408</v>
      </c>
      <c r="E39" s="763"/>
      <c r="F39" s="698">
        <v>411</v>
      </c>
      <c r="G39" s="698">
        <v>409</v>
      </c>
      <c r="H39" s="1151">
        <f>G39-D39</f>
        <v>1</v>
      </c>
      <c r="I39" s="1152">
        <f t="shared" ref="I39:I45" si="2">G39/D39*100</f>
        <v>100.24509803921569</v>
      </c>
      <c r="J39" s="124"/>
      <c r="K39" s="439"/>
      <c r="L39" s="170"/>
      <c r="M39" s="8"/>
    </row>
    <row r="40" spans="1:14" s="11" customFormat="1" ht="21" customHeight="1" x14ac:dyDescent="0.2">
      <c r="A40" s="1435" t="s">
        <v>637</v>
      </c>
      <c r="B40" s="1436"/>
      <c r="C40" s="1138" t="s">
        <v>32</v>
      </c>
      <c r="D40" s="698">
        <v>396</v>
      </c>
      <c r="E40" s="763"/>
      <c r="F40" s="698">
        <v>392</v>
      </c>
      <c r="G40" s="698">
        <v>410</v>
      </c>
      <c r="H40" s="1151">
        <f t="shared" ref="H40:H45" si="3">G40-D40</f>
        <v>14</v>
      </c>
      <c r="I40" s="1152">
        <f t="shared" si="2"/>
        <v>103.53535353535352</v>
      </c>
      <c r="J40" s="124"/>
      <c r="K40" s="439"/>
      <c r="L40" s="170"/>
      <c r="M40" s="8"/>
    </row>
    <row r="41" spans="1:14" s="11" customFormat="1" ht="19.5" customHeight="1" x14ac:dyDescent="0.2">
      <c r="A41" s="1380" t="s">
        <v>426</v>
      </c>
      <c r="B41" s="1381"/>
      <c r="C41" s="1139" t="s">
        <v>32</v>
      </c>
      <c r="D41" s="699">
        <v>6669</v>
      </c>
      <c r="E41" s="764"/>
      <c r="F41" s="699">
        <v>6760</v>
      </c>
      <c r="G41" s="699">
        <v>6680</v>
      </c>
      <c r="H41" s="1151">
        <f t="shared" si="3"/>
        <v>11</v>
      </c>
      <c r="I41" s="1152">
        <f t="shared" si="2"/>
        <v>100.16494227020543</v>
      </c>
      <c r="J41" s="124"/>
      <c r="K41" s="439"/>
      <c r="L41" s="170"/>
      <c r="M41" s="8"/>
    </row>
    <row r="42" spans="1:14" s="11" customFormat="1" ht="17.25" customHeight="1" thickBot="1" x14ac:dyDescent="0.35">
      <c r="A42" s="1423" t="s">
        <v>427</v>
      </c>
      <c r="B42" s="1424"/>
      <c r="C42" s="147" t="s">
        <v>32</v>
      </c>
      <c r="D42" s="147">
        <v>1290</v>
      </c>
      <c r="E42" s="765"/>
      <c r="F42" s="147">
        <v>1350</v>
      </c>
      <c r="G42" s="147">
        <v>1368.75</v>
      </c>
      <c r="H42" s="147">
        <f t="shared" si="3"/>
        <v>78.75</v>
      </c>
      <c r="I42" s="446">
        <f t="shared" si="2"/>
        <v>106.1046511627907</v>
      </c>
      <c r="J42" s="124"/>
      <c r="K42" s="678"/>
      <c r="L42" s="170"/>
      <c r="M42" s="8"/>
    </row>
    <row r="43" spans="1:14" s="243" customFormat="1" ht="16.5" hidden="1" customHeight="1" x14ac:dyDescent="0.2">
      <c r="A43" s="1425" t="s">
        <v>592</v>
      </c>
      <c r="B43" s="1426"/>
      <c r="C43" s="766" t="s">
        <v>32</v>
      </c>
      <c r="D43" s="767">
        <v>92</v>
      </c>
      <c r="E43" s="767"/>
      <c r="F43" s="767">
        <v>68</v>
      </c>
      <c r="G43" s="767">
        <v>89</v>
      </c>
      <c r="H43" s="767">
        <f t="shared" si="3"/>
        <v>-3</v>
      </c>
      <c r="I43" s="768">
        <f t="shared" si="2"/>
        <v>96.739130434782609</v>
      </c>
      <c r="J43" s="124"/>
      <c r="K43" s="438"/>
      <c r="L43" s="244"/>
      <c r="M43" s="239"/>
    </row>
    <row r="44" spans="1:14" s="243" customFormat="1" ht="16.5" hidden="1" customHeight="1" x14ac:dyDescent="0.2">
      <c r="A44" s="1427" t="s">
        <v>593</v>
      </c>
      <c r="B44" s="1428"/>
      <c r="C44" s="769" t="s">
        <v>32</v>
      </c>
      <c r="D44" s="770">
        <v>1777</v>
      </c>
      <c r="E44" s="770"/>
      <c r="F44" s="770">
        <v>1841</v>
      </c>
      <c r="G44" s="770">
        <v>1409</v>
      </c>
      <c r="H44" s="770">
        <f t="shared" si="3"/>
        <v>-368</v>
      </c>
      <c r="I44" s="771">
        <f t="shared" si="2"/>
        <v>79.290939786156443</v>
      </c>
      <c r="J44" s="124"/>
      <c r="K44" s="438"/>
      <c r="L44" s="244"/>
      <c r="M44" s="239"/>
    </row>
    <row r="45" spans="1:14" s="243" customFormat="1" ht="18" hidden="1" customHeight="1" thickBot="1" x14ac:dyDescent="0.25">
      <c r="A45" s="1429" t="s">
        <v>521</v>
      </c>
      <c r="B45" s="1430"/>
      <c r="C45" s="772" t="s">
        <v>32</v>
      </c>
      <c r="D45" s="773">
        <f>D36+D43+D44</f>
        <v>11449</v>
      </c>
      <c r="E45" s="773"/>
      <c r="F45" s="773">
        <f>F36+F43+F44</f>
        <v>11592.4</v>
      </c>
      <c r="G45" s="773">
        <f>G36+G43+G44</f>
        <v>11134.75</v>
      </c>
      <c r="H45" s="774">
        <f t="shared" si="3"/>
        <v>-314.25</v>
      </c>
      <c r="I45" s="775">
        <f t="shared" si="2"/>
        <v>97.255218796401437</v>
      </c>
      <c r="J45" s="124"/>
      <c r="K45" s="438"/>
      <c r="L45" s="244"/>
      <c r="M45" s="239"/>
      <c r="N45" s="245"/>
    </row>
    <row r="46" spans="1:14" s="243" customFormat="1" ht="16.5" hidden="1" x14ac:dyDescent="0.2">
      <c r="A46" s="1431" t="s">
        <v>594</v>
      </c>
      <c r="B46" s="1431"/>
      <c r="C46" s="1431"/>
      <c r="D46" s="1431"/>
      <c r="E46" s="1431"/>
      <c r="F46" s="1431"/>
      <c r="G46" s="1431"/>
      <c r="H46" s="1431"/>
      <c r="I46" s="1431"/>
      <c r="J46" s="124"/>
      <c r="K46" s="438"/>
      <c r="L46" s="244"/>
      <c r="M46" s="239"/>
    </row>
    <row r="47" spans="1:14" s="11" customFormat="1" ht="21.75" customHeight="1" x14ac:dyDescent="0.2">
      <c r="A47" s="1432"/>
      <c r="B47" s="1432"/>
      <c r="C47" s="1432"/>
      <c r="D47" s="1432"/>
      <c r="E47" s="1432"/>
      <c r="F47" s="1432"/>
      <c r="G47" s="1432"/>
      <c r="H47" s="1432"/>
      <c r="I47" s="1432"/>
      <c r="J47" s="789"/>
      <c r="K47" s="439"/>
      <c r="L47" s="25"/>
      <c r="M47" s="8"/>
    </row>
    <row r="48" spans="1:14" s="11" customFormat="1" ht="9.75" customHeight="1" x14ac:dyDescent="0.25">
      <c r="A48" s="259"/>
      <c r="B48" s="259"/>
      <c r="C48" s="259"/>
      <c r="D48" s="259"/>
      <c r="E48" s="259"/>
      <c r="F48" s="259"/>
      <c r="G48" s="259"/>
      <c r="H48" s="259"/>
      <c r="I48" s="259"/>
      <c r="J48" s="789"/>
      <c r="K48" s="439"/>
      <c r="L48" s="25"/>
      <c r="M48" s="8"/>
    </row>
    <row r="49" spans="1:13" s="243" customFormat="1" ht="20.25" customHeight="1" x14ac:dyDescent="0.2">
      <c r="A49" s="1360" t="s">
        <v>505</v>
      </c>
      <c r="B49" s="1360"/>
      <c r="C49" s="1360"/>
      <c r="D49" s="1360"/>
      <c r="E49" s="1360"/>
      <c r="F49" s="1360"/>
      <c r="G49" s="1360"/>
      <c r="H49" s="1360"/>
      <c r="I49" s="1360"/>
      <c r="J49" s="124"/>
      <c r="K49" s="438"/>
      <c r="L49" s="238"/>
      <c r="M49" s="239"/>
    </row>
    <row r="50" spans="1:13" s="243" customFormat="1" ht="9.75" customHeight="1" thickBot="1" x14ac:dyDescent="0.25">
      <c r="A50" s="735"/>
      <c r="B50" s="735"/>
      <c r="C50" s="735"/>
      <c r="D50" s="735"/>
      <c r="E50" s="735"/>
      <c r="F50" s="735"/>
      <c r="G50" s="735"/>
      <c r="H50" s="735"/>
      <c r="I50" s="735"/>
      <c r="J50" s="124"/>
      <c r="K50" s="438"/>
      <c r="L50" s="238"/>
      <c r="M50" s="239"/>
    </row>
    <row r="51" spans="1:13" s="243" customFormat="1" ht="33.75" customHeight="1" thickBot="1" x14ac:dyDescent="0.25">
      <c r="A51" s="1407" t="s">
        <v>101</v>
      </c>
      <c r="B51" s="1408"/>
      <c r="C51" s="1411" t="s">
        <v>170</v>
      </c>
      <c r="D51" s="1413" t="s">
        <v>782</v>
      </c>
      <c r="E51" s="731"/>
      <c r="F51" s="1391" t="s">
        <v>655</v>
      </c>
      <c r="G51" s="1391" t="s">
        <v>783</v>
      </c>
      <c r="H51" s="1415" t="s">
        <v>784</v>
      </c>
      <c r="I51" s="1416"/>
      <c r="J51" s="124"/>
      <c r="K51" s="438"/>
      <c r="L51" s="246"/>
      <c r="M51" s="239"/>
    </row>
    <row r="52" spans="1:13" s="243" customFormat="1" ht="17.25" thickBot="1" x14ac:dyDescent="0.25">
      <c r="A52" s="1409"/>
      <c r="B52" s="1410"/>
      <c r="C52" s="1412"/>
      <c r="D52" s="1414"/>
      <c r="E52" s="732"/>
      <c r="F52" s="1392"/>
      <c r="G52" s="1392"/>
      <c r="H52" s="440" t="s">
        <v>214</v>
      </c>
      <c r="I52" s="441" t="s">
        <v>33</v>
      </c>
      <c r="J52" s="124"/>
      <c r="K52" s="438"/>
      <c r="L52" s="246"/>
      <c r="M52" s="239"/>
    </row>
    <row r="53" spans="1:13" ht="26.25" customHeight="1" x14ac:dyDescent="0.2">
      <c r="A53" s="1405" t="s">
        <v>485</v>
      </c>
      <c r="B53" s="1406"/>
      <c r="C53" s="447" t="s">
        <v>32</v>
      </c>
      <c r="D53" s="442">
        <v>41038</v>
      </c>
      <c r="E53" s="776"/>
      <c r="F53" s="442">
        <f>F54+F55</f>
        <v>41507</v>
      </c>
      <c r="G53" s="442">
        <f>G54+G55</f>
        <v>41496</v>
      </c>
      <c r="H53" s="445">
        <f>G53-D53</f>
        <v>458</v>
      </c>
      <c r="I53" s="1135">
        <f>G53/D53*100</f>
        <v>101.11603879331352</v>
      </c>
      <c r="J53" s="115"/>
      <c r="L53" s="247"/>
      <c r="M53" s="248"/>
    </row>
    <row r="54" spans="1:13" ht="16.5" x14ac:dyDescent="0.2">
      <c r="A54" s="1396" t="s">
        <v>271</v>
      </c>
      <c r="B54" s="1397"/>
      <c r="C54" s="448" t="s">
        <v>32</v>
      </c>
      <c r="D54" s="443">
        <v>22323</v>
      </c>
      <c r="E54" s="777"/>
      <c r="F54" s="443">
        <v>19601</v>
      </c>
      <c r="G54" s="443">
        <v>18799</v>
      </c>
      <c r="H54" s="445">
        <f>G54-D54</f>
        <v>-3524</v>
      </c>
      <c r="I54" s="1135">
        <f>G54/D54*100</f>
        <v>84.213591363168021</v>
      </c>
      <c r="J54" s="115"/>
      <c r="K54" s="1395"/>
      <c r="L54" s="247"/>
    </row>
    <row r="55" spans="1:13" ht="16.5" x14ac:dyDescent="0.2">
      <c r="A55" s="1396" t="s">
        <v>272</v>
      </c>
      <c r="B55" s="1397"/>
      <c r="C55" s="448" t="s">
        <v>32</v>
      </c>
      <c r="D55" s="443">
        <v>18715</v>
      </c>
      <c r="E55" s="777"/>
      <c r="F55" s="443">
        <v>21906</v>
      </c>
      <c r="G55" s="443">
        <v>22697</v>
      </c>
      <c r="H55" s="445">
        <f>G55-D55</f>
        <v>3982</v>
      </c>
      <c r="I55" s="1135">
        <f>G55/D55*100</f>
        <v>121.27705049425595</v>
      </c>
      <c r="J55" s="115"/>
      <c r="K55" s="1395"/>
      <c r="L55" s="247"/>
    </row>
    <row r="56" spans="1:13" ht="18" customHeight="1" x14ac:dyDescent="0.2">
      <c r="A56" s="1398" t="s">
        <v>363</v>
      </c>
      <c r="B56" s="1399"/>
      <c r="C56" s="448"/>
      <c r="D56" s="443"/>
      <c r="E56" s="777"/>
      <c r="F56" s="443"/>
      <c r="G56" s="443"/>
      <c r="H56" s="445"/>
      <c r="I56" s="1135"/>
      <c r="J56" s="115"/>
      <c r="K56" s="1395"/>
      <c r="L56" s="247"/>
    </row>
    <row r="57" spans="1:13" ht="19.5" customHeight="1" x14ac:dyDescent="0.2">
      <c r="A57" s="1398" t="s">
        <v>600</v>
      </c>
      <c r="B57" s="1399"/>
      <c r="C57" s="448" t="s">
        <v>32</v>
      </c>
      <c r="D57" s="443">
        <v>35659</v>
      </c>
      <c r="E57" s="777"/>
      <c r="F57" s="443">
        <f>F58+F59</f>
        <v>36001</v>
      </c>
      <c r="G57" s="443">
        <f>G58+G59</f>
        <v>36103</v>
      </c>
      <c r="H57" s="445">
        <f>G57-D57</f>
        <v>444</v>
      </c>
      <c r="I57" s="1135">
        <f>G57/D57*100</f>
        <v>101.24512745730389</v>
      </c>
      <c r="J57" s="115"/>
      <c r="K57" s="1395"/>
      <c r="L57" s="247"/>
      <c r="M57" s="247"/>
    </row>
    <row r="58" spans="1:13" ht="16.5" x14ac:dyDescent="0.2">
      <c r="A58" s="1396" t="s">
        <v>271</v>
      </c>
      <c r="B58" s="1397"/>
      <c r="C58" s="448" t="s">
        <v>32</v>
      </c>
      <c r="D58" s="443">
        <v>21929</v>
      </c>
      <c r="E58" s="777"/>
      <c r="F58" s="443">
        <v>18785</v>
      </c>
      <c r="G58" s="443">
        <v>18361</v>
      </c>
      <c r="H58" s="445">
        <f>G58-D58</f>
        <v>-3568</v>
      </c>
      <c r="I58" s="1135">
        <f>G58/D58*100</f>
        <v>83.729308221989157</v>
      </c>
      <c r="J58" s="115"/>
      <c r="K58" s="1395"/>
      <c r="L58" s="247"/>
    </row>
    <row r="59" spans="1:13" ht="16.5" x14ac:dyDescent="0.2">
      <c r="A59" s="1396" t="s">
        <v>272</v>
      </c>
      <c r="B59" s="1397"/>
      <c r="C59" s="448" t="s">
        <v>32</v>
      </c>
      <c r="D59" s="443">
        <v>13730</v>
      </c>
      <c r="E59" s="777"/>
      <c r="F59" s="443">
        <v>17216</v>
      </c>
      <c r="G59" s="443">
        <v>17742</v>
      </c>
      <c r="H59" s="445">
        <f>G59-D59</f>
        <v>4012</v>
      </c>
      <c r="I59" s="1135">
        <f>G59/D59*100</f>
        <v>129.22068463219227</v>
      </c>
      <c r="J59" s="115"/>
      <c r="K59" s="1395"/>
      <c r="L59" s="247"/>
      <c r="M59" s="247"/>
    </row>
    <row r="60" spans="1:13" ht="16.5" x14ac:dyDescent="0.2">
      <c r="A60" s="1400" t="s">
        <v>257</v>
      </c>
      <c r="B60" s="1401"/>
      <c r="C60" s="448" t="s">
        <v>32</v>
      </c>
      <c r="D60" s="443" t="s">
        <v>511</v>
      </c>
      <c r="E60" s="777"/>
      <c r="F60" s="443" t="s">
        <v>511</v>
      </c>
      <c r="G60" s="443" t="s">
        <v>511</v>
      </c>
      <c r="H60" s="445"/>
      <c r="I60" s="1135"/>
      <c r="J60" s="115"/>
      <c r="K60" s="1395"/>
      <c r="L60" s="247"/>
      <c r="M60" s="248"/>
    </row>
    <row r="61" spans="1:13" ht="16.5" x14ac:dyDescent="0.2">
      <c r="A61" s="1396" t="s">
        <v>271</v>
      </c>
      <c r="B61" s="1397"/>
      <c r="C61" s="448" t="s">
        <v>32</v>
      </c>
      <c r="D61" s="443" t="s">
        <v>511</v>
      </c>
      <c r="E61" s="777"/>
      <c r="F61" s="443" t="s">
        <v>511</v>
      </c>
      <c r="G61" s="443" t="s">
        <v>511</v>
      </c>
      <c r="H61" s="445"/>
      <c r="I61" s="1135"/>
      <c r="J61" s="115"/>
      <c r="K61" s="1395"/>
      <c r="L61" s="247"/>
    </row>
    <row r="62" spans="1:13" ht="16.5" x14ac:dyDescent="0.2">
      <c r="A62" s="1396" t="s">
        <v>272</v>
      </c>
      <c r="B62" s="1397"/>
      <c r="C62" s="448" t="s">
        <v>32</v>
      </c>
      <c r="D62" s="443" t="s">
        <v>511</v>
      </c>
      <c r="E62" s="777"/>
      <c r="F62" s="443" t="s">
        <v>511</v>
      </c>
      <c r="G62" s="443" t="s">
        <v>511</v>
      </c>
      <c r="H62" s="445"/>
      <c r="I62" s="1135"/>
      <c r="J62" s="115"/>
      <c r="K62" s="1395"/>
      <c r="L62" s="247"/>
    </row>
    <row r="63" spans="1:13" ht="33.75" customHeight="1" thickBot="1" x14ac:dyDescent="0.25">
      <c r="A63" s="1402" t="s">
        <v>422</v>
      </c>
      <c r="B63" s="1403"/>
      <c r="C63" s="449" t="s">
        <v>32</v>
      </c>
      <c r="D63" s="444" t="s">
        <v>511</v>
      </c>
      <c r="E63" s="778"/>
      <c r="F63" s="444" t="s">
        <v>511</v>
      </c>
      <c r="G63" s="444" t="s">
        <v>511</v>
      </c>
      <c r="H63" s="147"/>
      <c r="I63" s="446"/>
      <c r="J63" s="221"/>
      <c r="K63" s="1395"/>
      <c r="L63" s="247"/>
    </row>
    <row r="64" spans="1:13" ht="42" customHeight="1" x14ac:dyDescent="0.2">
      <c r="A64" s="1422" t="s">
        <v>510</v>
      </c>
      <c r="B64" s="1422"/>
      <c r="C64" s="1422"/>
      <c r="D64" s="1422"/>
      <c r="E64" s="1422"/>
      <c r="F64" s="1422"/>
      <c r="G64" s="1422"/>
      <c r="H64" s="1422"/>
      <c r="I64" s="1422"/>
    </row>
    <row r="65" spans="1:10" ht="15.75" x14ac:dyDescent="0.2">
      <c r="A65" s="1404" t="s">
        <v>598</v>
      </c>
      <c r="B65" s="1404"/>
      <c r="C65" s="1404"/>
      <c r="D65" s="1404"/>
      <c r="E65" s="1404"/>
      <c r="F65" s="1404"/>
      <c r="G65" s="1404"/>
      <c r="H65" s="1404"/>
      <c r="I65" s="1404"/>
    </row>
    <row r="71" spans="1:10" x14ac:dyDescent="0.2">
      <c r="B71" s="243"/>
      <c r="C71" s="243"/>
      <c r="D71" s="243"/>
      <c r="E71" s="243"/>
      <c r="F71" s="11"/>
      <c r="G71" s="243"/>
      <c r="H71" s="243"/>
      <c r="I71" s="243"/>
      <c r="J71" s="243"/>
    </row>
  </sheetData>
  <mergeCells count="68">
    <mergeCell ref="B23:C23"/>
    <mergeCell ref="B24:C2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6"/>
    <mergeCell ref="B9:C9"/>
    <mergeCell ref="B12:C12"/>
    <mergeCell ref="A27:I27"/>
    <mergeCell ref="A64:I64"/>
    <mergeCell ref="A42:B42"/>
    <mergeCell ref="A43:B43"/>
    <mergeCell ref="A44:B44"/>
    <mergeCell ref="A45:B45"/>
    <mergeCell ref="A46:I46"/>
    <mergeCell ref="A47:I47"/>
    <mergeCell ref="A36:B36"/>
    <mergeCell ref="A37:B37"/>
    <mergeCell ref="A38:B38"/>
    <mergeCell ref="A39:B39"/>
    <mergeCell ref="A40:B40"/>
    <mergeCell ref="A65:I65"/>
    <mergeCell ref="A53:B53"/>
    <mergeCell ref="A54:B54"/>
    <mergeCell ref="A49:I49"/>
    <mergeCell ref="A51:B52"/>
    <mergeCell ref="C51:C52"/>
    <mergeCell ref="D51:D52"/>
    <mergeCell ref="F51:F52"/>
    <mergeCell ref="G51:G52"/>
    <mergeCell ref="H51:I51"/>
    <mergeCell ref="K54:K6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1:B41"/>
    <mergeCell ref="A28:I28"/>
    <mergeCell ref="A29:I29"/>
    <mergeCell ref="A30:I30"/>
    <mergeCell ref="A32:I32"/>
    <mergeCell ref="A34:B35"/>
    <mergeCell ref="C34:C35"/>
    <mergeCell ref="D34:D35"/>
    <mergeCell ref="F34:F35"/>
    <mergeCell ref="G34:G35"/>
    <mergeCell ref="H34:I34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view="pageBreakPreview" zoomScale="71" zoomScaleNormal="80" zoomScaleSheetLayoutView="71" workbookViewId="0">
      <selection activeCell="G8" sqref="G8"/>
    </sheetView>
  </sheetViews>
  <sheetFormatPr defaultColWidth="9.140625" defaultRowHeight="12.75" x14ac:dyDescent="0.2"/>
  <cols>
    <col min="1" max="1" width="47.85546875" style="192" customWidth="1"/>
    <col min="2" max="2" width="10.85546875" style="192" customWidth="1"/>
    <col min="3" max="3" width="18.5703125" style="192" customWidth="1"/>
    <col min="4" max="4" width="18.28515625" style="192" customWidth="1"/>
    <col min="5" max="5" width="16.5703125" style="192" customWidth="1"/>
    <col min="6" max="6" width="13" style="192" customWidth="1"/>
    <col min="7" max="7" width="16.28515625" style="192" customWidth="1"/>
    <col min="8" max="8" width="14.5703125" style="192" customWidth="1"/>
    <col min="9" max="16384" width="9.140625" style="192"/>
  </cols>
  <sheetData>
    <row r="1" spans="1:13" ht="24.75" customHeight="1" x14ac:dyDescent="0.3">
      <c r="A1" s="1439" t="s">
        <v>45</v>
      </c>
      <c r="B1" s="1439"/>
      <c r="C1" s="1439"/>
      <c r="D1" s="1439"/>
      <c r="E1" s="1439"/>
      <c r="F1" s="1439"/>
      <c r="G1" s="1439"/>
      <c r="H1" s="1439"/>
    </row>
    <row r="2" spans="1:13" ht="15.75" customHeight="1" thickBot="1" x14ac:dyDescent="0.25">
      <c r="A2" s="792"/>
      <c r="B2" s="792"/>
      <c r="C2" s="792"/>
      <c r="D2" s="792"/>
      <c r="E2" s="792"/>
      <c r="F2" s="792"/>
      <c r="H2" s="10"/>
    </row>
    <row r="3" spans="1:13" ht="76.5" customHeight="1" thickBot="1" x14ac:dyDescent="0.25">
      <c r="A3" s="1356" t="s">
        <v>101</v>
      </c>
      <c r="B3" s="1337" t="s">
        <v>457</v>
      </c>
      <c r="C3" s="1441" t="s">
        <v>95</v>
      </c>
      <c r="D3" s="1442"/>
      <c r="E3" s="1442"/>
      <c r="F3" s="1443"/>
      <c r="G3" s="793" t="s">
        <v>712</v>
      </c>
      <c r="H3" s="794" t="s">
        <v>71</v>
      </c>
      <c r="M3" s="27"/>
    </row>
    <row r="4" spans="1:13" ht="54.75" customHeight="1" thickBot="1" x14ac:dyDescent="0.25">
      <c r="A4" s="1357"/>
      <c r="B4" s="1440"/>
      <c r="C4" s="795" t="s">
        <v>785</v>
      </c>
      <c r="D4" s="795" t="s">
        <v>651</v>
      </c>
      <c r="E4" s="795" t="s">
        <v>786</v>
      </c>
      <c r="F4" s="796" t="s">
        <v>787</v>
      </c>
      <c r="G4" s="797" t="s">
        <v>724</v>
      </c>
      <c r="H4" s="797" t="s">
        <v>786</v>
      </c>
      <c r="M4" s="235"/>
    </row>
    <row r="5" spans="1:13" ht="36.75" customHeight="1" x14ac:dyDescent="0.2">
      <c r="A5" s="798" t="s">
        <v>260</v>
      </c>
      <c r="B5" s="799" t="s">
        <v>32</v>
      </c>
      <c r="C5" s="806">
        <v>1603</v>
      </c>
      <c r="D5" s="806">
        <v>1508</v>
      </c>
      <c r="E5" s="739">
        <v>1577</v>
      </c>
      <c r="F5" s="737">
        <f>E5-C5</f>
        <v>-26</v>
      </c>
      <c r="G5" s="737">
        <v>254</v>
      </c>
      <c r="H5" s="737">
        <v>21000</v>
      </c>
      <c r="M5" s="235"/>
    </row>
    <row r="6" spans="1:13" ht="20.25" customHeight="1" thickBot="1" x14ac:dyDescent="0.25">
      <c r="A6" s="800" t="s">
        <v>35</v>
      </c>
      <c r="B6" s="801" t="s">
        <v>32</v>
      </c>
      <c r="C6" s="807">
        <v>1063</v>
      </c>
      <c r="D6" s="807">
        <v>980</v>
      </c>
      <c r="E6" s="740">
        <v>999</v>
      </c>
      <c r="F6" s="738">
        <f>E6-C6</f>
        <v>-64</v>
      </c>
      <c r="G6" s="414">
        <v>184</v>
      </c>
      <c r="H6" s="738">
        <v>16100</v>
      </c>
      <c r="M6" s="235"/>
    </row>
    <row r="7" spans="1:13" ht="35.25" customHeight="1" thickBot="1" x14ac:dyDescent="0.25">
      <c r="A7" s="802" t="s">
        <v>43</v>
      </c>
      <c r="B7" s="803" t="s">
        <v>33</v>
      </c>
      <c r="C7" s="808">
        <v>0.9</v>
      </c>
      <c r="D7" s="808">
        <v>0.8</v>
      </c>
      <c r="E7" s="812">
        <v>0.8</v>
      </c>
      <c r="F7" s="814">
        <f>E7-C7</f>
        <v>-9.9999999999999978E-2</v>
      </c>
      <c r="G7" s="810">
        <v>1.3</v>
      </c>
      <c r="H7" s="816">
        <v>1.1000000000000001</v>
      </c>
      <c r="M7" s="235"/>
    </row>
    <row r="8" spans="1:13" ht="54.75" customHeight="1" thickBot="1" x14ac:dyDescent="0.25">
      <c r="A8" s="804" t="s">
        <v>625</v>
      </c>
      <c r="B8" s="803" t="s">
        <v>515</v>
      </c>
      <c r="C8" s="809">
        <v>2186</v>
      </c>
      <c r="D8" s="809">
        <v>2099</v>
      </c>
      <c r="E8" s="813">
        <v>2019</v>
      </c>
      <c r="F8" s="738">
        <f>E8-C8</f>
        <v>-167</v>
      </c>
      <c r="G8" s="811">
        <v>236</v>
      </c>
      <c r="H8" s="404">
        <v>59500</v>
      </c>
      <c r="M8" s="235"/>
    </row>
    <row r="9" spans="1:13" ht="43.5" customHeight="1" thickBot="1" x14ac:dyDescent="0.25">
      <c r="A9" s="805" t="s">
        <v>58</v>
      </c>
      <c r="B9" s="803" t="s">
        <v>32</v>
      </c>
      <c r="C9" s="808">
        <v>0.7</v>
      </c>
      <c r="D9" s="808">
        <v>0.7</v>
      </c>
      <c r="E9" s="812">
        <v>0.8</v>
      </c>
      <c r="F9" s="815">
        <f>E9-C9</f>
        <v>0.10000000000000009</v>
      </c>
      <c r="G9" s="810">
        <v>1.1000000000000001</v>
      </c>
      <c r="H9" s="814">
        <v>0.35199999999999998</v>
      </c>
    </row>
    <row r="10" spans="1:13" ht="33" hidden="1" x14ac:dyDescent="0.2">
      <c r="A10" s="261" t="s">
        <v>263</v>
      </c>
      <c r="B10" s="262"/>
      <c r="C10" s="263"/>
      <c r="D10" s="264"/>
      <c r="E10" s="264"/>
      <c r="F10" s="265"/>
      <c r="G10" s="266"/>
      <c r="H10" s="817"/>
    </row>
    <row r="11" spans="1:13" ht="16.5" hidden="1" customHeight="1" x14ac:dyDescent="0.2">
      <c r="A11" s="267" t="s">
        <v>264</v>
      </c>
      <c r="B11" s="268" t="s">
        <v>33</v>
      </c>
      <c r="C11" s="269">
        <v>21.5</v>
      </c>
      <c r="D11" s="216"/>
      <c r="E11" s="216">
        <v>29.4</v>
      </c>
      <c r="F11" s="269">
        <f>E11-C11</f>
        <v>7.8999999999999986</v>
      </c>
      <c r="G11" s="270"/>
      <c r="H11" s="818"/>
    </row>
    <row r="12" spans="1:13" ht="16.5" hidden="1" customHeight="1" x14ac:dyDescent="0.2">
      <c r="A12" s="267" t="s">
        <v>265</v>
      </c>
      <c r="B12" s="268" t="s">
        <v>33</v>
      </c>
      <c r="C12" s="269">
        <v>69.2</v>
      </c>
      <c r="D12" s="216"/>
      <c r="E12" s="216">
        <v>64.7</v>
      </c>
      <c r="F12" s="269">
        <f>E12-C12</f>
        <v>-4.5</v>
      </c>
      <c r="G12" s="270"/>
      <c r="H12" s="818"/>
    </row>
    <row r="13" spans="1:13" ht="17.25" hidden="1" customHeight="1" thickBot="1" x14ac:dyDescent="0.25">
      <c r="A13" s="271" t="s">
        <v>266</v>
      </c>
      <c r="B13" s="272" t="s">
        <v>33</v>
      </c>
      <c r="C13" s="260">
        <v>9.3000000000000007</v>
      </c>
      <c r="D13" s="273"/>
      <c r="E13" s="273">
        <v>5.9</v>
      </c>
      <c r="F13" s="260">
        <f>E13-C13</f>
        <v>-3.4000000000000004</v>
      </c>
      <c r="G13" s="274"/>
      <c r="H13" s="819"/>
    </row>
    <row r="14" spans="1:13" ht="17.25" customHeight="1" x14ac:dyDescent="0.2">
      <c r="A14" s="33" t="s">
        <v>647</v>
      </c>
      <c r="B14" s="139"/>
      <c r="C14" s="1"/>
      <c r="D14" s="1"/>
      <c r="E14" s="1"/>
      <c r="F14" s="1"/>
      <c r="G14" s="187"/>
      <c r="H14" s="187"/>
    </row>
    <row r="15" spans="1:13" s="4" customFormat="1" ht="40.5" customHeight="1" x14ac:dyDescent="0.2">
      <c r="A15" s="211"/>
      <c r="B15" s="210"/>
      <c r="C15" s="210"/>
      <c r="D15" s="210"/>
      <c r="E15" s="210"/>
      <c r="F15" s="210"/>
      <c r="G15" s="210"/>
      <c r="H15" s="210"/>
      <c r="I15" s="210"/>
    </row>
    <row r="16" spans="1:13" s="4" customFormat="1" ht="19.5" customHeight="1" x14ac:dyDescent="0.25">
      <c r="A16" s="5"/>
      <c r="B16" s="212"/>
      <c r="C16" s="121"/>
      <c r="D16" s="121"/>
      <c r="E16" s="236"/>
    </row>
    <row r="17" spans="1:18" s="4" customFormat="1" ht="19.5" customHeight="1" x14ac:dyDescent="0.25">
      <c r="A17" s="5"/>
      <c r="B17" s="212"/>
      <c r="C17" s="121"/>
      <c r="D17" s="121"/>
      <c r="E17" s="236"/>
    </row>
    <row r="18" spans="1:18" s="4" customFormat="1" ht="21.75" customHeight="1" x14ac:dyDescent="0.25">
      <c r="A18" s="5"/>
      <c r="B18" s="212"/>
      <c r="C18" s="121"/>
      <c r="D18" s="121"/>
      <c r="E18" s="236"/>
    </row>
    <row r="19" spans="1:18" s="4" customFormat="1" ht="19.5" customHeight="1" x14ac:dyDescent="0.25">
      <c r="A19" s="5"/>
      <c r="B19" s="212"/>
      <c r="C19" s="121"/>
      <c r="D19" s="121"/>
      <c r="E19" s="236"/>
    </row>
    <row r="20" spans="1:18" s="4" customFormat="1" ht="19.5" customHeight="1" x14ac:dyDescent="0.25">
      <c r="A20" s="5"/>
      <c r="B20" s="212"/>
      <c r="C20" s="121"/>
      <c r="D20" s="121"/>
      <c r="E20" s="236"/>
    </row>
    <row r="21" spans="1:18" s="4" customFormat="1" ht="19.5" customHeight="1" x14ac:dyDescent="0.25">
      <c r="A21" s="5"/>
      <c r="B21" s="212"/>
      <c r="C21" s="121"/>
      <c r="D21" s="121"/>
      <c r="E21" s="236"/>
    </row>
    <row r="22" spans="1:18" s="4" customFormat="1" ht="19.5" customHeight="1" x14ac:dyDescent="0.25">
      <c r="A22" s="5"/>
      <c r="B22" s="212"/>
      <c r="C22" s="121"/>
      <c r="D22" s="121"/>
      <c r="E22" s="236"/>
      <c r="P22" s="21"/>
      <c r="Q22" s="74"/>
      <c r="R22" s="74"/>
    </row>
    <row r="23" spans="1:18" s="4" customFormat="1" ht="19.5" customHeight="1" x14ac:dyDescent="0.25">
      <c r="A23" s="5"/>
      <c r="B23" s="212"/>
      <c r="C23" s="121"/>
      <c r="D23" s="121"/>
      <c r="E23" s="236"/>
      <c r="P23" s="21"/>
      <c r="Q23" s="74"/>
      <c r="R23" s="74"/>
    </row>
    <row r="24" spans="1:18" ht="15.75" x14ac:dyDescent="0.25">
      <c r="P24" s="21"/>
      <c r="Q24" s="74"/>
      <c r="R24" s="74"/>
    </row>
    <row r="25" spans="1:18" ht="15.75" x14ac:dyDescent="0.25">
      <c r="P25" s="21"/>
      <c r="Q25" s="74"/>
      <c r="R25" s="74"/>
    </row>
    <row r="26" spans="1:18" ht="15.75" x14ac:dyDescent="0.25">
      <c r="P26" s="21"/>
      <c r="Q26" s="74"/>
      <c r="R26" s="74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view="pageBreakPreview" zoomScale="71" zoomScaleNormal="80" zoomScaleSheetLayoutView="71" workbookViewId="0">
      <selection activeCell="C5" sqref="C5"/>
    </sheetView>
  </sheetViews>
  <sheetFormatPr defaultColWidth="9.140625" defaultRowHeight="12.75" outlineLevelRow="1" x14ac:dyDescent="0.2"/>
  <cols>
    <col min="1" max="1" width="81.140625" style="192" customWidth="1"/>
    <col min="2" max="2" width="9.42578125" style="192" customWidth="1"/>
    <col min="3" max="3" width="12.42578125" style="192" customWidth="1"/>
    <col min="4" max="4" width="11.85546875" style="192" customWidth="1"/>
    <col min="5" max="5" width="14.42578125" style="192" customWidth="1"/>
    <col min="6" max="6" width="14.140625" style="192" customWidth="1"/>
    <col min="7" max="7" width="15.5703125" style="192" customWidth="1"/>
    <col min="8" max="9" width="9.140625" style="192"/>
    <col min="10" max="10" width="9.140625" style="192" customWidth="1"/>
    <col min="11" max="16384" width="9.140625" style="192"/>
  </cols>
  <sheetData>
    <row r="1" spans="1:11" ht="21.75" customHeight="1" x14ac:dyDescent="0.2">
      <c r="A1" s="1444" t="s">
        <v>44</v>
      </c>
      <c r="B1" s="1444"/>
      <c r="C1" s="1444"/>
      <c r="D1" s="1444"/>
      <c r="E1" s="1444"/>
      <c r="F1" s="1444"/>
      <c r="G1" s="1444"/>
    </row>
    <row r="2" spans="1:11" ht="9" customHeight="1" thickBot="1" x14ac:dyDescent="0.25">
      <c r="A2" s="1449"/>
      <c r="B2" s="1449"/>
      <c r="C2" s="1449"/>
      <c r="D2" s="1449"/>
      <c r="E2" s="1449"/>
      <c r="F2" s="1449"/>
      <c r="G2" s="1449"/>
    </row>
    <row r="3" spans="1:11" ht="21.75" customHeight="1" x14ac:dyDescent="0.2">
      <c r="A3" s="1356" t="s">
        <v>101</v>
      </c>
      <c r="B3" s="1451" t="s">
        <v>524</v>
      </c>
      <c r="C3" s="1453" t="s">
        <v>779</v>
      </c>
      <c r="D3" s="1453" t="s">
        <v>790</v>
      </c>
      <c r="E3" s="1455" t="s">
        <v>63</v>
      </c>
      <c r="F3" s="1447" t="s">
        <v>707</v>
      </c>
      <c r="G3" s="1445" t="s">
        <v>71</v>
      </c>
    </row>
    <row r="4" spans="1:11" ht="47.25" customHeight="1" thickBot="1" x14ac:dyDescent="0.25">
      <c r="A4" s="1452"/>
      <c r="B4" s="1452"/>
      <c r="C4" s="1454"/>
      <c r="D4" s="1454"/>
      <c r="E4" s="1456"/>
      <c r="F4" s="1448"/>
      <c r="G4" s="1446"/>
    </row>
    <row r="5" spans="1:11" ht="22.5" customHeight="1" x14ac:dyDescent="0.2">
      <c r="A5" s="839" t="s">
        <v>824</v>
      </c>
      <c r="B5" s="840" t="s">
        <v>34</v>
      </c>
      <c r="C5" s="841">
        <v>16108</v>
      </c>
      <c r="D5" s="842">
        <v>16081</v>
      </c>
      <c r="E5" s="843">
        <f>D5/C5*100</f>
        <v>99.832381425378685</v>
      </c>
      <c r="F5" s="842">
        <v>17528</v>
      </c>
      <c r="G5" s="842">
        <v>11492</v>
      </c>
      <c r="J5" s="55"/>
    </row>
    <row r="6" spans="1:11" ht="19.5" customHeight="1" x14ac:dyDescent="0.2">
      <c r="A6" s="844" t="s">
        <v>97</v>
      </c>
      <c r="B6" s="845" t="s">
        <v>34</v>
      </c>
      <c r="C6" s="846">
        <v>16549</v>
      </c>
      <c r="D6" s="847">
        <v>16562</v>
      </c>
      <c r="E6" s="848">
        <f t="shared" ref="E6:E10" si="0">D6/C6*100</f>
        <v>100.07855459544383</v>
      </c>
      <c r="F6" s="847">
        <v>18053</v>
      </c>
      <c r="G6" s="847">
        <v>12163</v>
      </c>
      <c r="J6" s="55"/>
    </row>
    <row r="7" spans="1:11" ht="19.5" customHeight="1" x14ac:dyDescent="0.2">
      <c r="A7" s="844" t="s">
        <v>98</v>
      </c>
      <c r="B7" s="845" t="s">
        <v>34</v>
      </c>
      <c r="C7" s="846">
        <v>12344</v>
      </c>
      <c r="D7" s="847">
        <v>12379</v>
      </c>
      <c r="E7" s="848">
        <f t="shared" si="0"/>
        <v>100.28353856124433</v>
      </c>
      <c r="F7" s="847">
        <v>13493</v>
      </c>
      <c r="G7" s="847">
        <v>8972</v>
      </c>
      <c r="J7" s="55"/>
    </row>
    <row r="8" spans="1:11" ht="19.5" customHeight="1" thickBot="1" x14ac:dyDescent="0.25">
      <c r="A8" s="849" t="s">
        <v>99</v>
      </c>
      <c r="B8" s="850" t="s">
        <v>34</v>
      </c>
      <c r="C8" s="851">
        <v>16322</v>
      </c>
      <c r="D8" s="852">
        <v>16135</v>
      </c>
      <c r="E8" s="853">
        <f t="shared" si="0"/>
        <v>98.854307070211988</v>
      </c>
      <c r="F8" s="852">
        <v>17587</v>
      </c>
      <c r="G8" s="852">
        <v>12020</v>
      </c>
      <c r="J8" s="55"/>
    </row>
    <row r="9" spans="1:11" ht="18.75" x14ac:dyDescent="0.3">
      <c r="A9" s="1132" t="s">
        <v>396</v>
      </c>
      <c r="B9" s="1133" t="s">
        <v>34</v>
      </c>
      <c r="C9" s="1131">
        <v>21829.200000000001</v>
      </c>
      <c r="D9" s="1131">
        <v>22274.92</v>
      </c>
      <c r="E9" s="1134">
        <f t="shared" si="0"/>
        <v>102.04185219797336</v>
      </c>
      <c r="F9" s="1171"/>
      <c r="G9" s="1172"/>
    </row>
    <row r="10" spans="1:11" ht="38.25" thickBot="1" x14ac:dyDescent="0.25">
      <c r="A10" s="854" t="s">
        <v>234</v>
      </c>
      <c r="B10" s="855" t="s">
        <v>34</v>
      </c>
      <c r="C10" s="856">
        <v>2361</v>
      </c>
      <c r="D10" s="856">
        <v>2302</v>
      </c>
      <c r="E10" s="857">
        <f t="shared" si="0"/>
        <v>97.501058873358744</v>
      </c>
      <c r="F10" s="858"/>
      <c r="G10" s="859"/>
    </row>
    <row r="11" spans="1:11" ht="37.5" x14ac:dyDescent="0.3">
      <c r="A11" s="1153" t="s">
        <v>352</v>
      </c>
      <c r="B11" s="1154"/>
      <c r="C11" s="1155"/>
      <c r="D11" s="1131"/>
      <c r="E11" s="1156"/>
      <c r="F11" s="1157"/>
      <c r="G11" s="1158"/>
      <c r="H11" s="580"/>
    </row>
    <row r="12" spans="1:11" ht="17.25" customHeight="1" x14ac:dyDescent="0.3">
      <c r="A12" s="1159" t="s">
        <v>454</v>
      </c>
      <c r="B12" s="1160" t="s">
        <v>34</v>
      </c>
      <c r="C12" s="1167">
        <v>90374.989954855948</v>
      </c>
      <c r="D12" s="1169">
        <v>91390.889069061071</v>
      </c>
      <c r="E12" s="1168">
        <f t="shared" ref="E12:E17" si="1">D12/C12*100</f>
        <v>101.12409319736864</v>
      </c>
      <c r="F12" s="1174">
        <v>80315.07942973524</v>
      </c>
      <c r="G12" s="1207">
        <v>50575.795090600055</v>
      </c>
      <c r="I12" s="69"/>
    </row>
    <row r="13" spans="1:11" s="68" customFormat="1" ht="16.5" customHeight="1" outlineLevel="1" x14ac:dyDescent="0.2">
      <c r="A13" s="1161" t="s">
        <v>277</v>
      </c>
      <c r="B13" s="1162" t="s">
        <v>34</v>
      </c>
      <c r="C13" s="1168">
        <v>80927.584016248264</v>
      </c>
      <c r="D13" s="1162">
        <v>85611.134266509267</v>
      </c>
      <c r="E13" s="1168">
        <f t="shared" si="1"/>
        <v>105.78733482185834</v>
      </c>
      <c r="F13" s="1162">
        <v>68595.939257592807</v>
      </c>
      <c r="G13" s="1208">
        <v>45136.1401010892</v>
      </c>
      <c r="H13" s="186"/>
    </row>
    <row r="14" spans="1:11" ht="20.25" customHeight="1" x14ac:dyDescent="0.2">
      <c r="A14" s="1163" t="s">
        <v>512</v>
      </c>
      <c r="B14" s="1160" t="s">
        <v>34</v>
      </c>
      <c r="C14" s="1167">
        <v>61650</v>
      </c>
      <c r="D14" s="1169">
        <v>62298</v>
      </c>
      <c r="E14" s="1168">
        <f>D14/C14*100</f>
        <v>101.05109489051094</v>
      </c>
      <c r="F14" s="1173"/>
      <c r="G14" s="1130"/>
      <c r="J14" s="73"/>
      <c r="K14" s="73"/>
    </row>
    <row r="15" spans="1:11" s="68" customFormat="1" ht="16.5" customHeight="1" outlineLevel="1" x14ac:dyDescent="0.2">
      <c r="A15" s="1161" t="s">
        <v>277</v>
      </c>
      <c r="B15" s="1162" t="s">
        <v>34</v>
      </c>
      <c r="C15" s="1168">
        <v>58682</v>
      </c>
      <c r="D15" s="1162">
        <v>60623</v>
      </c>
      <c r="E15" s="1168">
        <f t="shared" si="1"/>
        <v>103.30765822569101</v>
      </c>
      <c r="F15" s="1174"/>
      <c r="G15" s="1175"/>
    </row>
    <row r="16" spans="1:11" ht="16.5" x14ac:dyDescent="0.2">
      <c r="A16" s="1164" t="s">
        <v>611</v>
      </c>
      <c r="B16" s="1160" t="s">
        <v>34</v>
      </c>
      <c r="C16" s="1167">
        <v>98888</v>
      </c>
      <c r="D16" s="1169">
        <v>110060</v>
      </c>
      <c r="E16" s="1168">
        <f t="shared" si="1"/>
        <v>111.29762964161476</v>
      </c>
      <c r="F16" s="1176"/>
      <c r="G16" s="1130"/>
    </row>
    <row r="17" spans="1:9" s="68" customFormat="1" ht="19.5" customHeight="1" outlineLevel="1" thickBot="1" x14ac:dyDescent="0.25">
      <c r="A17" s="1165" t="s">
        <v>277</v>
      </c>
      <c r="B17" s="1166" t="s">
        <v>34</v>
      </c>
      <c r="C17" s="1170">
        <v>96877</v>
      </c>
      <c r="D17" s="1166">
        <v>103778</v>
      </c>
      <c r="E17" s="1168">
        <f t="shared" si="1"/>
        <v>107.12346583812464</v>
      </c>
      <c r="F17" s="1119"/>
      <c r="G17" s="1177"/>
    </row>
    <row r="18" spans="1:9" ht="20.25" customHeight="1" x14ac:dyDescent="0.2">
      <c r="A18" s="1457" t="s">
        <v>825</v>
      </c>
      <c r="B18" s="1457"/>
      <c r="C18" s="1457"/>
      <c r="D18" s="1457"/>
      <c r="E18" s="1457"/>
      <c r="F18" s="1457"/>
      <c r="G18" s="1457"/>
    </row>
    <row r="19" spans="1:9" ht="15.75" x14ac:dyDescent="0.2">
      <c r="A19" s="1404"/>
      <c r="B19" s="1404"/>
      <c r="C19" s="1404"/>
      <c r="D19" s="1404"/>
      <c r="E19" s="1404"/>
      <c r="F19" s="1404"/>
      <c r="G19" s="1404"/>
    </row>
    <row r="20" spans="1:9" ht="15.75" x14ac:dyDescent="0.2">
      <c r="A20" s="281"/>
      <c r="B20" s="281"/>
      <c r="C20" s="281"/>
      <c r="D20" s="281"/>
      <c r="E20" s="281"/>
      <c r="F20" s="281"/>
      <c r="G20" s="281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43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4"/>
    </row>
    <row r="28" spans="1:9" s="4" customFormat="1" ht="18.75" customHeight="1" x14ac:dyDescent="0.25">
      <c r="A28" s="5"/>
      <c r="B28" s="9"/>
      <c r="C28" s="1"/>
      <c r="D28" s="1"/>
      <c r="E28" s="1"/>
      <c r="I28" s="74"/>
    </row>
    <row r="29" spans="1:9" s="4" customFormat="1" ht="18.75" customHeight="1" x14ac:dyDescent="0.25">
      <c r="A29" s="5"/>
      <c r="B29" s="9"/>
      <c r="C29" s="1"/>
      <c r="D29" s="1"/>
      <c r="E29" s="1"/>
      <c r="I29" s="74"/>
    </row>
    <row r="30" spans="1:9" s="4" customFormat="1" ht="18.75" customHeight="1" x14ac:dyDescent="0.25">
      <c r="A30" s="144"/>
      <c r="B30" s="29"/>
      <c r="C30" s="1"/>
      <c r="D30" s="1"/>
      <c r="E30" s="1"/>
      <c r="I30" s="74"/>
    </row>
    <row r="31" spans="1:9" s="4" customFormat="1" ht="18.75" customHeight="1" x14ac:dyDescent="0.25">
      <c r="A31" s="1450"/>
      <c r="B31" s="1450"/>
      <c r="C31" s="1450"/>
      <c r="D31" s="1450"/>
      <c r="E31" s="1450"/>
      <c r="I31" s="74"/>
    </row>
    <row r="32" spans="1:9" s="4" customFormat="1" ht="18.75" customHeight="1" x14ac:dyDescent="0.3">
      <c r="A32" s="145"/>
      <c r="B32" s="6"/>
      <c r="C32" s="6"/>
      <c r="D32" s="6"/>
      <c r="E32" s="6"/>
      <c r="I32" s="74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92"/>
      <c r="B35" s="30"/>
      <c r="C35" s="192"/>
      <c r="D35" s="192"/>
      <c r="E35" s="192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9"/>
  <sheetViews>
    <sheetView view="pageBreakPreview" zoomScale="70" zoomScaleSheetLayoutView="70" zoomScalePageLayoutView="80" workbookViewId="0">
      <selection activeCell="I143" sqref="I143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463" t="s">
        <v>416</v>
      </c>
      <c r="B1" s="1463"/>
      <c r="C1" s="1463"/>
      <c r="D1" s="1463"/>
      <c r="E1" s="1463"/>
      <c r="F1" s="1463"/>
      <c r="G1" s="1463"/>
      <c r="H1" s="1463"/>
      <c r="I1" s="1463"/>
      <c r="J1" s="1463"/>
      <c r="K1" s="98"/>
      <c r="L1" s="20"/>
      <c r="M1" s="20"/>
    </row>
    <row r="2" spans="1:13" ht="22.5" customHeight="1" thickBot="1" x14ac:dyDescent="0.3">
      <c r="A2" s="1474"/>
      <c r="B2" s="1466" t="s">
        <v>403</v>
      </c>
      <c r="C2" s="1467"/>
      <c r="D2" s="1468"/>
      <c r="E2" s="1466" t="s">
        <v>71</v>
      </c>
      <c r="F2" s="1467"/>
      <c r="G2" s="1468"/>
      <c r="H2" s="1477" t="s">
        <v>29</v>
      </c>
      <c r="I2" s="1467"/>
      <c r="J2" s="1468"/>
      <c r="K2" s="18"/>
      <c r="L2" s="20"/>
      <c r="M2" s="20"/>
    </row>
    <row r="3" spans="1:13" ht="14.25" x14ac:dyDescent="0.2">
      <c r="A3" s="1475"/>
      <c r="B3" s="1478" t="s">
        <v>26</v>
      </c>
      <c r="C3" s="1479" t="s">
        <v>30</v>
      </c>
      <c r="D3" s="1464" t="s">
        <v>658</v>
      </c>
      <c r="E3" s="1469" t="s">
        <v>26</v>
      </c>
      <c r="F3" s="1471" t="s">
        <v>30</v>
      </c>
      <c r="G3" s="1473" t="s">
        <v>658</v>
      </c>
      <c r="H3" s="1480" t="s">
        <v>26</v>
      </c>
      <c r="I3" s="1479" t="s">
        <v>30</v>
      </c>
      <c r="J3" s="1464" t="s">
        <v>659</v>
      </c>
      <c r="K3" s="19"/>
      <c r="L3" s="19"/>
      <c r="M3" s="19"/>
    </row>
    <row r="4" spans="1:13" ht="36" customHeight="1" thickBot="1" x14ac:dyDescent="0.25">
      <c r="A4" s="1476"/>
      <c r="B4" s="1470"/>
      <c r="C4" s="1472"/>
      <c r="D4" s="1465"/>
      <c r="E4" s="1470"/>
      <c r="F4" s="1472"/>
      <c r="G4" s="1465"/>
      <c r="H4" s="1481"/>
      <c r="I4" s="1472"/>
      <c r="J4" s="1465"/>
      <c r="K4" s="19"/>
      <c r="L4" s="19"/>
      <c r="M4" s="19"/>
    </row>
    <row r="5" spans="1:13" hidden="1" x14ac:dyDescent="0.25">
      <c r="A5" s="870" t="s">
        <v>14</v>
      </c>
      <c r="B5" s="871">
        <v>2679.4</v>
      </c>
      <c r="C5" s="872">
        <v>101.1</v>
      </c>
      <c r="D5" s="873">
        <v>101.1</v>
      </c>
      <c r="E5" s="871">
        <v>1662.34</v>
      </c>
      <c r="F5" s="874">
        <f>E5/1645.8*100</f>
        <v>101.00498237938996</v>
      </c>
      <c r="G5" s="875">
        <f t="shared" ref="G5:G10" si="0">E5/1645.8*100</f>
        <v>101.00498237938996</v>
      </c>
      <c r="H5" s="871">
        <v>1506.8</v>
      </c>
      <c r="I5" s="872">
        <v>102.2</v>
      </c>
      <c r="J5" s="873">
        <v>102.2</v>
      </c>
      <c r="K5" s="19"/>
      <c r="L5" s="19"/>
      <c r="M5" s="19"/>
    </row>
    <row r="6" spans="1:13" hidden="1" x14ac:dyDescent="0.25">
      <c r="A6" s="876" t="s">
        <v>15</v>
      </c>
      <c r="B6" s="877">
        <v>2703.1</v>
      </c>
      <c r="C6" s="878">
        <v>100.9</v>
      </c>
      <c r="D6" s="879">
        <v>102</v>
      </c>
      <c r="E6" s="877">
        <v>1671.55</v>
      </c>
      <c r="F6" s="880">
        <f t="shared" ref="F6:F11" si="1">E6/E5*100</f>
        <v>100.55403828338368</v>
      </c>
      <c r="G6" s="881">
        <f t="shared" si="0"/>
        <v>101.56458864989671</v>
      </c>
      <c r="H6" s="877">
        <v>1524.3</v>
      </c>
      <c r="I6" s="878">
        <v>101.2</v>
      </c>
      <c r="J6" s="879">
        <v>103.4</v>
      </c>
      <c r="K6" s="19"/>
      <c r="L6" s="19"/>
      <c r="M6" s="19"/>
    </row>
    <row r="7" spans="1:13" hidden="1" x14ac:dyDescent="0.25">
      <c r="A7" s="876" t="s">
        <v>16</v>
      </c>
      <c r="B7" s="877">
        <v>2800.3</v>
      </c>
      <c r="C7" s="878">
        <v>103.6</v>
      </c>
      <c r="D7" s="879">
        <v>105.6</v>
      </c>
      <c r="E7" s="877">
        <v>1684.83</v>
      </c>
      <c r="F7" s="880">
        <f t="shared" si="1"/>
        <v>100.79447219646435</v>
      </c>
      <c r="G7" s="881">
        <f t="shared" si="0"/>
        <v>102.37149106817354</v>
      </c>
      <c r="H7" s="877">
        <v>1542.5</v>
      </c>
      <c r="I7" s="878">
        <v>101.2</v>
      </c>
      <c r="J7" s="879">
        <v>104.7</v>
      </c>
      <c r="K7" s="19"/>
      <c r="L7" s="19"/>
      <c r="M7" s="19"/>
    </row>
    <row r="8" spans="1:13" hidden="1" x14ac:dyDescent="0.25">
      <c r="A8" s="876" t="s">
        <v>17</v>
      </c>
      <c r="B8" s="877">
        <v>2903.6</v>
      </c>
      <c r="C8" s="878">
        <v>103.7</v>
      </c>
      <c r="D8" s="879">
        <v>109.5</v>
      </c>
      <c r="E8" s="877">
        <v>1703.7</v>
      </c>
      <c r="F8" s="880">
        <f t="shared" si="1"/>
        <v>101.11999430209578</v>
      </c>
      <c r="G8" s="881">
        <f t="shared" si="0"/>
        <v>103.51804593510757</v>
      </c>
      <c r="H8" s="877">
        <v>1555.4</v>
      </c>
      <c r="I8" s="878">
        <v>100.8</v>
      </c>
      <c r="J8" s="879">
        <v>105.5</v>
      </c>
      <c r="K8" s="19"/>
      <c r="L8" s="18"/>
      <c r="M8" s="18"/>
    </row>
    <row r="9" spans="1:13" hidden="1" x14ac:dyDescent="0.25">
      <c r="A9" s="876" t="s">
        <v>18</v>
      </c>
      <c r="B9" s="877">
        <v>2944.1</v>
      </c>
      <c r="C9" s="878">
        <v>101.4</v>
      </c>
      <c r="D9" s="879">
        <v>111.1</v>
      </c>
      <c r="E9" s="877">
        <v>1752.4</v>
      </c>
      <c r="F9" s="880">
        <f t="shared" si="1"/>
        <v>102.85848447496626</v>
      </c>
      <c r="G9" s="881">
        <f t="shared" si="0"/>
        <v>106.47709320695104</v>
      </c>
      <c r="H9" s="877">
        <v>1589.8</v>
      </c>
      <c r="I9" s="878">
        <v>102.2</v>
      </c>
      <c r="J9" s="879">
        <v>107.9</v>
      </c>
      <c r="K9" s="13"/>
      <c r="L9" s="13"/>
      <c r="M9" s="13"/>
    </row>
    <row r="10" spans="1:13" hidden="1" x14ac:dyDescent="0.25">
      <c r="A10" s="876" t="s">
        <v>19</v>
      </c>
      <c r="B10" s="877">
        <v>2989.1</v>
      </c>
      <c r="C10" s="878">
        <v>101.5</v>
      </c>
      <c r="D10" s="879">
        <v>112.8</v>
      </c>
      <c r="E10" s="877">
        <v>1769.4</v>
      </c>
      <c r="F10" s="880">
        <f t="shared" si="1"/>
        <v>100.97009815110705</v>
      </c>
      <c r="G10" s="881">
        <f t="shared" si="0"/>
        <v>107.5100255195042</v>
      </c>
      <c r="H10" s="877">
        <v>1666.3</v>
      </c>
      <c r="I10" s="878">
        <v>102.2</v>
      </c>
      <c r="J10" s="879">
        <v>113.1</v>
      </c>
      <c r="K10" s="13"/>
      <c r="L10" s="13"/>
      <c r="M10" s="13"/>
    </row>
    <row r="11" spans="1:13" hidden="1" x14ac:dyDescent="0.25">
      <c r="A11" s="876" t="s">
        <v>218</v>
      </c>
      <c r="B11" s="877">
        <v>2970.1</v>
      </c>
      <c r="C11" s="878">
        <v>99.4</v>
      </c>
      <c r="D11" s="879">
        <v>112</v>
      </c>
      <c r="E11" s="877">
        <v>1775.6</v>
      </c>
      <c r="F11" s="880">
        <f t="shared" si="1"/>
        <v>100.35040126596586</v>
      </c>
      <c r="G11" s="881">
        <f>E11/1645.8*100</f>
        <v>107.88674200996475</v>
      </c>
      <c r="H11" s="877">
        <v>1726.5</v>
      </c>
      <c r="I11" s="880">
        <f t="shared" ref="I11:I17" si="2">H11/H10*100</f>
        <v>103.61279481485927</v>
      </c>
      <c r="J11" s="881">
        <f>H11/1473.8*100</f>
        <v>117.14615280227983</v>
      </c>
      <c r="K11" s="13"/>
      <c r="L11" s="13"/>
      <c r="M11" s="13"/>
    </row>
    <row r="12" spans="1:13" hidden="1" x14ac:dyDescent="0.25">
      <c r="A12" s="876" t="s">
        <v>226</v>
      </c>
      <c r="B12" s="877">
        <v>2889.4</v>
      </c>
      <c r="C12" s="880">
        <f t="shared" ref="C12:C17" si="3">B12/B11*100</f>
        <v>97.282919767011222</v>
      </c>
      <c r="D12" s="882">
        <f>B12/2650.25*100</f>
        <v>109.0236770116027</v>
      </c>
      <c r="E12" s="877">
        <v>1783.1</v>
      </c>
      <c r="F12" s="880">
        <f t="shared" ref="F12:F17" si="4">E12/E11*100</f>
        <v>100.42239243072764</v>
      </c>
      <c r="G12" s="881">
        <f>E12/1645.8*100</f>
        <v>108.3424474419735</v>
      </c>
      <c r="H12" s="877">
        <v>1656.9</v>
      </c>
      <c r="I12" s="880">
        <f t="shared" si="2"/>
        <v>95.968722849695922</v>
      </c>
      <c r="J12" s="881">
        <f>H12/1473.8*100</f>
        <v>112.42366671190123</v>
      </c>
      <c r="K12" s="13"/>
      <c r="L12" s="13"/>
      <c r="M12" s="13"/>
    </row>
    <row r="13" spans="1:13" hidden="1" x14ac:dyDescent="0.25">
      <c r="A13" s="883" t="s">
        <v>233</v>
      </c>
      <c r="B13" s="884">
        <v>2726.8</v>
      </c>
      <c r="C13" s="885">
        <f t="shared" si="3"/>
        <v>94.372534090122514</v>
      </c>
      <c r="D13" s="886">
        <f>B13/2650.25*100</f>
        <v>102.88840675407982</v>
      </c>
      <c r="E13" s="884">
        <v>1718.9</v>
      </c>
      <c r="F13" s="885">
        <f t="shared" si="4"/>
        <v>96.399528910324733</v>
      </c>
      <c r="G13" s="887">
        <f>E13/1645.8*100</f>
        <v>104.44160894397862</v>
      </c>
      <c r="H13" s="884">
        <v>1640.4</v>
      </c>
      <c r="I13" s="885">
        <f t="shared" si="2"/>
        <v>99.004164403403948</v>
      </c>
      <c r="J13" s="887">
        <f>H13/1473.8*100</f>
        <v>111.30411181978559</v>
      </c>
      <c r="K13" s="13"/>
      <c r="L13" s="13"/>
      <c r="M13" s="13"/>
    </row>
    <row r="14" spans="1:13" hidden="1" x14ac:dyDescent="0.25">
      <c r="A14" s="883" t="s">
        <v>236</v>
      </c>
      <c r="B14" s="884">
        <v>2842.3</v>
      </c>
      <c r="C14" s="885">
        <f t="shared" si="3"/>
        <v>104.23573419392696</v>
      </c>
      <c r="D14" s="886">
        <f>B14/2650.25*100</f>
        <v>107.24648618054901</v>
      </c>
      <c r="E14" s="884">
        <v>1788.9</v>
      </c>
      <c r="F14" s="885">
        <f t="shared" si="4"/>
        <v>104.07237186572809</v>
      </c>
      <c r="G14" s="887">
        <f>E14/1645.8*100</f>
        <v>108.69485964272695</v>
      </c>
      <c r="H14" s="884">
        <v>1706.3</v>
      </c>
      <c r="I14" s="885">
        <f t="shared" si="2"/>
        <v>104.01731285052425</v>
      </c>
      <c r="J14" s="887">
        <f>H14/1473.8*100</f>
        <v>115.77554620708372</v>
      </c>
      <c r="K14" s="13"/>
      <c r="L14" s="13"/>
      <c r="M14" s="13"/>
    </row>
    <row r="15" spans="1:13" ht="16.5" hidden="1" thickBot="1" x14ac:dyDescent="0.3">
      <c r="A15" s="883" t="s">
        <v>240</v>
      </c>
      <c r="B15" s="884">
        <v>2955.4</v>
      </c>
      <c r="C15" s="885">
        <f t="shared" si="3"/>
        <v>103.97917179748795</v>
      </c>
      <c r="D15" s="886">
        <f>B15/2650.25*100</f>
        <v>111.51400811244223</v>
      </c>
      <c r="E15" s="884">
        <v>1847.5</v>
      </c>
      <c r="F15" s="885">
        <f t="shared" si="4"/>
        <v>103.27575605120465</v>
      </c>
      <c r="G15" s="887">
        <f>E15/1645.8*100</f>
        <v>112.25543808482198</v>
      </c>
      <c r="H15" s="884">
        <v>1754.5</v>
      </c>
      <c r="I15" s="885">
        <f t="shared" si="2"/>
        <v>102.82482564613491</v>
      </c>
      <c r="J15" s="887">
        <f>H15/1473.8*100</f>
        <v>119.04600352829422</v>
      </c>
      <c r="K15" s="13"/>
      <c r="L15" s="13"/>
      <c r="M15" s="13"/>
    </row>
    <row r="16" spans="1:13" hidden="1" x14ac:dyDescent="0.25">
      <c r="A16" s="888" t="s">
        <v>244</v>
      </c>
      <c r="B16" s="871">
        <v>3026.4</v>
      </c>
      <c r="C16" s="874">
        <f t="shared" si="3"/>
        <v>102.40238208025987</v>
      </c>
      <c r="D16" s="889">
        <f>B16/B16*100</f>
        <v>100</v>
      </c>
      <c r="E16" s="890">
        <v>1922.04</v>
      </c>
      <c r="F16" s="874">
        <f t="shared" si="4"/>
        <v>104.03464140730716</v>
      </c>
      <c r="G16" s="875">
        <f>E16/E16*100</f>
        <v>100</v>
      </c>
      <c r="H16" s="890">
        <v>1802</v>
      </c>
      <c r="I16" s="874">
        <f t="shared" si="2"/>
        <v>102.70732402393845</v>
      </c>
      <c r="J16" s="875">
        <f>H16/H16*100</f>
        <v>100</v>
      </c>
      <c r="K16" s="13"/>
      <c r="L16" s="13"/>
      <c r="M16" s="13"/>
    </row>
    <row r="17" spans="1:13" hidden="1" x14ac:dyDescent="0.25">
      <c r="A17" s="891" t="s">
        <v>14</v>
      </c>
      <c r="B17" s="892">
        <v>3049.23</v>
      </c>
      <c r="C17" s="885">
        <f t="shared" si="3"/>
        <v>100.75436161776368</v>
      </c>
      <c r="D17" s="886">
        <f>B17/B16*100</f>
        <v>100.75436161776368</v>
      </c>
      <c r="E17" s="892">
        <v>2038.6</v>
      </c>
      <c r="F17" s="885">
        <f t="shared" si="4"/>
        <v>106.06438991904434</v>
      </c>
      <c r="G17" s="887">
        <f>E17/1922*100</f>
        <v>106.06659729448491</v>
      </c>
      <c r="H17" s="892">
        <v>1880</v>
      </c>
      <c r="I17" s="885">
        <f t="shared" si="2"/>
        <v>104.32852386237515</v>
      </c>
      <c r="J17" s="887">
        <f>H17/1802*100</f>
        <v>104.32852386237515</v>
      </c>
      <c r="K17" s="13"/>
      <c r="L17" s="13"/>
      <c r="M17" s="13"/>
    </row>
    <row r="18" spans="1:13" hidden="1" x14ac:dyDescent="0.25">
      <c r="A18" s="891" t="s">
        <v>15</v>
      </c>
      <c r="B18" s="892">
        <v>3222.24</v>
      </c>
      <c r="C18" s="885">
        <f t="shared" ref="C18:C23" si="5">B18/B17*100</f>
        <v>105.67389144144586</v>
      </c>
      <c r="D18" s="886">
        <f>B18/B16*100</f>
        <v>106.4710547184774</v>
      </c>
      <c r="E18" s="892">
        <v>2109.6</v>
      </c>
      <c r="F18" s="885">
        <f t="shared" ref="F18:F23" si="6">E18/E17*100</f>
        <v>103.48278230157952</v>
      </c>
      <c r="G18" s="887">
        <f>E18/E16*100</f>
        <v>109.75838171942311</v>
      </c>
      <c r="H18" s="892">
        <v>1941</v>
      </c>
      <c r="I18" s="885">
        <f t="shared" ref="I18:I23" si="7">H18/H17*100</f>
        <v>103.24468085106382</v>
      </c>
      <c r="J18" s="887">
        <f>H18/H16*100</f>
        <v>107.71365149833518</v>
      </c>
      <c r="K18" s="13"/>
      <c r="L18" s="13"/>
      <c r="M18" s="13"/>
    </row>
    <row r="19" spans="1:13" hidden="1" x14ac:dyDescent="0.25">
      <c r="A19" s="891" t="s">
        <v>16</v>
      </c>
      <c r="B19" s="892">
        <v>3317.51</v>
      </c>
      <c r="C19" s="885">
        <f t="shared" si="5"/>
        <v>102.95663885992354</v>
      </c>
      <c r="D19" s="886">
        <f>B19/B16*100</f>
        <v>109.61901929685436</v>
      </c>
      <c r="E19" s="892">
        <v>2179.4</v>
      </c>
      <c r="F19" s="885">
        <f t="shared" si="6"/>
        <v>103.3086841107319</v>
      </c>
      <c r="G19" s="887">
        <f>E19/E16*100</f>
        <v>113.38993985557013</v>
      </c>
      <c r="H19" s="892">
        <v>1993.5</v>
      </c>
      <c r="I19" s="885">
        <f t="shared" si="7"/>
        <v>102.7047913446677</v>
      </c>
      <c r="J19" s="887">
        <f>H19/H16*100</f>
        <v>110.62708102108768</v>
      </c>
      <c r="K19" s="13"/>
      <c r="L19" s="13"/>
      <c r="M19" s="13"/>
    </row>
    <row r="20" spans="1:13" hidden="1" x14ac:dyDescent="0.25">
      <c r="A20" s="893" t="s">
        <v>17</v>
      </c>
      <c r="B20" s="892">
        <v>3437.04</v>
      </c>
      <c r="C20" s="885">
        <f t="shared" si="5"/>
        <v>103.60300345741234</v>
      </c>
      <c r="D20" s="886">
        <f>B20/B16*100</f>
        <v>113.56859635210151</v>
      </c>
      <c r="E20" s="892">
        <v>2274.83</v>
      </c>
      <c r="F20" s="885">
        <f t="shared" si="6"/>
        <v>104.37872809030007</v>
      </c>
      <c r="G20" s="887">
        <f>E20/E16*100</f>
        <v>118.35497700360034</v>
      </c>
      <c r="H20" s="884">
        <v>2070.3000000000002</v>
      </c>
      <c r="I20" s="885">
        <f t="shared" si="7"/>
        <v>103.85252069224981</v>
      </c>
      <c r="J20" s="887">
        <f>H20/H16*100</f>
        <v>114.88901220865706</v>
      </c>
      <c r="K20" s="13"/>
      <c r="L20" s="13"/>
      <c r="M20" s="13"/>
    </row>
    <row r="21" spans="1:13" hidden="1" x14ac:dyDescent="0.25">
      <c r="A21" s="894" t="s">
        <v>18</v>
      </c>
      <c r="B21" s="895">
        <v>3674.67</v>
      </c>
      <c r="C21" s="880">
        <f t="shared" si="5"/>
        <v>106.91379791913972</v>
      </c>
      <c r="D21" s="882">
        <f>B21/B16*100</f>
        <v>121.42049960348929</v>
      </c>
      <c r="E21" s="895">
        <v>2357.1</v>
      </c>
      <c r="F21" s="880">
        <f t="shared" si="6"/>
        <v>103.61653398275914</v>
      </c>
      <c r="G21" s="881">
        <f>E21/E16*100</f>
        <v>122.63532496722232</v>
      </c>
      <c r="H21" s="877">
        <v>2155.1999999999998</v>
      </c>
      <c r="I21" s="880">
        <f t="shared" si="7"/>
        <v>104.10085494855817</v>
      </c>
      <c r="J21" s="881">
        <f>H21/H16*100</f>
        <v>119.60044395116536</v>
      </c>
      <c r="K21" s="13"/>
      <c r="L21" s="13"/>
      <c r="M21" s="13"/>
    </row>
    <row r="22" spans="1:13" hidden="1" x14ac:dyDescent="0.25">
      <c r="A22" s="893" t="s">
        <v>19</v>
      </c>
      <c r="B22" s="892">
        <v>3705.87</v>
      </c>
      <c r="C22" s="885">
        <f t="shared" si="5"/>
        <v>100.84905583358506</v>
      </c>
      <c r="D22" s="886">
        <f>B22/B16*100</f>
        <v>122.45142743854083</v>
      </c>
      <c r="E22" s="892">
        <v>2355.83</v>
      </c>
      <c r="F22" s="885">
        <f t="shared" si="6"/>
        <v>99.946120232489079</v>
      </c>
      <c r="G22" s="887">
        <f>E22/E16*100</f>
        <v>122.56924933924371</v>
      </c>
      <c r="H22" s="884">
        <v>2173.9</v>
      </c>
      <c r="I22" s="885">
        <f t="shared" si="7"/>
        <v>100.86766889383819</v>
      </c>
      <c r="J22" s="887">
        <f>H22/H16*100</f>
        <v>120.63817980022198</v>
      </c>
      <c r="K22" s="13"/>
      <c r="L22" s="13"/>
      <c r="M22" s="13"/>
    </row>
    <row r="23" spans="1:13" hidden="1" x14ac:dyDescent="0.25">
      <c r="A23" s="893" t="s">
        <v>218</v>
      </c>
      <c r="B23" s="892">
        <v>3734.85</v>
      </c>
      <c r="C23" s="885">
        <f t="shared" si="5"/>
        <v>100.78200260667536</v>
      </c>
      <c r="D23" s="886">
        <f>B23/B16*100</f>
        <v>123.40900079302139</v>
      </c>
      <c r="E23" s="892">
        <v>2382.3000000000002</v>
      </c>
      <c r="F23" s="885">
        <f t="shared" si="6"/>
        <v>101.12359550561798</v>
      </c>
      <c r="G23" s="887">
        <f>E23/E16*100</f>
        <v>123.94643191608917</v>
      </c>
      <c r="H23" s="884">
        <v>2147.4</v>
      </c>
      <c r="I23" s="885">
        <f t="shared" si="7"/>
        <v>98.780992685956122</v>
      </c>
      <c r="J23" s="887">
        <f>H23/H16*100</f>
        <v>119.16759156492786</v>
      </c>
      <c r="K23" s="13"/>
      <c r="L23" s="13"/>
      <c r="M23" s="13"/>
    </row>
    <row r="24" spans="1:13" hidden="1" x14ac:dyDescent="0.25">
      <c r="A24" s="893" t="s">
        <v>226</v>
      </c>
      <c r="B24" s="895">
        <v>3311.01</v>
      </c>
      <c r="C24" s="880">
        <f t="shared" ref="C24:C31" si="8">B24/B23*100</f>
        <v>88.651753082453126</v>
      </c>
      <c r="D24" s="882">
        <f>B24/B16*100</f>
        <v>109.40424266455196</v>
      </c>
      <c r="E24" s="895">
        <v>2262.54</v>
      </c>
      <c r="F24" s="880">
        <f t="shared" ref="F24:F34" si="9">E24/E23*100</f>
        <v>94.972925324266456</v>
      </c>
      <c r="G24" s="881">
        <f>E24/E16*100</f>
        <v>117.71555222576013</v>
      </c>
      <c r="H24" s="877">
        <v>2068.1</v>
      </c>
      <c r="I24" s="880">
        <f t="shared" ref="I24:I31" si="10">H24/H23*100</f>
        <v>96.307162149576214</v>
      </c>
      <c r="J24" s="881">
        <f>H24/H16*100</f>
        <v>114.76692563817979</v>
      </c>
      <c r="K24" s="13"/>
      <c r="L24" s="13"/>
      <c r="M24" s="13"/>
    </row>
    <row r="25" spans="1:13" hidden="1" x14ac:dyDescent="0.25">
      <c r="A25" s="893" t="s">
        <v>233</v>
      </c>
      <c r="B25" s="892">
        <v>3270.26</v>
      </c>
      <c r="C25" s="885">
        <f t="shared" si="8"/>
        <v>98.769257718943777</v>
      </c>
      <c r="D25" s="886">
        <f>B25/B16*100</f>
        <v>108.05775839280993</v>
      </c>
      <c r="E25" s="892">
        <v>2196.8000000000002</v>
      </c>
      <c r="F25" s="885">
        <f t="shared" si="9"/>
        <v>97.094416010324693</v>
      </c>
      <c r="G25" s="887">
        <f>E25/E16*100</f>
        <v>114.29522798693057</v>
      </c>
      <c r="H25" s="884">
        <v>2037.8</v>
      </c>
      <c r="I25" s="885">
        <f t="shared" si="10"/>
        <v>98.534887094434509</v>
      </c>
      <c r="J25" s="887">
        <f>H25/H16*100</f>
        <v>113.08546059933407</v>
      </c>
      <c r="K25" s="13"/>
      <c r="L25" s="13"/>
      <c r="M25" s="13"/>
    </row>
    <row r="26" spans="1:13" hidden="1" x14ac:dyDescent="0.25">
      <c r="A26" s="893" t="s">
        <v>236</v>
      </c>
      <c r="B26" s="892">
        <v>3404.45</v>
      </c>
      <c r="C26" s="885">
        <f t="shared" si="8"/>
        <v>104.10334346504557</v>
      </c>
      <c r="D26" s="886">
        <f>B26/B16*100</f>
        <v>112.49173936029607</v>
      </c>
      <c r="E26" s="892">
        <v>2201.81</v>
      </c>
      <c r="F26" s="885">
        <f t="shared" si="9"/>
        <v>100.22805899490166</v>
      </c>
      <c r="G26" s="887">
        <f>E26/E16*100</f>
        <v>114.55588853509812</v>
      </c>
      <c r="H26" s="884">
        <v>2066.8000000000002</v>
      </c>
      <c r="I26" s="885">
        <f t="shared" si="10"/>
        <v>101.42310334674652</v>
      </c>
      <c r="J26" s="887">
        <f>H26/H16*100</f>
        <v>114.69478357380689</v>
      </c>
      <c r="K26" s="13"/>
      <c r="L26" s="13"/>
      <c r="M26" s="13"/>
    </row>
    <row r="27" spans="1:13" ht="16.5" hidden="1" thickBot="1" x14ac:dyDescent="0.3">
      <c r="A27" s="893" t="s">
        <v>240</v>
      </c>
      <c r="B27" s="892">
        <v>3476.63</v>
      </c>
      <c r="C27" s="885">
        <f>B27/B26*100</f>
        <v>102.12016625299241</v>
      </c>
      <c r="D27" s="886">
        <f>B27/B16*100</f>
        <v>114.87675125561722</v>
      </c>
      <c r="E27" s="892">
        <v>2225.09</v>
      </c>
      <c r="F27" s="885">
        <f>E27/E26*100</f>
        <v>101.05731193881398</v>
      </c>
      <c r="G27" s="887">
        <f>E27/E16*100</f>
        <v>115.76710162119417</v>
      </c>
      <c r="H27" s="884">
        <v>2093.5</v>
      </c>
      <c r="I27" s="885">
        <f>H27/H26*100</f>
        <v>101.2918521385717</v>
      </c>
      <c r="J27" s="887">
        <f>H27/H16*100</f>
        <v>116.1764705882353</v>
      </c>
      <c r="K27" s="13"/>
      <c r="L27" s="13"/>
      <c r="M27" s="13"/>
    </row>
    <row r="28" spans="1:13" hidden="1" x14ac:dyDescent="0.25">
      <c r="A28" s="896" t="s">
        <v>259</v>
      </c>
      <c r="B28" s="890">
        <v>3437.58</v>
      </c>
      <c r="C28" s="874">
        <f>B28/B27*100</f>
        <v>98.876785852966805</v>
      </c>
      <c r="D28" s="875">
        <v>120.1</v>
      </c>
      <c r="E28" s="897">
        <v>2241.8000000000002</v>
      </c>
      <c r="F28" s="874">
        <f>E28/E27*100</f>
        <v>100.75098085920121</v>
      </c>
      <c r="G28" s="898">
        <f>E28/E16*100</f>
        <v>116.63649039562134</v>
      </c>
      <c r="H28" s="899">
        <v>2116.4</v>
      </c>
      <c r="I28" s="874">
        <f>H28/H27*100</f>
        <v>101.09386195366612</v>
      </c>
      <c r="J28" s="875">
        <f>H28/H16*100</f>
        <v>117.44728079911211</v>
      </c>
      <c r="K28" s="13"/>
      <c r="L28" s="13"/>
      <c r="M28" s="13"/>
    </row>
    <row r="29" spans="1:13" hidden="1" x14ac:dyDescent="0.25">
      <c r="A29" s="900" t="s">
        <v>14</v>
      </c>
      <c r="B29" s="895">
        <v>3458.68</v>
      </c>
      <c r="C29" s="880">
        <f>B29/B28*100</f>
        <v>100.61380389692749</v>
      </c>
      <c r="D29" s="881">
        <f t="shared" ref="D29:D34" si="11">B29/B$28*100</f>
        <v>100.61380389692749</v>
      </c>
      <c r="E29" s="901">
        <v>2295.15</v>
      </c>
      <c r="F29" s="880">
        <f>E29/E28*100</f>
        <v>102.37978410206084</v>
      </c>
      <c r="G29" s="902">
        <f t="shared" ref="G29:G34" si="12">E29/E$28*100</f>
        <v>102.37978410206084</v>
      </c>
      <c r="H29" s="877">
        <v>2159.42</v>
      </c>
      <c r="I29" s="880">
        <f>H29/H28*100</f>
        <v>102.03269703269704</v>
      </c>
      <c r="J29" s="881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900" t="s">
        <v>15</v>
      </c>
      <c r="B30" s="895">
        <v>3610.8</v>
      </c>
      <c r="C30" s="880">
        <f t="shared" si="8"/>
        <v>104.39820972162792</v>
      </c>
      <c r="D30" s="881">
        <f t="shared" si="11"/>
        <v>105.0390100012218</v>
      </c>
      <c r="E30" s="901">
        <v>2360.09</v>
      </c>
      <c r="F30" s="880">
        <f t="shared" si="9"/>
        <v>102.82944469860358</v>
      </c>
      <c r="G30" s="902">
        <f t="shared" si="12"/>
        <v>105.27656347577839</v>
      </c>
      <c r="H30" s="877">
        <v>2190.87</v>
      </c>
      <c r="I30" s="880">
        <f t="shared" si="10"/>
        <v>101.45640959146436</v>
      </c>
      <c r="J30" s="881">
        <f t="shared" si="13"/>
        <v>103.51871101871102</v>
      </c>
      <c r="K30" s="13"/>
      <c r="L30" s="13"/>
      <c r="M30" s="13"/>
    </row>
    <row r="31" spans="1:13" hidden="1" x14ac:dyDescent="0.25">
      <c r="A31" s="900" t="s">
        <v>16</v>
      </c>
      <c r="B31" s="895">
        <v>3757.48</v>
      </c>
      <c r="C31" s="880">
        <f t="shared" si="8"/>
        <v>104.06225767143016</v>
      </c>
      <c r="D31" s="881">
        <f t="shared" si="11"/>
        <v>109.30596524299072</v>
      </c>
      <c r="E31" s="901">
        <v>2423.02</v>
      </c>
      <c r="F31" s="880">
        <f t="shared" si="9"/>
        <v>102.66642373807777</v>
      </c>
      <c r="G31" s="902">
        <f t="shared" si="12"/>
        <v>108.08368275492906</v>
      </c>
      <c r="H31" s="877">
        <v>2204.0500000000002</v>
      </c>
      <c r="I31" s="880">
        <f t="shared" si="10"/>
        <v>100.60158749720432</v>
      </c>
      <c r="J31" s="881">
        <f t="shared" si="13"/>
        <v>104.14146664146664</v>
      </c>
      <c r="K31" s="13"/>
      <c r="L31" s="13"/>
      <c r="M31" s="13"/>
    </row>
    <row r="32" spans="1:13" hidden="1" x14ac:dyDescent="0.25">
      <c r="A32" s="900" t="s">
        <v>17</v>
      </c>
      <c r="B32" s="895">
        <v>3814.09</v>
      </c>
      <c r="C32" s="880">
        <f t="shared" ref="C32:C37" si="14">B32/B31*100</f>
        <v>101.50659484548154</v>
      </c>
      <c r="D32" s="881">
        <f t="shared" si="11"/>
        <v>110.95276328114548</v>
      </c>
      <c r="E32" s="901">
        <v>2406.36</v>
      </c>
      <c r="F32" s="880">
        <f t="shared" si="9"/>
        <v>99.312428291966228</v>
      </c>
      <c r="G32" s="902">
        <f t="shared" si="12"/>
        <v>107.34052993130521</v>
      </c>
      <c r="H32" s="877">
        <v>2212.92</v>
      </c>
      <c r="I32" s="880">
        <f t="shared" ref="I32:I37" si="15">H32/H31*100</f>
        <v>100.40244096095823</v>
      </c>
      <c r="J32" s="881">
        <f t="shared" si="13"/>
        <v>104.56057456057455</v>
      </c>
      <c r="K32" s="13"/>
      <c r="L32" s="13"/>
      <c r="M32" s="13"/>
    </row>
    <row r="33" spans="1:13" hidden="1" x14ac:dyDescent="0.25">
      <c r="A33" s="903" t="s">
        <v>18</v>
      </c>
      <c r="B33" s="892">
        <v>3947.2</v>
      </c>
      <c r="C33" s="885">
        <f t="shared" si="14"/>
        <v>103.48995435346306</v>
      </c>
      <c r="D33" s="887">
        <f t="shared" si="11"/>
        <v>114.82496407356338</v>
      </c>
      <c r="E33" s="904">
        <v>2406.1</v>
      </c>
      <c r="F33" s="905">
        <f t="shared" si="9"/>
        <v>99.989195299123978</v>
      </c>
      <c r="G33" s="906">
        <f t="shared" si="12"/>
        <v>107.32893210812739</v>
      </c>
      <c r="H33" s="907">
        <v>2240.4</v>
      </c>
      <c r="I33" s="885">
        <f t="shared" si="15"/>
        <v>101.2417981671276</v>
      </c>
      <c r="J33" s="887">
        <f t="shared" si="13"/>
        <v>105.85900585900585</v>
      </c>
      <c r="K33" s="13"/>
      <c r="L33" s="13"/>
      <c r="M33" s="13"/>
    </row>
    <row r="34" spans="1:13" hidden="1" x14ac:dyDescent="0.25">
      <c r="A34" s="900" t="s">
        <v>19</v>
      </c>
      <c r="B34" s="895">
        <v>3926.3</v>
      </c>
      <c r="C34" s="880">
        <f t="shared" si="14"/>
        <v>99.470510741791657</v>
      </c>
      <c r="D34" s="881">
        <f t="shared" si="11"/>
        <v>114.21697822305228</v>
      </c>
      <c r="E34" s="901">
        <v>2410.9299999999998</v>
      </c>
      <c r="F34" s="908">
        <f t="shared" si="9"/>
        <v>100.20073978637629</v>
      </c>
      <c r="G34" s="902">
        <f t="shared" si="12"/>
        <v>107.54438397716119</v>
      </c>
      <c r="H34" s="877">
        <v>2270.63</v>
      </c>
      <c r="I34" s="880">
        <f t="shared" si="15"/>
        <v>101.34931262274594</v>
      </c>
      <c r="J34" s="881">
        <f t="shared" si="13"/>
        <v>107.28737478737477</v>
      </c>
      <c r="K34" s="13"/>
      <c r="L34" s="13"/>
      <c r="M34" s="13"/>
    </row>
    <row r="35" spans="1:13" hidden="1" x14ac:dyDescent="0.25">
      <c r="A35" s="900" t="s">
        <v>218</v>
      </c>
      <c r="B35" s="895">
        <v>3709.52</v>
      </c>
      <c r="C35" s="880">
        <f t="shared" si="14"/>
        <v>94.478771362351324</v>
      </c>
      <c r="D35" s="881">
        <f>B35/B$28*100</f>
        <v>107.91079771234415</v>
      </c>
      <c r="E35" s="901">
        <v>2423.37</v>
      </c>
      <c r="F35" s="880">
        <f t="shared" ref="F35:F40" si="16">E35/E34*100</f>
        <v>100.51598345866533</v>
      </c>
      <c r="G35" s="902">
        <f>E35/E$28*100</f>
        <v>108.09929520920687</v>
      </c>
      <c r="H35" s="909">
        <v>2305.1999999999998</v>
      </c>
      <c r="I35" s="880">
        <f t="shared" si="15"/>
        <v>101.52248494911103</v>
      </c>
      <c r="J35" s="881">
        <f>H35/H$28*100</f>
        <v>108.92080892080891</v>
      </c>
      <c r="K35" s="13"/>
      <c r="L35" s="13"/>
      <c r="M35" s="13"/>
    </row>
    <row r="36" spans="1:13" hidden="1" x14ac:dyDescent="0.25">
      <c r="A36" s="900" t="s">
        <v>226</v>
      </c>
      <c r="B36" s="895">
        <v>3718.28</v>
      </c>
      <c r="C36" s="880">
        <f t="shared" si="14"/>
        <v>100.23614915137269</v>
      </c>
      <c r="D36" s="881">
        <f>B36/B$28*100</f>
        <v>108.16562814538135</v>
      </c>
      <c r="E36" s="901">
        <v>2428.86</v>
      </c>
      <c r="F36" s="880">
        <f t="shared" si="16"/>
        <v>100.22654402753193</v>
      </c>
      <c r="G36" s="902">
        <f>E36/E$28*100</f>
        <v>108.34418770630742</v>
      </c>
      <c r="H36" s="909">
        <v>2225.67</v>
      </c>
      <c r="I36" s="880">
        <f t="shared" si="15"/>
        <v>96.549973971889642</v>
      </c>
      <c r="J36" s="881">
        <f>H36/H$28*100</f>
        <v>105.16301266301267</v>
      </c>
      <c r="K36" s="13"/>
      <c r="L36" s="13"/>
      <c r="M36" s="13"/>
    </row>
    <row r="37" spans="1:13" hidden="1" x14ac:dyDescent="0.25">
      <c r="A37" s="910" t="s">
        <v>233</v>
      </c>
      <c r="B37" s="895">
        <v>3475.35</v>
      </c>
      <c r="C37" s="880">
        <f t="shared" si="14"/>
        <v>93.466602837871278</v>
      </c>
      <c r="D37" s="881">
        <f>B37/B$28*100</f>
        <v>101.09873806573229</v>
      </c>
      <c r="E37" s="901">
        <v>2313.62</v>
      </c>
      <c r="F37" s="880">
        <f t="shared" si="16"/>
        <v>95.25538730103834</v>
      </c>
      <c r="G37" s="881">
        <f>E37/E$28*100</f>
        <v>103.20367561780711</v>
      </c>
      <c r="H37" s="895">
        <v>2139.96</v>
      </c>
      <c r="I37" s="880">
        <f t="shared" si="15"/>
        <v>96.149024788041345</v>
      </c>
      <c r="J37" s="881">
        <f>H37/H$28*100</f>
        <v>101.11321111321112</v>
      </c>
      <c r="K37" s="13"/>
      <c r="L37" s="13"/>
      <c r="M37" s="13"/>
    </row>
    <row r="38" spans="1:13" hidden="1" x14ac:dyDescent="0.25">
      <c r="A38" s="910" t="s">
        <v>236</v>
      </c>
      <c r="B38" s="895">
        <v>3484.3</v>
      </c>
      <c r="C38" s="880">
        <f t="shared" ref="C38:C43" si="17">B38/B37*100</f>
        <v>100.25752801876071</v>
      </c>
      <c r="D38" s="881">
        <f>B38/B$28*100</f>
        <v>101.35909564286504</v>
      </c>
      <c r="E38" s="901">
        <v>2259.6999999999998</v>
      </c>
      <c r="F38" s="880">
        <f t="shared" si="16"/>
        <v>97.669453064893972</v>
      </c>
      <c r="G38" s="881">
        <f>E38/E$28*100</f>
        <v>100.79846551877954</v>
      </c>
      <c r="H38" s="895">
        <v>2101.3000000000002</v>
      </c>
      <c r="I38" s="880">
        <f t="shared" ref="I38:I43" si="18">H38/H37*100</f>
        <v>98.193424176152831</v>
      </c>
      <c r="J38" s="881">
        <f>H38/H$28*100</f>
        <v>99.286524286524298</v>
      </c>
      <c r="K38" s="13"/>
      <c r="L38" s="13"/>
      <c r="M38" s="13"/>
    </row>
    <row r="39" spans="1:13" ht="16.5" hidden="1" thickBot="1" x14ac:dyDescent="0.3">
      <c r="A39" s="911" t="s">
        <v>240</v>
      </c>
      <c r="B39" s="912">
        <v>3509.28</v>
      </c>
      <c r="C39" s="913">
        <f t="shared" si="17"/>
        <v>100.71693022988835</v>
      </c>
      <c r="D39" s="914">
        <f>B39/B$28*100</f>
        <v>102.0857696402702</v>
      </c>
      <c r="E39" s="915">
        <v>2268.39</v>
      </c>
      <c r="F39" s="913">
        <f t="shared" si="16"/>
        <v>100.38456432269771</v>
      </c>
      <c r="G39" s="914">
        <f>E39/E$28*100</f>
        <v>101.1861004549915</v>
      </c>
      <c r="H39" s="912">
        <v>2107.6999999999998</v>
      </c>
      <c r="I39" s="913">
        <f t="shared" si="18"/>
        <v>100.30457335934895</v>
      </c>
      <c r="J39" s="914">
        <f>H39/H$28*100</f>
        <v>99.58892458892457</v>
      </c>
      <c r="K39" s="13"/>
      <c r="L39" s="13"/>
      <c r="M39" s="13"/>
    </row>
    <row r="40" spans="1:13" hidden="1" x14ac:dyDescent="0.2">
      <c r="A40" s="896" t="s">
        <v>273</v>
      </c>
      <c r="B40" s="916">
        <v>3484.4</v>
      </c>
      <c r="C40" s="917">
        <f t="shared" si="17"/>
        <v>99.291022659918838</v>
      </c>
      <c r="D40" s="918">
        <f t="shared" ref="D40:D45" si="19">B40/B$40*100</f>
        <v>100</v>
      </c>
      <c r="E40" s="919">
        <v>2298.23</v>
      </c>
      <c r="F40" s="917">
        <f t="shared" si="16"/>
        <v>101.31547044379494</v>
      </c>
      <c r="G40" s="920">
        <f t="shared" ref="G40:G45" si="20">E40/E$40*100</f>
        <v>100</v>
      </c>
      <c r="H40" s="916">
        <v>2131</v>
      </c>
      <c r="I40" s="917">
        <f t="shared" si="18"/>
        <v>101.10547041799119</v>
      </c>
      <c r="J40" s="918">
        <f t="shared" ref="J40:J45" si="21">H40/H$40*100</f>
        <v>100</v>
      </c>
      <c r="K40" s="13"/>
      <c r="L40" s="13"/>
      <c r="M40" s="13"/>
    </row>
    <row r="41" spans="1:13" hidden="1" x14ac:dyDescent="0.25">
      <c r="A41" s="900" t="s">
        <v>14</v>
      </c>
      <c r="B41" s="895">
        <v>3582.03</v>
      </c>
      <c r="C41" s="880">
        <f t="shared" si="17"/>
        <v>102.80191711628974</v>
      </c>
      <c r="D41" s="921">
        <f t="shared" si="19"/>
        <v>102.80191711628974</v>
      </c>
      <c r="E41" s="901">
        <v>2348.34</v>
      </c>
      <c r="F41" s="880">
        <f t="shared" ref="F41:F46" si="22">E41/E40*100</f>
        <v>102.18037359185112</v>
      </c>
      <c r="G41" s="922">
        <f t="shared" si="20"/>
        <v>102.18037359185112</v>
      </c>
      <c r="H41" s="923">
        <v>2192.7199999999998</v>
      </c>
      <c r="I41" s="880">
        <f t="shared" si="18"/>
        <v>102.89629282027218</v>
      </c>
      <c r="J41" s="921">
        <f t="shared" si="21"/>
        <v>102.89629282027218</v>
      </c>
      <c r="K41" s="13"/>
      <c r="L41" s="13"/>
      <c r="M41" s="13"/>
    </row>
    <row r="42" spans="1:13" hidden="1" x14ac:dyDescent="0.25">
      <c r="A42" s="900" t="s">
        <v>15</v>
      </c>
      <c r="B42" s="895">
        <v>3667.61</v>
      </c>
      <c r="C42" s="880">
        <f t="shared" si="17"/>
        <v>102.38914805291972</v>
      </c>
      <c r="D42" s="921">
        <f t="shared" si="19"/>
        <v>105.25800711743771</v>
      </c>
      <c r="E42" s="901">
        <v>2397.3200000000002</v>
      </c>
      <c r="F42" s="880">
        <f t="shared" si="22"/>
        <v>102.08572864236014</v>
      </c>
      <c r="G42" s="922">
        <f t="shared" si="20"/>
        <v>104.31157891072695</v>
      </c>
      <c r="H42" s="923">
        <v>2239.67</v>
      </c>
      <c r="I42" s="880">
        <f t="shared" si="18"/>
        <v>102.14117625597432</v>
      </c>
      <c r="J42" s="921">
        <f t="shared" si="21"/>
        <v>105.09948381041765</v>
      </c>
      <c r="K42" s="13"/>
      <c r="L42" s="13"/>
      <c r="M42" s="13"/>
    </row>
    <row r="43" spans="1:13" hidden="1" x14ac:dyDescent="0.25">
      <c r="A43" s="900" t="s">
        <v>16</v>
      </c>
      <c r="B43" s="895">
        <v>3761.96</v>
      </c>
      <c r="C43" s="880">
        <f t="shared" si="17"/>
        <v>102.57251997895087</v>
      </c>
      <c r="D43" s="921">
        <f t="shared" si="19"/>
        <v>107.96579037997932</v>
      </c>
      <c r="E43" s="901">
        <v>2457.02</v>
      </c>
      <c r="F43" s="880">
        <f t="shared" si="22"/>
        <v>102.49028081357514</v>
      </c>
      <c r="G43" s="922">
        <f t="shared" si="20"/>
        <v>106.9092301466781</v>
      </c>
      <c r="H43" s="923">
        <v>2272.67</v>
      </c>
      <c r="I43" s="880">
        <f t="shared" si="18"/>
        <v>101.47343135372621</v>
      </c>
      <c r="J43" s="921">
        <f t="shared" si="21"/>
        <v>106.64805255748475</v>
      </c>
      <c r="K43" s="13"/>
      <c r="L43" s="13"/>
      <c r="M43" s="13"/>
    </row>
    <row r="44" spans="1:13" hidden="1" x14ac:dyDescent="0.25">
      <c r="A44" s="900" t="s">
        <v>17</v>
      </c>
      <c r="B44" s="895">
        <v>3809.35</v>
      </c>
      <c r="C44" s="880">
        <f t="shared" ref="C44:C49" si="23">B44/B43*100</f>
        <v>101.2597156801242</v>
      </c>
      <c r="D44" s="921">
        <f t="shared" si="19"/>
        <v>109.32585237056594</v>
      </c>
      <c r="E44" s="901">
        <v>2470.25</v>
      </c>
      <c r="F44" s="880">
        <f t="shared" si="22"/>
        <v>100.53845715541591</v>
      </c>
      <c r="G44" s="922">
        <f t="shared" si="20"/>
        <v>107.48489054620293</v>
      </c>
      <c r="H44" s="923">
        <v>2282.61</v>
      </c>
      <c r="I44" s="880">
        <f t="shared" ref="I44:I49" si="24">H44/H43*100</f>
        <v>100.43737102174974</v>
      </c>
      <c r="J44" s="921">
        <f t="shared" si="21"/>
        <v>107.11450023463162</v>
      </c>
      <c r="K44" s="13"/>
      <c r="L44" s="13"/>
      <c r="M44" s="13"/>
    </row>
    <row r="45" spans="1:13" hidden="1" x14ac:dyDescent="0.2">
      <c r="A45" s="924" t="s">
        <v>18</v>
      </c>
      <c r="B45" s="923">
        <v>3854.5</v>
      </c>
      <c r="C45" s="925">
        <f t="shared" si="23"/>
        <v>101.18524157664694</v>
      </c>
      <c r="D45" s="921">
        <f t="shared" si="19"/>
        <v>110.62162782688554</v>
      </c>
      <c r="E45" s="926">
        <v>2532.1999999999998</v>
      </c>
      <c r="F45" s="925">
        <f t="shared" si="22"/>
        <v>102.50784333569476</v>
      </c>
      <c r="G45" s="922">
        <f t="shared" si="20"/>
        <v>110.18044321064471</v>
      </c>
      <c r="H45" s="923">
        <v>2316.8000000000002</v>
      </c>
      <c r="I45" s="925">
        <f t="shared" si="24"/>
        <v>101.49784676313519</v>
      </c>
      <c r="J45" s="921">
        <f t="shared" si="21"/>
        <v>108.71891130924449</v>
      </c>
      <c r="K45" s="13"/>
      <c r="L45" s="13"/>
      <c r="M45" s="13"/>
    </row>
    <row r="46" spans="1:13" hidden="1" x14ac:dyDescent="0.2">
      <c r="A46" s="924" t="s">
        <v>19</v>
      </c>
      <c r="B46" s="923">
        <v>3808.84</v>
      </c>
      <c r="C46" s="925">
        <f t="shared" si="23"/>
        <v>98.815410559086786</v>
      </c>
      <c r="D46" s="921">
        <f t="shared" ref="D46:D51" si="25">B46/B$40*100</f>
        <v>109.31121570428195</v>
      </c>
      <c r="E46" s="926">
        <v>2548.98</v>
      </c>
      <c r="F46" s="925">
        <f t="shared" si="22"/>
        <v>100.66266487639209</v>
      </c>
      <c r="G46" s="922">
        <f t="shared" ref="G46:G51" si="26">E46/E$40*100</f>
        <v>110.91057030845477</v>
      </c>
      <c r="H46" s="923">
        <v>2344.36</v>
      </c>
      <c r="I46" s="925">
        <f t="shared" si="24"/>
        <v>101.18957182320443</v>
      </c>
      <c r="J46" s="921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927" t="s">
        <v>218</v>
      </c>
      <c r="B47" s="928">
        <v>3758.33</v>
      </c>
      <c r="C47" s="929">
        <f t="shared" si="23"/>
        <v>98.673874460465655</v>
      </c>
      <c r="D47" s="930">
        <f t="shared" si="25"/>
        <v>107.86161175525197</v>
      </c>
      <c r="E47" s="931">
        <v>2617.46</v>
      </c>
      <c r="F47" s="929">
        <f>E47/E46*100</f>
        <v>102.68656482200724</v>
      </c>
      <c r="G47" s="932">
        <f t="shared" si="26"/>
        <v>113.89025467424932</v>
      </c>
      <c r="H47" s="928">
        <v>2354.6</v>
      </c>
      <c r="I47" s="929">
        <f t="shared" si="24"/>
        <v>100.4367929840127</v>
      </c>
      <c r="J47" s="930">
        <f t="shared" si="27"/>
        <v>110.49272641952135</v>
      </c>
      <c r="K47" s="13"/>
      <c r="L47" s="13"/>
      <c r="M47" s="13"/>
    </row>
    <row r="48" spans="1:13" hidden="1" x14ac:dyDescent="0.2">
      <c r="A48" s="927" t="s">
        <v>226</v>
      </c>
      <c r="B48" s="928">
        <v>3877.71</v>
      </c>
      <c r="C48" s="929">
        <f t="shared" si="23"/>
        <v>103.17641079947744</v>
      </c>
      <c r="D48" s="930">
        <f t="shared" si="25"/>
        <v>111.28773963953623</v>
      </c>
      <c r="E48" s="931">
        <v>2590.12</v>
      </c>
      <c r="F48" s="929">
        <f>E48/E47*100</f>
        <v>98.955475919402772</v>
      </c>
      <c r="G48" s="932">
        <f t="shared" si="26"/>
        <v>112.70064353872327</v>
      </c>
      <c r="H48" s="928">
        <v>2371.96</v>
      </c>
      <c r="I48" s="929">
        <f t="shared" si="24"/>
        <v>100.7372802174467</v>
      </c>
      <c r="J48" s="930">
        <f t="shared" si="27"/>
        <v>111.30736743312998</v>
      </c>
      <c r="K48" s="13"/>
      <c r="L48" s="13"/>
      <c r="M48" s="13"/>
    </row>
    <row r="49" spans="1:13" hidden="1" x14ac:dyDescent="0.2">
      <c r="A49" s="927" t="s">
        <v>233</v>
      </c>
      <c r="B49" s="928">
        <v>3758.21</v>
      </c>
      <c r="C49" s="929">
        <f t="shared" si="23"/>
        <v>96.918284245082802</v>
      </c>
      <c r="D49" s="930">
        <f t="shared" si="25"/>
        <v>107.85816783377338</v>
      </c>
      <c r="E49" s="931">
        <v>2496.67</v>
      </c>
      <c r="F49" s="929">
        <f>E49/E48*100</f>
        <v>96.392059055178919</v>
      </c>
      <c r="G49" s="932">
        <f t="shared" si="26"/>
        <v>108.63447087541283</v>
      </c>
      <c r="H49" s="928">
        <v>2442.54</v>
      </c>
      <c r="I49" s="929">
        <f t="shared" si="24"/>
        <v>102.97559823943068</v>
      </c>
      <c r="J49" s="930">
        <f t="shared" si="27"/>
        <v>114.61942749882684</v>
      </c>
      <c r="K49" s="13"/>
      <c r="L49" s="13"/>
      <c r="M49" s="13"/>
    </row>
    <row r="50" spans="1:13" hidden="1" x14ac:dyDescent="0.2">
      <c r="A50" s="927" t="s">
        <v>236</v>
      </c>
      <c r="B50" s="928">
        <v>3894.63</v>
      </c>
      <c r="C50" s="929">
        <f>B50/B49*100</f>
        <v>103.62991956277057</v>
      </c>
      <c r="D50" s="930">
        <f t="shared" si="25"/>
        <v>111.77333256801745</v>
      </c>
      <c r="E50" s="931">
        <v>2539.16</v>
      </c>
      <c r="F50" s="929">
        <f>E50/E49*100</f>
        <v>101.70186688669307</v>
      </c>
      <c r="G50" s="932">
        <f t="shared" si="26"/>
        <v>110.48328496277568</v>
      </c>
      <c r="H50" s="928">
        <v>2464.96</v>
      </c>
      <c r="I50" s="929">
        <f>H50/H49*100</f>
        <v>100.91789694334588</v>
      </c>
      <c r="J50" s="930">
        <f t="shared" si="27"/>
        <v>115.67151572031911</v>
      </c>
      <c r="K50" s="13"/>
      <c r="L50" s="13"/>
      <c r="M50" s="13"/>
    </row>
    <row r="51" spans="1:13" hidden="1" x14ac:dyDescent="0.2">
      <c r="A51" s="927" t="s">
        <v>240</v>
      </c>
      <c r="B51" s="928">
        <v>3912.55</v>
      </c>
      <c r="C51" s="929">
        <f>B51/B50*100</f>
        <v>100.46012073033896</v>
      </c>
      <c r="D51" s="930">
        <f t="shared" si="25"/>
        <v>112.2876248421536</v>
      </c>
      <c r="E51" s="931">
        <v>2618.0300000000002</v>
      </c>
      <c r="F51" s="929">
        <f>E51/E50*100</f>
        <v>103.10614533940358</v>
      </c>
      <c r="G51" s="932">
        <f t="shared" si="26"/>
        <v>113.91505636946695</v>
      </c>
      <c r="H51" s="928">
        <v>2519.35</v>
      </c>
      <c r="I51" s="929">
        <f>H51/H50*100</f>
        <v>102.20652667791769</v>
      </c>
      <c r="J51" s="930">
        <f t="shared" si="27"/>
        <v>118.22383857343969</v>
      </c>
      <c r="K51" s="13"/>
      <c r="L51" s="13"/>
      <c r="M51" s="13"/>
    </row>
    <row r="52" spans="1:13" ht="16.5" hidden="1" thickBot="1" x14ac:dyDescent="0.25">
      <c r="A52" s="933" t="s">
        <v>453</v>
      </c>
      <c r="B52" s="934">
        <v>4663.51</v>
      </c>
      <c r="C52" s="935">
        <v>98.945726894678785</v>
      </c>
      <c r="D52" s="936">
        <v>104.97088462568681</v>
      </c>
      <c r="E52" s="934">
        <v>3171.84</v>
      </c>
      <c r="F52" s="935">
        <v>101.01755157027794</v>
      </c>
      <c r="G52" s="936">
        <v>104.26755905615349</v>
      </c>
      <c r="H52" s="934">
        <v>2871.48</v>
      </c>
      <c r="I52" s="935">
        <v>101.24213309828119</v>
      </c>
      <c r="J52" s="936">
        <v>110.06309075716574</v>
      </c>
      <c r="K52" s="13"/>
      <c r="L52" s="13"/>
      <c r="M52" s="13"/>
    </row>
    <row r="53" spans="1:13" ht="16.5" hidden="1" thickBot="1" x14ac:dyDescent="0.25">
      <c r="A53" s="1458" t="s">
        <v>459</v>
      </c>
      <c r="B53" s="1459"/>
      <c r="C53" s="1459"/>
      <c r="D53" s="1459"/>
      <c r="E53" s="1459"/>
      <c r="F53" s="1459"/>
      <c r="G53" s="1459"/>
      <c r="H53" s="1459"/>
      <c r="I53" s="1459"/>
      <c r="J53" s="1460"/>
      <c r="K53" s="13"/>
      <c r="L53" s="13"/>
      <c r="M53" s="13"/>
    </row>
    <row r="54" spans="1:13" hidden="1" x14ac:dyDescent="0.2">
      <c r="A54" s="937" t="s">
        <v>14</v>
      </c>
      <c r="B54" s="938">
        <v>4636.76</v>
      </c>
      <c r="C54" s="917">
        <f>B54/B52*100</f>
        <v>99.426397713310365</v>
      </c>
      <c r="D54" s="918">
        <f>B54/B$52*100</f>
        <v>99.426397713310365</v>
      </c>
      <c r="E54" s="938">
        <v>3230.64</v>
      </c>
      <c r="F54" s="917">
        <f>E54/E52*100</f>
        <v>101.85381355932202</v>
      </c>
      <c r="G54" s="918">
        <f t="shared" ref="G54:G61" si="28">E54/E$52*100</f>
        <v>101.85381355932202</v>
      </c>
      <c r="H54" s="938">
        <v>2922.88</v>
      </c>
      <c r="I54" s="917">
        <f>H54/H52*100</f>
        <v>101.79001769122544</v>
      </c>
      <c r="J54" s="918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939" t="s">
        <v>15</v>
      </c>
      <c r="B55" s="940">
        <v>4730.58</v>
      </c>
      <c r="C55" s="925">
        <f>B55/B54*100</f>
        <v>102.02339564696037</v>
      </c>
      <c r="D55" s="921">
        <f t="shared" ref="D55:D61" si="30">B55/B$52*100</f>
        <v>101.438187116571</v>
      </c>
      <c r="E55" s="940">
        <v>3288.8</v>
      </c>
      <c r="F55" s="925">
        <f t="shared" ref="F55:F62" si="31">E55/E54*100</f>
        <v>101.80026248668996</v>
      </c>
      <c r="G55" s="921">
        <f t="shared" si="28"/>
        <v>103.68744955609361</v>
      </c>
      <c r="H55" s="940">
        <v>2998.3</v>
      </c>
      <c r="I55" s="925">
        <f t="shared" ref="I55:I62" si="32">H55/H54*100</f>
        <v>102.58033172761112</v>
      </c>
      <c r="J55" s="921">
        <f t="shared" si="29"/>
        <v>104.41653781325311</v>
      </c>
      <c r="K55" s="13"/>
      <c r="L55" s="13"/>
      <c r="M55" s="13"/>
    </row>
    <row r="56" spans="1:13" hidden="1" x14ac:dyDescent="0.2">
      <c r="A56" s="941" t="s">
        <v>16</v>
      </c>
      <c r="B56" s="942">
        <v>4763.34</v>
      </c>
      <c r="C56" s="929">
        <f t="shared" ref="C56:C62" si="33">B56/B55*100</f>
        <v>100.69251550549826</v>
      </c>
      <c r="D56" s="930">
        <f t="shared" si="30"/>
        <v>102.14066229084959</v>
      </c>
      <c r="E56" s="942">
        <v>3388</v>
      </c>
      <c r="F56" s="929">
        <f t="shared" si="31"/>
        <v>103.0162977377767</v>
      </c>
      <c r="G56" s="930">
        <f t="shared" si="28"/>
        <v>106.81497175141243</v>
      </c>
      <c r="H56" s="942">
        <v>3080.4</v>
      </c>
      <c r="I56" s="929">
        <f t="shared" si="32"/>
        <v>102.73821832371677</v>
      </c>
      <c r="J56" s="930">
        <f t="shared" si="29"/>
        <v>107.27569058464626</v>
      </c>
      <c r="K56" s="13"/>
      <c r="L56" s="13"/>
      <c r="M56" s="13"/>
    </row>
    <row r="57" spans="1:13" hidden="1" x14ac:dyDescent="0.2">
      <c r="A57" s="941" t="s">
        <v>17</v>
      </c>
      <c r="B57" s="942">
        <v>4923.8</v>
      </c>
      <c r="C57" s="929">
        <f t="shared" si="33"/>
        <v>103.3686446904903</v>
      </c>
      <c r="D57" s="930">
        <f t="shared" si="30"/>
        <v>105.58141828794191</v>
      </c>
      <c r="E57" s="942">
        <v>3444.6</v>
      </c>
      <c r="F57" s="929">
        <f t="shared" si="31"/>
        <v>101.67060212514758</v>
      </c>
      <c r="G57" s="930">
        <f t="shared" si="28"/>
        <v>108.5994249394673</v>
      </c>
      <c r="H57" s="942">
        <v>3137.5</v>
      </c>
      <c r="I57" s="929">
        <f t="shared" si="32"/>
        <v>101.85365536943254</v>
      </c>
      <c r="J57" s="930">
        <f t="shared" si="29"/>
        <v>109.26421218326439</v>
      </c>
      <c r="K57" s="13"/>
      <c r="L57" s="13"/>
      <c r="M57" s="13"/>
    </row>
    <row r="58" spans="1:13" hidden="1" x14ac:dyDescent="0.2">
      <c r="A58" s="941" t="s">
        <v>18</v>
      </c>
      <c r="B58" s="942">
        <v>5473.72</v>
      </c>
      <c r="C58" s="929">
        <f t="shared" si="33"/>
        <v>111.16860961046346</v>
      </c>
      <c r="D58" s="930">
        <f t="shared" si="30"/>
        <v>117.37339471771261</v>
      </c>
      <c r="E58" s="942">
        <v>3637</v>
      </c>
      <c r="F58" s="929">
        <f t="shared" si="31"/>
        <v>105.58555420077805</v>
      </c>
      <c r="G58" s="930">
        <f t="shared" si="28"/>
        <v>114.66530468119451</v>
      </c>
      <c r="H58" s="942">
        <v>3235.71</v>
      </c>
      <c r="I58" s="929">
        <f t="shared" si="32"/>
        <v>103.13019920318725</v>
      </c>
      <c r="J58" s="930">
        <f t="shared" si="29"/>
        <v>112.68439968239375</v>
      </c>
      <c r="K58" s="13"/>
      <c r="L58" s="13"/>
      <c r="M58" s="13"/>
    </row>
    <row r="59" spans="1:13" hidden="1" x14ac:dyDescent="0.2">
      <c r="A59" s="941" t="s">
        <v>19</v>
      </c>
      <c r="B59" s="942">
        <v>4886.84</v>
      </c>
      <c r="C59" s="929">
        <f t="shared" si="33"/>
        <v>89.278223950074178</v>
      </c>
      <c r="D59" s="930">
        <f t="shared" si="30"/>
        <v>104.78888219388401</v>
      </c>
      <c r="E59" s="942">
        <v>3571.24</v>
      </c>
      <c r="F59" s="929">
        <f t="shared" si="31"/>
        <v>98.191916414627428</v>
      </c>
      <c r="G59" s="930">
        <f t="shared" si="28"/>
        <v>112.59206012913639</v>
      </c>
      <c r="H59" s="942">
        <v>3281.88</v>
      </c>
      <c r="I59" s="929">
        <f t="shared" si="32"/>
        <v>101.42688930713817</v>
      </c>
      <c r="J59" s="930">
        <f t="shared" si="29"/>
        <v>114.29228133227465</v>
      </c>
      <c r="K59" s="13"/>
      <c r="L59" s="13"/>
      <c r="M59" s="13"/>
    </row>
    <row r="60" spans="1:13" hidden="1" x14ac:dyDescent="0.2">
      <c r="A60" s="941" t="s">
        <v>218</v>
      </c>
      <c r="B60" s="942">
        <v>4926.45</v>
      </c>
      <c r="C60" s="929">
        <f t="shared" si="33"/>
        <v>100.81054423717575</v>
      </c>
      <c r="D60" s="930">
        <f t="shared" si="30"/>
        <v>105.63824243970743</v>
      </c>
      <c r="E60" s="942">
        <v>3592.64</v>
      </c>
      <c r="F60" s="929">
        <f t="shared" si="31"/>
        <v>100.59923163943057</v>
      </c>
      <c r="G60" s="930">
        <f t="shared" si="28"/>
        <v>113.26674737691687</v>
      </c>
      <c r="H60" s="942">
        <v>3180.11</v>
      </c>
      <c r="I60" s="929">
        <f t="shared" si="32"/>
        <v>96.899033480809777</v>
      </c>
      <c r="J60" s="930">
        <f t="shared" si="29"/>
        <v>110.74811595414211</v>
      </c>
      <c r="K60" s="13"/>
      <c r="L60" s="13"/>
      <c r="M60" s="13"/>
    </row>
    <row r="61" spans="1:13" hidden="1" x14ac:dyDescent="0.2">
      <c r="A61" s="939" t="s">
        <v>226</v>
      </c>
      <c r="B61" s="940">
        <v>4913.3500000000004</v>
      </c>
      <c r="C61" s="925">
        <f>B61/B60*100</f>
        <v>99.73408844096663</v>
      </c>
      <c r="D61" s="921">
        <f t="shared" si="30"/>
        <v>105.35733814230055</v>
      </c>
      <c r="E61" s="940">
        <v>3552.92</v>
      </c>
      <c r="F61" s="925">
        <f>E61/E60*100</f>
        <v>98.894406341854463</v>
      </c>
      <c r="G61" s="921">
        <f t="shared" si="28"/>
        <v>112.01447740112994</v>
      </c>
      <c r="H61" s="940">
        <v>3017.5</v>
      </c>
      <c r="I61" s="925">
        <f>H61/H60*100</f>
        <v>94.886654864139913</v>
      </c>
      <c r="J61" s="921">
        <f t="shared" si="29"/>
        <v>105.08518255394431</v>
      </c>
      <c r="K61" s="13"/>
      <c r="L61" s="13"/>
      <c r="M61" s="13"/>
    </row>
    <row r="62" spans="1:13" hidden="1" x14ac:dyDescent="0.2">
      <c r="A62" s="939" t="s">
        <v>233</v>
      </c>
      <c r="B62" s="940">
        <v>4746.9399999999996</v>
      </c>
      <c r="C62" s="925">
        <f t="shared" si="33"/>
        <v>96.613105111583735</v>
      </c>
      <c r="D62" s="921">
        <f>B62/B$52*100</f>
        <v>101.78899584218752</v>
      </c>
      <c r="E62" s="940">
        <v>3429.76</v>
      </c>
      <c r="F62" s="925">
        <f t="shared" si="31"/>
        <v>96.533555498012902</v>
      </c>
      <c r="G62" s="921">
        <f>E62/E$52*100</f>
        <v>108.13155770782889</v>
      </c>
      <c r="H62" s="940">
        <v>2996.05</v>
      </c>
      <c r="I62" s="925">
        <f t="shared" si="32"/>
        <v>99.289146644573322</v>
      </c>
      <c r="J62" s="921">
        <f>H62/H$52*100</f>
        <v>104.33818100770335</v>
      </c>
      <c r="K62" s="13"/>
      <c r="L62" s="13"/>
      <c r="M62" s="13"/>
    </row>
    <row r="63" spans="1:13" hidden="1" x14ac:dyDescent="0.2">
      <c r="A63" s="943" t="s">
        <v>236</v>
      </c>
      <c r="B63" s="944">
        <v>4675.8999999999996</v>
      </c>
      <c r="C63" s="945">
        <f>B63/B62*100</f>
        <v>98.503456963854603</v>
      </c>
      <c r="D63" s="946">
        <f>B63/B$52*100</f>
        <v>100.26567971334894</v>
      </c>
      <c r="E63" s="944">
        <v>3401.8</v>
      </c>
      <c r="F63" s="945">
        <f>E63/E62*100</f>
        <v>99.184782608695656</v>
      </c>
      <c r="G63" s="946">
        <f>E63/E$52*100</f>
        <v>107.25005044390639</v>
      </c>
      <c r="H63" s="944">
        <v>3043.7</v>
      </c>
      <c r="I63" s="945">
        <f>H63/H62*100</f>
        <v>101.59042739607149</v>
      </c>
      <c r="J63" s="946">
        <f>H63/H$52*100</f>
        <v>105.99760402301253</v>
      </c>
      <c r="K63" s="13"/>
      <c r="L63" s="13"/>
      <c r="M63" s="13"/>
    </row>
    <row r="64" spans="1:13" hidden="1" x14ac:dyDescent="0.2">
      <c r="A64" s="941" t="s">
        <v>240</v>
      </c>
      <c r="B64" s="942">
        <v>4645.1000000000004</v>
      </c>
      <c r="C64" s="929">
        <f>B64/B63*100</f>
        <v>99.341303278513237</v>
      </c>
      <c r="D64" s="930">
        <f>B64/B$52*100</f>
        <v>99.605232968300712</v>
      </c>
      <c r="E64" s="942">
        <v>3472.7</v>
      </c>
      <c r="F64" s="929">
        <f>E64/E63*100</f>
        <v>102.08419072255863</v>
      </c>
      <c r="G64" s="930">
        <f>E64/E$52*100</f>
        <v>109.48534604519773</v>
      </c>
      <c r="H64" s="942">
        <v>3139.4</v>
      </c>
      <c r="I64" s="929">
        <f>H64/H63*100</f>
        <v>103.14419949403688</v>
      </c>
      <c r="J64" s="930">
        <f>H64/H$52*100</f>
        <v>109.33038015239529</v>
      </c>
      <c r="K64" s="13"/>
      <c r="L64" s="13"/>
      <c r="M64" s="13"/>
    </row>
    <row r="65" spans="1:13" ht="16.5" hidden="1" thickBot="1" x14ac:dyDescent="0.25">
      <c r="A65" s="933" t="s">
        <v>514</v>
      </c>
      <c r="B65" s="934">
        <v>4758.3999999999996</v>
      </c>
      <c r="C65" s="935">
        <f>B65/B64*100</f>
        <v>102.43912940517963</v>
      </c>
      <c r="D65" s="936">
        <f>B65/B$52*100</f>
        <v>102.0347334947282</v>
      </c>
      <c r="E65" s="934">
        <v>3603.54</v>
      </c>
      <c r="F65" s="935">
        <f>E65/E64*100</f>
        <v>103.76767356811702</v>
      </c>
      <c r="G65" s="936">
        <f>E65/E$52*100</f>
        <v>113.61039648910412</v>
      </c>
      <c r="H65" s="934">
        <v>3297.89</v>
      </c>
      <c r="I65" s="935">
        <f>H65/H64*100</f>
        <v>105.04841689494808</v>
      </c>
      <c r="J65" s="936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458" t="s">
        <v>516</v>
      </c>
      <c r="B66" s="1459"/>
      <c r="C66" s="1459"/>
      <c r="D66" s="1459"/>
      <c r="E66" s="1459"/>
      <c r="F66" s="1459"/>
      <c r="G66" s="1459"/>
      <c r="H66" s="1459"/>
      <c r="I66" s="1459"/>
      <c r="J66" s="1460"/>
      <c r="K66" s="13"/>
      <c r="L66" s="13"/>
      <c r="M66" s="13"/>
    </row>
    <row r="67" spans="1:13" ht="16.5" hidden="1" customHeight="1" x14ac:dyDescent="0.2">
      <c r="A67" s="864" t="s">
        <v>14</v>
      </c>
      <c r="B67" s="865">
        <v>5223.7700000000004</v>
      </c>
      <c r="C67" s="866">
        <f>B67/B65*100</f>
        <v>109.77996805648959</v>
      </c>
      <c r="D67" s="867">
        <f>B67/B$65*100</f>
        <v>109.77996805648959</v>
      </c>
      <c r="E67" s="865">
        <v>3900.95</v>
      </c>
      <c r="F67" s="866">
        <f>E67/E65*100</f>
        <v>108.25327317027144</v>
      </c>
      <c r="G67" s="867">
        <f>E67/E$65*100</f>
        <v>108.25327317027144</v>
      </c>
      <c r="H67" s="865">
        <v>3592.51</v>
      </c>
      <c r="I67" s="866">
        <f>H67/H65*100</f>
        <v>108.93359087173921</v>
      </c>
      <c r="J67" s="867">
        <f>H67/H$65*100</f>
        <v>108.93359087173921</v>
      </c>
      <c r="K67" s="13"/>
      <c r="L67" s="13"/>
      <c r="M67" s="13"/>
    </row>
    <row r="68" spans="1:13" ht="16.5" hidden="1" customHeight="1" x14ac:dyDescent="0.2">
      <c r="A68" s="941" t="s">
        <v>15</v>
      </c>
      <c r="B68" s="942">
        <v>5449.3</v>
      </c>
      <c r="C68" s="929">
        <f>B68/B67*100</f>
        <v>104.31737997653035</v>
      </c>
      <c r="D68" s="930">
        <f>B68/B$65*100</f>
        <v>114.51958641560189</v>
      </c>
      <c r="E68" s="942">
        <v>4060.44</v>
      </c>
      <c r="F68" s="929">
        <f>E68/E67*100</f>
        <v>104.08849126494827</v>
      </c>
      <c r="G68" s="930">
        <f>E68/E$65*100</f>
        <v>112.67919878785861</v>
      </c>
      <c r="H68" s="942">
        <v>3730.03</v>
      </c>
      <c r="I68" s="929">
        <f>H68/H67*100</f>
        <v>103.82796429237497</v>
      </c>
      <c r="J68" s="930">
        <f>H68/H$65*100</f>
        <v>113.10352983271123</v>
      </c>
      <c r="K68" s="13"/>
      <c r="L68" s="13"/>
      <c r="M68" s="13"/>
    </row>
    <row r="69" spans="1:13" ht="16.5" hidden="1" customHeight="1" x14ac:dyDescent="0.2">
      <c r="A69" s="941" t="s">
        <v>16</v>
      </c>
      <c r="B69" s="942">
        <v>5698.93</v>
      </c>
      <c r="C69" s="929">
        <f>B69/B68*100</f>
        <v>104.58095535206357</v>
      </c>
      <c r="D69" s="930">
        <f>B69/B$65*100</f>
        <v>119.76567753866847</v>
      </c>
      <c r="E69" s="942">
        <v>4141.03</v>
      </c>
      <c r="F69" s="929">
        <f>E69/E68*100</f>
        <v>101.98476027228575</v>
      </c>
      <c r="G69" s="930">
        <f>E69/E$65*100</f>
        <v>114.91561076052992</v>
      </c>
      <c r="H69" s="942">
        <v>3774.34</v>
      </c>
      <c r="I69" s="929">
        <f>H69/H68*100</f>
        <v>101.18792610247102</v>
      </c>
      <c r="J69" s="930">
        <f>H69/H$65*100</f>
        <v>114.4471161864101</v>
      </c>
      <c r="K69" s="13"/>
      <c r="L69" s="13"/>
      <c r="M69" s="13"/>
    </row>
    <row r="70" spans="1:13" ht="16.5" hidden="1" customHeight="1" x14ac:dyDescent="0.2">
      <c r="A70" s="939" t="s">
        <v>17</v>
      </c>
      <c r="B70" s="940">
        <v>5747.51</v>
      </c>
      <c r="C70" s="929">
        <f t="shared" ref="C70:C73" si="34">B70/B69*100</f>
        <v>100.85244072132839</v>
      </c>
      <c r="D70" s="930">
        <f t="shared" ref="D70:D71" si="35">B70/B$65*100</f>
        <v>120.78660894418294</v>
      </c>
      <c r="E70" s="942">
        <v>4174.51</v>
      </c>
      <c r="F70" s="929">
        <f t="shared" ref="F70:F73" si="36">E70/E69*100</f>
        <v>100.80849450499032</v>
      </c>
      <c r="G70" s="930">
        <f t="shared" ref="G70:G71" si="37">E70/E$65*100</f>
        <v>115.84469715890486</v>
      </c>
      <c r="H70" s="942">
        <v>3785.74</v>
      </c>
      <c r="I70" s="929">
        <f t="shared" ref="I70:I73" si="38">H70/H69*100</f>
        <v>100.30203956188366</v>
      </c>
      <c r="J70" s="930">
        <f t="shared" ref="J70:J71" si="39">H70/H$65*100</f>
        <v>114.79279175472803</v>
      </c>
      <c r="K70" s="13"/>
      <c r="L70" s="13"/>
      <c r="M70" s="13"/>
    </row>
    <row r="71" spans="1:13" ht="16.5" hidden="1" customHeight="1" x14ac:dyDescent="0.2">
      <c r="A71" s="941" t="s">
        <v>18</v>
      </c>
      <c r="B71" s="942">
        <v>5664.71</v>
      </c>
      <c r="C71" s="929">
        <f t="shared" si="34"/>
        <v>98.559376147235938</v>
      </c>
      <c r="D71" s="930">
        <f t="shared" si="35"/>
        <v>119.04652824478816</v>
      </c>
      <c r="E71" s="942">
        <v>4204.16</v>
      </c>
      <c r="F71" s="929">
        <f t="shared" si="36"/>
        <v>100.71026300092704</v>
      </c>
      <c r="G71" s="930">
        <f t="shared" si="37"/>
        <v>116.66749918136054</v>
      </c>
      <c r="H71" s="942">
        <v>3824.29</v>
      </c>
      <c r="I71" s="929">
        <f t="shared" si="38"/>
        <v>101.01829497007191</v>
      </c>
      <c r="J71" s="930">
        <f t="shared" si="39"/>
        <v>115.96172097917155</v>
      </c>
      <c r="K71" s="13"/>
      <c r="L71" s="13"/>
      <c r="M71" s="13"/>
    </row>
    <row r="72" spans="1:13" ht="16.5" hidden="1" customHeight="1" x14ac:dyDescent="0.2">
      <c r="A72" s="941" t="s">
        <v>19</v>
      </c>
      <c r="B72" s="942">
        <v>5577.76</v>
      </c>
      <c r="C72" s="929">
        <f t="shared" si="34"/>
        <v>98.465058228929635</v>
      </c>
      <c r="D72" s="930">
        <f t="shared" ref="D72:D73" si="40">B72/B$65*100</f>
        <v>117.21923335574984</v>
      </c>
      <c r="E72" s="942">
        <v>4148.72</v>
      </c>
      <c r="F72" s="929">
        <f t="shared" si="36"/>
        <v>98.681306134875939</v>
      </c>
      <c r="G72" s="930">
        <f t="shared" ref="G72:G73" si="41">E72/E$65*100</f>
        <v>115.12901202706229</v>
      </c>
      <c r="H72" s="942">
        <v>3792.68</v>
      </c>
      <c r="I72" s="929">
        <f t="shared" si="38"/>
        <v>99.173441344667907</v>
      </c>
      <c r="J72" s="930">
        <f t="shared" ref="J72:J73" si="42">H72/H$65*100</f>
        <v>115.00322933754612</v>
      </c>
      <c r="K72" s="13"/>
      <c r="L72" s="13"/>
      <c r="M72" s="13"/>
    </row>
    <row r="73" spans="1:13" ht="16.5" hidden="1" customHeight="1" x14ac:dyDescent="0.2">
      <c r="A73" s="939" t="s">
        <v>218</v>
      </c>
      <c r="B73" s="940">
        <v>5623.5</v>
      </c>
      <c r="C73" s="925">
        <f t="shared" si="34"/>
        <v>100.82004245431857</v>
      </c>
      <c r="D73" s="921">
        <f t="shared" si="40"/>
        <v>118.18048083389377</v>
      </c>
      <c r="E73" s="940">
        <v>4224.0200000000004</v>
      </c>
      <c r="F73" s="925">
        <f t="shared" si="36"/>
        <v>101.81501764399623</v>
      </c>
      <c r="G73" s="921">
        <f t="shared" si="41"/>
        <v>117.218623908712</v>
      </c>
      <c r="H73" s="940">
        <v>3765.76</v>
      </c>
      <c r="I73" s="925">
        <f t="shared" si="38"/>
        <v>99.290211670902906</v>
      </c>
      <c r="J73" s="921">
        <f t="shared" si="42"/>
        <v>114.18694983762346</v>
      </c>
      <c r="K73" s="13"/>
      <c r="L73" s="13"/>
      <c r="M73" s="13"/>
    </row>
    <row r="74" spans="1:13" ht="16.5" hidden="1" customHeight="1" x14ac:dyDescent="0.2">
      <c r="A74" s="939" t="s">
        <v>226</v>
      </c>
      <c r="B74" s="940">
        <v>5652.44</v>
      </c>
      <c r="C74" s="925">
        <f t="shared" ref="C74:C75" si="43">B74/B73*100</f>
        <v>100.51462612252155</v>
      </c>
      <c r="D74" s="921">
        <f t="shared" ref="D74:D75" si="44">B74/B$65*100</f>
        <v>118.78866845998655</v>
      </c>
      <c r="E74" s="940">
        <v>4125.17</v>
      </c>
      <c r="F74" s="925">
        <f t="shared" ref="F74:F75" si="45">E74/E73*100</f>
        <v>97.659812216798201</v>
      </c>
      <c r="G74" s="921">
        <f t="shared" ref="G74:G75" si="46">E74/E$65*100</f>
        <v>114.47548799236307</v>
      </c>
      <c r="H74" s="940">
        <v>3583.85</v>
      </c>
      <c r="I74" s="925">
        <f t="shared" ref="I74:I75" si="47">H74/H73*100</f>
        <v>95.169368201903453</v>
      </c>
      <c r="J74" s="921">
        <f t="shared" ref="J74:J75" si="48">H74/H$65*100</f>
        <v>108.67099872949069</v>
      </c>
      <c r="K74" s="13"/>
      <c r="L74" s="13"/>
      <c r="M74" s="13"/>
    </row>
    <row r="75" spans="1:13" ht="16.5" hidden="1" customHeight="1" x14ac:dyDescent="0.2">
      <c r="A75" s="947" t="s">
        <v>233</v>
      </c>
      <c r="B75" s="948">
        <v>5500.74</v>
      </c>
      <c r="C75" s="949">
        <f t="shared" si="43"/>
        <v>97.316203267969243</v>
      </c>
      <c r="D75" s="950">
        <f t="shared" si="44"/>
        <v>115.60062205783457</v>
      </c>
      <c r="E75" s="948">
        <v>3994.18</v>
      </c>
      <c r="F75" s="949">
        <f t="shared" si="45"/>
        <v>96.824615712806988</v>
      </c>
      <c r="G75" s="950">
        <f t="shared" si="46"/>
        <v>110.84045133396604</v>
      </c>
      <c r="H75" s="948">
        <v>3516.69</v>
      </c>
      <c r="I75" s="949">
        <f t="shared" si="47"/>
        <v>98.126037641084324</v>
      </c>
      <c r="J75" s="950">
        <f t="shared" si="48"/>
        <v>106.63454511824229</v>
      </c>
      <c r="K75" s="13"/>
      <c r="L75" s="13"/>
      <c r="M75" s="13"/>
    </row>
    <row r="76" spans="1:13" ht="16.5" hidden="1" customHeight="1" x14ac:dyDescent="0.2">
      <c r="A76" s="951" t="s">
        <v>236</v>
      </c>
      <c r="B76" s="952">
        <v>5362.02</v>
      </c>
      <c r="C76" s="953">
        <f t="shared" ref="C76" si="49">B76/B75*100</f>
        <v>97.478157484265765</v>
      </c>
      <c r="D76" s="954">
        <f t="shared" ref="D76" si="50">B76/B$65*100</f>
        <v>112.68535642232685</v>
      </c>
      <c r="E76" s="952">
        <v>3943.1</v>
      </c>
      <c r="F76" s="953">
        <f>E76/E75*100</f>
        <v>98.721139257619839</v>
      </c>
      <c r="G76" s="954">
        <f>E76/E$65*100</f>
        <v>109.42295631517895</v>
      </c>
      <c r="H76" s="952">
        <v>3516.52</v>
      </c>
      <c r="I76" s="953">
        <f>H76/H75*100</f>
        <v>99.995165908851789</v>
      </c>
      <c r="J76" s="954">
        <f>H76/H$65*100</f>
        <v>106.62939030713578</v>
      </c>
      <c r="K76" s="13"/>
      <c r="L76" s="13"/>
      <c r="M76" s="13"/>
    </row>
    <row r="77" spans="1:13" ht="16.5" hidden="1" customHeight="1" x14ac:dyDescent="0.2">
      <c r="A77" s="951" t="s">
        <v>240</v>
      </c>
      <c r="B77" s="952">
        <v>5338.1</v>
      </c>
      <c r="C77" s="953">
        <f t="shared" ref="C77" si="51">B77/B76*100</f>
        <v>99.55389946326197</v>
      </c>
      <c r="D77" s="954">
        <f t="shared" ref="D77" si="52">B77/B$65*100</f>
        <v>112.1826664425017</v>
      </c>
      <c r="E77" s="952">
        <v>4023.2</v>
      </c>
      <c r="F77" s="953">
        <f>E77/E76*100</f>
        <v>102.03139661687504</v>
      </c>
      <c r="G77" s="954">
        <f>E77/E$65*100</f>
        <v>111.64577054785016</v>
      </c>
      <c r="H77" s="952">
        <v>3547.2</v>
      </c>
      <c r="I77" s="953">
        <f>H77/H76*100</f>
        <v>100.87245344829547</v>
      </c>
      <c r="J77" s="954">
        <f>H77/H$65*100</f>
        <v>107.55968209976683</v>
      </c>
      <c r="K77" s="13"/>
      <c r="L77" s="13"/>
      <c r="M77" s="13"/>
    </row>
    <row r="78" spans="1:13" ht="16.5" customHeight="1" thickBot="1" x14ac:dyDescent="0.25">
      <c r="A78" s="955" t="s">
        <v>656</v>
      </c>
      <c r="B78" s="956">
        <v>5620.83</v>
      </c>
      <c r="C78" s="957">
        <f>B78/B77*100</f>
        <v>105.29645379442123</v>
      </c>
      <c r="D78" s="958">
        <f>B78/B$65*100</f>
        <v>118.12436953597849</v>
      </c>
      <c r="E78" s="956">
        <v>4152.71</v>
      </c>
      <c r="F78" s="957">
        <f>E78/E77*100</f>
        <v>103.21907933982899</v>
      </c>
      <c r="G78" s="958">
        <f>E78/E$65*100</f>
        <v>115.23973648134891</v>
      </c>
      <c r="H78" s="956">
        <v>3701.89</v>
      </c>
      <c r="I78" s="957">
        <f>H78/H77*100</f>
        <v>104.36090437528192</v>
      </c>
      <c r="J78" s="958">
        <f>H78/H$65*100</f>
        <v>112.25025698249486</v>
      </c>
      <c r="K78" s="13"/>
      <c r="L78" s="13"/>
      <c r="M78" s="13"/>
    </row>
    <row r="79" spans="1:13" ht="16.5" customHeight="1" thickBot="1" x14ac:dyDescent="0.25">
      <c r="A79" s="1458" t="s">
        <v>657</v>
      </c>
      <c r="B79" s="1459"/>
      <c r="C79" s="1459"/>
      <c r="D79" s="1459"/>
      <c r="E79" s="1459"/>
      <c r="F79" s="1459"/>
      <c r="G79" s="1459"/>
      <c r="H79" s="1459"/>
      <c r="I79" s="1459"/>
      <c r="J79" s="1460"/>
      <c r="K79" s="13"/>
      <c r="L79" s="13"/>
      <c r="M79" s="13"/>
    </row>
    <row r="80" spans="1:13" ht="16.5" customHeight="1" thickBot="1" x14ac:dyDescent="0.25">
      <c r="A80" s="860" t="s">
        <v>14</v>
      </c>
      <c r="B80" s="861">
        <v>5706.68</v>
      </c>
      <c r="C80" s="862">
        <f>B80/B78*100</f>
        <v>101.52735450102566</v>
      </c>
      <c r="D80" s="863">
        <f>B80/B$78*100</f>
        <v>101.52735450102566</v>
      </c>
      <c r="E80" s="861">
        <v>4186.66</v>
      </c>
      <c r="F80" s="862">
        <f>E80/E78*100</f>
        <v>100.81753842671412</v>
      </c>
      <c r="G80" s="863">
        <f>E80/E$78*100</f>
        <v>100.81753842671412</v>
      </c>
      <c r="H80" s="861">
        <v>3726.36</v>
      </c>
      <c r="I80" s="862">
        <f>H80/H78*100</f>
        <v>100.66101369840811</v>
      </c>
      <c r="J80" s="863">
        <f t="shared" ref="J80" si="53">H80/H$78*100</f>
        <v>100.66101369840811</v>
      </c>
      <c r="K80" s="13"/>
      <c r="L80" s="13"/>
      <c r="M80" s="13"/>
    </row>
    <row r="81" spans="1:14" ht="16.5" customHeight="1" thickBot="1" x14ac:dyDescent="0.25">
      <c r="A81" s="860" t="s">
        <v>15</v>
      </c>
      <c r="B81" s="861">
        <v>5725.77</v>
      </c>
      <c r="C81" s="862">
        <f>B81/B80*100</f>
        <v>100.33452024644802</v>
      </c>
      <c r="D81" s="863">
        <f>B81/B$78*100</f>
        <v>101.86698405751464</v>
      </c>
      <c r="E81" s="861">
        <v>4200.1400000000003</v>
      </c>
      <c r="F81" s="862">
        <f>E81/E80*100</f>
        <v>100.32197503499209</v>
      </c>
      <c r="G81" s="863">
        <f>E81/E$78*100</f>
        <v>101.1421457313417</v>
      </c>
      <c r="H81" s="861">
        <v>3745.11</v>
      </c>
      <c r="I81" s="862">
        <f>H81/H80*100</f>
        <v>100.50317199626446</v>
      </c>
      <c r="J81" s="863">
        <f>H81/H$78*100</f>
        <v>101.16751173049443</v>
      </c>
      <c r="K81" s="13"/>
      <c r="L81" s="13"/>
      <c r="M81" s="13"/>
    </row>
    <row r="82" spans="1:14" ht="16.5" customHeight="1" thickBot="1" x14ac:dyDescent="0.25">
      <c r="A82" s="864" t="s">
        <v>16</v>
      </c>
      <c r="B82" s="861">
        <v>5740.27</v>
      </c>
      <c r="C82" s="862">
        <f>B82/B81*100</f>
        <v>100.25324104880218</v>
      </c>
      <c r="D82" s="863">
        <f>B82/B$78*100</f>
        <v>102.12495307632503</v>
      </c>
      <c r="E82" s="865">
        <v>4242.49</v>
      </c>
      <c r="F82" s="866">
        <f>E82/E81*100</f>
        <v>101.00829972334253</v>
      </c>
      <c r="G82" s="867">
        <f>E82/E$78*100</f>
        <v>102.16196170693354</v>
      </c>
      <c r="H82" s="865">
        <v>3771.9</v>
      </c>
      <c r="I82" s="866">
        <f>H82/H81*100</f>
        <v>100.71533279396331</v>
      </c>
      <c r="J82" s="867">
        <f>H82/H$78*100</f>
        <v>101.89119611873936</v>
      </c>
      <c r="K82" s="13"/>
      <c r="L82" s="13"/>
      <c r="M82" s="13"/>
    </row>
    <row r="83" spans="1:14" ht="16.5" customHeight="1" thickBot="1" x14ac:dyDescent="0.3">
      <c r="A83" s="868" t="s">
        <v>17</v>
      </c>
      <c r="B83" s="861">
        <v>5772.52</v>
      </c>
      <c r="C83" s="862">
        <f>B83/B82*100</f>
        <v>100.56182026280993</v>
      </c>
      <c r="D83" s="863">
        <f>B83/B$78*100</f>
        <v>102.69871175609298</v>
      </c>
      <c r="E83" s="869">
        <v>4328.1099999999997</v>
      </c>
      <c r="F83" s="862">
        <f>E83/E82*100</f>
        <v>102.01815443289199</v>
      </c>
      <c r="G83" s="863">
        <f>E83/E78*100</f>
        <v>104.22374786585145</v>
      </c>
      <c r="H83" s="861">
        <v>3872.49</v>
      </c>
      <c r="I83" s="862">
        <f>H83/H82*100</f>
        <v>102.66682573769188</v>
      </c>
      <c r="J83" s="863">
        <f>H83/H78*100</f>
        <v>104.60845676127599</v>
      </c>
      <c r="K83" s="13"/>
      <c r="L83" s="601"/>
      <c r="M83" s="13"/>
    </row>
    <row r="84" spans="1:14" ht="16.5" customHeight="1" thickBot="1" x14ac:dyDescent="0.3">
      <c r="A84" s="868" t="s">
        <v>18</v>
      </c>
      <c r="B84" s="861">
        <v>5814.3</v>
      </c>
      <c r="C84" s="862">
        <f>B84/B83*100</f>
        <v>100.72377401897266</v>
      </c>
      <c r="D84" s="863">
        <f>B84/B$78*100</f>
        <v>103.44201834960319</v>
      </c>
      <c r="E84" s="869">
        <v>4385.75</v>
      </c>
      <c r="F84" s="862">
        <f>E84/E83*100</f>
        <v>101.33175912811829</v>
      </c>
      <c r="G84" s="863">
        <f>E84/E78*100</f>
        <v>105.61175714172191</v>
      </c>
      <c r="H84" s="861">
        <v>4036.68</v>
      </c>
      <c r="I84" s="862">
        <f>H84/H83*100</f>
        <v>104.23990765631414</v>
      </c>
      <c r="J84" s="863">
        <f>H84/H78*100</f>
        <v>109.04375872864942</v>
      </c>
      <c r="K84" s="13"/>
      <c r="L84" s="601"/>
      <c r="M84" s="13"/>
    </row>
    <row r="85" spans="1:14" ht="18" customHeight="1" x14ac:dyDescent="0.2">
      <c r="A85" s="1462" t="s">
        <v>466</v>
      </c>
      <c r="B85" s="1462"/>
      <c r="C85" s="1462"/>
      <c r="D85" s="1462"/>
      <c r="E85" s="1462"/>
      <c r="F85" s="1462"/>
      <c r="G85" s="1462"/>
      <c r="H85" s="1462"/>
      <c r="I85" s="1462"/>
      <c r="J85" s="1462"/>
      <c r="K85" s="13"/>
      <c r="L85" s="13"/>
      <c r="M85" s="13"/>
    </row>
    <row r="86" spans="1:14" ht="9.75" customHeight="1" x14ac:dyDescent="0.2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13"/>
      <c r="L86" s="13"/>
      <c r="M86" s="13"/>
    </row>
    <row r="87" spans="1:14" ht="24" customHeight="1" x14ac:dyDescent="0.3">
      <c r="A87" s="1461" t="s">
        <v>628</v>
      </c>
      <c r="B87" s="1461"/>
      <c r="C87" s="1461"/>
      <c r="D87" s="1461"/>
      <c r="E87" s="1461"/>
      <c r="F87" s="1461"/>
      <c r="G87" s="1461"/>
      <c r="H87" s="1461"/>
      <c r="I87" s="1461"/>
      <c r="J87" s="1461"/>
      <c r="K87" s="250"/>
    </row>
    <row r="88" spans="1:14" ht="6" customHeight="1" x14ac:dyDescent="0.25">
      <c r="A88" s="194"/>
      <c r="B88" s="194"/>
      <c r="C88" s="194"/>
      <c r="D88" s="194"/>
      <c r="E88" s="194"/>
      <c r="F88" s="194"/>
      <c r="G88" s="194"/>
      <c r="H88" s="17"/>
      <c r="I88" s="17"/>
      <c r="J88" s="17"/>
    </row>
    <row r="90" spans="1:14" x14ac:dyDescent="0.25">
      <c r="N90" s="251"/>
    </row>
    <row r="91" spans="1:14" x14ac:dyDescent="0.25">
      <c r="N91" s="251"/>
    </row>
    <row r="92" spans="1:14" x14ac:dyDescent="0.25">
      <c r="N92" s="251"/>
    </row>
    <row r="93" spans="1:14" x14ac:dyDescent="0.25">
      <c r="N93" s="251"/>
    </row>
    <row r="94" spans="1:14" x14ac:dyDescent="0.25">
      <c r="N94" s="251"/>
    </row>
    <row r="95" spans="1:14" x14ac:dyDescent="0.25">
      <c r="N95" s="251"/>
    </row>
    <row r="96" spans="1:14" x14ac:dyDescent="0.25">
      <c r="M96" s="251"/>
      <c r="N96" s="251"/>
    </row>
    <row r="97" spans="13:14" x14ac:dyDescent="0.25">
      <c r="M97" s="251"/>
      <c r="N97" s="251"/>
    </row>
    <row r="98" spans="13:14" x14ac:dyDescent="0.25">
      <c r="M98" s="251"/>
      <c r="N98" s="251"/>
    </row>
    <row r="99" spans="13:14" x14ac:dyDescent="0.25">
      <c r="M99" s="251"/>
      <c r="N99" s="251"/>
    </row>
    <row r="100" spans="13:14" x14ac:dyDescent="0.25">
      <c r="M100" s="251"/>
      <c r="N100" s="251"/>
    </row>
    <row r="101" spans="13:14" x14ac:dyDescent="0.25">
      <c r="M101" s="251"/>
      <c r="N101" s="251"/>
    </row>
    <row r="102" spans="13:14" x14ac:dyDescent="0.25">
      <c r="M102" s="251"/>
      <c r="N102" s="251"/>
    </row>
    <row r="103" spans="13:14" x14ac:dyDescent="0.25">
      <c r="M103" s="251"/>
      <c r="N103" s="251"/>
    </row>
    <row r="104" spans="13:14" x14ac:dyDescent="0.25">
      <c r="M104" s="251"/>
    </row>
    <row r="105" spans="13:14" x14ac:dyDescent="0.25">
      <c r="M105" s="251"/>
    </row>
    <row r="106" spans="13:14" x14ac:dyDescent="0.25">
      <c r="M106" s="251"/>
    </row>
    <row r="107" spans="13:14" x14ac:dyDescent="0.25">
      <c r="M107" s="251"/>
    </row>
    <row r="108" spans="13:14" x14ac:dyDescent="0.25">
      <c r="M108" s="251"/>
    </row>
    <row r="109" spans="13:14" x14ac:dyDescent="0.25">
      <c r="M109" s="251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7:J87"/>
    <mergeCell ref="A85:J85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N43"/>
  <sheetViews>
    <sheetView zoomScale="90" zoomScaleNormal="90" workbookViewId="0">
      <selection activeCell="E12" sqref="E12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4" width="13.28515625" style="49" customWidth="1"/>
    <col min="5" max="5" width="12.85546875" style="50" customWidth="1"/>
    <col min="6" max="16384" width="9.140625" style="12"/>
  </cols>
  <sheetData>
    <row r="1" spans="1:14" ht="40.5" customHeight="1" x14ac:dyDescent="0.3">
      <c r="A1" s="1484" t="s">
        <v>291</v>
      </c>
      <c r="B1" s="1484"/>
      <c r="C1" s="1484"/>
      <c r="D1" s="1484"/>
      <c r="E1" s="1484"/>
    </row>
    <row r="2" spans="1:14" ht="13.5" customHeight="1" thickBot="1" x14ac:dyDescent="0.25"/>
    <row r="3" spans="1:14" ht="15.75" customHeight="1" x14ac:dyDescent="0.2">
      <c r="A3" s="1356" t="s">
        <v>101</v>
      </c>
      <c r="B3" s="1487" t="s">
        <v>524</v>
      </c>
      <c r="C3" s="1485" t="s">
        <v>785</v>
      </c>
      <c r="D3" s="1485" t="s">
        <v>802</v>
      </c>
      <c r="E3" s="1445" t="s">
        <v>803</v>
      </c>
    </row>
    <row r="4" spans="1:14" ht="45.75" customHeight="1" thickBot="1" x14ac:dyDescent="0.25">
      <c r="A4" s="1357"/>
      <c r="B4" s="1488"/>
      <c r="C4" s="1440"/>
      <c r="D4" s="1440"/>
      <c r="E4" s="1486"/>
    </row>
    <row r="5" spans="1:14" s="51" customFormat="1" ht="47.25" x14ac:dyDescent="0.2">
      <c r="A5" s="1103" t="s">
        <v>152</v>
      </c>
      <c r="B5" s="1104" t="s">
        <v>708</v>
      </c>
      <c r="C5" s="1105">
        <f>C7+C9+C11</f>
        <v>18573.547965284975</v>
      </c>
      <c r="D5" s="1105">
        <f>D7+D9+D11</f>
        <v>18654.860008359239</v>
      </c>
      <c r="E5" s="1105">
        <f>D5/C5*100</f>
        <v>100.43778411763999</v>
      </c>
    </row>
    <row r="6" spans="1:14" ht="15.75" customHeight="1" x14ac:dyDescent="0.25">
      <c r="A6" s="1106" t="s">
        <v>47</v>
      </c>
      <c r="B6" s="1107"/>
      <c r="C6" s="1056"/>
      <c r="D6" s="1108"/>
      <c r="E6" s="1056"/>
    </row>
    <row r="7" spans="1:14" ht="16.5" hidden="1" customHeight="1" x14ac:dyDescent="0.25">
      <c r="A7" s="1109" t="s">
        <v>267</v>
      </c>
      <c r="B7" s="1107" t="s">
        <v>708</v>
      </c>
      <c r="C7" s="1056"/>
      <c r="D7" s="1056"/>
      <c r="E7" s="1056" t="e">
        <f>D7/C7*100</f>
        <v>#DIV/0!</v>
      </c>
    </row>
    <row r="8" spans="1:14" hidden="1" x14ac:dyDescent="0.25">
      <c r="A8" s="1110" t="s">
        <v>46</v>
      </c>
      <c r="B8" s="1111" t="s">
        <v>33</v>
      </c>
      <c r="C8" s="1112"/>
      <c r="D8" s="1112">
        <f>D7/D5*100</f>
        <v>0</v>
      </c>
      <c r="E8" s="1056"/>
    </row>
    <row r="9" spans="1:14" s="2" customFormat="1" ht="18" customHeight="1" x14ac:dyDescent="0.25">
      <c r="A9" s="1109" t="s">
        <v>274</v>
      </c>
      <c r="B9" s="1107" t="s">
        <v>708</v>
      </c>
      <c r="C9" s="1056">
        <f>'стр-ра гор доходов'!C6-'стр-ра гор доходов'!E6</f>
        <v>15699.491565284974</v>
      </c>
      <c r="D9" s="1056">
        <f>'на 01.06.17'!H130</f>
        <v>15511.33500835924</v>
      </c>
      <c r="E9" s="1056">
        <f>D9/C9*100</f>
        <v>98.801511780535677</v>
      </c>
      <c r="F9" s="192"/>
      <c r="G9" s="192"/>
      <c r="J9" s="218"/>
    </row>
    <row r="10" spans="1:14" x14ac:dyDescent="0.25">
      <c r="A10" s="1110" t="s">
        <v>46</v>
      </c>
      <c r="B10" s="1111" t="s">
        <v>33</v>
      </c>
      <c r="C10" s="1112">
        <f>C9/C5*100</f>
        <v>84.526077595019672</v>
      </c>
      <c r="D10" s="1112">
        <f>D9/D5*100</f>
        <v>83.149029268558508</v>
      </c>
      <c r="E10" s="1056"/>
    </row>
    <row r="11" spans="1:14" ht="31.5" x14ac:dyDescent="0.2">
      <c r="A11" s="1113" t="s">
        <v>361</v>
      </c>
      <c r="B11" s="1114" t="s">
        <v>708</v>
      </c>
      <c r="C11" s="1056">
        <f>'стр-ра гор доходов'!E67-'стр-ра гор доходов'!E55</f>
        <v>2874.0563999999999</v>
      </c>
      <c r="D11" s="1056">
        <f>'на 01.06.17'!F130-'на 01.06.17'!F119</f>
        <v>3143.5249999999996</v>
      </c>
      <c r="E11" s="1056">
        <f>D11/C11*100</f>
        <v>109.37589812085801</v>
      </c>
    </row>
    <row r="12" spans="1:14" ht="17.25" thickBot="1" x14ac:dyDescent="0.3">
      <c r="A12" s="1115" t="s">
        <v>46</v>
      </c>
      <c r="B12" s="1116" t="s">
        <v>33</v>
      </c>
      <c r="C12" s="1117">
        <f>C11/C5*100</f>
        <v>15.47392240498033</v>
      </c>
      <c r="D12" s="1117">
        <f>D11/D5*100</f>
        <v>16.850970731441496</v>
      </c>
      <c r="E12" s="1050"/>
    </row>
    <row r="13" spans="1:14" ht="15.75" x14ac:dyDescent="0.2">
      <c r="A13" s="1483"/>
      <c r="B13" s="1483"/>
      <c r="C13" s="1483"/>
      <c r="D13" s="1483"/>
      <c r="E13" s="1483"/>
    </row>
    <row r="14" spans="1:14" s="13" customFormat="1" ht="16.5" customHeight="1" x14ac:dyDescent="0.25">
      <c r="A14" s="1482"/>
      <c r="B14" s="1382"/>
      <c r="C14" s="1382"/>
      <c r="D14" s="1382"/>
      <c r="E14" s="1382"/>
      <c r="H14" s="52"/>
      <c r="J14" s="52"/>
      <c r="L14" s="52"/>
      <c r="N14" s="52"/>
    </row>
    <row r="15" spans="1:14" s="13" customFormat="1" x14ac:dyDescent="0.25">
      <c r="A15" s="135"/>
      <c r="B15" s="136"/>
      <c r="C15" s="137"/>
      <c r="D15" s="138"/>
      <c r="E15" s="139"/>
    </row>
    <row r="16" spans="1:14" s="13" customFormat="1" x14ac:dyDescent="0.25">
      <c r="A16" s="135"/>
      <c r="B16" s="136"/>
      <c r="C16" s="137"/>
      <c r="D16" s="138"/>
      <c r="E16" s="139"/>
    </row>
    <row r="17" spans="1:5" s="13" customFormat="1" x14ac:dyDescent="0.25">
      <c r="A17" s="135"/>
      <c r="B17" s="136"/>
      <c r="C17" s="137"/>
      <c r="D17" s="138"/>
      <c r="E17" s="139"/>
    </row>
    <row r="18" spans="1:5" s="13" customFormat="1" x14ac:dyDescent="0.25">
      <c r="A18" s="135"/>
      <c r="B18" s="136"/>
      <c r="C18" s="137"/>
      <c r="D18" s="138"/>
      <c r="E18" s="139"/>
    </row>
    <row r="19" spans="1:5" s="13" customFormat="1" x14ac:dyDescent="0.25">
      <c r="A19" s="135"/>
      <c r="B19" s="136"/>
      <c r="C19" s="137"/>
      <c r="D19" s="138"/>
      <c r="E19" s="139"/>
    </row>
    <row r="20" spans="1:5" s="13" customFormat="1" x14ac:dyDescent="0.25">
      <c r="A20" s="135"/>
      <c r="B20" s="136"/>
      <c r="C20" s="137"/>
      <c r="D20" s="138"/>
      <c r="E20" s="139"/>
    </row>
    <row r="21" spans="1:5" s="13" customFormat="1" x14ac:dyDescent="0.25">
      <c r="A21" s="135"/>
      <c r="B21" s="136"/>
      <c r="C21" s="137"/>
      <c r="D21" s="138"/>
      <c r="E21" s="139"/>
    </row>
    <row r="22" spans="1:5" s="13" customFormat="1" x14ac:dyDescent="0.25">
      <c r="A22" s="135"/>
      <c r="B22" s="136"/>
      <c r="C22" s="137"/>
      <c r="D22" s="138"/>
      <c r="E22" s="139"/>
    </row>
    <row r="23" spans="1:5" s="13" customFormat="1" x14ac:dyDescent="0.25">
      <c r="A23" s="135"/>
      <c r="B23" s="136"/>
      <c r="C23" s="137"/>
      <c r="D23" s="138"/>
      <c r="E23" s="139"/>
    </row>
    <row r="24" spans="1:5" s="13" customFormat="1" x14ac:dyDescent="0.25">
      <c r="A24" s="135"/>
      <c r="B24" s="136"/>
      <c r="C24" s="137"/>
      <c r="D24" s="138"/>
      <c r="E24" s="139"/>
    </row>
    <row r="25" spans="1:5" s="13" customFormat="1" x14ac:dyDescent="0.25">
      <c r="A25" s="135"/>
      <c r="B25" s="136"/>
      <c r="C25" s="137"/>
      <c r="D25" s="138"/>
      <c r="E25" s="139"/>
    </row>
    <row r="26" spans="1:5" s="13" customFormat="1" x14ac:dyDescent="0.25">
      <c r="A26" s="135"/>
      <c r="B26" s="136"/>
      <c r="C26" s="137"/>
      <c r="D26" s="138"/>
      <c r="E26" s="139"/>
    </row>
    <row r="27" spans="1:5" ht="21" customHeight="1" x14ac:dyDescent="0.2"/>
    <row r="28" spans="1:5" ht="21" customHeight="1" x14ac:dyDescent="0.2"/>
    <row r="29" spans="1:5" ht="21" customHeight="1" x14ac:dyDescent="0.2"/>
    <row r="30" spans="1:5" ht="18.75" customHeight="1" x14ac:dyDescent="0.2">
      <c r="C30" s="12"/>
      <c r="D30" s="12"/>
      <c r="E30" s="12"/>
    </row>
    <row r="33" spans="3:5" ht="66.75" customHeight="1" x14ac:dyDescent="0.2">
      <c r="C33" s="12"/>
      <c r="D33" s="12"/>
      <c r="E33" s="12"/>
    </row>
    <row r="34" spans="3:5" ht="12.75" x14ac:dyDescent="0.2">
      <c r="C34" s="12"/>
      <c r="D34" s="12"/>
      <c r="E34" s="12"/>
    </row>
    <row r="35" spans="3:5" ht="16.5" customHeight="1" x14ac:dyDescent="0.2">
      <c r="C35" s="12"/>
      <c r="D35" s="12"/>
      <c r="E35" s="12"/>
    </row>
    <row r="36" spans="3:5" ht="12.75" customHeight="1" x14ac:dyDescent="0.2">
      <c r="C36" s="12"/>
      <c r="D36" s="12"/>
      <c r="E36" s="12"/>
    </row>
    <row r="37" spans="3:5" ht="12.75" x14ac:dyDescent="0.2">
      <c r="C37" s="12"/>
      <c r="D37" s="12"/>
      <c r="E37" s="12"/>
    </row>
    <row r="38" spans="3:5" ht="12.75" x14ac:dyDescent="0.2">
      <c r="C38" s="12"/>
      <c r="D38" s="12"/>
      <c r="E38" s="12"/>
    </row>
    <row r="39" spans="3:5" ht="12.75" x14ac:dyDescent="0.2">
      <c r="C39" s="12"/>
      <c r="D39" s="12"/>
      <c r="E39" s="12"/>
    </row>
    <row r="40" spans="3:5" ht="12.75" x14ac:dyDescent="0.2">
      <c r="C40" s="12"/>
      <c r="D40" s="12"/>
      <c r="E40" s="12"/>
    </row>
    <row r="41" spans="3:5" ht="12.75" x14ac:dyDescent="0.2">
      <c r="C41" s="12"/>
      <c r="D41" s="12"/>
      <c r="E41" s="12"/>
    </row>
    <row r="42" spans="3:5" ht="12.75" x14ac:dyDescent="0.2">
      <c r="C42" s="12"/>
      <c r="D42" s="12"/>
      <c r="E42" s="12"/>
    </row>
    <row r="43" spans="3:5" ht="12.75" x14ac:dyDescent="0.2">
      <c r="C43" s="12"/>
      <c r="D43" s="12"/>
      <c r="E43" s="12"/>
    </row>
  </sheetData>
  <mergeCells count="8">
    <mergeCell ref="A14:E14"/>
    <mergeCell ref="A13:E13"/>
    <mergeCell ref="A1:E1"/>
    <mergeCell ref="A3:A4"/>
    <mergeCell ref="C3:C4"/>
    <mergeCell ref="D3:D4"/>
    <mergeCell ref="E3:E4"/>
    <mergeCell ref="B3:B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95" orientation="portrait" r:id="rId1"/>
  <headerFooter scaleWithDoc="0"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30"/>
  <sheetViews>
    <sheetView view="pageBreakPreview" topLeftCell="A87" zoomScale="90" zoomScaleNormal="100" zoomScaleSheetLayoutView="90" workbookViewId="0">
      <selection activeCell="F69" sqref="F69"/>
    </sheetView>
  </sheetViews>
  <sheetFormatPr defaultColWidth="9.140625" defaultRowHeight="15" x14ac:dyDescent="0.25"/>
  <cols>
    <col min="1" max="1" width="8.140625" style="4" customWidth="1"/>
    <col min="2" max="2" width="164.85546875" style="2" customWidth="1"/>
    <col min="3" max="3" width="10.5703125" style="54" customWidth="1"/>
    <col min="4" max="4" width="16.85546875" style="55" customWidth="1"/>
    <col min="5" max="8" width="17.5703125" style="55" customWidth="1"/>
    <col min="9" max="9" width="10.5703125" style="75" hidden="1" customWidth="1"/>
    <col min="10" max="10" width="15.85546875" style="76" hidden="1" customWidth="1"/>
    <col min="11" max="11" width="9.140625" style="2" customWidth="1"/>
    <col min="12" max="12" width="15.85546875" style="2" customWidth="1"/>
    <col min="13" max="13" width="21.7109375" style="2" customWidth="1"/>
    <col min="14" max="16384" width="9.140625" style="2"/>
  </cols>
  <sheetData>
    <row r="2" spans="3:4" ht="17.25" customHeight="1" x14ac:dyDescent="0.25"/>
    <row r="3" spans="3:4" ht="15.75" customHeight="1" x14ac:dyDescent="0.25"/>
    <row r="4" spans="3:4" x14ac:dyDescent="0.25">
      <c r="C4" s="54" t="s">
        <v>601</v>
      </c>
      <c r="D4" s="55" t="s">
        <v>651</v>
      </c>
    </row>
    <row r="12" spans="3:4" s="4" customFormat="1" ht="12.75" x14ac:dyDescent="0.2"/>
    <row r="39" spans="1:8" s="53" customFormat="1" ht="12.75" x14ac:dyDescent="0.2">
      <c r="A39" s="4"/>
      <c r="B39" s="4"/>
      <c r="C39" s="4"/>
      <c r="D39" s="4"/>
      <c r="E39" s="4"/>
      <c r="F39" s="4"/>
      <c r="G39" s="4"/>
      <c r="H39" s="4"/>
    </row>
    <row r="40" spans="1:8" s="4" customFormat="1" ht="12.75" x14ac:dyDescent="0.2"/>
    <row r="41" spans="1:8" s="4" customFormat="1" ht="12.75" x14ac:dyDescent="0.2"/>
    <row r="42" spans="1:8" s="4" customFormat="1" ht="12.75" x14ac:dyDescent="0.2"/>
    <row r="43" spans="1:8" s="4" customFormat="1" ht="12.75" x14ac:dyDescent="0.2"/>
    <row r="44" spans="1:8" s="4" customFormat="1" ht="12.75" x14ac:dyDescent="0.2"/>
    <row r="45" spans="1:8" s="4" customFormat="1" ht="12.75" x14ac:dyDescent="0.2"/>
    <row r="46" spans="1:8" s="4" customFormat="1" ht="12.75" x14ac:dyDescent="0.2"/>
    <row r="47" spans="1:8" s="4" customFormat="1" ht="18" customHeight="1" x14ac:dyDescent="0.2"/>
    <row r="48" spans="1:8" s="4" customFormat="1" ht="12.75" x14ac:dyDescent="0.2"/>
    <row r="49" spans="2:8" s="4" customFormat="1" ht="12.75" x14ac:dyDescent="0.2"/>
    <row r="50" spans="2:8" s="4" customFormat="1" ht="12.75" x14ac:dyDescent="0.2"/>
    <row r="51" spans="2:8" s="4" customFormat="1" ht="15.75" customHeight="1" x14ac:dyDescent="0.2"/>
    <row r="52" spans="2:8" s="4" customFormat="1" ht="15.75" customHeight="1" x14ac:dyDescent="0.2"/>
    <row r="53" spans="2:8" s="4" customFormat="1" ht="15.75" customHeight="1" x14ac:dyDescent="0.2"/>
    <row r="54" spans="2:8" ht="15.75" customHeight="1" x14ac:dyDescent="0.25">
      <c r="B54" s="4"/>
      <c r="D54" s="96"/>
      <c r="E54" s="96"/>
      <c r="F54" s="96"/>
      <c r="G54" s="96"/>
      <c r="H54" s="96"/>
    </row>
    <row r="55" spans="2:8" ht="15.75" customHeight="1" x14ac:dyDescent="0.25">
      <c r="B55" s="4"/>
      <c r="D55" s="96"/>
      <c r="E55" s="96"/>
      <c r="F55" s="96"/>
      <c r="G55" s="96"/>
      <c r="H55" s="96"/>
    </row>
    <row r="56" spans="2:8" x14ac:dyDescent="0.25">
      <c r="B56" s="4"/>
      <c r="D56" s="96"/>
      <c r="E56" s="96"/>
      <c r="F56" s="96"/>
      <c r="G56" s="96"/>
      <c r="H56" s="96"/>
    </row>
    <row r="57" spans="2:8" ht="15.75" customHeight="1" x14ac:dyDescent="0.25">
      <c r="B57" s="4"/>
      <c r="D57" s="96"/>
      <c r="E57" s="96"/>
      <c r="F57" s="96"/>
      <c r="G57" s="96"/>
      <c r="H57" s="96"/>
    </row>
    <row r="58" spans="2:8" ht="15.75" customHeight="1" x14ac:dyDescent="0.25">
      <c r="B58" s="4"/>
      <c r="D58" s="96"/>
      <c r="E58" s="96"/>
      <c r="F58" s="96"/>
      <c r="G58" s="96"/>
      <c r="H58" s="96"/>
    </row>
    <row r="59" spans="2:8" ht="15.75" customHeight="1" x14ac:dyDescent="0.25">
      <c r="B59" s="4"/>
      <c r="D59" s="96"/>
      <c r="E59" s="96"/>
      <c r="F59" s="96"/>
      <c r="G59" s="96"/>
      <c r="H59" s="96"/>
    </row>
    <row r="60" spans="2:8" ht="15.75" customHeight="1" x14ac:dyDescent="0.25">
      <c r="B60" s="4"/>
      <c r="D60" s="96"/>
      <c r="E60" s="96"/>
      <c r="F60" s="96"/>
      <c r="G60" s="96"/>
      <c r="H60" s="96"/>
    </row>
    <row r="61" spans="2:8" ht="15.75" customHeight="1" x14ac:dyDescent="0.25">
      <c r="B61" s="4"/>
      <c r="D61" s="96"/>
      <c r="E61" s="96"/>
      <c r="F61" s="96"/>
      <c r="G61" s="96"/>
      <c r="H61" s="96"/>
    </row>
    <row r="62" spans="2:8" x14ac:dyDescent="0.25">
      <c r="B62" s="4"/>
      <c r="D62" s="96"/>
      <c r="E62" s="96"/>
      <c r="F62" s="96"/>
      <c r="G62" s="96"/>
      <c r="H62" s="96"/>
    </row>
    <row r="65" spans="1:10" ht="20.25" x14ac:dyDescent="0.3">
      <c r="A65" s="1489" t="s">
        <v>793</v>
      </c>
      <c r="B65" s="1489"/>
      <c r="C65" s="1489"/>
      <c r="D65" s="1489"/>
      <c r="E65" s="1489"/>
      <c r="F65" s="1489"/>
      <c r="G65" s="1489"/>
      <c r="H65" s="1489"/>
      <c r="I65" s="1489"/>
      <c r="J65" s="1489"/>
    </row>
    <row r="66" spans="1:10" ht="21" thickBot="1" x14ac:dyDescent="0.35">
      <c r="A66" s="736"/>
      <c r="B66" s="736"/>
      <c r="C66" s="736"/>
      <c r="D66" s="736"/>
      <c r="E66" s="736"/>
      <c r="F66" s="736"/>
      <c r="G66" s="736"/>
      <c r="H66" s="1500" t="s">
        <v>708</v>
      </c>
      <c r="I66" s="1500"/>
      <c r="J66" s="736"/>
    </row>
    <row r="67" spans="1:10" ht="23.25" customHeight="1" thickBot="1" x14ac:dyDescent="0.3">
      <c r="A67" s="451"/>
      <c r="B67" s="1490"/>
      <c r="C67" s="1492" t="s">
        <v>183</v>
      </c>
      <c r="D67" s="1494" t="s">
        <v>48</v>
      </c>
      <c r="E67" s="1496" t="s">
        <v>184</v>
      </c>
      <c r="F67" s="1497"/>
      <c r="G67" s="1496" t="s">
        <v>185</v>
      </c>
      <c r="H67" s="1497"/>
      <c r="I67" s="1498" t="s">
        <v>186</v>
      </c>
      <c r="J67" s="1499"/>
    </row>
    <row r="68" spans="1:10" ht="48" customHeight="1" thickBot="1" x14ac:dyDescent="0.3">
      <c r="A68" s="452"/>
      <c r="B68" s="1491"/>
      <c r="C68" s="1493"/>
      <c r="D68" s="1495"/>
      <c r="E68" s="453" t="s">
        <v>399</v>
      </c>
      <c r="F68" s="454" t="s">
        <v>49</v>
      </c>
      <c r="G68" s="453" t="s">
        <v>399</v>
      </c>
      <c r="H68" s="450" t="s">
        <v>49</v>
      </c>
      <c r="I68" s="779" t="s">
        <v>187</v>
      </c>
      <c r="J68" s="780" t="s">
        <v>49</v>
      </c>
    </row>
    <row r="69" spans="1:10" ht="21" thickBot="1" x14ac:dyDescent="0.35">
      <c r="A69" s="351" t="s">
        <v>73</v>
      </c>
      <c r="B69" s="352" t="s">
        <v>252</v>
      </c>
      <c r="C69" s="353"/>
      <c r="D69" s="354">
        <f>F69+H69</f>
        <v>18654.860008359239</v>
      </c>
      <c r="E69" s="355">
        <f>F69/D69*100</f>
        <v>16.850970731441496</v>
      </c>
      <c r="F69" s="356">
        <f>F70+F102</f>
        <v>3143.5249999999996</v>
      </c>
      <c r="G69" s="357">
        <f>H69/D69*100</f>
        <v>83.149029268558508</v>
      </c>
      <c r="H69" s="358">
        <f>H70+H102</f>
        <v>15511.33500835924</v>
      </c>
      <c r="I69" s="108" t="e">
        <f>J69/D69*100</f>
        <v>#REF!</v>
      </c>
      <c r="J69" s="80" t="e">
        <f>J71+J72+#REF!+J73+#REF!+J74+J75+J77+J83+J87+#REF!+J103+J108+J114+J115+J116+J117+J118</f>
        <v>#REF!</v>
      </c>
    </row>
    <row r="70" spans="1:10" ht="21" thickBot="1" x14ac:dyDescent="0.35">
      <c r="A70" s="359"/>
      <c r="B70" s="360" t="s">
        <v>279</v>
      </c>
      <c r="C70" s="353"/>
      <c r="D70" s="361">
        <f>F70+H70</f>
        <v>17524.961619999998</v>
      </c>
      <c r="E70" s="357">
        <f>F70/D70*100</f>
        <v>11.527769040557818</v>
      </c>
      <c r="F70" s="361">
        <f>F71+F72+F73+F74+F75+F76+F77+F83+F87</f>
        <v>2020.2370999999998</v>
      </c>
      <c r="G70" s="357">
        <f>H70/D70*100</f>
        <v>88.472230959442186</v>
      </c>
      <c r="H70" s="358">
        <f>H71+H72+H73+H74+H75+H76+H77+H83+H87+H88</f>
        <v>15504.72452</v>
      </c>
      <c r="I70" s="108" t="e">
        <f>J70/D70*100</f>
        <v>#REF!</v>
      </c>
      <c r="J70" s="81" t="e">
        <f>J71+J72+#REF!+J73+#REF!+J74+J75+J77+J83+J87+#REF!</f>
        <v>#REF!</v>
      </c>
    </row>
    <row r="71" spans="1:10" ht="21.75" customHeight="1" x14ac:dyDescent="0.2">
      <c r="A71" s="468" t="s">
        <v>76</v>
      </c>
      <c r="B71" s="469" t="s">
        <v>72</v>
      </c>
      <c r="C71" s="970" t="s">
        <v>188</v>
      </c>
      <c r="D71" s="991">
        <f>F71+H71</f>
        <v>9113.2551500000009</v>
      </c>
      <c r="E71" s="981">
        <f>F71/D71*100</f>
        <v>4.9993651280574527</v>
      </c>
      <c r="F71" s="979">
        <v>455.60489999999999</v>
      </c>
      <c r="G71" s="980">
        <f>H71/D71*100</f>
        <v>95.000634871942552</v>
      </c>
      <c r="H71" s="988">
        <v>8657.6502500000006</v>
      </c>
      <c r="I71" s="109">
        <f>J71/D71*100</f>
        <v>4.3288495695196243</v>
      </c>
      <c r="J71" s="82">
        <v>394.49910633000002</v>
      </c>
    </row>
    <row r="72" spans="1:10" ht="21.75" customHeight="1" x14ac:dyDescent="0.2">
      <c r="A72" s="470" t="s">
        <v>77</v>
      </c>
      <c r="B72" s="471" t="s">
        <v>65</v>
      </c>
      <c r="C72" s="317" t="s">
        <v>188</v>
      </c>
      <c r="D72" s="318">
        <f>F72+H72</f>
        <v>4832.7874499999998</v>
      </c>
      <c r="E72" s="315">
        <f t="shared" ref="E72" si="0">F72/D72*100</f>
        <v>29.731708974703619</v>
      </c>
      <c r="F72" s="311">
        <v>1436.8703</v>
      </c>
      <c r="G72" s="981">
        <f t="shared" ref="G72:G84" si="1">H72/D72*100</f>
        <v>70.268291025296392</v>
      </c>
      <c r="H72" s="987">
        <v>3395.9171500000002</v>
      </c>
      <c r="I72" s="110"/>
      <c r="J72" s="83"/>
    </row>
    <row r="73" spans="1:10" ht="21.75" customHeight="1" x14ac:dyDescent="0.2">
      <c r="A73" s="470" t="s">
        <v>78</v>
      </c>
      <c r="B73" s="467" t="s">
        <v>172</v>
      </c>
      <c r="C73" s="317" t="s">
        <v>189</v>
      </c>
      <c r="D73" s="318">
        <f t="shared" ref="D73:D119" si="2">F73+H73</f>
        <v>27.408000000000001</v>
      </c>
      <c r="E73" s="315">
        <f>F73/D73*100</f>
        <v>24.216287215411558</v>
      </c>
      <c r="F73" s="311">
        <v>6.6372</v>
      </c>
      <c r="G73" s="981">
        <f t="shared" si="1"/>
        <v>75.783712784588445</v>
      </c>
      <c r="H73" s="307">
        <v>20.770800000000001</v>
      </c>
      <c r="I73" s="110">
        <f>J73/D73*100</f>
        <v>2.2149335960303558E-2</v>
      </c>
      <c r="J73" s="83">
        <v>6.0706900000000001E-3</v>
      </c>
    </row>
    <row r="74" spans="1:10" ht="21.75" customHeight="1" x14ac:dyDescent="0.2">
      <c r="A74" s="319" t="s">
        <v>79</v>
      </c>
      <c r="B74" s="467" t="s">
        <v>404</v>
      </c>
      <c r="C74" s="317" t="s">
        <v>190</v>
      </c>
      <c r="D74" s="318">
        <f t="shared" si="2"/>
        <v>174.44954000000001</v>
      </c>
      <c r="E74" s="315"/>
      <c r="F74" s="311"/>
      <c r="G74" s="981">
        <f>H74/D74*100</f>
        <v>100</v>
      </c>
      <c r="H74" s="307">
        <v>174.44954000000001</v>
      </c>
      <c r="I74" s="110"/>
      <c r="J74" s="83"/>
    </row>
    <row r="75" spans="1:10" ht="21.75" customHeight="1" x14ac:dyDescent="0.25">
      <c r="A75" s="463" t="s">
        <v>80</v>
      </c>
      <c r="B75" s="467" t="s">
        <v>210</v>
      </c>
      <c r="C75" s="971" t="s">
        <v>190</v>
      </c>
      <c r="D75" s="318">
        <f t="shared" si="2"/>
        <v>76.886700000000005</v>
      </c>
      <c r="E75" s="315">
        <f>F75/D75*100</f>
        <v>100</v>
      </c>
      <c r="F75" s="311">
        <v>76.886700000000005</v>
      </c>
      <c r="G75" s="981"/>
      <c r="H75" s="986"/>
      <c r="I75" s="110"/>
      <c r="J75" s="83"/>
    </row>
    <row r="76" spans="1:10" ht="21.75" customHeight="1" x14ac:dyDescent="0.25">
      <c r="A76" s="463" t="s">
        <v>81</v>
      </c>
      <c r="B76" s="467" t="s">
        <v>359</v>
      </c>
      <c r="C76" s="971" t="s">
        <v>190</v>
      </c>
      <c r="D76" s="318">
        <f>F76+H76</f>
        <v>2.1505000000000001</v>
      </c>
      <c r="E76" s="315">
        <f t="shared" ref="E76:E82" si="3">F76/D76*100</f>
        <v>100</v>
      </c>
      <c r="F76" s="311">
        <v>2.1505000000000001</v>
      </c>
      <c r="G76" s="981"/>
      <c r="H76" s="986"/>
      <c r="I76" s="110"/>
      <c r="J76" s="83"/>
    </row>
    <row r="77" spans="1:10" ht="21.75" customHeight="1" x14ac:dyDescent="0.2">
      <c r="A77" s="319" t="s">
        <v>82</v>
      </c>
      <c r="B77" s="472" t="s">
        <v>142</v>
      </c>
      <c r="C77" s="320" t="s">
        <v>191</v>
      </c>
      <c r="D77" s="318">
        <f t="shared" si="2"/>
        <v>586.75393999999994</v>
      </c>
      <c r="E77" s="315">
        <f t="shared" si="3"/>
        <v>3.2324964021545388</v>
      </c>
      <c r="F77" s="311">
        <f>SUM(F78:F82)</f>
        <v>18.966799999999999</v>
      </c>
      <c r="G77" s="981">
        <f>H77/D77*100</f>
        <v>96.767503597845447</v>
      </c>
      <c r="H77" s="307">
        <f>SUM(H78:H82)</f>
        <v>567.78713999999991</v>
      </c>
      <c r="I77" s="110"/>
      <c r="J77" s="84"/>
    </row>
    <row r="78" spans="1:10" ht="21.75" customHeight="1" x14ac:dyDescent="0.2">
      <c r="A78" s="321" t="s">
        <v>165</v>
      </c>
      <c r="B78" s="322" t="s">
        <v>143</v>
      </c>
      <c r="C78" s="320"/>
      <c r="D78" s="318">
        <f t="shared" si="2"/>
        <v>14.4185</v>
      </c>
      <c r="E78" s="315">
        <f t="shared" si="3"/>
        <v>100</v>
      </c>
      <c r="F78" s="311">
        <v>14.4185</v>
      </c>
      <c r="G78" s="981"/>
      <c r="H78" s="307"/>
      <c r="I78" s="110"/>
      <c r="J78" s="83"/>
    </row>
    <row r="79" spans="1:10" ht="21.75" customHeight="1" x14ac:dyDescent="0.2">
      <c r="A79" s="321" t="s">
        <v>166</v>
      </c>
      <c r="B79" s="323" t="s">
        <v>173</v>
      </c>
      <c r="C79" s="317"/>
      <c r="D79" s="318">
        <f t="shared" si="2"/>
        <v>536.31210999999996</v>
      </c>
      <c r="E79" s="315"/>
      <c r="F79" s="311"/>
      <c r="G79" s="981">
        <f t="shared" si="1"/>
        <v>100</v>
      </c>
      <c r="H79" s="307">
        <v>536.31210999999996</v>
      </c>
      <c r="I79" s="110"/>
      <c r="J79" s="83"/>
    </row>
    <row r="80" spans="1:10" ht="21.75" customHeight="1" x14ac:dyDescent="0.2">
      <c r="A80" s="321" t="s">
        <v>167</v>
      </c>
      <c r="B80" s="324" t="s">
        <v>281</v>
      </c>
      <c r="C80" s="317"/>
      <c r="D80" s="318">
        <f t="shared" si="2"/>
        <v>31.31053</v>
      </c>
      <c r="E80" s="315"/>
      <c r="F80" s="311"/>
      <c r="G80" s="981">
        <f t="shared" si="1"/>
        <v>100</v>
      </c>
      <c r="H80" s="307">
        <v>31.31053</v>
      </c>
      <c r="I80" s="110"/>
      <c r="J80" s="83"/>
    </row>
    <row r="81" spans="1:10" ht="21.75" customHeight="1" x14ac:dyDescent="0.2">
      <c r="A81" s="321" t="s">
        <v>4</v>
      </c>
      <c r="B81" s="324" t="s">
        <v>421</v>
      </c>
      <c r="C81" s="317"/>
      <c r="D81" s="318">
        <f t="shared" si="2"/>
        <v>0.16450000000000001</v>
      </c>
      <c r="E81" s="315"/>
      <c r="F81" s="311"/>
      <c r="G81" s="981">
        <f t="shared" si="1"/>
        <v>100</v>
      </c>
      <c r="H81" s="307">
        <v>0.16450000000000001</v>
      </c>
      <c r="I81" s="110"/>
      <c r="J81" s="83"/>
    </row>
    <row r="82" spans="1:10" ht="21.75" customHeight="1" x14ac:dyDescent="0.2">
      <c r="A82" s="321" t="s">
        <v>356</v>
      </c>
      <c r="B82" s="322" t="s">
        <v>144</v>
      </c>
      <c r="C82" s="320"/>
      <c r="D82" s="318">
        <f t="shared" si="2"/>
        <v>4.5483000000000002</v>
      </c>
      <c r="E82" s="315">
        <f t="shared" si="3"/>
        <v>100</v>
      </c>
      <c r="F82" s="311">
        <v>4.5483000000000002</v>
      </c>
      <c r="G82" s="981"/>
      <c r="H82" s="307"/>
      <c r="I82" s="110"/>
      <c r="J82" s="83"/>
    </row>
    <row r="83" spans="1:10" ht="21.75" customHeight="1" x14ac:dyDescent="0.2">
      <c r="A83" s="321" t="s">
        <v>87</v>
      </c>
      <c r="B83" s="473" t="s">
        <v>405</v>
      </c>
      <c r="C83" s="317" t="s">
        <v>192</v>
      </c>
      <c r="D83" s="318">
        <f>F83+H83</f>
        <v>2688.14975</v>
      </c>
      <c r="E83" s="315"/>
      <c r="F83" s="311"/>
      <c r="G83" s="981">
        <f t="shared" si="1"/>
        <v>100</v>
      </c>
      <c r="H83" s="307">
        <f>SUM(H84)</f>
        <v>2688.14975</v>
      </c>
      <c r="I83" s="110">
        <f>J83/D83*100</f>
        <v>36.081953541836725</v>
      </c>
      <c r="J83" s="84">
        <f>J84+J85+J86</f>
        <v>969.9369439300001</v>
      </c>
    </row>
    <row r="84" spans="1:10" ht="21.75" customHeight="1" x14ac:dyDescent="0.2">
      <c r="A84" s="321" t="s">
        <v>145</v>
      </c>
      <c r="B84" s="322" t="s">
        <v>175</v>
      </c>
      <c r="C84" s="317"/>
      <c r="D84" s="318">
        <f t="shared" si="2"/>
        <v>2688.14975</v>
      </c>
      <c r="E84" s="315"/>
      <c r="F84" s="311"/>
      <c r="G84" s="981">
        <f t="shared" si="1"/>
        <v>100</v>
      </c>
      <c r="H84" s="307">
        <v>2688.14975</v>
      </c>
      <c r="I84" s="110">
        <f>J84/D84*100</f>
        <v>34.652128175150956</v>
      </c>
      <c r="J84" s="83">
        <v>931.50109691</v>
      </c>
    </row>
    <row r="85" spans="1:10" ht="21.75" customHeight="1" x14ac:dyDescent="0.2">
      <c r="A85" s="474" t="s">
        <v>357</v>
      </c>
      <c r="B85" s="322" t="s">
        <v>176</v>
      </c>
      <c r="C85" s="317"/>
      <c r="D85" s="318"/>
      <c r="E85" s="315"/>
      <c r="F85" s="311"/>
      <c r="G85" s="981"/>
      <c r="H85" s="307"/>
      <c r="I85" s="110" t="e">
        <f>J85/D85*100</f>
        <v>#DIV/0!</v>
      </c>
      <c r="J85" s="83">
        <v>38.427483000000002</v>
      </c>
    </row>
    <row r="86" spans="1:10" ht="21.75" customHeight="1" x14ac:dyDescent="0.2">
      <c r="A86" s="474" t="s">
        <v>358</v>
      </c>
      <c r="B86" s="322" t="s">
        <v>774</v>
      </c>
      <c r="C86" s="317"/>
      <c r="D86" s="318"/>
      <c r="E86" s="315"/>
      <c r="F86" s="311"/>
      <c r="G86" s="981"/>
      <c r="H86" s="307"/>
      <c r="I86" s="110" t="e">
        <f>J86/D86*100</f>
        <v>#DIV/0!</v>
      </c>
      <c r="J86" s="83">
        <v>8.3640199999999998E-3</v>
      </c>
    </row>
    <row r="87" spans="1:10" ht="16.5" thickBot="1" x14ac:dyDescent="0.25">
      <c r="A87" s="470" t="s">
        <v>83</v>
      </c>
      <c r="B87" s="473" t="s">
        <v>89</v>
      </c>
      <c r="C87" s="317" t="s">
        <v>193</v>
      </c>
      <c r="D87" s="318">
        <f t="shared" si="2"/>
        <v>23.120699999999999</v>
      </c>
      <c r="E87" s="315">
        <f>F87/D87*100</f>
        <v>100</v>
      </c>
      <c r="F87" s="311">
        <v>23.120699999999999</v>
      </c>
      <c r="G87" s="981"/>
      <c r="H87" s="989"/>
      <c r="I87" s="110">
        <f>J87/D87*100</f>
        <v>338.31330011634606</v>
      </c>
      <c r="J87" s="83">
        <v>78.220403180000019</v>
      </c>
    </row>
    <row r="88" spans="1:10" ht="16.5" hidden="1" thickBot="1" x14ac:dyDescent="0.25">
      <c r="A88" s="321" t="s">
        <v>84</v>
      </c>
      <c r="B88" s="325" t="s">
        <v>370</v>
      </c>
      <c r="C88" s="317" t="s">
        <v>394</v>
      </c>
      <c r="D88" s="314">
        <f t="shared" si="2"/>
        <v>-1.1E-4</v>
      </c>
      <c r="E88" s="315"/>
      <c r="F88" s="311"/>
      <c r="G88" s="315">
        <f>H88/D88*100</f>
        <v>100</v>
      </c>
      <c r="H88" s="307">
        <f>SUM(H89:H101)</f>
        <v>-1.1E-4</v>
      </c>
      <c r="I88" s="105"/>
      <c r="J88" s="89"/>
    </row>
    <row r="89" spans="1:10" ht="16.5" hidden="1" thickBot="1" x14ac:dyDescent="0.25">
      <c r="A89" s="326" t="s">
        <v>340</v>
      </c>
      <c r="B89" s="327" t="s">
        <v>371</v>
      </c>
      <c r="C89" s="317"/>
      <c r="D89" s="318">
        <f t="shared" si="2"/>
        <v>-1.1E-4</v>
      </c>
      <c r="E89" s="315"/>
      <c r="F89" s="311"/>
      <c r="G89" s="315"/>
      <c r="H89" s="307">
        <v>-1.1E-4</v>
      </c>
      <c r="I89" s="105"/>
      <c r="J89" s="89"/>
    </row>
    <row r="90" spans="1:10" ht="16.5" hidden="1" thickBot="1" x14ac:dyDescent="0.25">
      <c r="A90" s="321" t="s">
        <v>341</v>
      </c>
      <c r="B90" s="327" t="s">
        <v>372</v>
      </c>
      <c r="C90" s="317"/>
      <c r="D90" s="318">
        <f t="shared" si="2"/>
        <v>0</v>
      </c>
      <c r="E90" s="315"/>
      <c r="F90" s="311"/>
      <c r="G90" s="315"/>
      <c r="H90" s="307"/>
      <c r="I90" s="105"/>
      <c r="J90" s="89"/>
    </row>
    <row r="91" spans="1:10" ht="16.5" hidden="1" thickBot="1" x14ac:dyDescent="0.25">
      <c r="A91" s="319" t="s">
        <v>342</v>
      </c>
      <c r="B91" s="322" t="s">
        <v>373</v>
      </c>
      <c r="C91" s="320"/>
      <c r="D91" s="318">
        <f t="shared" si="2"/>
        <v>0</v>
      </c>
      <c r="E91" s="315"/>
      <c r="F91" s="311"/>
      <c r="G91" s="315"/>
      <c r="H91" s="307"/>
      <c r="I91" s="105"/>
      <c r="J91" s="89"/>
    </row>
    <row r="92" spans="1:10" ht="16.5" hidden="1" thickBot="1" x14ac:dyDescent="0.25">
      <c r="A92" s="321" t="s">
        <v>384</v>
      </c>
      <c r="B92" s="322" t="s">
        <v>374</v>
      </c>
      <c r="C92" s="320"/>
      <c r="D92" s="318">
        <f t="shared" si="2"/>
        <v>0</v>
      </c>
      <c r="E92" s="315"/>
      <c r="F92" s="312"/>
      <c r="G92" s="315"/>
      <c r="H92" s="307"/>
      <c r="I92" s="105"/>
      <c r="J92" s="89"/>
    </row>
    <row r="93" spans="1:10" ht="16.5" hidden="1" thickBot="1" x14ac:dyDescent="0.25">
      <c r="A93" s="321" t="s">
        <v>385</v>
      </c>
      <c r="B93" s="328" t="s">
        <v>375</v>
      </c>
      <c r="C93" s="320"/>
      <c r="D93" s="318">
        <f t="shared" si="2"/>
        <v>0</v>
      </c>
      <c r="E93" s="315"/>
      <c r="F93" s="312"/>
      <c r="G93" s="315" t="e">
        <f>H93/D93*100</f>
        <v>#DIV/0!</v>
      </c>
      <c r="H93" s="307">
        <v>0</v>
      </c>
      <c r="I93" s="105"/>
      <c r="J93" s="89"/>
    </row>
    <row r="94" spans="1:10" ht="16.5" hidden="1" thickBot="1" x14ac:dyDescent="0.25">
      <c r="A94" s="321" t="s">
        <v>386</v>
      </c>
      <c r="B94" s="328" t="s">
        <v>376</v>
      </c>
      <c r="C94" s="320"/>
      <c r="D94" s="318">
        <f t="shared" si="2"/>
        <v>0</v>
      </c>
      <c r="E94" s="315"/>
      <c r="F94" s="312"/>
      <c r="G94" s="315"/>
      <c r="H94" s="307"/>
      <c r="I94" s="105"/>
      <c r="J94" s="89"/>
    </row>
    <row r="95" spans="1:10" ht="16.5" hidden="1" thickBot="1" x14ac:dyDescent="0.25">
      <c r="A95" s="321" t="s">
        <v>387</v>
      </c>
      <c r="B95" s="329" t="s">
        <v>377</v>
      </c>
      <c r="C95" s="317"/>
      <c r="D95" s="318">
        <f t="shared" si="2"/>
        <v>0</v>
      </c>
      <c r="E95" s="315"/>
      <c r="F95" s="311"/>
      <c r="G95" s="315"/>
      <c r="H95" s="307"/>
      <c r="I95" s="105"/>
      <c r="J95" s="89"/>
    </row>
    <row r="96" spans="1:10" ht="16.5" hidden="1" thickBot="1" x14ac:dyDescent="0.25">
      <c r="A96" s="321" t="s">
        <v>388</v>
      </c>
      <c r="B96" s="329" t="s">
        <v>378</v>
      </c>
      <c r="C96" s="317"/>
      <c r="D96" s="318">
        <f t="shared" si="2"/>
        <v>0</v>
      </c>
      <c r="E96" s="315"/>
      <c r="F96" s="311"/>
      <c r="G96" s="315"/>
      <c r="H96" s="307"/>
      <c r="I96" s="105"/>
      <c r="J96" s="89"/>
    </row>
    <row r="97" spans="1:13" ht="16.5" hidden="1" thickBot="1" x14ac:dyDescent="0.25">
      <c r="A97" s="321" t="s">
        <v>389</v>
      </c>
      <c r="B97" s="323" t="s">
        <v>379</v>
      </c>
      <c r="C97" s="317"/>
      <c r="D97" s="318">
        <f t="shared" si="2"/>
        <v>0</v>
      </c>
      <c r="E97" s="315"/>
      <c r="F97" s="311"/>
      <c r="G97" s="315"/>
      <c r="H97" s="307"/>
      <c r="I97" s="105"/>
      <c r="J97" s="89"/>
    </row>
    <row r="98" spans="1:13" ht="16.5" hidden="1" thickBot="1" x14ac:dyDescent="0.25">
      <c r="A98" s="321" t="s">
        <v>390</v>
      </c>
      <c r="B98" s="322" t="s">
        <v>380</v>
      </c>
      <c r="C98" s="320"/>
      <c r="D98" s="318">
        <f t="shared" si="2"/>
        <v>0</v>
      </c>
      <c r="E98" s="315"/>
      <c r="F98" s="311"/>
      <c r="G98" s="315"/>
      <c r="H98" s="307"/>
      <c r="I98" s="105"/>
      <c r="J98" s="89"/>
    </row>
    <row r="99" spans="1:13" ht="16.5" hidden="1" thickBot="1" x14ac:dyDescent="0.25">
      <c r="A99" s="321" t="s">
        <v>391</v>
      </c>
      <c r="B99" s="322" t="s">
        <v>381</v>
      </c>
      <c r="C99" s="320"/>
      <c r="D99" s="318">
        <f t="shared" si="2"/>
        <v>0</v>
      </c>
      <c r="E99" s="315"/>
      <c r="F99" s="311"/>
      <c r="G99" s="315"/>
      <c r="H99" s="307"/>
      <c r="I99" s="105"/>
      <c r="J99" s="89"/>
    </row>
    <row r="100" spans="1:13" ht="16.5" hidden="1" thickBot="1" x14ac:dyDescent="0.25">
      <c r="A100" s="321" t="s">
        <v>392</v>
      </c>
      <c r="B100" s="322" t="s">
        <v>382</v>
      </c>
      <c r="C100" s="320"/>
      <c r="D100" s="318">
        <f t="shared" si="2"/>
        <v>0</v>
      </c>
      <c r="E100" s="315"/>
      <c r="F100" s="311"/>
      <c r="G100" s="315"/>
      <c r="H100" s="307"/>
      <c r="I100" s="105"/>
      <c r="J100" s="89"/>
    </row>
    <row r="101" spans="1:13" ht="16.5" hidden="1" thickBot="1" x14ac:dyDescent="0.25">
      <c r="A101" s="326" t="s">
        <v>393</v>
      </c>
      <c r="B101" s="327" t="s">
        <v>383</v>
      </c>
      <c r="C101" s="330"/>
      <c r="D101" s="318">
        <f t="shared" si="2"/>
        <v>0</v>
      </c>
      <c r="E101" s="316"/>
      <c r="F101" s="313"/>
      <c r="G101" s="316"/>
      <c r="H101" s="308"/>
      <c r="I101" s="105"/>
      <c r="J101" s="89"/>
    </row>
    <row r="102" spans="1:13" ht="16.5" thickBot="1" x14ac:dyDescent="0.25">
      <c r="A102" s="362"/>
      <c r="B102" s="363" t="s">
        <v>280</v>
      </c>
      <c r="C102" s="364"/>
      <c r="D102" s="365">
        <f>F102+H102</f>
        <v>1129.89838835924</v>
      </c>
      <c r="E102" s="357">
        <f>F102/D102*100</f>
        <v>99.414948421261201</v>
      </c>
      <c r="F102" s="365">
        <f>F103+F108+F114+F115+F116+F117+F118</f>
        <v>1123.2879</v>
      </c>
      <c r="G102" s="357">
        <f>H102/D102*100</f>
        <v>0.58505157873880687</v>
      </c>
      <c r="H102" s="358">
        <f>H103+H108+H114+H115+H116+H117+H118</f>
        <v>6.6104883592400689</v>
      </c>
      <c r="I102" s="108" t="e">
        <f>J102/D102*100</f>
        <v>#REF!</v>
      </c>
      <c r="J102" s="86" t="e">
        <f>J103+J108+J114+J115+J116+J117+J118+#REF!</f>
        <v>#REF!</v>
      </c>
    </row>
    <row r="103" spans="1:13" ht="19.5" customHeight="1" x14ac:dyDescent="0.25">
      <c r="A103" s="461" t="s">
        <v>84</v>
      </c>
      <c r="B103" s="462" t="s">
        <v>406</v>
      </c>
      <c r="C103" s="972" t="s">
        <v>194</v>
      </c>
      <c r="D103" s="318">
        <f t="shared" si="2"/>
        <v>330.262</v>
      </c>
      <c r="E103" s="981">
        <f t="shared" ref="E103:E109" si="4">F103/D103*100</f>
        <v>100</v>
      </c>
      <c r="F103" s="978">
        <f>SUM(F104:F107)</f>
        <v>330.262</v>
      </c>
      <c r="G103" s="315"/>
      <c r="H103" s="985"/>
      <c r="I103" s="111" t="e">
        <f>J103/D103*100</f>
        <v>#REF!</v>
      </c>
      <c r="J103" s="87" t="e">
        <f>J104+#REF!+J106+J107+#REF!</f>
        <v>#REF!</v>
      </c>
      <c r="M103" s="296"/>
    </row>
    <row r="104" spans="1:13" ht="19.5" customHeight="1" x14ac:dyDescent="0.2">
      <c r="A104" s="321" t="s">
        <v>340</v>
      </c>
      <c r="B104" s="322" t="s">
        <v>146</v>
      </c>
      <c r="C104" s="317"/>
      <c r="D104" s="314">
        <f t="shared" si="2"/>
        <v>223.7724</v>
      </c>
      <c r="E104" s="315">
        <f t="shared" si="4"/>
        <v>100</v>
      </c>
      <c r="F104" s="311">
        <v>223.7724</v>
      </c>
      <c r="G104" s="315"/>
      <c r="H104" s="307"/>
      <c r="I104" s="110"/>
      <c r="J104" s="85"/>
    </row>
    <row r="105" spans="1:13" ht="19.5" customHeight="1" x14ac:dyDescent="0.2">
      <c r="A105" s="463" t="s">
        <v>341</v>
      </c>
      <c r="B105" s="323" t="s">
        <v>634</v>
      </c>
      <c r="C105" s="971"/>
      <c r="D105" s="314">
        <f t="shared" si="2"/>
        <v>62.106200000000001</v>
      </c>
      <c r="E105" s="315">
        <f t="shared" si="4"/>
        <v>100</v>
      </c>
      <c r="F105" s="311">
        <v>62.106200000000001</v>
      </c>
      <c r="G105" s="315"/>
      <c r="H105" s="309"/>
      <c r="I105" s="110"/>
      <c r="J105" s="88"/>
    </row>
    <row r="106" spans="1:13" ht="19.5" customHeight="1" x14ac:dyDescent="0.25">
      <c r="A106" s="463" t="s">
        <v>342</v>
      </c>
      <c r="B106" s="323" t="s">
        <v>407</v>
      </c>
      <c r="C106" s="971"/>
      <c r="D106" s="314">
        <f>F106</f>
        <v>1.4139999999999999</v>
      </c>
      <c r="E106" s="315">
        <f t="shared" si="4"/>
        <v>100</v>
      </c>
      <c r="F106" s="311">
        <v>1.4139999999999999</v>
      </c>
      <c r="G106" s="315"/>
      <c r="H106" s="986"/>
      <c r="I106" s="110"/>
      <c r="J106" s="88"/>
    </row>
    <row r="107" spans="1:13" ht="30" x14ac:dyDescent="0.2">
      <c r="A107" s="464" t="s">
        <v>384</v>
      </c>
      <c r="B107" s="322" t="s">
        <v>603</v>
      </c>
      <c r="C107" s="971"/>
      <c r="D107" s="314">
        <f t="shared" si="2"/>
        <v>42.9694</v>
      </c>
      <c r="E107" s="315">
        <f t="shared" si="4"/>
        <v>100</v>
      </c>
      <c r="F107" s="314">
        <v>42.9694</v>
      </c>
      <c r="G107" s="315"/>
      <c r="H107" s="307"/>
      <c r="I107" s="110"/>
      <c r="J107" s="85"/>
    </row>
    <row r="108" spans="1:13" ht="19.5" customHeight="1" x14ac:dyDescent="0.25">
      <c r="A108" s="465" t="s">
        <v>85</v>
      </c>
      <c r="B108" s="462" t="s">
        <v>159</v>
      </c>
      <c r="C108" s="971" t="s">
        <v>195</v>
      </c>
      <c r="D108" s="314">
        <f t="shared" si="2"/>
        <v>15.508588359240068</v>
      </c>
      <c r="E108" s="315">
        <f t="shared" si="4"/>
        <v>57.375305823360009</v>
      </c>
      <c r="F108" s="311">
        <f>SUM(F109:F113)</f>
        <v>8.8980999999999995</v>
      </c>
      <c r="G108" s="315">
        <f>H108/D108*100</f>
        <v>42.624694176639991</v>
      </c>
      <c r="H108" s="986">
        <f>SUM(H109:H113)</f>
        <v>6.6104883592400689</v>
      </c>
      <c r="I108" s="110">
        <f>J108/D108*100</f>
        <v>1383.8720777067324</v>
      </c>
      <c r="J108" s="90">
        <f>J109+J110+J111+J112+J113</f>
        <v>214.61902394999998</v>
      </c>
    </row>
    <row r="109" spans="1:13" ht="15.75" x14ac:dyDescent="0.25">
      <c r="A109" s="465" t="s">
        <v>177</v>
      </c>
      <c r="B109" s="323" t="s">
        <v>160</v>
      </c>
      <c r="C109" s="971"/>
      <c r="D109" s="314">
        <f t="shared" si="2"/>
        <v>15.368048359240069</v>
      </c>
      <c r="E109" s="315">
        <f t="shared" si="4"/>
        <v>57.9</v>
      </c>
      <c r="F109" s="311">
        <v>8.8980999999999995</v>
      </c>
      <c r="G109" s="315">
        <f>H109/D109*100</f>
        <v>42.1</v>
      </c>
      <c r="H109" s="986">
        <f>F109*42.1/57.9</f>
        <v>6.4699483592400693</v>
      </c>
      <c r="I109" s="110">
        <f>J109/D109*100</f>
        <v>1259.7886666174802</v>
      </c>
      <c r="J109" s="83">
        <v>193.60493151</v>
      </c>
    </row>
    <row r="110" spans="1:13" ht="19.5" customHeight="1" x14ac:dyDescent="0.25">
      <c r="A110" s="321" t="s">
        <v>178</v>
      </c>
      <c r="B110" s="322" t="s">
        <v>211</v>
      </c>
      <c r="C110" s="971"/>
      <c r="D110" s="314"/>
      <c r="E110" s="315"/>
      <c r="F110" s="311"/>
      <c r="G110" s="315"/>
      <c r="H110" s="986"/>
      <c r="I110" s="110"/>
      <c r="J110" s="83"/>
    </row>
    <row r="111" spans="1:13" ht="15.75" x14ac:dyDescent="0.25">
      <c r="A111" s="465" t="s">
        <v>179</v>
      </c>
      <c r="B111" s="322" t="s">
        <v>212</v>
      </c>
      <c r="C111" s="971"/>
      <c r="D111" s="314"/>
      <c r="E111" s="315"/>
      <c r="F111" s="311"/>
      <c r="G111" s="315"/>
      <c r="H111" s="986"/>
      <c r="I111" s="110"/>
      <c r="J111" s="83"/>
    </row>
    <row r="112" spans="1:13" ht="15.75" x14ac:dyDescent="0.25">
      <c r="A112" s="321" t="s">
        <v>180</v>
      </c>
      <c r="B112" s="322" t="s">
        <v>417</v>
      </c>
      <c r="C112" s="317"/>
      <c r="D112" s="314">
        <f t="shared" si="2"/>
        <v>0.14054</v>
      </c>
      <c r="E112" s="315"/>
      <c r="F112" s="311"/>
      <c r="G112" s="315">
        <f>H112/D112*100</f>
        <v>100</v>
      </c>
      <c r="H112" s="986">
        <v>0.14054</v>
      </c>
      <c r="I112" s="110">
        <f>J112/D112*100</f>
        <v>104.87178739148997</v>
      </c>
      <c r="J112" s="83">
        <v>0.14738681000000001</v>
      </c>
    </row>
    <row r="113" spans="1:12" ht="15.75" x14ac:dyDescent="0.2">
      <c r="A113" s="321" t="s">
        <v>181</v>
      </c>
      <c r="B113" s="322" t="s">
        <v>408</v>
      </c>
      <c r="C113" s="317"/>
      <c r="D113" s="314"/>
      <c r="E113" s="315"/>
      <c r="F113" s="311"/>
      <c r="G113" s="315"/>
      <c r="H113" s="307"/>
      <c r="I113" s="110" t="e">
        <f>J113/D113*100</f>
        <v>#DIV/0!</v>
      </c>
      <c r="J113" s="83">
        <v>20.866705629999998</v>
      </c>
    </row>
    <row r="114" spans="1:12" ht="20.25" customHeight="1" x14ac:dyDescent="0.2">
      <c r="A114" s="465" t="s">
        <v>86</v>
      </c>
      <c r="B114" s="466" t="s">
        <v>147</v>
      </c>
      <c r="C114" s="971" t="s">
        <v>196</v>
      </c>
      <c r="D114" s="314">
        <f t="shared" si="2"/>
        <v>0.36309999999999998</v>
      </c>
      <c r="E114" s="315">
        <f>F114/D114*100</f>
        <v>100</v>
      </c>
      <c r="F114" s="311">
        <v>0.36309999999999998</v>
      </c>
      <c r="G114" s="315"/>
      <c r="H114" s="310"/>
      <c r="I114" s="110">
        <f>J114/D114*100</f>
        <v>61909.846166345349</v>
      </c>
      <c r="J114" s="89">
        <v>224.79465142999996</v>
      </c>
    </row>
    <row r="115" spans="1:12" ht="20.25" customHeight="1" x14ac:dyDescent="0.25">
      <c r="A115" s="465" t="s">
        <v>88</v>
      </c>
      <c r="B115" s="466" t="s">
        <v>148</v>
      </c>
      <c r="C115" s="971" t="s">
        <v>197</v>
      </c>
      <c r="D115" s="314">
        <f t="shared" si="2"/>
        <v>154.4984</v>
      </c>
      <c r="E115" s="315">
        <f>F115/D115*100</f>
        <v>100</v>
      </c>
      <c r="F115" s="311">
        <v>154.4984</v>
      </c>
      <c r="G115" s="315"/>
      <c r="H115" s="986"/>
      <c r="I115" s="110"/>
      <c r="J115" s="83"/>
    </row>
    <row r="116" spans="1:12" s="192" customFormat="1" ht="15.75" hidden="1" x14ac:dyDescent="0.2">
      <c r="A116" s="465" t="s">
        <v>168</v>
      </c>
      <c r="B116" s="467" t="s">
        <v>149</v>
      </c>
      <c r="C116" s="971" t="s">
        <v>198</v>
      </c>
      <c r="D116" s="314">
        <f t="shared" si="2"/>
        <v>0</v>
      </c>
      <c r="E116" s="315"/>
      <c r="F116" s="311"/>
      <c r="G116" s="315"/>
      <c r="H116" s="987"/>
      <c r="I116" s="110" t="e">
        <f>J116/D116*100</f>
        <v>#DIV/0!</v>
      </c>
      <c r="J116" s="83">
        <v>12.76659151</v>
      </c>
    </row>
    <row r="117" spans="1:12" ht="20.25" customHeight="1" x14ac:dyDescent="0.25">
      <c r="A117" s="465" t="s">
        <v>168</v>
      </c>
      <c r="B117" s="462" t="s">
        <v>150</v>
      </c>
      <c r="C117" s="971" t="s">
        <v>199</v>
      </c>
      <c r="D117" s="314">
        <f t="shared" si="2"/>
        <v>610.72659999999996</v>
      </c>
      <c r="E117" s="315">
        <f>F117/D117*100</f>
        <v>100</v>
      </c>
      <c r="F117" s="311">
        <v>610.72659999999996</v>
      </c>
      <c r="G117" s="315"/>
      <c r="H117" s="986"/>
      <c r="I117" s="110">
        <f>J117/D117*100</f>
        <v>1.6472930931778638</v>
      </c>
      <c r="J117" s="89">
        <v>10.060457099999999</v>
      </c>
    </row>
    <row r="118" spans="1:12" ht="20.25" customHeight="1" thickBot="1" x14ac:dyDescent="0.25">
      <c r="A118" s="465" t="s">
        <v>182</v>
      </c>
      <c r="B118" s="467" t="s">
        <v>75</v>
      </c>
      <c r="C118" s="973" t="s">
        <v>200</v>
      </c>
      <c r="D118" s="314">
        <f t="shared" si="2"/>
        <v>18.5397</v>
      </c>
      <c r="E118" s="315">
        <f>F118/D118*100</f>
        <v>100</v>
      </c>
      <c r="F118" s="311">
        <v>18.5397</v>
      </c>
      <c r="G118" s="315"/>
      <c r="H118" s="987"/>
      <c r="I118" s="110">
        <f>J118/D118*100</f>
        <v>146.7468314481896</v>
      </c>
      <c r="J118" s="83">
        <v>27.206422310000004</v>
      </c>
    </row>
    <row r="119" spans="1:12" ht="21" thickBot="1" x14ac:dyDescent="0.25">
      <c r="A119" s="366" t="s">
        <v>74</v>
      </c>
      <c r="B119" s="352" t="s">
        <v>52</v>
      </c>
      <c r="C119" s="367"/>
      <c r="D119" s="368">
        <f t="shared" si="2"/>
        <v>3442.8814999999995</v>
      </c>
      <c r="E119" s="357">
        <f>F119/D119*100</f>
        <v>100</v>
      </c>
      <c r="F119" s="369">
        <f>SUM(F120:F129)</f>
        <v>3442.8814999999995</v>
      </c>
      <c r="G119" s="357">
        <f>H119/D119*100</f>
        <v>0</v>
      </c>
      <c r="H119" s="370">
        <f>H120+H121+H122+H125+H126+H127+H128+H129</f>
        <v>0</v>
      </c>
      <c r="I119" s="112"/>
      <c r="J119" s="91"/>
    </row>
    <row r="120" spans="1:12" ht="20.25" x14ac:dyDescent="0.2">
      <c r="A120" s="455"/>
      <c r="B120" s="456" t="s">
        <v>161</v>
      </c>
      <c r="C120" s="974"/>
      <c r="D120" s="990"/>
      <c r="E120" s="980"/>
      <c r="F120" s="977"/>
      <c r="G120" s="982"/>
      <c r="H120" s="977"/>
      <c r="I120" s="111"/>
      <c r="J120" s="92"/>
    </row>
    <row r="121" spans="1:12" ht="20.25" x14ac:dyDescent="0.2">
      <c r="A121" s="457"/>
      <c r="B121" s="458" t="s">
        <v>489</v>
      </c>
      <c r="C121" s="975"/>
      <c r="D121" s="990">
        <f t="shared" ref="D121:D125" si="5">F121</f>
        <v>2653.5889999999999</v>
      </c>
      <c r="E121" s="315">
        <f>F121/D121*100</f>
        <v>100</v>
      </c>
      <c r="F121" s="307">
        <v>2653.5889999999999</v>
      </c>
      <c r="G121" s="983"/>
      <c r="H121" s="307"/>
      <c r="I121" s="110"/>
      <c r="J121" s="83"/>
    </row>
    <row r="122" spans="1:12" ht="20.25" x14ac:dyDescent="0.2">
      <c r="A122" s="457"/>
      <c r="B122" s="458" t="s">
        <v>488</v>
      </c>
      <c r="C122" s="975"/>
      <c r="D122" s="990">
        <f t="shared" si="5"/>
        <v>832.65769999999998</v>
      </c>
      <c r="E122" s="315">
        <f t="shared" ref="E122:E123" si="6">F122/D122*100</f>
        <v>100</v>
      </c>
      <c r="F122" s="308">
        <v>832.65769999999998</v>
      </c>
      <c r="G122" s="984"/>
      <c r="H122" s="308"/>
      <c r="I122" s="113"/>
      <c r="J122" s="93"/>
      <c r="L122" s="297"/>
    </row>
    <row r="123" spans="1:12" ht="20.25" x14ac:dyDescent="0.2">
      <c r="A123" s="457"/>
      <c r="B123" s="458" t="s">
        <v>447</v>
      </c>
      <c r="C123" s="975"/>
      <c r="D123" s="990">
        <f t="shared" si="5"/>
        <v>0.1162</v>
      </c>
      <c r="E123" s="315">
        <f t="shared" si="6"/>
        <v>100</v>
      </c>
      <c r="F123" s="308">
        <v>0.1162</v>
      </c>
      <c r="G123" s="984"/>
      <c r="H123" s="308"/>
      <c r="I123" s="105"/>
      <c r="J123" s="89"/>
    </row>
    <row r="124" spans="1:12" ht="20.25" x14ac:dyDescent="0.2">
      <c r="A124" s="457"/>
      <c r="B124" s="458" t="s">
        <v>455</v>
      </c>
      <c r="C124" s="975"/>
      <c r="D124" s="990"/>
      <c r="E124" s="315"/>
      <c r="F124" s="308"/>
      <c r="G124" s="984"/>
      <c r="H124" s="308"/>
      <c r="I124" s="105"/>
      <c r="J124" s="89"/>
    </row>
    <row r="125" spans="1:12" ht="20.25" x14ac:dyDescent="0.2">
      <c r="A125" s="457"/>
      <c r="B125" s="458" t="s">
        <v>171</v>
      </c>
      <c r="C125" s="971" t="s">
        <v>215</v>
      </c>
      <c r="D125" s="990">
        <f t="shared" si="5"/>
        <v>-43.481400000000001</v>
      </c>
      <c r="E125" s="315"/>
      <c r="F125" s="307">
        <v>-43.481400000000001</v>
      </c>
      <c r="G125" s="983"/>
      <c r="H125" s="307"/>
      <c r="I125" s="105"/>
      <c r="J125" s="89"/>
    </row>
    <row r="126" spans="1:12" ht="20.25" x14ac:dyDescent="0.2">
      <c r="A126" s="457"/>
      <c r="B126" s="458" t="s">
        <v>1</v>
      </c>
      <c r="C126" s="975"/>
      <c r="D126" s="990"/>
      <c r="E126" s="315"/>
      <c r="F126" s="307"/>
      <c r="G126" s="983"/>
      <c r="H126" s="307"/>
      <c r="I126" s="105"/>
      <c r="J126" s="89"/>
    </row>
    <row r="127" spans="1:12" ht="20.25" x14ac:dyDescent="0.2">
      <c r="A127" s="457"/>
      <c r="B127" s="458" t="s">
        <v>350</v>
      </c>
      <c r="C127" s="975"/>
      <c r="D127" s="990"/>
      <c r="E127" s="315"/>
      <c r="F127" s="307"/>
      <c r="G127" s="983"/>
      <c r="H127" s="307"/>
      <c r="I127" s="105"/>
      <c r="J127" s="89"/>
    </row>
    <row r="128" spans="1:12" ht="20.25" x14ac:dyDescent="0.2">
      <c r="A128" s="457"/>
      <c r="B128" s="458" t="s">
        <v>339</v>
      </c>
      <c r="C128" s="975"/>
      <c r="D128" s="990"/>
      <c r="E128" s="315"/>
      <c r="F128" s="307"/>
      <c r="G128" s="983"/>
      <c r="H128" s="307"/>
      <c r="I128" s="105"/>
      <c r="J128" s="89"/>
      <c r="L128" s="107"/>
    </row>
    <row r="129" spans="1:10" ht="21" thickBot="1" x14ac:dyDescent="0.25">
      <c r="A129" s="459"/>
      <c r="B129" s="460" t="s">
        <v>338</v>
      </c>
      <c r="C129" s="976"/>
      <c r="D129" s="990"/>
      <c r="E129" s="315"/>
      <c r="F129" s="308"/>
      <c r="G129" s="984"/>
      <c r="H129" s="308"/>
      <c r="I129" s="105"/>
      <c r="J129" s="89"/>
    </row>
    <row r="130" spans="1:10" ht="19.5" thickBot="1" x14ac:dyDescent="0.25">
      <c r="A130" s="376"/>
      <c r="B130" s="371" t="s">
        <v>51</v>
      </c>
      <c r="C130" s="372"/>
      <c r="D130" s="373">
        <f>D69+D119</f>
        <v>22097.741508359239</v>
      </c>
      <c r="E130" s="357">
        <f>F130/D130*100</f>
        <v>29.805790322547043</v>
      </c>
      <c r="F130" s="374">
        <f>F69+F119</f>
        <v>6586.4064999999991</v>
      </c>
      <c r="G130" s="357">
        <f>H130/D130*100</f>
        <v>70.19420967745296</v>
      </c>
      <c r="H130" s="375">
        <f>H69+H119</f>
        <v>15511.33500835924</v>
      </c>
      <c r="I130" s="112" t="e">
        <f>J130/D130*100</f>
        <v>#REF!</v>
      </c>
      <c r="J130" s="94" t="e">
        <f>J69+J119+#REF!</f>
        <v>#REF!</v>
      </c>
    </row>
  </sheetData>
  <mergeCells count="8">
    <mergeCell ref="A65:J65"/>
    <mergeCell ref="B67:B68"/>
    <mergeCell ref="C67:C68"/>
    <mergeCell ref="D67:D68"/>
    <mergeCell ref="E67:F67"/>
    <mergeCell ref="G67:H67"/>
    <mergeCell ref="I67:J67"/>
    <mergeCell ref="H66:I66"/>
  </mergeCells>
  <pageMargins left="0.39" right="0" top="0" bottom="0" header="0.31496062992125984" footer="0.31496062992125984"/>
  <pageSetup paperSize="9" scale="52" orientation="landscape" r:id="rId1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R69"/>
  <sheetViews>
    <sheetView view="pageBreakPreview" zoomScale="71" zoomScaleNormal="82" zoomScaleSheetLayoutView="71" workbookViewId="0">
      <pane ySplit="5" topLeftCell="A48" activePane="bottomLeft" state="frozen"/>
      <selection activeCell="G2" sqref="G2:H2"/>
      <selection pane="bottomLeft" activeCell="E6" sqref="E6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7.7109375" style="58" customWidth="1"/>
    <col min="12" max="12" width="17.42578125" style="10" customWidth="1"/>
    <col min="13" max="13" width="9.140625" style="10"/>
    <col min="14" max="14" width="10.28515625" style="10" bestFit="1" customWidth="1"/>
    <col min="15" max="16384" width="9.140625" style="10"/>
  </cols>
  <sheetData>
    <row r="1" spans="1:18" s="2" customFormat="1" ht="22.5" x14ac:dyDescent="0.3">
      <c r="A1" s="127"/>
      <c r="B1" s="1501" t="s">
        <v>292</v>
      </c>
      <c r="C1" s="1501"/>
      <c r="D1" s="1501"/>
      <c r="E1" s="1501"/>
      <c r="F1" s="1501"/>
      <c r="G1" s="1501"/>
      <c r="H1" s="1501"/>
      <c r="I1" s="1501"/>
      <c r="J1" s="1501"/>
      <c r="K1" s="1501"/>
      <c r="L1" s="1501"/>
    </row>
    <row r="2" spans="1:18" s="2" customFormat="1" ht="14.25" customHeight="1" thickBot="1" x14ac:dyDescent="0.3">
      <c r="A2" s="128"/>
      <c r="B2" s="128"/>
      <c r="C2" s="1502"/>
      <c r="D2" s="1502"/>
      <c r="E2" s="1502"/>
      <c r="F2" s="1502"/>
      <c r="G2" s="1502"/>
      <c r="H2" s="1502"/>
      <c r="I2" s="1502"/>
      <c r="J2" s="1502"/>
      <c r="K2" s="1500" t="s">
        <v>708</v>
      </c>
      <c r="L2" s="1500"/>
    </row>
    <row r="3" spans="1:18" s="2" customFormat="1" ht="17.25" customHeight="1" thickBot="1" x14ac:dyDescent="0.25">
      <c r="A3" s="1508"/>
      <c r="B3" s="1511"/>
      <c r="C3" s="1503" t="s">
        <v>788</v>
      </c>
      <c r="D3" s="1506"/>
      <c r="E3" s="1506"/>
      <c r="F3" s="1505"/>
      <c r="G3" s="1503" t="s">
        <v>789</v>
      </c>
      <c r="H3" s="1506"/>
      <c r="I3" s="1506"/>
      <c r="J3" s="1504"/>
      <c r="K3" s="1514" t="s">
        <v>63</v>
      </c>
      <c r="L3" s="1515"/>
    </row>
    <row r="4" spans="1:18" s="2" customFormat="1" ht="15.75" customHeight="1" thickBot="1" x14ac:dyDescent="0.25">
      <c r="A4" s="1509"/>
      <c r="B4" s="1512"/>
      <c r="C4" s="1503" t="s">
        <v>343</v>
      </c>
      <c r="D4" s="1505"/>
      <c r="E4" s="1503" t="s">
        <v>91</v>
      </c>
      <c r="F4" s="1504"/>
      <c r="G4" s="1503" t="s">
        <v>343</v>
      </c>
      <c r="H4" s="1505"/>
      <c r="I4" s="1503" t="s">
        <v>91</v>
      </c>
      <c r="J4" s="1504"/>
      <c r="K4" s="1516"/>
      <c r="L4" s="1517"/>
    </row>
    <row r="5" spans="1:18" s="2" customFormat="1" ht="15.75" customHeight="1" thickBot="1" x14ac:dyDescent="0.25">
      <c r="A5" s="1510"/>
      <c r="B5" s="1513"/>
      <c r="C5" s="129" t="s">
        <v>92</v>
      </c>
      <c r="D5" s="130" t="s">
        <v>93</v>
      </c>
      <c r="E5" s="131" t="s">
        <v>49</v>
      </c>
      <c r="F5" s="130" t="s">
        <v>93</v>
      </c>
      <c r="G5" s="132" t="s">
        <v>92</v>
      </c>
      <c r="H5" s="130" t="s">
        <v>93</v>
      </c>
      <c r="I5" s="131" t="s">
        <v>49</v>
      </c>
      <c r="J5" s="130" t="s">
        <v>93</v>
      </c>
      <c r="K5" s="133" t="s">
        <v>48</v>
      </c>
      <c r="L5" s="134" t="s">
        <v>91</v>
      </c>
    </row>
    <row r="6" spans="1:18" s="2" customFormat="1" ht="16.5" thickBot="1" x14ac:dyDescent="0.25">
      <c r="A6" s="385" t="s">
        <v>73</v>
      </c>
      <c r="B6" s="377" t="s">
        <v>252</v>
      </c>
      <c r="C6" s="368">
        <f>C7+C39</f>
        <v>18573.547965284975</v>
      </c>
      <c r="D6" s="378">
        <f>C6/$C$67*100</f>
        <v>85.389803502853994</v>
      </c>
      <c r="E6" s="368">
        <f>E7+E39</f>
        <v>2874.0564000000004</v>
      </c>
      <c r="F6" s="379">
        <f>E6/$E$67*100</f>
        <v>47.489438475178098</v>
      </c>
      <c r="G6" s="354">
        <f>G7+G39</f>
        <v>18654.860008359239</v>
      </c>
      <c r="H6" s="380">
        <f>G6/$G$67*100</f>
        <v>84.41975846854028</v>
      </c>
      <c r="I6" s="356">
        <f>I7+I39</f>
        <v>3143.5249999999996</v>
      </c>
      <c r="J6" s="380">
        <f>I6/$I$67*100</f>
        <v>47.727467170451746</v>
      </c>
      <c r="K6" s="380">
        <f>G6/C6*100</f>
        <v>100.43778411763999</v>
      </c>
      <c r="L6" s="379">
        <f>I6/E6*100</f>
        <v>109.375898120858</v>
      </c>
    </row>
    <row r="7" spans="1:18" s="2" customFormat="1" ht="21" thickBot="1" x14ac:dyDescent="0.35">
      <c r="A7" s="351"/>
      <c r="B7" s="352" t="s">
        <v>279</v>
      </c>
      <c r="C7" s="368">
        <f>C8+C9+C10+C11+C12+C13+C14+C20+C24+C25</f>
        <v>17709.948610000003</v>
      </c>
      <c r="D7" s="378">
        <f t="shared" ref="D7:D25" si="0">C7/$C$67*100</f>
        <v>81.419502330950579</v>
      </c>
      <c r="E7" s="368">
        <f>E8+E9+E10+E12+E13+E20+E14+E24+E11+0.0006</f>
        <v>2019.1767000000002</v>
      </c>
      <c r="F7" s="379">
        <f>E7/$E$67*100</f>
        <v>33.363843404452027</v>
      </c>
      <c r="G7" s="368">
        <f>G8+G9+G10+G12+G13+G14+G24+G20+G11+G25</f>
        <v>17524.961619999998</v>
      </c>
      <c r="H7" s="380">
        <f>G7/$G$67*100</f>
        <v>79.306573539972732</v>
      </c>
      <c r="I7" s="361">
        <f>I8+I9+I10+I12+I13+I14+I24+I20+I11</f>
        <v>2020.2370999999998</v>
      </c>
      <c r="J7" s="380">
        <f>I7/$I$67*100</f>
        <v>30.672827436326621</v>
      </c>
      <c r="K7" s="380">
        <f>G7/C7*100</f>
        <v>98.955462863988487</v>
      </c>
      <c r="L7" s="379">
        <f>I7/E7*100</f>
        <v>100.05251645385962</v>
      </c>
    </row>
    <row r="8" spans="1:18" s="2" customFormat="1" ht="18.75" customHeight="1" x14ac:dyDescent="0.2">
      <c r="A8" s="480" t="s">
        <v>76</v>
      </c>
      <c r="B8" s="476" t="s">
        <v>72</v>
      </c>
      <c r="C8" s="1000">
        <v>11301.4421</v>
      </c>
      <c r="D8" s="996">
        <f>C8/$C$67*100</f>
        <v>51.957112449467061</v>
      </c>
      <c r="E8" s="992">
        <v>565.1309</v>
      </c>
      <c r="F8" s="309">
        <f>E8/$E$67*100</f>
        <v>9.3379340454042659</v>
      </c>
      <c r="G8" s="318">
        <f>'на 01.06.17'!D71</f>
        <v>9113.2551500000009</v>
      </c>
      <c r="H8" s="996">
        <f>G8/$G$67*100</f>
        <v>41.240663198782535</v>
      </c>
      <c r="I8" s="979">
        <f>'на 01.06.17'!F71</f>
        <v>455.60489999999999</v>
      </c>
      <c r="J8" s="309">
        <f>I8/$I$67*100</f>
        <v>6.9173516696851314</v>
      </c>
      <c r="K8" s="996">
        <f>G8/C8*100</f>
        <v>80.637984686927695</v>
      </c>
      <c r="L8" s="343">
        <f>I8/E8*100</f>
        <v>80.619357391358363</v>
      </c>
    </row>
    <row r="9" spans="1:18" s="2" customFormat="1" ht="18.75" customHeight="1" x14ac:dyDescent="0.2">
      <c r="A9" s="481" t="s">
        <v>77</v>
      </c>
      <c r="B9" s="478" t="s">
        <v>65</v>
      </c>
      <c r="C9" s="314">
        <v>4486.5742799999998</v>
      </c>
      <c r="D9" s="336">
        <f t="shared" si="0"/>
        <v>20.626522024020872</v>
      </c>
      <c r="E9" s="332">
        <v>1332.9992999999999</v>
      </c>
      <c r="F9" s="309">
        <f>E9/$E$67*100</f>
        <v>22.025798883002249</v>
      </c>
      <c r="G9" s="314">
        <f>'на 01.06.17'!D72</f>
        <v>4832.7874499999998</v>
      </c>
      <c r="H9" s="336">
        <f t="shared" ref="H9:H24" si="1">G9/$G$67*100</f>
        <v>21.870051508077555</v>
      </c>
      <c r="I9" s="311">
        <f>'на 01.06.17'!F72</f>
        <v>1436.8703</v>
      </c>
      <c r="J9" s="309">
        <f>I9/$I$67*100</f>
        <v>21.8156941877183</v>
      </c>
      <c r="K9" s="340">
        <f>G9/C9*100</f>
        <v>107.71664856956298</v>
      </c>
      <c r="L9" s="343">
        <f t="shared" ref="L9:L24" si="2">I9/E9*100</f>
        <v>107.79227716023559</v>
      </c>
      <c r="N9" s="56"/>
    </row>
    <row r="10" spans="1:18" s="2" customFormat="1" ht="18.75" customHeight="1" x14ac:dyDescent="0.2">
      <c r="A10" s="481" t="s">
        <v>78</v>
      </c>
      <c r="B10" s="478" t="s">
        <v>172</v>
      </c>
      <c r="C10" s="314">
        <v>25.731769999999997</v>
      </c>
      <c r="D10" s="336">
        <f t="shared" si="0"/>
        <v>0.11829892641876411</v>
      </c>
      <c r="E10" s="332">
        <v>8.6853999999999996</v>
      </c>
      <c r="F10" s="309">
        <f t="shared" ref="F10:F24" si="3">E10/$E$67*100</f>
        <v>0.14351310883541177</v>
      </c>
      <c r="G10" s="314">
        <f>'на 01.06.17'!D73</f>
        <v>27.408000000000001</v>
      </c>
      <c r="H10" s="336">
        <f t="shared" si="1"/>
        <v>0.12403077477230863</v>
      </c>
      <c r="I10" s="311">
        <f>'на 01.06.17'!F73</f>
        <v>6.6372</v>
      </c>
      <c r="J10" s="309">
        <f>I10/$I$67*100</f>
        <v>0.10077118683761777</v>
      </c>
      <c r="K10" s="340">
        <f t="shared" ref="K10:K24" si="4">G10/C10*100</f>
        <v>106.51424289895333</v>
      </c>
      <c r="L10" s="343">
        <f t="shared" si="2"/>
        <v>76.417896700209553</v>
      </c>
    </row>
    <row r="11" spans="1:18" s="2" customFormat="1" ht="18.75" customHeight="1" x14ac:dyDescent="0.2">
      <c r="A11" s="382" t="s">
        <v>79</v>
      </c>
      <c r="B11" s="478" t="s">
        <v>404</v>
      </c>
      <c r="C11" s="314">
        <v>171.03851</v>
      </c>
      <c r="D11" s="336">
        <f t="shared" si="0"/>
        <v>0.78633036550789359</v>
      </c>
      <c r="E11" s="332"/>
      <c r="F11" s="309"/>
      <c r="G11" s="314">
        <f>'на 01.06.17'!D74</f>
        <v>174.44954000000001</v>
      </c>
      <c r="H11" s="336">
        <f t="shared" si="1"/>
        <v>0.78944511109430993</v>
      </c>
      <c r="I11" s="311"/>
      <c r="J11" s="309"/>
      <c r="K11" s="340">
        <f t="shared" si="4"/>
        <v>101.99430525909048</v>
      </c>
      <c r="L11" s="343"/>
      <c r="O11" s="4"/>
    </row>
    <row r="12" spans="1:18" s="4" customFormat="1" ht="18.75" customHeight="1" x14ac:dyDescent="0.25">
      <c r="A12" s="482" t="s">
        <v>80</v>
      </c>
      <c r="B12" s="478" t="s">
        <v>210</v>
      </c>
      <c r="C12" s="314">
        <v>77.228999999999999</v>
      </c>
      <c r="D12" s="336">
        <f>C12/$C$67*100</f>
        <v>0.35505166525251597</v>
      </c>
      <c r="E12" s="332">
        <v>77.228999999999999</v>
      </c>
      <c r="F12" s="309">
        <f t="shared" si="3"/>
        <v>1.2760925095274849</v>
      </c>
      <c r="G12" s="314">
        <f>'на 01.06.17'!D75</f>
        <v>76.886700000000005</v>
      </c>
      <c r="H12" s="336">
        <f t="shared" si="1"/>
        <v>0.34793917727255042</v>
      </c>
      <c r="I12" s="311">
        <f>'на 01.06.17'!F75</f>
        <v>76.886700000000005</v>
      </c>
      <c r="J12" s="309">
        <f>I12/$I$67*100</f>
        <v>1.1673543076941884</v>
      </c>
      <c r="K12" s="340">
        <f t="shared" si="4"/>
        <v>99.556772714912796</v>
      </c>
      <c r="L12" s="343">
        <f t="shared" si="2"/>
        <v>99.556772714912796</v>
      </c>
      <c r="R12" s="2"/>
    </row>
    <row r="13" spans="1:18" s="4" customFormat="1" ht="18.75" customHeight="1" x14ac:dyDescent="0.25">
      <c r="A13" s="482" t="s">
        <v>81</v>
      </c>
      <c r="B13" s="478" t="s">
        <v>359</v>
      </c>
      <c r="C13" s="314">
        <v>1.1387</v>
      </c>
      <c r="D13" s="336">
        <f>C13/$C$67*100</f>
        <v>5.2350455298273962E-3</v>
      </c>
      <c r="E13" s="332">
        <v>1.1387</v>
      </c>
      <c r="F13" s="309">
        <f t="shared" si="3"/>
        <v>1.8815296593235015E-2</v>
      </c>
      <c r="G13" s="314">
        <f>'на 01.06.17'!D76</f>
        <v>2.1505000000000001</v>
      </c>
      <c r="H13" s="336">
        <f t="shared" si="1"/>
        <v>9.7317637605023963E-3</v>
      </c>
      <c r="I13" s="311">
        <f>'на 01.06.17'!F76</f>
        <v>2.1505000000000001</v>
      </c>
      <c r="J13" s="309">
        <f>I13/$I$67*100</f>
        <v>3.2650581162884502E-2</v>
      </c>
      <c r="K13" s="340">
        <f t="shared" si="4"/>
        <v>188.85571265478177</v>
      </c>
      <c r="L13" s="343">
        <f t="shared" si="2"/>
        <v>188.85571265478177</v>
      </c>
      <c r="M13" s="187"/>
      <c r="R13" s="2"/>
    </row>
    <row r="14" spans="1:18" s="2" customFormat="1" ht="18.75" customHeight="1" x14ac:dyDescent="0.2">
      <c r="A14" s="382" t="s">
        <v>82</v>
      </c>
      <c r="B14" s="347" t="s">
        <v>142</v>
      </c>
      <c r="C14" s="314">
        <v>339.28530000000001</v>
      </c>
      <c r="D14" s="336">
        <f t="shared" si="0"/>
        <v>1.5598261114438807</v>
      </c>
      <c r="E14" s="332">
        <f>E15+E16+E17+E18+E19</f>
        <v>10.9727</v>
      </c>
      <c r="F14" s="309">
        <f t="shared" si="3"/>
        <v>0.1813072845601035</v>
      </c>
      <c r="G14" s="314">
        <f>G15+G16+G17+G18+G19</f>
        <v>586.75393999999994</v>
      </c>
      <c r="H14" s="336">
        <f t="shared" si="1"/>
        <v>2.6552665564398961</v>
      </c>
      <c r="I14" s="311">
        <f>I15+I16+I17+I18+I19</f>
        <v>18.966799999999999</v>
      </c>
      <c r="J14" s="309">
        <f>I14/$I$67*100</f>
        <v>0.28796886435721819</v>
      </c>
      <c r="K14" s="340">
        <f t="shared" si="4"/>
        <v>172.93821453508301</v>
      </c>
      <c r="L14" s="343">
        <f t="shared" si="2"/>
        <v>172.85444785695407</v>
      </c>
    </row>
    <row r="15" spans="1:18" s="2" customFormat="1" ht="18.75" customHeight="1" x14ac:dyDescent="0.2">
      <c r="A15" s="382" t="s">
        <v>165</v>
      </c>
      <c r="B15" s="348" t="s">
        <v>143</v>
      </c>
      <c r="C15" s="314">
        <v>7.2230999999999996</v>
      </c>
      <c r="D15" s="336">
        <f t="shared" si="0"/>
        <v>3.3207392084391205E-2</v>
      </c>
      <c r="E15" s="332">
        <v>7.2230999999999996</v>
      </c>
      <c r="F15" s="309">
        <f t="shared" si="3"/>
        <v>0.11935081129586005</v>
      </c>
      <c r="G15" s="314">
        <f>'на 01.06.17'!D78</f>
        <v>14.4185</v>
      </c>
      <c r="H15" s="336">
        <f t="shared" si="1"/>
        <v>6.5248749491189861E-2</v>
      </c>
      <c r="I15" s="311">
        <f>'на 01.06.17'!F78</f>
        <v>14.4185</v>
      </c>
      <c r="J15" s="309">
        <f>I15/$I$67*100</f>
        <v>0.218912999068612</v>
      </c>
      <c r="K15" s="340">
        <f t="shared" si="4"/>
        <v>199.61650814747131</v>
      </c>
      <c r="L15" s="343">
        <f t="shared" si="2"/>
        <v>199.61650814747131</v>
      </c>
    </row>
    <row r="16" spans="1:18" s="2" customFormat="1" ht="18.75" customHeight="1" x14ac:dyDescent="0.2">
      <c r="A16" s="382" t="s">
        <v>166</v>
      </c>
      <c r="B16" s="324" t="s">
        <v>173</v>
      </c>
      <c r="C16" s="314">
        <v>297.42268000000001</v>
      </c>
      <c r="D16" s="336">
        <f t="shared" si="0"/>
        <v>1.3673674114369756</v>
      </c>
      <c r="E16" s="332"/>
      <c r="F16" s="309"/>
      <c r="G16" s="314">
        <f>'на 01.06.17'!D79</f>
        <v>536.31210999999996</v>
      </c>
      <c r="H16" s="336">
        <f t="shared" si="1"/>
        <v>2.4269996542276564</v>
      </c>
      <c r="I16" s="311"/>
      <c r="J16" s="309"/>
      <c r="K16" s="340">
        <f t="shared" si="4"/>
        <v>180.31984312695991</v>
      </c>
      <c r="L16" s="343"/>
      <c r="M16" s="8"/>
    </row>
    <row r="17" spans="1:13" s="2" customFormat="1" ht="18.75" customHeight="1" x14ac:dyDescent="0.2">
      <c r="A17" s="382" t="s">
        <v>167</v>
      </c>
      <c r="B17" s="324" t="s">
        <v>281</v>
      </c>
      <c r="C17" s="314">
        <v>30.69042</v>
      </c>
      <c r="D17" s="336">
        <f t="shared" si="0"/>
        <v>0.1410957636159878</v>
      </c>
      <c r="E17" s="332"/>
      <c r="F17" s="309"/>
      <c r="G17" s="314">
        <f>'на 01.06.17'!D80</f>
        <v>31.31053</v>
      </c>
      <c r="H17" s="336">
        <f t="shared" si="1"/>
        <v>0.14169108634090821</v>
      </c>
      <c r="I17" s="311"/>
      <c r="J17" s="309"/>
      <c r="K17" s="340">
        <f t="shared" si="4"/>
        <v>102.02053279166594</v>
      </c>
      <c r="L17" s="343"/>
    </row>
    <row r="18" spans="1:13" s="2" customFormat="1" ht="18.75" customHeight="1" x14ac:dyDescent="0.2">
      <c r="A18" s="382" t="s">
        <v>4</v>
      </c>
      <c r="B18" s="483" t="s">
        <v>174</v>
      </c>
      <c r="C18" s="314">
        <v>0.19950000000000001</v>
      </c>
      <c r="D18" s="336">
        <f>C18/$C$67*100</f>
        <v>9.1717887345267905E-4</v>
      </c>
      <c r="E18" s="332"/>
      <c r="F18" s="309"/>
      <c r="G18" s="314">
        <f>'на 01.06.17'!D81</f>
        <v>0.16450000000000001</v>
      </c>
      <c r="H18" s="997">
        <f t="shared" si="1"/>
        <v>7.4441996679964855E-4</v>
      </c>
      <c r="I18" s="311"/>
      <c r="J18" s="309"/>
      <c r="K18" s="340">
        <f t="shared" si="4"/>
        <v>82.456140350877192</v>
      </c>
      <c r="L18" s="343"/>
      <c r="M18" s="25"/>
    </row>
    <row r="19" spans="1:13" s="2" customFormat="1" ht="18.75" customHeight="1" x14ac:dyDescent="0.2">
      <c r="A19" s="382" t="s">
        <v>356</v>
      </c>
      <c r="B19" s="348" t="s">
        <v>144</v>
      </c>
      <c r="C19" s="314">
        <v>3.7496</v>
      </c>
      <c r="D19" s="336">
        <f t="shared" si="0"/>
        <v>1.723836543307351E-2</v>
      </c>
      <c r="E19" s="332">
        <v>3.7496</v>
      </c>
      <c r="F19" s="309">
        <f t="shared" si="3"/>
        <v>6.1956473264243445E-2</v>
      </c>
      <c r="G19" s="314">
        <f>'на 01.06.17'!D82</f>
        <v>4.5483000000000002</v>
      </c>
      <c r="H19" s="336">
        <f t="shared" si="1"/>
        <v>2.0582646413342502E-2</v>
      </c>
      <c r="I19" s="311">
        <f>'на 01.06.17'!F82</f>
        <v>4.5483000000000002</v>
      </c>
      <c r="J19" s="309">
        <f>I19/$I$67*100</f>
        <v>6.9055865288606175E-2</v>
      </c>
      <c r="K19" s="340">
        <f t="shared" si="4"/>
        <v>121.30093876680179</v>
      </c>
      <c r="L19" s="343">
        <f t="shared" si="2"/>
        <v>121.30093876680179</v>
      </c>
    </row>
    <row r="20" spans="1:13" s="2" customFormat="1" ht="18.75" customHeight="1" x14ac:dyDescent="0.2">
      <c r="A20" s="382" t="s">
        <v>87</v>
      </c>
      <c r="B20" s="484" t="s">
        <v>405</v>
      </c>
      <c r="C20" s="314">
        <v>1284.48885</v>
      </c>
      <c r="D20" s="336">
        <f t="shared" si="0"/>
        <v>5.9052934155665513</v>
      </c>
      <c r="E20" s="332"/>
      <c r="F20" s="309"/>
      <c r="G20" s="314">
        <f>'на 01.06.17'!D83</f>
        <v>2688.14975</v>
      </c>
      <c r="H20" s="336">
        <f t="shared" si="1"/>
        <v>12.164816703024215</v>
      </c>
      <c r="I20" s="311">
        <f>I21+I22+I23</f>
        <v>0</v>
      </c>
      <c r="J20" s="309"/>
      <c r="K20" s="340">
        <f t="shared" si="4"/>
        <v>209.27778002899754</v>
      </c>
      <c r="L20" s="343"/>
      <c r="M20" s="8"/>
    </row>
    <row r="21" spans="1:13" s="2" customFormat="1" ht="18.75" customHeight="1" x14ac:dyDescent="0.2">
      <c r="A21" s="382" t="s">
        <v>145</v>
      </c>
      <c r="B21" s="348" t="s">
        <v>175</v>
      </c>
      <c r="C21" s="314">
        <v>1284.47964</v>
      </c>
      <c r="D21" s="336">
        <f t="shared" si="0"/>
        <v>5.9052510736245747</v>
      </c>
      <c r="E21" s="332"/>
      <c r="F21" s="309"/>
      <c r="G21" s="314">
        <f>'на 01.06.17'!D84</f>
        <v>2688.14975</v>
      </c>
      <c r="H21" s="336">
        <f t="shared" si="1"/>
        <v>12.164816703024215</v>
      </c>
      <c r="I21" s="311"/>
      <c r="J21" s="309"/>
      <c r="K21" s="340">
        <f t="shared" si="4"/>
        <v>209.27928059646007</v>
      </c>
      <c r="L21" s="343"/>
    </row>
    <row r="22" spans="1:13" s="2" customFormat="1" ht="18.75" customHeight="1" x14ac:dyDescent="0.2">
      <c r="A22" s="382" t="s">
        <v>357</v>
      </c>
      <c r="B22" s="348" t="s">
        <v>176</v>
      </c>
      <c r="C22" s="314">
        <v>0</v>
      </c>
      <c r="D22" s="336"/>
      <c r="E22" s="332"/>
      <c r="F22" s="309"/>
      <c r="G22" s="314"/>
      <c r="H22" s="336"/>
      <c r="I22" s="311"/>
      <c r="J22" s="309"/>
      <c r="K22" s="340"/>
      <c r="L22" s="343"/>
    </row>
    <row r="23" spans="1:13" s="2" customFormat="1" ht="18.75" customHeight="1" x14ac:dyDescent="0.2">
      <c r="A23" s="382" t="s">
        <v>358</v>
      </c>
      <c r="B23" s="348" t="s">
        <v>774</v>
      </c>
      <c r="C23" s="314">
        <v>9.2099999999999994E-3</v>
      </c>
      <c r="D23" s="336">
        <f>C23/$C$67*100</f>
        <v>4.2341941977439457E-5</v>
      </c>
      <c r="E23" s="332"/>
      <c r="F23" s="309"/>
      <c r="G23" s="314"/>
      <c r="H23" s="336"/>
      <c r="I23" s="311"/>
      <c r="J23" s="309"/>
      <c r="K23" s="340">
        <f t="shared" si="4"/>
        <v>0</v>
      </c>
      <c r="L23" s="343"/>
    </row>
    <row r="24" spans="1:13" s="2" customFormat="1" ht="16.5" thickBot="1" x14ac:dyDescent="0.3">
      <c r="A24" s="399" t="s">
        <v>83</v>
      </c>
      <c r="B24" s="484" t="s">
        <v>89</v>
      </c>
      <c r="C24" s="314">
        <v>23.020099999999999</v>
      </c>
      <c r="D24" s="336">
        <f>C24/$C$67*100</f>
        <v>0.10583232774319808</v>
      </c>
      <c r="E24" s="332">
        <v>23.020099999999999</v>
      </c>
      <c r="F24" s="309">
        <f t="shared" si="3"/>
        <v>0.38037236243604933</v>
      </c>
      <c r="G24" s="314">
        <f>'на 01.06.17'!D87</f>
        <v>23.120699999999999</v>
      </c>
      <c r="H24" s="336">
        <f t="shared" si="1"/>
        <v>0.10462924453729261</v>
      </c>
      <c r="I24" s="311">
        <f>'на 01.06.17'!F87</f>
        <v>23.120699999999999</v>
      </c>
      <c r="J24" s="309">
        <f>I24/$I$67*100</f>
        <v>0.35103663887128744</v>
      </c>
      <c r="K24" s="340">
        <f t="shared" si="4"/>
        <v>100.43700939613642</v>
      </c>
      <c r="L24" s="343">
        <f t="shared" si="2"/>
        <v>100.43700939613642</v>
      </c>
      <c r="M24" s="8"/>
    </row>
    <row r="25" spans="1:13" s="2" customFormat="1" ht="15.75" hidden="1" x14ac:dyDescent="0.2">
      <c r="A25" s="382" t="s">
        <v>84</v>
      </c>
      <c r="B25" s="347" t="s">
        <v>370</v>
      </c>
      <c r="C25" s="314"/>
      <c r="D25" s="336">
        <f t="shared" si="0"/>
        <v>0</v>
      </c>
      <c r="E25" s="332"/>
      <c r="F25" s="309"/>
      <c r="G25" s="314">
        <v>-1.1E-4</v>
      </c>
      <c r="H25" s="336"/>
      <c r="I25" s="331"/>
      <c r="J25" s="336"/>
      <c r="K25" s="340" t="e">
        <f t="shared" ref="K25:K38" si="5">G25/C25*100</f>
        <v>#DIV/0!</v>
      </c>
      <c r="L25" s="343"/>
    </row>
    <row r="26" spans="1:13" s="2" customFormat="1" ht="15.75" hidden="1" x14ac:dyDescent="0.2">
      <c r="A26" s="382" t="s">
        <v>340</v>
      </c>
      <c r="B26" s="348" t="s">
        <v>371</v>
      </c>
      <c r="C26" s="314"/>
      <c r="D26" s="336"/>
      <c r="E26" s="332"/>
      <c r="F26" s="309"/>
      <c r="G26" s="314">
        <v>-1.1E-4</v>
      </c>
      <c r="H26" s="336"/>
      <c r="I26" s="331"/>
      <c r="J26" s="336"/>
      <c r="K26" s="340" t="e">
        <f t="shared" si="5"/>
        <v>#DIV/0!</v>
      </c>
      <c r="L26" s="343"/>
    </row>
    <row r="27" spans="1:13" s="2" customFormat="1" ht="15.75" hidden="1" x14ac:dyDescent="0.2">
      <c r="A27" s="382" t="s">
        <v>341</v>
      </c>
      <c r="B27" s="348" t="s">
        <v>372</v>
      </c>
      <c r="C27" s="314">
        <v>0</v>
      </c>
      <c r="D27" s="336"/>
      <c r="E27" s="332"/>
      <c r="F27" s="309"/>
      <c r="G27" s="314">
        <v>0</v>
      </c>
      <c r="H27" s="336"/>
      <c r="I27" s="331"/>
      <c r="J27" s="336"/>
      <c r="K27" s="340" t="e">
        <f t="shared" si="5"/>
        <v>#DIV/0!</v>
      </c>
      <c r="L27" s="343"/>
    </row>
    <row r="28" spans="1:13" s="2" customFormat="1" ht="15.75" hidden="1" x14ac:dyDescent="0.2">
      <c r="A28" s="382" t="s">
        <v>342</v>
      </c>
      <c r="B28" s="348" t="s">
        <v>373</v>
      </c>
      <c r="C28" s="314">
        <v>0</v>
      </c>
      <c r="D28" s="336"/>
      <c r="E28" s="332"/>
      <c r="F28" s="309"/>
      <c r="G28" s="314">
        <v>0</v>
      </c>
      <c r="H28" s="336"/>
      <c r="I28" s="331"/>
      <c r="J28" s="336"/>
      <c r="K28" s="340" t="e">
        <f t="shared" si="5"/>
        <v>#DIV/0!</v>
      </c>
      <c r="L28" s="343"/>
    </row>
    <row r="29" spans="1:13" s="2" customFormat="1" ht="15.75" hidden="1" x14ac:dyDescent="0.2">
      <c r="A29" s="382" t="s">
        <v>384</v>
      </c>
      <c r="B29" s="348" t="s">
        <v>374</v>
      </c>
      <c r="C29" s="314">
        <v>0</v>
      </c>
      <c r="D29" s="336"/>
      <c r="E29" s="334"/>
      <c r="F29" s="309"/>
      <c r="G29" s="314">
        <v>0</v>
      </c>
      <c r="H29" s="336"/>
      <c r="I29" s="341"/>
      <c r="J29" s="336"/>
      <c r="K29" s="340" t="e">
        <f t="shared" si="5"/>
        <v>#DIV/0!</v>
      </c>
      <c r="L29" s="343"/>
    </row>
    <row r="30" spans="1:13" s="2" customFormat="1" ht="15.75" hidden="1" x14ac:dyDescent="0.2">
      <c r="A30" s="382" t="s">
        <v>385</v>
      </c>
      <c r="B30" s="348" t="s">
        <v>375</v>
      </c>
      <c r="C30" s="314">
        <v>-2.6099999999999999E-3</v>
      </c>
      <c r="D30" s="336"/>
      <c r="E30" s="334">
        <v>-2.5999999999999999E-3</v>
      </c>
      <c r="F30" s="309"/>
      <c r="G30" s="314">
        <v>0</v>
      </c>
      <c r="H30" s="336"/>
      <c r="I30" s="341"/>
      <c r="J30" s="336"/>
      <c r="K30" s="340">
        <f t="shared" si="5"/>
        <v>0</v>
      </c>
      <c r="L30" s="343"/>
    </row>
    <row r="31" spans="1:13" s="2" customFormat="1" ht="15.75" hidden="1" x14ac:dyDescent="0.2">
      <c r="A31" s="382" t="s">
        <v>386</v>
      </c>
      <c r="B31" s="348" t="s">
        <v>376</v>
      </c>
      <c r="C31" s="314">
        <v>0</v>
      </c>
      <c r="D31" s="336"/>
      <c r="E31" s="334"/>
      <c r="F31" s="309"/>
      <c r="G31" s="314">
        <v>0</v>
      </c>
      <c r="H31" s="336"/>
      <c r="I31" s="341"/>
      <c r="J31" s="336"/>
      <c r="K31" s="340" t="e">
        <f t="shared" si="5"/>
        <v>#DIV/0!</v>
      </c>
      <c r="L31" s="343"/>
    </row>
    <row r="32" spans="1:13" s="2" customFormat="1" ht="15.75" hidden="1" x14ac:dyDescent="0.2">
      <c r="A32" s="382" t="s">
        <v>387</v>
      </c>
      <c r="B32" s="324" t="s">
        <v>377</v>
      </c>
      <c r="C32" s="314">
        <v>0</v>
      </c>
      <c r="D32" s="336"/>
      <c r="E32" s="332"/>
      <c r="F32" s="309"/>
      <c r="G32" s="314">
        <v>0</v>
      </c>
      <c r="H32" s="336"/>
      <c r="I32" s="331"/>
      <c r="J32" s="336"/>
      <c r="K32" s="340" t="e">
        <f t="shared" si="5"/>
        <v>#DIV/0!</v>
      </c>
      <c r="L32" s="343"/>
    </row>
    <row r="33" spans="1:16" s="2" customFormat="1" ht="15.75" hidden="1" x14ac:dyDescent="0.2">
      <c r="A33" s="382" t="s">
        <v>388</v>
      </c>
      <c r="B33" s="324" t="s">
        <v>378</v>
      </c>
      <c r="C33" s="314">
        <v>0</v>
      </c>
      <c r="D33" s="336">
        <f>C33/$C$67*100</f>
        <v>0</v>
      </c>
      <c r="E33" s="332"/>
      <c r="F33" s="309"/>
      <c r="G33" s="314">
        <v>0</v>
      </c>
      <c r="H33" s="336"/>
      <c r="I33" s="331"/>
      <c r="J33" s="336"/>
      <c r="K33" s="340" t="e">
        <f t="shared" si="5"/>
        <v>#DIV/0!</v>
      </c>
      <c r="L33" s="343"/>
    </row>
    <row r="34" spans="1:16" s="2" customFormat="1" ht="15.75" hidden="1" x14ac:dyDescent="0.2">
      <c r="A34" s="382" t="s">
        <v>389</v>
      </c>
      <c r="B34" s="324" t="s">
        <v>379</v>
      </c>
      <c r="C34" s="314">
        <v>0</v>
      </c>
      <c r="D34" s="336"/>
      <c r="E34" s="332"/>
      <c r="F34" s="309"/>
      <c r="G34" s="314">
        <v>0</v>
      </c>
      <c r="H34" s="336"/>
      <c r="I34" s="331"/>
      <c r="J34" s="336"/>
      <c r="K34" s="340" t="e">
        <f t="shared" si="5"/>
        <v>#DIV/0!</v>
      </c>
      <c r="L34" s="343"/>
    </row>
    <row r="35" spans="1:16" s="2" customFormat="1" ht="15.75" hidden="1" x14ac:dyDescent="0.2">
      <c r="A35" s="382" t="s">
        <v>390</v>
      </c>
      <c r="B35" s="348" t="s">
        <v>380</v>
      </c>
      <c r="C35" s="314">
        <v>0</v>
      </c>
      <c r="D35" s="336"/>
      <c r="E35" s="332"/>
      <c r="F35" s="309"/>
      <c r="G35" s="314">
        <v>0</v>
      </c>
      <c r="H35" s="336"/>
      <c r="I35" s="331"/>
      <c r="J35" s="336"/>
      <c r="K35" s="340" t="e">
        <f t="shared" si="5"/>
        <v>#DIV/0!</v>
      </c>
      <c r="L35" s="343"/>
    </row>
    <row r="36" spans="1:16" s="2" customFormat="1" ht="15.75" hidden="1" x14ac:dyDescent="0.2">
      <c r="A36" s="382" t="s">
        <v>391</v>
      </c>
      <c r="B36" s="348" t="s">
        <v>381</v>
      </c>
      <c r="C36" s="314">
        <v>0</v>
      </c>
      <c r="D36" s="336"/>
      <c r="E36" s="332"/>
      <c r="F36" s="309"/>
      <c r="G36" s="314">
        <v>0</v>
      </c>
      <c r="H36" s="336"/>
      <c r="I36" s="331"/>
      <c r="J36" s="336"/>
      <c r="K36" s="340" t="e">
        <f t="shared" si="5"/>
        <v>#DIV/0!</v>
      </c>
      <c r="L36" s="343"/>
    </row>
    <row r="37" spans="1:16" s="2" customFormat="1" ht="15.75" hidden="1" x14ac:dyDescent="0.2">
      <c r="A37" s="382" t="s">
        <v>392</v>
      </c>
      <c r="B37" s="348" t="s">
        <v>382</v>
      </c>
      <c r="C37" s="314">
        <v>0</v>
      </c>
      <c r="D37" s="336"/>
      <c r="E37" s="332"/>
      <c r="F37" s="309"/>
      <c r="G37" s="314">
        <v>0</v>
      </c>
      <c r="H37" s="336"/>
      <c r="I37" s="331"/>
      <c r="J37" s="336"/>
      <c r="K37" s="340" t="e">
        <f t="shared" si="5"/>
        <v>#DIV/0!</v>
      </c>
      <c r="L37" s="343"/>
    </row>
    <row r="38" spans="1:16" s="2" customFormat="1" ht="16.5" hidden="1" thickBot="1" x14ac:dyDescent="0.25">
      <c r="A38" s="383" t="s">
        <v>393</v>
      </c>
      <c r="B38" s="349" t="s">
        <v>383</v>
      </c>
      <c r="C38" s="314">
        <v>0</v>
      </c>
      <c r="D38" s="337"/>
      <c r="E38" s="332"/>
      <c r="F38" s="338"/>
      <c r="G38" s="344">
        <v>0</v>
      </c>
      <c r="H38" s="345"/>
      <c r="I38" s="342"/>
      <c r="J38" s="345"/>
      <c r="K38" s="340" t="e">
        <f t="shared" si="5"/>
        <v>#DIV/0!</v>
      </c>
      <c r="L38" s="310"/>
    </row>
    <row r="39" spans="1:16" s="4" customFormat="1" ht="16.5" thickBot="1" x14ac:dyDescent="0.25">
      <c r="A39" s="362"/>
      <c r="B39" s="363" t="s">
        <v>280</v>
      </c>
      <c r="C39" s="368">
        <f>C40+C45+C51+C52+C53+C54</f>
        <v>863.59935528497408</v>
      </c>
      <c r="D39" s="380">
        <f>C39/$C$67*100</f>
        <v>3.9703011719034205</v>
      </c>
      <c r="E39" s="365">
        <f>E40+E45+E51+E52+E53+E54</f>
        <v>854.87970000000007</v>
      </c>
      <c r="F39" s="380">
        <f>E39/$E$67*100</f>
        <v>14.125595070726069</v>
      </c>
      <c r="G39" s="365">
        <f>G40+G45+G51+G52+G53+G54</f>
        <v>1129.89838835924</v>
      </c>
      <c r="H39" s="380">
        <f t="shared" ref="H39:H59" si="6">G39/$G$67*100</f>
        <v>5.1131849285675486</v>
      </c>
      <c r="I39" s="365">
        <f>I40+I45+I51+I52+I53+I54</f>
        <v>1123.2879</v>
      </c>
      <c r="J39" s="381">
        <f t="shared" ref="J39:J46" si="7">I39/$I$67*100</f>
        <v>17.054639734125129</v>
      </c>
      <c r="K39" s="380">
        <f>G39/C39*100</f>
        <v>130.8359462573234</v>
      </c>
      <c r="L39" s="379">
        <f>I39/E39*100</f>
        <v>131.39718956947976</v>
      </c>
      <c r="M39" s="2"/>
      <c r="N39" s="2"/>
      <c r="O39" s="2"/>
      <c r="P39" s="2"/>
    </row>
    <row r="40" spans="1:16" s="4" customFormat="1" ht="18" customHeight="1" x14ac:dyDescent="0.2">
      <c r="A40" s="475" t="s">
        <v>84</v>
      </c>
      <c r="B40" s="476" t="s">
        <v>406</v>
      </c>
      <c r="C40" s="314">
        <v>359.18699999999995</v>
      </c>
      <c r="D40" s="340">
        <f t="shared" ref="D40:D66" si="8">C40/$C$67*100</f>
        <v>1.6513219449566283</v>
      </c>
      <c r="E40" s="332">
        <f>E41+E42+E43+E44</f>
        <v>359.18699999999995</v>
      </c>
      <c r="F40" s="1005">
        <f>E40/$E$67*100</f>
        <v>5.9350223390131767</v>
      </c>
      <c r="G40" s="318">
        <f>G41+G42+G43+G44</f>
        <v>330.262</v>
      </c>
      <c r="H40" s="996">
        <f t="shared" si="6"/>
        <v>1.4945509244692128</v>
      </c>
      <c r="I40" s="995">
        <f>I41+I42+I43+I44</f>
        <v>330.262</v>
      </c>
      <c r="J40" s="996">
        <f t="shared" si="7"/>
        <v>5.0142972499495748</v>
      </c>
      <c r="K40" s="340">
        <f>G40/C40*100</f>
        <v>91.947091626367339</v>
      </c>
      <c r="L40" s="343">
        <f>I40/E40*100</f>
        <v>91.947091626367339</v>
      </c>
    </row>
    <row r="41" spans="1:16" s="4" customFormat="1" ht="18" customHeight="1" x14ac:dyDescent="0.2">
      <c r="A41" s="382" t="s">
        <v>340</v>
      </c>
      <c r="B41" s="348" t="s">
        <v>146</v>
      </c>
      <c r="C41" s="314">
        <v>243.15119999999999</v>
      </c>
      <c r="D41" s="340">
        <f t="shared" si="8"/>
        <v>1.1178603693968272</v>
      </c>
      <c r="E41" s="332">
        <v>243.15119999999999</v>
      </c>
      <c r="F41" s="1005">
        <f t="shared" ref="F41:F54" si="9">E41/$E$67*100</f>
        <v>4.0177061078431597</v>
      </c>
      <c r="G41" s="314">
        <f>'на 01.06.17'!D104</f>
        <v>223.7724</v>
      </c>
      <c r="H41" s="336">
        <f>G41/$G$67*100</f>
        <v>1.0126482831530557</v>
      </c>
      <c r="I41" s="311">
        <f>'на 01.06.17'!F104</f>
        <v>223.7724</v>
      </c>
      <c r="J41" s="336">
        <f t="shared" si="7"/>
        <v>3.3974884483671031</v>
      </c>
      <c r="K41" s="340">
        <f t="shared" ref="K41" si="10">G41/C41*100</f>
        <v>92.030144206567783</v>
      </c>
      <c r="L41" s="343">
        <f t="shared" ref="L41:L54" si="11">I41/E41*100</f>
        <v>92.030144206567783</v>
      </c>
    </row>
    <row r="42" spans="1:16" s="4" customFormat="1" ht="30.75" customHeight="1" x14ac:dyDescent="0.2">
      <c r="A42" s="477" t="s">
        <v>341</v>
      </c>
      <c r="B42" s="348" t="s">
        <v>409</v>
      </c>
      <c r="C42" s="314">
        <v>67.984799999999993</v>
      </c>
      <c r="D42" s="340">
        <f t="shared" si="8"/>
        <v>0.31255249261105605</v>
      </c>
      <c r="E42" s="332">
        <v>67.984799999999993</v>
      </c>
      <c r="F42" s="1005">
        <f t="shared" si="9"/>
        <v>1.123346075201338</v>
      </c>
      <c r="G42" s="314">
        <f>'на 01.06.17'!D105</f>
        <v>62.106200000000001</v>
      </c>
      <c r="H42" s="336">
        <f t="shared" si="6"/>
        <v>0.28105225131946704</v>
      </c>
      <c r="I42" s="311">
        <f>'на 01.06.17'!F105</f>
        <v>62.106200000000001</v>
      </c>
      <c r="J42" s="336">
        <f t="shared" si="7"/>
        <v>0.94294514011547881</v>
      </c>
      <c r="K42" s="340">
        <f>G42/C42*100</f>
        <v>91.353067156187862</v>
      </c>
      <c r="L42" s="343">
        <f t="shared" si="11"/>
        <v>91.353067156187862</v>
      </c>
    </row>
    <row r="43" spans="1:16" s="4" customFormat="1" ht="18" customHeight="1" x14ac:dyDescent="0.2">
      <c r="A43" s="477" t="s">
        <v>342</v>
      </c>
      <c r="B43" s="324" t="s">
        <v>407</v>
      </c>
      <c r="C43" s="314">
        <v>5.4</v>
      </c>
      <c r="D43" s="340"/>
      <c r="E43" s="332">
        <v>5.4</v>
      </c>
      <c r="F43" s="1005"/>
      <c r="G43" s="314">
        <f>'на 01.06.17'!D106</f>
        <v>1.4139999999999999</v>
      </c>
      <c r="H43" s="336"/>
      <c r="I43" s="311">
        <f>'на 01.06.17'!F106</f>
        <v>1.4139999999999999</v>
      </c>
      <c r="J43" s="336"/>
      <c r="K43" s="340">
        <f>G43/C43*100</f>
        <v>26.185185185185183</v>
      </c>
      <c r="L43" s="343">
        <f t="shared" si="11"/>
        <v>26.185185185185183</v>
      </c>
    </row>
    <row r="44" spans="1:16" s="4" customFormat="1" ht="45" x14ac:dyDescent="0.2">
      <c r="A44" s="477" t="s">
        <v>384</v>
      </c>
      <c r="B44" s="348" t="s">
        <v>603</v>
      </c>
      <c r="C44" s="314">
        <v>42.651000000000003</v>
      </c>
      <c r="D44" s="340">
        <f t="shared" si="8"/>
        <v>0.1960831886297254</v>
      </c>
      <c r="E44" s="332">
        <v>42.651000000000003</v>
      </c>
      <c r="F44" s="1005">
        <f t="shared" si="9"/>
        <v>0.70474331693867276</v>
      </c>
      <c r="G44" s="314">
        <f>'на 01.06.17'!D107</f>
        <v>42.9694</v>
      </c>
      <c r="H44" s="336">
        <f t="shared" si="6"/>
        <v>0.19445154602675269</v>
      </c>
      <c r="I44" s="311">
        <f>'на 01.06.17'!F107</f>
        <v>42.9694</v>
      </c>
      <c r="J44" s="336">
        <f t="shared" si="7"/>
        <v>0.65239520214854652</v>
      </c>
      <c r="K44" s="340">
        <f t="shared" ref="K44:K49" si="12">G44/C44*100</f>
        <v>100.74652411432321</v>
      </c>
      <c r="L44" s="343">
        <f t="shared" si="11"/>
        <v>100.74652411432321</v>
      </c>
    </row>
    <row r="45" spans="1:16" s="4" customFormat="1" ht="18" customHeight="1" x14ac:dyDescent="0.2">
      <c r="A45" s="382" t="s">
        <v>85</v>
      </c>
      <c r="B45" s="478" t="s">
        <v>159</v>
      </c>
      <c r="C45" s="314">
        <v>20.520755284974094</v>
      </c>
      <c r="D45" s="340">
        <f t="shared" si="8"/>
        <v>9.4341870750228804E-2</v>
      </c>
      <c r="E45" s="332">
        <f>E46+E47+E48+E49+E50</f>
        <v>11.8011</v>
      </c>
      <c r="F45" s="1005">
        <f t="shared" si="9"/>
        <v>0.19499534260685494</v>
      </c>
      <c r="G45" s="314">
        <f>G46+G47+G48+G49+G50</f>
        <v>15.508588359240068</v>
      </c>
      <c r="H45" s="336">
        <f t="shared" si="6"/>
        <v>7.0181780130668142E-2</v>
      </c>
      <c r="I45" s="311">
        <f>I46+I47+I48+I49+I50</f>
        <v>8.8980999999999995</v>
      </c>
      <c r="J45" s="336">
        <f t="shared" si="7"/>
        <v>0.13509794756822255</v>
      </c>
      <c r="K45" s="340">
        <f t="shared" si="12"/>
        <v>75.575134267089666</v>
      </c>
      <c r="L45" s="343">
        <f t="shared" si="11"/>
        <v>75.400598249315749</v>
      </c>
    </row>
    <row r="46" spans="1:16" s="4" customFormat="1" ht="18" customHeight="1" x14ac:dyDescent="0.2">
      <c r="A46" s="382" t="s">
        <v>177</v>
      </c>
      <c r="B46" s="324" t="s">
        <v>160</v>
      </c>
      <c r="C46" s="314">
        <v>20.381865284974094</v>
      </c>
      <c r="D46" s="340">
        <f t="shared" si="8"/>
        <v>9.3703339553567938E-2</v>
      </c>
      <c r="E46" s="332">
        <v>11.8011</v>
      </c>
      <c r="F46" s="1005">
        <f t="shared" si="9"/>
        <v>0.19499534260685494</v>
      </c>
      <c r="G46" s="314">
        <f>'на 01.06.17'!D109</f>
        <v>15.368048359240069</v>
      </c>
      <c r="H46" s="336">
        <f t="shared" si="6"/>
        <v>6.9545787534108727E-2</v>
      </c>
      <c r="I46" s="311">
        <f>'на 01.06.17'!F109</f>
        <v>8.8980999999999995</v>
      </c>
      <c r="J46" s="336">
        <f t="shared" si="7"/>
        <v>0.13509794756822255</v>
      </c>
      <c r="K46" s="340">
        <f t="shared" si="12"/>
        <v>75.400598249315749</v>
      </c>
      <c r="L46" s="343">
        <f t="shared" si="11"/>
        <v>75.400598249315749</v>
      </c>
    </row>
    <row r="47" spans="1:16" s="4" customFormat="1" ht="31.5" customHeight="1" x14ac:dyDescent="0.2">
      <c r="A47" s="382" t="s">
        <v>178</v>
      </c>
      <c r="B47" s="348" t="s">
        <v>211</v>
      </c>
      <c r="C47" s="314">
        <v>0</v>
      </c>
      <c r="D47" s="340"/>
      <c r="E47" s="332"/>
      <c r="F47" s="1005"/>
      <c r="G47" s="314"/>
      <c r="H47" s="336"/>
      <c r="I47" s="311"/>
      <c r="J47" s="336"/>
      <c r="K47" s="340"/>
      <c r="L47" s="343"/>
    </row>
    <row r="48" spans="1:16" s="4" customFormat="1" ht="18" customHeight="1" x14ac:dyDescent="0.2">
      <c r="A48" s="382" t="s">
        <v>179</v>
      </c>
      <c r="B48" s="348" t="s">
        <v>212</v>
      </c>
      <c r="C48" s="314">
        <v>0</v>
      </c>
      <c r="D48" s="340"/>
      <c r="E48" s="332"/>
      <c r="F48" s="1005"/>
      <c r="G48" s="314"/>
      <c r="H48" s="336"/>
      <c r="I48" s="311"/>
      <c r="J48" s="336"/>
      <c r="K48" s="340"/>
      <c r="L48" s="343"/>
    </row>
    <row r="49" spans="1:14" s="4" customFormat="1" ht="18" customHeight="1" x14ac:dyDescent="0.2">
      <c r="A49" s="382" t="s">
        <v>180</v>
      </c>
      <c r="B49" s="348" t="s">
        <v>417</v>
      </c>
      <c r="C49" s="314">
        <v>0.13889000000000001</v>
      </c>
      <c r="D49" s="1004">
        <f>C49/$C$67*100</f>
        <v>6.3853119666086513E-4</v>
      </c>
      <c r="E49" s="332"/>
      <c r="F49" s="1005"/>
      <c r="G49" s="314">
        <f>'на 01.06.17'!D112</f>
        <v>0.14054</v>
      </c>
      <c r="H49" s="997">
        <f t="shared" si="6"/>
        <v>6.3599259655940793E-4</v>
      </c>
      <c r="I49" s="311"/>
      <c r="J49" s="336"/>
      <c r="K49" s="340">
        <f t="shared" si="12"/>
        <v>101.18799049607603</v>
      </c>
      <c r="L49" s="343"/>
      <c r="M49" s="187"/>
    </row>
    <row r="50" spans="1:14" s="4" customFormat="1" ht="18" customHeight="1" x14ac:dyDescent="0.2">
      <c r="A50" s="382" t="s">
        <v>181</v>
      </c>
      <c r="B50" s="348" t="s">
        <v>408</v>
      </c>
      <c r="C50" s="314">
        <v>0</v>
      </c>
      <c r="D50" s="340"/>
      <c r="E50" s="332"/>
      <c r="F50" s="1005"/>
      <c r="G50" s="314"/>
      <c r="H50" s="336"/>
      <c r="I50" s="311"/>
      <c r="J50" s="336"/>
      <c r="K50" s="340"/>
      <c r="L50" s="343"/>
    </row>
    <row r="51" spans="1:14" s="4" customFormat="1" ht="18" customHeight="1" x14ac:dyDescent="0.2">
      <c r="A51" s="382" t="s">
        <v>86</v>
      </c>
      <c r="B51" s="479" t="s">
        <v>147</v>
      </c>
      <c r="C51" s="314">
        <v>0.40379999999999999</v>
      </c>
      <c r="D51" s="997">
        <f t="shared" si="8"/>
        <v>1.8564252085222644E-3</v>
      </c>
      <c r="E51" s="332">
        <v>0.40379999999999999</v>
      </c>
      <c r="F51" s="1006">
        <f t="shared" si="9"/>
        <v>6.6721847407994195E-3</v>
      </c>
      <c r="G51" s="314">
        <f>'на 01.06.17'!D114</f>
        <v>0.36309999999999998</v>
      </c>
      <c r="H51" s="997">
        <f t="shared" si="6"/>
        <v>1.6431543461699232E-3</v>
      </c>
      <c r="I51" s="311">
        <f>'на 01.06.17'!F114</f>
        <v>0.36309999999999998</v>
      </c>
      <c r="J51" s="997">
        <f>I51/$I$67*100</f>
        <v>5.512869574630719E-3</v>
      </c>
      <c r="K51" s="340">
        <f t="shared" ref="K51:K54" si="13">G51/C51*100</f>
        <v>89.920752847944513</v>
      </c>
      <c r="L51" s="343">
        <f t="shared" si="11"/>
        <v>89.920752847944513</v>
      </c>
      <c r="M51" s="282"/>
      <c r="N51" s="282"/>
    </row>
    <row r="52" spans="1:14" s="4" customFormat="1" ht="18" customHeight="1" x14ac:dyDescent="0.2">
      <c r="A52" s="382" t="s">
        <v>88</v>
      </c>
      <c r="B52" s="479" t="s">
        <v>148</v>
      </c>
      <c r="C52" s="314">
        <v>148.4477</v>
      </c>
      <c r="D52" s="340">
        <f t="shared" si="8"/>
        <v>0.68247165038917923</v>
      </c>
      <c r="E52" s="332">
        <v>148.4477</v>
      </c>
      <c r="F52" s="1005">
        <f t="shared" si="9"/>
        <v>2.452873894865701</v>
      </c>
      <c r="G52" s="314">
        <f>'на 01.06.17'!D115</f>
        <v>154.4984</v>
      </c>
      <c r="H52" s="336">
        <f t="shared" si="6"/>
        <v>0.69915923281823</v>
      </c>
      <c r="I52" s="311">
        <f>'на 01.06.17'!F115</f>
        <v>154.4984</v>
      </c>
      <c r="J52" s="336">
        <f>I52/$I$67*100</f>
        <v>2.3457161351945106</v>
      </c>
      <c r="K52" s="340">
        <f t="shared" si="13"/>
        <v>104.07598096838146</v>
      </c>
      <c r="L52" s="343">
        <f t="shared" si="11"/>
        <v>104.07598096838146</v>
      </c>
      <c r="M52" s="282"/>
      <c r="N52" s="282"/>
    </row>
    <row r="53" spans="1:14" s="2" customFormat="1" ht="18" customHeight="1" x14ac:dyDescent="0.2">
      <c r="A53" s="382" t="s">
        <v>168</v>
      </c>
      <c r="B53" s="478" t="s">
        <v>150</v>
      </c>
      <c r="C53" s="314">
        <v>318.55700000000002</v>
      </c>
      <c r="D53" s="340">
        <f t="shared" si="8"/>
        <v>1.4645300771451883</v>
      </c>
      <c r="E53" s="332">
        <v>318.55700000000002</v>
      </c>
      <c r="F53" s="1005">
        <f t="shared" si="9"/>
        <v>5.2636729927559207</v>
      </c>
      <c r="G53" s="314">
        <f>'на 01.06.17'!D117</f>
        <v>610.72659999999996</v>
      </c>
      <c r="H53" s="336">
        <f t="shared" si="6"/>
        <v>2.7637512176028096</v>
      </c>
      <c r="I53" s="311">
        <f>'на 01.06.17'!F117</f>
        <v>610.72659999999996</v>
      </c>
      <c r="J53" s="336">
        <f>I53/$I$67*100</f>
        <v>9.2725312353557285</v>
      </c>
      <c r="K53" s="340">
        <f t="shared" si="13"/>
        <v>191.71658447310841</v>
      </c>
      <c r="L53" s="343">
        <f t="shared" si="11"/>
        <v>191.71658447310841</v>
      </c>
      <c r="M53" s="282"/>
      <c r="N53" s="282"/>
    </row>
    <row r="54" spans="1:14" s="2" customFormat="1" ht="18" customHeight="1" thickBot="1" x14ac:dyDescent="0.25">
      <c r="A54" s="382" t="s">
        <v>182</v>
      </c>
      <c r="B54" s="478" t="s">
        <v>75</v>
      </c>
      <c r="C54" s="314">
        <v>16.4831</v>
      </c>
      <c r="D54" s="337">
        <f t="shared" si="8"/>
        <v>7.5779203453673449E-2</v>
      </c>
      <c r="E54" s="332">
        <v>16.4831</v>
      </c>
      <c r="F54" s="1005">
        <f t="shared" si="9"/>
        <v>0.27235831674361294</v>
      </c>
      <c r="G54" s="314">
        <f>'на 01.06.17'!D118</f>
        <v>18.5397</v>
      </c>
      <c r="H54" s="345">
        <f t="shared" si="6"/>
        <v>8.389861920045863E-2</v>
      </c>
      <c r="I54" s="311">
        <f>'на 01.06.17'!F118</f>
        <v>18.5397</v>
      </c>
      <c r="J54" s="345">
        <f>I54/$I$67*100</f>
        <v>0.28148429648245982</v>
      </c>
      <c r="K54" s="340">
        <f t="shared" si="13"/>
        <v>112.47702191942048</v>
      </c>
      <c r="L54" s="343">
        <f t="shared" si="11"/>
        <v>112.47702191942048</v>
      </c>
    </row>
    <row r="55" spans="1:14" s="2" customFormat="1" ht="15.75" customHeight="1" thickBot="1" x14ac:dyDescent="0.25">
      <c r="A55" s="386" t="s">
        <v>74</v>
      </c>
      <c r="B55" s="377" t="s">
        <v>52</v>
      </c>
      <c r="C55" s="387">
        <f>SUM(C56:C65)</f>
        <v>3177.9343000000003</v>
      </c>
      <c r="D55" s="368">
        <f t="shared" si="8"/>
        <v>14.610196497146005</v>
      </c>
      <c r="E55" s="387">
        <f>SUM(E56:E65)</f>
        <v>3177.9343000000003</v>
      </c>
      <c r="F55" s="380">
        <f>E55/$E$67*100</f>
        <v>52.51056152482191</v>
      </c>
      <c r="G55" s="368">
        <f>SUM(G56:G65)</f>
        <v>3442.8814999999995</v>
      </c>
      <c r="H55" s="380">
        <f t="shared" si="6"/>
        <v>15.580241531459718</v>
      </c>
      <c r="I55" s="388">
        <f>SUM(I56:I65)</f>
        <v>3442.8814999999995</v>
      </c>
      <c r="J55" s="389">
        <f>I55/$I$67*100</f>
        <v>52.272532829548247</v>
      </c>
      <c r="K55" s="388">
        <f>G55/C55*100</f>
        <v>108.33708865535701</v>
      </c>
      <c r="L55" s="390">
        <f>I55/E55*100</f>
        <v>108.33708865535701</v>
      </c>
    </row>
    <row r="56" spans="1:14" s="2" customFormat="1" ht="20.25" customHeight="1" x14ac:dyDescent="0.2">
      <c r="A56" s="485"/>
      <c r="B56" s="486" t="s">
        <v>161</v>
      </c>
      <c r="C56" s="1001">
        <v>0</v>
      </c>
      <c r="D56" s="337"/>
      <c r="E56" s="999"/>
      <c r="F56" s="996"/>
      <c r="G56" s="998"/>
      <c r="H56" s="336"/>
      <c r="I56" s="992"/>
      <c r="J56" s="988"/>
      <c r="K56" s="340"/>
      <c r="L56" s="987"/>
    </row>
    <row r="57" spans="1:14" s="2" customFormat="1" ht="20.25" customHeight="1" x14ac:dyDescent="0.2">
      <c r="A57" s="487"/>
      <c r="B57" s="458" t="s">
        <v>489</v>
      </c>
      <c r="C57" s="311">
        <v>2451.6181000000001</v>
      </c>
      <c r="D57" s="337">
        <f t="shared" si="8"/>
        <v>11.271039233554873</v>
      </c>
      <c r="E57" s="332">
        <v>2451.6181000000001</v>
      </c>
      <c r="F57" s="336">
        <f>E57/$E$67*100</f>
        <v>40.509283994768865</v>
      </c>
      <c r="G57" s="314">
        <f>'на 01.06.17'!D121</f>
        <v>2653.5889999999999</v>
      </c>
      <c r="H57" s="336">
        <f t="shared" si="6"/>
        <v>12.008417235744149</v>
      </c>
      <c r="I57" s="332">
        <f>'на 01.06.17'!F121</f>
        <v>2653.5889999999999</v>
      </c>
      <c r="J57" s="987">
        <f>I57/$I$67*100</f>
        <v>40.28887375839922</v>
      </c>
      <c r="K57" s="336">
        <f>G57/C57*100</f>
        <v>108.23826924756348</v>
      </c>
      <c r="L57" s="987">
        <f>I57/E57*100</f>
        <v>108.23826924756348</v>
      </c>
      <c r="N57" s="107"/>
    </row>
    <row r="58" spans="1:14" s="2" customFormat="1" ht="20.25" customHeight="1" x14ac:dyDescent="0.2">
      <c r="A58" s="487"/>
      <c r="B58" s="458" t="s">
        <v>488</v>
      </c>
      <c r="C58" s="311">
        <v>736.16909999999996</v>
      </c>
      <c r="D58" s="337">
        <f t="shared" si="8"/>
        <v>3.3844548662088849</v>
      </c>
      <c r="E58" s="332">
        <v>736.16909999999996</v>
      </c>
      <c r="F58" s="336">
        <f t="shared" ref="F58" si="14">E58/$E$67*100</f>
        <v>12.164081811956517</v>
      </c>
      <c r="G58" s="314">
        <f>'на 01.06.17'!D122</f>
        <v>832.65769999999998</v>
      </c>
      <c r="H58" s="336">
        <f t="shared" si="6"/>
        <v>3.7680669750119864</v>
      </c>
      <c r="I58" s="993">
        <f>'на 01.06.17'!F122</f>
        <v>832.65769999999998</v>
      </c>
      <c r="J58" s="987">
        <f>I58/$I$67*100</f>
        <v>12.64206361997244</v>
      </c>
      <c r="K58" s="336">
        <f t="shared" ref="K58:K59" si="15">G58/C58*100</f>
        <v>113.10685275978034</v>
      </c>
      <c r="L58" s="987">
        <f t="shared" ref="L58:L59" si="16">I58/E58*100</f>
        <v>113.10685275978034</v>
      </c>
    </row>
    <row r="59" spans="1:14" s="2" customFormat="1" ht="31.5" customHeight="1" x14ac:dyDescent="0.2">
      <c r="A59" s="487"/>
      <c r="B59" s="488" t="s">
        <v>447</v>
      </c>
      <c r="C59" s="331">
        <v>0.50970000000000004</v>
      </c>
      <c r="D59" s="337">
        <f t="shared" si="8"/>
        <v>2.3432885804452659E-3</v>
      </c>
      <c r="E59" s="332">
        <v>0.50970000000000004</v>
      </c>
      <c r="F59" s="336">
        <f>E59/$E$67*100</f>
        <v>8.4220221951101151E-3</v>
      </c>
      <c r="G59" s="314">
        <f>'на 01.06.17'!D123</f>
        <v>0.1162</v>
      </c>
      <c r="H59" s="997">
        <f t="shared" si="6"/>
        <v>5.2584559356911339E-4</v>
      </c>
      <c r="I59" s="993">
        <f>'на 01.06.17'!F123</f>
        <v>0.1162</v>
      </c>
      <c r="J59" s="987">
        <f>I59/$I$67*100</f>
        <v>1.7642397261693464E-3</v>
      </c>
      <c r="K59" s="336">
        <f t="shared" si="15"/>
        <v>22.797724151461644</v>
      </c>
      <c r="L59" s="987">
        <f t="shared" si="16"/>
        <v>22.797724151461644</v>
      </c>
    </row>
    <row r="60" spans="1:14" s="2" customFormat="1" ht="19.5" customHeight="1" x14ac:dyDescent="0.2">
      <c r="A60" s="487"/>
      <c r="B60" s="488" t="s">
        <v>455</v>
      </c>
      <c r="C60" s="331">
        <v>0</v>
      </c>
      <c r="D60" s="337"/>
      <c r="E60" s="332"/>
      <c r="F60" s="336"/>
      <c r="G60" s="314"/>
      <c r="H60" s="336"/>
      <c r="I60" s="993"/>
      <c r="J60" s="987"/>
      <c r="K60" s="336"/>
      <c r="L60" s="987"/>
    </row>
    <row r="61" spans="1:14" s="2" customFormat="1" ht="20.25" customHeight="1" x14ac:dyDescent="0.2">
      <c r="A61" s="487"/>
      <c r="B61" s="478" t="s">
        <v>171</v>
      </c>
      <c r="C61" s="332">
        <v>-10.3626</v>
      </c>
      <c r="D61" s="337"/>
      <c r="E61" s="332">
        <v>-10.3626</v>
      </c>
      <c r="F61" s="336"/>
      <c r="G61" s="314">
        <f>'на 01.06.17'!D125</f>
        <v>-43.481400000000001</v>
      </c>
      <c r="H61" s="336"/>
      <c r="I61" s="332">
        <f>'на 01.06.17'!F125</f>
        <v>-43.481400000000001</v>
      </c>
      <c r="J61" s="987"/>
      <c r="K61" s="336"/>
      <c r="L61" s="987"/>
    </row>
    <row r="62" spans="1:14" s="2" customFormat="1" ht="20.25" customHeight="1" x14ac:dyDescent="0.2">
      <c r="A62" s="487"/>
      <c r="B62" s="458" t="s">
        <v>1</v>
      </c>
      <c r="C62" s="1002">
        <v>0</v>
      </c>
      <c r="D62" s="337"/>
      <c r="E62" s="332"/>
      <c r="F62" s="336"/>
      <c r="G62" s="314"/>
      <c r="H62" s="336"/>
      <c r="I62" s="332"/>
      <c r="J62" s="987"/>
      <c r="K62" s="336"/>
      <c r="L62" s="987"/>
    </row>
    <row r="63" spans="1:14" s="2" customFormat="1" ht="20.25" customHeight="1" x14ac:dyDescent="0.2">
      <c r="A63" s="487"/>
      <c r="B63" s="458" t="s">
        <v>350</v>
      </c>
      <c r="C63" s="332">
        <v>0</v>
      </c>
      <c r="D63" s="337"/>
      <c r="E63" s="332"/>
      <c r="F63" s="336"/>
      <c r="G63" s="314"/>
      <c r="H63" s="336"/>
      <c r="I63" s="332"/>
      <c r="J63" s="987"/>
      <c r="K63" s="336"/>
      <c r="L63" s="987"/>
    </row>
    <row r="64" spans="1:14" s="2" customFormat="1" ht="20.25" customHeight="1" x14ac:dyDescent="0.2">
      <c r="A64" s="487"/>
      <c r="B64" s="458" t="s">
        <v>339</v>
      </c>
      <c r="C64" s="311">
        <v>0</v>
      </c>
      <c r="D64" s="337"/>
      <c r="E64" s="332"/>
      <c r="F64" s="336"/>
      <c r="G64" s="314"/>
      <c r="H64" s="336"/>
      <c r="I64" s="332"/>
      <c r="J64" s="987"/>
      <c r="K64" s="336"/>
      <c r="L64" s="987"/>
    </row>
    <row r="65" spans="1:14" s="2" customFormat="1" ht="16.5" thickBot="1" x14ac:dyDescent="0.25">
      <c r="A65" s="489"/>
      <c r="B65" s="490" t="s">
        <v>338</v>
      </c>
      <c r="C65" s="1003">
        <v>0</v>
      </c>
      <c r="D65" s="337"/>
      <c r="E65" s="994"/>
      <c r="F65" s="336"/>
      <c r="G65" s="344"/>
      <c r="H65" s="336"/>
      <c r="I65" s="994"/>
      <c r="J65" s="987"/>
      <c r="K65" s="336"/>
      <c r="L65" s="987"/>
    </row>
    <row r="66" spans="1:14" s="2" customFormat="1" ht="16.5" hidden="1" thickBot="1" x14ac:dyDescent="0.25">
      <c r="A66" s="384"/>
      <c r="B66" s="350"/>
      <c r="C66" s="333">
        <v>0</v>
      </c>
      <c r="D66" s="337">
        <f t="shared" si="8"/>
        <v>0</v>
      </c>
      <c r="E66" s="333"/>
      <c r="F66" s="339"/>
      <c r="G66" s="346"/>
      <c r="H66" s="339"/>
      <c r="I66" s="333"/>
      <c r="J66" s="335"/>
      <c r="K66" s="339"/>
      <c r="L66" s="335"/>
    </row>
    <row r="67" spans="1:14" s="2" customFormat="1" ht="16.5" thickBot="1" x14ac:dyDescent="0.25">
      <c r="A67" s="391"/>
      <c r="B67" s="392" t="s">
        <v>51</v>
      </c>
      <c r="C67" s="373">
        <f>C55+C6</f>
        <v>21751.482265284976</v>
      </c>
      <c r="D67" s="380">
        <f>C67/$C$67*100</f>
        <v>100</v>
      </c>
      <c r="E67" s="393">
        <f>E55+E6</f>
        <v>6051.9907000000003</v>
      </c>
      <c r="F67" s="380">
        <f>E67/$E$67*100</f>
        <v>100</v>
      </c>
      <c r="G67" s="373">
        <f>SUM(G55+G6)</f>
        <v>22097.741508359239</v>
      </c>
      <c r="H67" s="380">
        <f>G67/$G$67*100</f>
        <v>100</v>
      </c>
      <c r="I67" s="394">
        <f>I55+I6</f>
        <v>6586.4064999999991</v>
      </c>
      <c r="J67" s="380">
        <f>I67/$I$67*100</f>
        <v>100</v>
      </c>
      <c r="K67" s="380">
        <f>G67/C67*100</f>
        <v>101.59188803250842</v>
      </c>
      <c r="L67" s="379">
        <f>I67/E67*100</f>
        <v>108.83041343735044</v>
      </c>
      <c r="N67" s="107"/>
    </row>
    <row r="68" spans="1:14" s="2" customFormat="1" ht="24.75" customHeight="1" x14ac:dyDescent="0.25">
      <c r="A68" s="106"/>
      <c r="B68" s="1507" t="s">
        <v>232</v>
      </c>
      <c r="C68" s="1507"/>
      <c r="D68" s="1507"/>
      <c r="E68" s="1507"/>
      <c r="F68" s="1507"/>
      <c r="G68" s="1507"/>
      <c r="H68" s="1507"/>
      <c r="I68" s="1507"/>
      <c r="J68" s="1507"/>
      <c r="K68" s="1507"/>
      <c r="L68" s="1507"/>
      <c r="N68" s="107"/>
    </row>
    <row r="69" spans="1:14" ht="15.75" x14ac:dyDescent="0.25">
      <c r="B69" s="104"/>
      <c r="C69" s="104"/>
      <c r="D69" s="104"/>
      <c r="E69" s="104"/>
      <c r="F69" s="104"/>
      <c r="G69" s="140"/>
      <c r="H69" s="104"/>
      <c r="I69" s="104"/>
      <c r="J69" s="104"/>
      <c r="K69" s="104"/>
      <c r="L69" s="104"/>
    </row>
  </sheetData>
  <mergeCells count="14">
    <mergeCell ref="B68:L68"/>
    <mergeCell ref="K2:L2"/>
    <mergeCell ref="C3:F3"/>
    <mergeCell ref="A3:A5"/>
    <mergeCell ref="B3:B5"/>
    <mergeCell ref="C4:D4"/>
    <mergeCell ref="K3:L4"/>
    <mergeCell ref="B1:L1"/>
    <mergeCell ref="C2:F2"/>
    <mergeCell ref="G2:J2"/>
    <mergeCell ref="I4:J4"/>
    <mergeCell ref="G4:H4"/>
    <mergeCell ref="E4:F4"/>
    <mergeCell ref="G3:J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44" orientation="landscape" r:id="rId1"/>
  <headerFooter alignWithMargins="0"/>
  <cellWatches>
    <cellWatch r="I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01.06.17</vt:lpstr>
      <vt:lpstr>стр-ра гор доходов</vt:lpstr>
      <vt:lpstr>Бюджет</vt:lpstr>
      <vt:lpstr>исп гор бюдж</vt:lpstr>
      <vt:lpstr>ДКВ </vt:lpstr>
      <vt:lpstr>сеть учреждений</vt:lpstr>
      <vt:lpstr>эк. показ. 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налоги!Заголовки_для_печати</vt:lpstr>
      <vt:lpstr>'сеть учреждений'!Заголовки_для_печати</vt:lpstr>
      <vt:lpstr>'уров жизни'!Заголовки_для_печати</vt:lpstr>
      <vt:lpstr>демогр!Область_печати</vt:lpstr>
      <vt:lpstr>'дин. цен'!Область_печати</vt:lpstr>
      <vt:lpstr>'ДКВ '!Область_печати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налоги!Область_печати</vt:lpstr>
      <vt:lpstr>'сеть учреждений'!Область_печати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2017-07-27T08:38:31Z</cp:lastPrinted>
  <dcterms:created xsi:type="dcterms:W3CDTF">1996-09-27T09:22:49Z</dcterms:created>
  <dcterms:modified xsi:type="dcterms:W3CDTF">2017-07-28T08:30:19Z</dcterms:modified>
</cp:coreProperties>
</file>