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9150" activeTab="0"/>
  </bookViews>
  <sheets>
    <sheet name="Титул" sheetId="1" r:id="rId1"/>
    <sheet name="Показатели" sheetId="2" r:id="rId2"/>
    <sheet name="Примечания" sheetId="3" r:id="rId3"/>
  </sheets>
  <definedNames>
    <definedName name="_xlnm.Print_Titles" localSheetId="1">'Показатели'!$4:$6</definedName>
    <definedName name="_xlnm.Print_Area" localSheetId="1">'Показатели'!$A$1:$I$255</definedName>
    <definedName name="_xlnm.Print_Area" localSheetId="2">'Примечания'!$A$1:$FK$15</definedName>
    <definedName name="_xlnm.Print_Area" localSheetId="0">'Титул'!$A$1:$I$14</definedName>
  </definedNames>
  <calcPr fullCalcOnLoad="1"/>
</workbook>
</file>

<file path=xl/comments2.xml><?xml version="1.0" encoding="utf-8"?>
<comments xmlns="http://schemas.openxmlformats.org/spreadsheetml/2006/main">
  <authors>
    <author>trud12</author>
  </authors>
  <commentList>
    <comment ref="D49" authorId="0">
      <text>
        <r>
          <rPr>
            <b/>
            <sz val="8"/>
            <rFont val="Tahoma"/>
            <family val="2"/>
          </rPr>
          <t>trud12:</t>
        </r>
        <r>
          <rPr>
            <sz val="8"/>
            <rFont val="Tahoma"/>
            <family val="2"/>
          </rPr>
          <t xml:space="preserve">
крайстат</t>
        </r>
      </text>
    </comment>
    <comment ref="E49" authorId="0">
      <text>
        <r>
          <rPr>
            <b/>
            <sz val="8"/>
            <rFont val="Tahoma"/>
            <family val="2"/>
          </rPr>
          <t>trud12:</t>
        </r>
        <r>
          <rPr>
            <sz val="8"/>
            <rFont val="Tahoma"/>
            <family val="2"/>
          </rPr>
          <t xml:space="preserve">
крайстат</t>
        </r>
      </text>
    </comment>
    <comment ref="D51" authorId="0">
      <text>
        <r>
          <rPr>
            <b/>
            <sz val="8"/>
            <rFont val="Tahoma"/>
            <family val="2"/>
          </rPr>
          <t>trud12:</t>
        </r>
        <r>
          <rPr>
            <sz val="8"/>
            <rFont val="Tahoma"/>
            <family val="2"/>
          </rPr>
          <t xml:space="preserve">
крайстат</t>
        </r>
      </text>
    </comment>
    <comment ref="E51" authorId="0">
      <text>
        <r>
          <rPr>
            <b/>
            <sz val="8"/>
            <rFont val="Tahoma"/>
            <family val="2"/>
          </rPr>
          <t>trud12:</t>
        </r>
        <r>
          <rPr>
            <sz val="8"/>
            <rFont val="Tahoma"/>
            <family val="2"/>
          </rPr>
          <t xml:space="preserve">
крайстат</t>
        </r>
      </text>
    </comment>
  </commentList>
</comments>
</file>

<file path=xl/sharedStrings.xml><?xml version="1.0" encoding="utf-8"?>
<sst xmlns="http://schemas.openxmlformats.org/spreadsheetml/2006/main" count="852" uniqueCount="634">
  <si>
    <t>га</t>
  </si>
  <si>
    <t>16.1</t>
  </si>
  <si>
    <t>16.2</t>
  </si>
  <si>
    <t>17.1</t>
  </si>
  <si>
    <t>17.2</t>
  </si>
  <si>
    <t>23.1</t>
  </si>
  <si>
    <t>23.2</t>
  </si>
  <si>
    <t>32.1</t>
  </si>
  <si>
    <t>32.2</t>
  </si>
  <si>
    <t>32.3</t>
  </si>
  <si>
    <t>32.4</t>
  </si>
  <si>
    <t>42.1</t>
  </si>
  <si>
    <t>42.2</t>
  </si>
  <si>
    <t>43.1</t>
  </si>
  <si>
    <t>43.2</t>
  </si>
  <si>
    <t>44.1</t>
  </si>
  <si>
    <t>44.2</t>
  </si>
  <si>
    <t>44.3</t>
  </si>
  <si>
    <t>50.1</t>
  </si>
  <si>
    <t>50.2</t>
  </si>
  <si>
    <t>50.3</t>
  </si>
  <si>
    <t>50.4</t>
  </si>
  <si>
    <t>51.1</t>
  </si>
  <si>
    <t>51.2</t>
  </si>
  <si>
    <t>51.3</t>
  </si>
  <si>
    <t>51.4</t>
  </si>
  <si>
    <t>107.1</t>
  </si>
  <si>
    <t>107.2</t>
  </si>
  <si>
    <t>107.3</t>
  </si>
  <si>
    <t>109.1</t>
  </si>
  <si>
    <t>110.1</t>
  </si>
  <si>
    <t>111.1</t>
  </si>
  <si>
    <t>111.2</t>
  </si>
  <si>
    <t>112.1</t>
  </si>
  <si>
    <t>112.2</t>
  </si>
  <si>
    <t>112.3</t>
  </si>
  <si>
    <t>114.1</t>
  </si>
  <si>
    <t>114.2</t>
  </si>
  <si>
    <t>114.3</t>
  </si>
  <si>
    <t>114.4</t>
  </si>
  <si>
    <t>114.5</t>
  </si>
  <si>
    <t>117.1</t>
  </si>
  <si>
    <t>117.2</t>
  </si>
  <si>
    <t>117.3</t>
  </si>
  <si>
    <t>117.4</t>
  </si>
  <si>
    <t>117.5</t>
  </si>
  <si>
    <t>119.1</t>
  </si>
  <si>
    <t>119.2</t>
  </si>
  <si>
    <t>120.1</t>
  </si>
  <si>
    <t>120.2</t>
  </si>
  <si>
    <t>124.1</t>
  </si>
  <si>
    <t>124.2</t>
  </si>
  <si>
    <t>124.3</t>
  </si>
  <si>
    <t>129.1</t>
  </si>
  <si>
    <t>129.2</t>
  </si>
  <si>
    <t>129.3</t>
  </si>
  <si>
    <t>141.1</t>
  </si>
  <si>
    <t>143.1</t>
  </si>
  <si>
    <t>148.1</t>
  </si>
  <si>
    <t>148.2</t>
  </si>
  <si>
    <t>148.3</t>
  </si>
  <si>
    <t>148.4</t>
  </si>
  <si>
    <t>148.5</t>
  </si>
  <si>
    <t>149.1</t>
  </si>
  <si>
    <t>149.2</t>
  </si>
  <si>
    <t>149.3</t>
  </si>
  <si>
    <t>149.4</t>
  </si>
  <si>
    <t>149.5</t>
  </si>
  <si>
    <t>год</t>
  </si>
  <si>
    <t>32.3.1</t>
  </si>
  <si>
    <t>32.3.2</t>
  </si>
  <si>
    <t>32.4.1</t>
  </si>
  <si>
    <t>32.4.2</t>
  </si>
  <si>
    <t>32.4.3</t>
  </si>
  <si>
    <t>42.1.1</t>
  </si>
  <si>
    <t>42.1.2</t>
  </si>
  <si>
    <t>42.2.1</t>
  </si>
  <si>
    <t>42.2.2</t>
  </si>
  <si>
    <t>44.1.1</t>
  </si>
  <si>
    <t>44.2.1</t>
  </si>
  <si>
    <t>дней</t>
  </si>
  <si>
    <t>32.4.3.1</t>
  </si>
  <si>
    <t>единиц</t>
  </si>
  <si>
    <t>рублей</t>
  </si>
  <si>
    <t>на дому</t>
  </si>
  <si>
    <t>процент</t>
  </si>
  <si>
    <t>человек</t>
  </si>
  <si>
    <t>да (нет)</t>
  </si>
  <si>
    <t>котельных</t>
  </si>
  <si>
    <t>кв. метров</t>
  </si>
  <si>
    <t>от инсульта</t>
  </si>
  <si>
    <t>тыс. рублей</t>
  </si>
  <si>
    <t>библиотеками</t>
  </si>
  <si>
    <t>горячая вода</t>
  </si>
  <si>
    <t>тыс. человек</t>
  </si>
  <si>
    <t>сжиженный газ</t>
  </si>
  <si>
    <t>холодная вода</t>
  </si>
  <si>
    <t>жилищного фонда</t>
  </si>
  <si>
    <t>по водоотведению</t>
  </si>
  <si>
    <t>по водоснабжению</t>
  </si>
  <si>
    <t>тепловая энергия</t>
  </si>
  <si>
    <t>Сельское хозяйство</t>
  </si>
  <si>
    <t>спортивными залами</t>
  </si>
  <si>
    <t>амбулаторная помощь</t>
  </si>
  <si>
    <t>число жилых квартир</t>
  </si>
  <si>
    <t>от инфаркта миокарда</t>
  </si>
  <si>
    <t>электрическая энергия</t>
  </si>
  <si>
    <t xml:space="preserve"> кВт·ч на 1 проживающего</t>
  </si>
  <si>
    <t>вызовов на одного жителя</t>
  </si>
  <si>
    <t>плавательными бассейнами</t>
  </si>
  <si>
    <t>парками культуры и отдыха</t>
  </si>
  <si>
    <t>скорая медицинская помощь</t>
  </si>
  <si>
    <t>посещений на одного жителя</t>
  </si>
  <si>
    <t xml:space="preserve">I. Экономическое развитие </t>
  </si>
  <si>
    <t>в первые сутки в стационаре</t>
  </si>
  <si>
    <t>введенная в действие за год</t>
  </si>
  <si>
    <t>введенных в действие за год</t>
  </si>
  <si>
    <t>койко-дней на одного жителя</t>
  </si>
  <si>
    <t>процент от числа опрошенных</t>
  </si>
  <si>
    <t>III. Дошкольное образование</t>
  </si>
  <si>
    <t>дневные стационары всех типов</t>
  </si>
  <si>
    <t>куб. метров на 1 проживающего</t>
  </si>
  <si>
    <t>общая площадь жилых помещений</t>
  </si>
  <si>
    <t>пациенто-дней на одного жителя</t>
  </si>
  <si>
    <t>V. Физическая культура и спорт</t>
  </si>
  <si>
    <t xml:space="preserve">Дорожное хозяйство и транспорт </t>
  </si>
  <si>
    <t>стационарная медицинская помощь</t>
  </si>
  <si>
    <t>Гкал на 1 кв. метр общей площади</t>
  </si>
  <si>
    <t>единиц на 10000 человек населения</t>
  </si>
  <si>
    <t>человек на 10000 человек населения</t>
  </si>
  <si>
    <t>Численность населения на конец года</t>
  </si>
  <si>
    <t>куб. метров на 1 человека населения</t>
  </si>
  <si>
    <t>VII. Жилищно-коммунальное хозяйство</t>
  </si>
  <si>
    <t>Численность населения на начало года</t>
  </si>
  <si>
    <t>клубами и учреждениями клубного типа</t>
  </si>
  <si>
    <t>Число случаев смерти детей до 18 лет:</t>
  </si>
  <si>
    <t>плоскостными спортивными сооружениями</t>
  </si>
  <si>
    <t>случаев на 100 тыс. человек населения</t>
  </si>
  <si>
    <t>IV. Общее и дополнительное образование</t>
  </si>
  <si>
    <t>II. Здравоохранение и здоровье населения</t>
  </si>
  <si>
    <t>муниципальных учреждений здравоохранения:</t>
  </si>
  <si>
    <t>участковых врачей и врачей общей практики</t>
  </si>
  <si>
    <t>Улучшение инвестиционной привлекательности</t>
  </si>
  <si>
    <t>VIII. Организация муниципального управления</t>
  </si>
  <si>
    <t>муниципальных общеобразовательных учреждений:</t>
  </si>
  <si>
    <t>Развитие малого и среднего предпринимательства</t>
  </si>
  <si>
    <t>Число случаев смерти лиц в возрасте до 65 лет:</t>
  </si>
  <si>
    <t>Среднегодовая численность постоянного населения</t>
  </si>
  <si>
    <t>Удовлетворенность населения медицинской помощью</t>
  </si>
  <si>
    <t>врачей муниципальных учреждении здравоохранения</t>
  </si>
  <si>
    <t>Год утверждения или внесения последних изменений:</t>
  </si>
  <si>
    <t>объектов жилищного строительства - в течение 3 лет</t>
  </si>
  <si>
    <t>муниципальных дошкольных образовательных учреждений</t>
  </si>
  <si>
    <t>в расчете на одного жителя муниципального образования</t>
  </si>
  <si>
    <t>учителей муниципальных общеобразовательных учреждений</t>
  </si>
  <si>
    <t>Число коек в муниципальных учреждениях здравоохранения</t>
  </si>
  <si>
    <t xml:space="preserve">Число субъектов малого и среднего предпринимательства </t>
  </si>
  <si>
    <t>Общий объем расходов бюджета муниципального образования</t>
  </si>
  <si>
    <t>Число жилых квартир в расчете на 1000 человек населения</t>
  </si>
  <si>
    <t>VI. Жилищное строительство и обеспечение граждан жильем</t>
  </si>
  <si>
    <t>Удовлетворенность населения качеством общего образования</t>
  </si>
  <si>
    <t>для комплексного освоения в целях жилищного строительства</t>
  </si>
  <si>
    <t>Доля убыточных организаций жилищно-коммунального хозяйства</t>
  </si>
  <si>
    <t>Удовлетворенность населения жилищно-коммунальными услугами</t>
  </si>
  <si>
    <t>иных объектов капитального строительства - в течение 5 лет</t>
  </si>
  <si>
    <t>прочего персонала муниципальных учреждений  здравоохранения</t>
  </si>
  <si>
    <t>в комплексную программу развития коммунальной инфраструктуры</t>
  </si>
  <si>
    <t>Удовлетворенность населения качеством дошкольного образования</t>
  </si>
  <si>
    <t>IX. Энергосбережение и повышение энергетической эффективности</t>
  </si>
  <si>
    <t>Количество муниципальных дошкольных образовательных учреждений</t>
  </si>
  <si>
    <t>Общая площадь сельскохозяйственных угодий муниципального района</t>
  </si>
  <si>
    <t>управление управляющей организацией частной формы собственности</t>
  </si>
  <si>
    <t>Общий объем расходов бюджета муниципального образования на культуру</t>
  </si>
  <si>
    <t>Среднемесячная номинальная начисленная заработная плата работников:</t>
  </si>
  <si>
    <t>объем бюджетных инвестиций на увеличение стоимости основных средств</t>
  </si>
  <si>
    <t>Общий объем расходов бюджета муниципального образования на транспорт</t>
  </si>
  <si>
    <t>Численность выпускников муниципальных общеобразовательных учреждений</t>
  </si>
  <si>
    <t>Доля обрабатываемой пашни в общей площади пашни муниципального района</t>
  </si>
  <si>
    <t>Общий объем расходов консолидированного бюджета муниципального района</t>
  </si>
  <si>
    <t>Площадь земельных участков, предоставленных для строительства - всего</t>
  </si>
  <si>
    <t>в части бюджетных инвестиций на увеличение стоимости основных средств</t>
  </si>
  <si>
    <t xml:space="preserve">для жилищного строительства, индивидуального жилищного строительства </t>
  </si>
  <si>
    <t>Общая площадь жилых помещений, приходящаяся в среднем на одного жителя</t>
  </si>
  <si>
    <t>Численность детей в возрасте от 3 до 7 лет в муниципальном образовании</t>
  </si>
  <si>
    <t>Удовлетворенность населения качеством дополнительного образования детей</t>
  </si>
  <si>
    <t>Общее число сельскохозяйственных организаций (для муниципальных районов)</t>
  </si>
  <si>
    <t>Отношение тарифов для промышленных потребителей к тарифам для населения:</t>
  </si>
  <si>
    <t>в расчете на одно малое и среднее предприятие муниципального образования</t>
  </si>
  <si>
    <t>медицинских сестер участковых и медицинских сестер врачей общей практики</t>
  </si>
  <si>
    <t>среднего медицинского персонала муниципальных учреждений здравоохранения</t>
  </si>
  <si>
    <t>Среднегодовая занятость койки в муниципальных учреждениях здравоохранения</t>
  </si>
  <si>
    <t>число врачей (физических лиц) в муниципальных учреждениях здравоохранения</t>
  </si>
  <si>
    <t>Общий объем расходов бюджета муниципального образования на здравоохранение</t>
  </si>
  <si>
    <t>управление муниципальным или государственным учреждением либо предприятием</t>
  </si>
  <si>
    <t>Численность лиц, систематически занимающихся физической культурой и спортом</t>
  </si>
  <si>
    <t>непосредственное управление собственниками помещений в многоквартирном доме</t>
  </si>
  <si>
    <t>Коэффициент посещаемости муниципальных дошкольных образовательных учреждений</t>
  </si>
  <si>
    <t>Общий объем расходов бюджета муниципального образования на общее образование</t>
  </si>
  <si>
    <t>Уровень собираемости платежей за предоставленные жилищно-коммунальные услуги</t>
  </si>
  <si>
    <t>Общее число амбулаторных учреждений городского округа (муниципального района)</t>
  </si>
  <si>
    <t>Общий объем расходов бюджета муниципального образования на дорожное хозяйство</t>
  </si>
  <si>
    <t>Число прибыльных сельскохозяйственных организаций (для муниципальных районов)</t>
  </si>
  <si>
    <t>Число работающих (физических лиц) в муниципальных учреждениях здравоохранения</t>
  </si>
  <si>
    <t>Удельная величина потребления энергетических ресурсов в многоквартирных домах:</t>
  </si>
  <si>
    <t>Численность детей в возрасте 5-18 лет в городском округе (муниципальном районе)</t>
  </si>
  <si>
    <t>Доля подписанных паспортов готовности (по состоянию на 15 ноября отчетного года):</t>
  </si>
  <si>
    <t>Общий объем расходов бюджета муниципального образования на дошкольное образование</t>
  </si>
  <si>
    <t>Площадь фактически используемых сельскохозяйственных угодий муниципального района</t>
  </si>
  <si>
    <t>Число муниципальных медицинских учреждений городского округа (муниципального района)</t>
  </si>
  <si>
    <t>Общий объем расходов бюджета муниципального образования на дополнительное образование</t>
  </si>
  <si>
    <t>Общий объем расходов бюджета муниципального образования на физическую культуру и спорт</t>
  </si>
  <si>
    <t>Общий объем расходов бюджета муниципального образования на жилищно-коммунальное хозяйство</t>
  </si>
  <si>
    <t>Количество муниципальных общеобразовательных учреждений, расположенных в сельской местности</t>
  </si>
  <si>
    <t>Количество муниципальных общеобразовательных учреждений, расположенных в городской местности</t>
  </si>
  <si>
    <t>Объем инвестиций в основной капитал (за исключением бюджетных средств) в расчете на 1 жителя</t>
  </si>
  <si>
    <t>Удельная величина потребления энергетических ресурсов муниципальными бюджетными учреждениями:</t>
  </si>
  <si>
    <t>Число муниципальных медицинских учреждений, применяющих стандарты оказания медицинской помощи</t>
  </si>
  <si>
    <t>в генеральный план городского округа (схему территориального планирования муниципального района)</t>
  </si>
  <si>
    <t>Стоимость единицы объема оказанной медицинской помощи муниципальными учреждениями здравоохранения:</t>
  </si>
  <si>
    <t>Число амбулаторных учреждений, имеющих медицинское оборудование в соответствии с табелем оснащения</t>
  </si>
  <si>
    <t>число среднего медицинского персонала (физических лиц) в муниципальных учреждениях здравоохранения</t>
  </si>
  <si>
    <t>Доля населения, проживающего в многоквартирных домах, признанных в установленном порядке аварийными</t>
  </si>
  <si>
    <t>Общий объем расходов бюджета муниципального образования на здравоохранение в части текущих расходов</t>
  </si>
  <si>
    <t>крупных и средних предприятий и некоммерческих организаций городского округа (муниципального района)</t>
  </si>
  <si>
    <t>Общий объем расходов бюджета муниципального образования на общее образование в части текущих расходов</t>
  </si>
  <si>
    <t>прочего персонала, в том числе младшего медицинского персонала, муниципальных учреждений здравоохранения</t>
  </si>
  <si>
    <t>в правила землепользования и застройки городского округа (административного центра муниципального района)</t>
  </si>
  <si>
    <t>расходы на покрытие убытков, возникших в связи с применением регулируемых цен на жилищно-коммунальные услуги</t>
  </si>
  <si>
    <t>Количество муниципальных общеобразовательных учреждений, переведенных на нормативное подушевое финансирование</t>
  </si>
  <si>
    <t>Количество муниципальных услуг, предоставляемых органами местного самоуправления, муниципальными учреждениями</t>
  </si>
  <si>
    <t>число прочего персонала, в том числе младшего медицинского персонала, муниципальных учреждений здравоохранения</t>
  </si>
  <si>
    <t>Объем медицинской помощи, предоставляемой муниципальными учреждениями здравоохранения в расчете на одного жителя:</t>
  </si>
  <si>
    <t>Удовлетворенность населения качеством предоставляемых услуг в сфере культуры (качеством культурного обслуживания)</t>
  </si>
  <si>
    <t>расходы на компенсацию разницы между экономически обоснованными тарифами и тарифами, установленными для населения</t>
  </si>
  <si>
    <t>Общий объем расходов бюджета муниципального образования на развитие и поддержку малого и среднего предпринимательства</t>
  </si>
  <si>
    <t>Объем жилищного строительства, предусмотренный в соответствии с выданными разрешениями на строительство жилых зданий:</t>
  </si>
  <si>
    <t>Численность учителей муниципальных общеобразовательных учреждений, расположенных в сельской местности (среднегодовая)</t>
  </si>
  <si>
    <t>Доля общей протяженности освещенных частей улиц, проездов, набережных к их общей протяженности на конец отчетного года</t>
  </si>
  <si>
    <t>Количество классов в муниципальных общеобразовательных учреждениях, расположенных в сельской местности (среднегодовое)</t>
  </si>
  <si>
    <t>Фактическая стоимость вызова скорой медицинской помощи без учета расходов на оплату труда и начислений на оплату труда</t>
  </si>
  <si>
    <t>Численность учителей муниципальных общеобразовательных учреждений, расположенных в городской местности (среднегодовая)</t>
  </si>
  <si>
    <t>Количество классов в муниципальных общеобразовательных учреждениях, расположенных в городской местности (среднегодовое)</t>
  </si>
  <si>
    <t>Численность работников муниципальных общеобразовательных учреждений, расположенных в сельской местности (среднегодовая)</t>
  </si>
  <si>
    <t>Численность работников муниципальных общеобразовательных учреждений, расположенных в городской местности (среднегодовая)</t>
  </si>
  <si>
    <t>Доля детей первой и второй групп здоровья в общей численности обучающихся в муниципальных общеобразовательных учреждениях</t>
  </si>
  <si>
    <t>Численность выпускников муниципальных общеобразовательных учреждений, сдавших единый государственный экзамен по математике</t>
  </si>
  <si>
    <t>Средняя продолжительность пребывания пациента на койке в круглосуточном стационаре муниципальных учреждений здравоохранения</t>
  </si>
  <si>
    <t>Утверждение бюджета на 3 года (данный показатель оценивается, если субъект Российской Федерации перешел на 3-летний бюджет)</t>
  </si>
  <si>
    <t>Численность выпускников муниципальных общеобразовательных учреждений, не получивших аттестат о среднем (полном) образовании</t>
  </si>
  <si>
    <t>Уровень фактической обеспеченности учреждениями культуры в городском округе (муниципальном районе) от нормативной потребности:</t>
  </si>
  <si>
    <t>Численность выпускников муниципальных общеобразовательных учреждений, сдавших единый государственный экзамен по русскому языку</t>
  </si>
  <si>
    <t>Число муниципальных учреждений здравоохранения, здания которых находятся в аварийном состоянии или требуют капитального ремонта</t>
  </si>
  <si>
    <t>Количество муниципальных услуг, предоставляемых органами местного самоуправления, муниципальными учреждениями в электронном виде</t>
  </si>
  <si>
    <t>Численность лиц, обучающихся в муниципальных общеобразовательных учреждениях, расположенных в сельской местности (среднегодовая)</t>
  </si>
  <si>
    <t>управление товариществом собственников жилья либо жилищным кооперативом или иным специализированным потребительским кооперативом</t>
  </si>
  <si>
    <t>Доля многоквартирных домов, расположенных на земельных участках, в отношении которых осуществлен государственный кадастровый учет</t>
  </si>
  <si>
    <t>Общий объем расходов бюджета муниципального образования на культуру в части расходов на оплату труда и начислений на оплату труда</t>
  </si>
  <si>
    <t>Численность лиц, обучающихся в муниципальных общеобразовательных учреждениях, расположенных в городской местности (среднегодовая)</t>
  </si>
  <si>
    <t>Число муниципальных медицинских учреждений, переведенных на новую (отраслевую) систему оплаты труда, ориентированную на результат</t>
  </si>
  <si>
    <t>Численность выпускников муниципальных общеобразовательных учреждений, участвовавших в едином государственном экзамене по математике</t>
  </si>
  <si>
    <t>Доля просроченной кредиторской задолженности по оплате труда (включая начисления на оплату труда) муниципальных бюджетных учреждений</t>
  </si>
  <si>
    <t>Наличие утвержденных правил благоустройства, озеленения и содержания территорий и строений городского округа (муниципального района)</t>
  </si>
  <si>
    <t>Средняя стоимость содержания одного класса в муниципальных общеобразовательных учреждениях в городском округе (муниципальном районе)</t>
  </si>
  <si>
    <t>Доля многоквартирных домов, в которых собственники помещений выбрали и реализуют один из способов управления многоквартирными домами:</t>
  </si>
  <si>
    <t>Численность выпускников муниципальных общеобразовательных учреждений, участвовавших в едином государственном экзамене по русскому языку</t>
  </si>
  <si>
    <t>Количество муниципальных общеобразовательных учреждений, здания которых находятся в аварийном состоянии или требуют капитального ремонта</t>
  </si>
  <si>
    <t>Общий объем расходов бюджета муниципального образования на культуру в части бюджетных инвестиций на увеличение стоимости основных средств</t>
  </si>
  <si>
    <t>Доля отремонтированных автомобильных дорог общего пользования местного значения с твердым покрытием, в отношении которых произведен ремонт</t>
  </si>
  <si>
    <t>Общий объем расходов бюджета муниципального образования на транспорт в части бюджетных инвестиций на увеличение стоимости основных средств</t>
  </si>
  <si>
    <t>Объем не завершенного в установленные сроки строительства, осуществляемого за счет средств бюджета городского округа (муниципального района)</t>
  </si>
  <si>
    <t>Средняя продолжительность периода с даты подачи заявки на получение разрешения на строительство до даты получения разрешения на строительство</t>
  </si>
  <si>
    <t>Фактическая стоимость 1 койко-дня в муниципальных учреждениях здравоохранения без учета расходов на оплату труда и начислений на оплату труда</t>
  </si>
  <si>
    <t>Количество муниципальных общеобразовательных учреждений, переведенных на новую (отраслевую) систему оплаты труда, ориентированную на результат</t>
  </si>
  <si>
    <t>Количество муниципальных дошкольных образовательных учреждений, здания которых находятся в аварийном состоянии или требуют капитального ремонта</t>
  </si>
  <si>
    <t>Общий объем расходов бюджета муниципального образования на дошкольное образование в части расходов на оплату труда и начислений на оплату труда</t>
  </si>
  <si>
    <t>Количество первоочередных муниципальных услуг, предоставляемых органами местного самоуправления и муниципальными учреждениями в электронном виде</t>
  </si>
  <si>
    <t>Общий объем расходов бюджета муниципального образования на здравоохранение в части бюджетных инвестиций на увеличение стоимости основных средств</t>
  </si>
  <si>
    <t>Общий объем расходов бюджета муниципального образования на здравоохранение в части текущих расходов на оплату труда и начислений на оплату труда</t>
  </si>
  <si>
    <t>Доля лиц с высшим профессиональным образованием в общей численности педагогических работников муниципальных дошкольных образовательных учреждений</t>
  </si>
  <si>
    <t>Общий объем расходов бюджета муниципального образования на общее образование в части бюджетных инвестиций на увеличение стоимости основных средств</t>
  </si>
  <si>
    <t>Общий объем расходов бюджета муниципального образования на общее образование в части текущих расходов на оплату труда и начислений на оплату труда</t>
  </si>
  <si>
    <t>Уровень фактической обеспеченности учреждениями физической культуры и спорта в городском округе (муниципальном районе) от нормативной потребности:</t>
  </si>
  <si>
    <t xml:space="preserve">Доля протяженности улично-дорожной сети с твердым покрытием (с усовершенствованным покрытием), в отношении которой проведен ремонт в отчетном году </t>
  </si>
  <si>
    <t>Общий объем расходов бюджета муниципального образования на дополнительное образование в части расходов на оплату труда и начислений на оплату труда</t>
  </si>
  <si>
    <t>Общий объем расходов бюджета муниципального образования на дорожное хозяйство в части бюджетных инвестиций на увеличение стоимости основных средств</t>
  </si>
  <si>
    <t>Доля муниципальных автономных учреждений от общего числа муниципальных учреждений (бюджетных и автономных) в городском округе (муниципальном районе)</t>
  </si>
  <si>
    <t>Доля отремонтированных автомобильных дорог общего пользования местного значения с твердым покрытием, в отношении которых произведен капитальный ремонт</t>
  </si>
  <si>
    <t>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t>
  </si>
  <si>
    <t>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</si>
  <si>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</si>
  <si>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Число муниципальных медицинских учреждений, переведенных преимущественно на одноканальное финансирование через систему обязательного медицинского страхования</t>
  </si>
  <si>
    <t>Удовлетворенность населения деятельностью органов местного самоуправления городского округа (муниципального района), в том числе их информационной открытостью</t>
  </si>
  <si>
    <t>Доля населения, участвующего в платных культурно-досуговых мероприятиях, организованных органами местного самоуправления городских округов и муниципальных районов</t>
  </si>
  <si>
    <t>Доля трудоустроенных граждан, в общей численности граждан, обратившихся за содействием в государственные службы занятости населения с целью поиска подходящей работы</t>
  </si>
  <si>
    <t>Численность детей в возрасте 5-18 лет, получающих услуги по дополнительному образованию в организациях различной организационно-правовой формы и формы собственности</t>
  </si>
  <si>
    <t>Доля детей в возрасте 1-6 лет, состоящих на учете для определения в муниципальные дошкольные образовательные учреждения, в общей численности детей в возрасте 1 - 6 лет</t>
  </si>
  <si>
    <t>Численность детей в возрасте 3-7 лет, получающих дошкольную образовательную услугу и (или) услугу по их содержанию в муниципальных дошкольных образовательных учреждениях</t>
  </si>
  <si>
    <t>управление хозяйственным обществом с долей участия в уставном капитале субъекта Российской Федерации и (или) городского округа (муниципального района) не более 25 процентов</t>
  </si>
  <si>
    <t>Доля учителей муниципальных общеобразовательных учреждений, имеющих стаж педагогической работы до 5 лет, в общей численности учителей муниципальных общеобразовательных учреждений</t>
  </si>
  <si>
    <t>Доля вновь созданных в течение года субъектов малого и среднего предпринимательства, которым оказана поддержка в рамках муниципальной программы развития малого и среднего предпринимательства</t>
  </si>
  <si>
    <t>Численность детей в возрасте 3-7 лет, получающих дошкольную образовательную услугу и (или) услугу по их содержанию в негосударственных (немуниципальных) дошкольных образовательных учреждениях</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</si>
  <si>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</si>
  <si>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</si>
  <si>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</si>
  <si>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Доля энергетических ресурсов, расчеты за потребление которых осуществляются на основании показаний приборов учета, в общем объеме энергетических ресурсов, потребляемых на территории городского округа, муниципального района:</t>
  </si>
  <si>
    <t>Доля лиц,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участвовавших в едином государственном экзамене по данным предметам</t>
  </si>
  <si>
    <t>Доля расходов бюджета городского округа (муниципального района), формируемых в рамках программ, в общем объеме расходов бюджета городского округа (муниципального района), без учета субвенций на исполнение делегируемых полномочий</t>
  </si>
  <si>
    <t>прочего персонала муниципальных общеобразовательных учреждений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учебного процесса)</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</si>
  <si>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</si>
  <si>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Доля расходов бюджета городского округа (муниципального района) на текущее содержание и ремонт объектов внешнего благоустройства в общем объеме расходов бюджета городского округа и (или) консолидированного бюджета муниципального района</t>
  </si>
  <si>
    <t>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(конкурсов, аукционов)</t>
  </si>
  <si>
    <t>Численность детей в возрасте 3-7 лет, получающих дошкольную образовательную услугу и (или) услугу по их содержанию в негосударственных (немуниципальных) дошкольных образовательных учреждениях за счет средств бюджета городского округа (муниципального района)</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</si>
  <si>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</si>
  <si>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</si>
  <si>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Доля земельных участков в городском округе (муниципальном районе), предоставленных для строительства (кроме жилищного) по результатам торгов, в общей площади земельных участков в городском округе (муниципальном районе), предоставленных для строительства (кроме жилищного)</t>
  </si>
  <si>
    <t>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(муниципального района)</t>
  </si>
  <si>
    <t>Численность прочего персонала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учебного процесса) муниципальных общеобразовательных учреждений, расположенных в сельской местности (среднегодовая)</t>
  </si>
  <si>
    <t>Численность прочего персонала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учебного процесса) муниципальных общеобразовательных учреждений, расположенных в городской местности (среднегодовая)</t>
  </si>
  <si>
    <t>Площадь зарегистрированных на территории муниципального образования бизнес-инкубаторов, промышленных парков, технопарков, научных парков, инновационно-технологических центров и иных объектов, относящихся к инфраструктуре поддержки субъектов малого и среднего предпринимательства, в расчете на 100 малых и средних компаний</t>
  </si>
  <si>
    <t>Доля организаций, осуществляющих управление многоквартирными домами и (или) оказание услуг по содержанию и ремонту общего имущества в многоквартирных домах,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осуществляющих данные виды деятельности на территории городского округа (муниципального района), кроме товариществ собственников жилья, жилищных, жилищно-строительных кооперативов и иных специализированных потребительских кооперативов</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</si>
  <si>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</si>
  <si>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Доля общего годового объема заказов на поставку товаров, выполнение работ, оказание услуг для муниципальных нужд в соответствии с перечнем товаров, работ, услуг для государственных и муниципальных нужд, размещение заказов на которые осуществляется у субъектов малого предпринимательства, утвержденным Постановлением Правительства Российской Федерации от 04.11.2006 № 642, размещенных путем проведения торгов, запроса котировок, участниками которых являются субъекты малого предпринимательства, в общем годовом объеме заказов на поставку товаров, выполнение работ, оказание услуг для муниципальных нужд в соответствии с указанным перечнем, размещенных путем проведения торгов, запроса котировок</t>
  </si>
  <si>
    <t>Доклад</t>
  </si>
  <si>
    <t>Ружников Алексей Борисович</t>
  </si>
  <si>
    <t>(Ф.И.О. главы местной администрации городского округа (муниципального района))</t>
  </si>
  <si>
    <t>Муниципальное образование город Норильск</t>
  </si>
  <si>
    <t>(наименование городского округа (муниципального района))</t>
  </si>
  <si>
    <t>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2011 год
 и их планируемых значениях на 3-летний период</t>
  </si>
  <si>
    <t>Подпись</t>
  </si>
  <si>
    <t>Дата</t>
  </si>
  <si>
    <t>Примечания:</t>
  </si>
  <si>
    <r>
      <t>_____</t>
    </r>
    <r>
      <rPr>
        <sz val="9"/>
        <rFont val="Times New Roman"/>
        <family val="1"/>
      </rPr>
      <t>1.</t>
    </r>
    <r>
      <rPr>
        <sz val="9"/>
        <color indexed="9"/>
        <rFont val="Times New Roman"/>
        <family val="1"/>
      </rPr>
      <t>_</t>
    </r>
    <r>
      <rPr>
        <sz val="9"/>
        <rFont val="Times New Roman"/>
        <family val="1"/>
      </rPr>
      <t>Доклад главы местной администрации городского округа (муниципального района) 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их планируемых значениях на 3-летний период представляется ежегодно, до 1 мая, в высший исполнительный орган государственной власти субъекта Российской Федерации, в границах которого расположен городской округ (муниципальный район), и одновременно размещается на официальном сайте городского округа (муниципального района) в сети Интернет, а в случае его отсутствия - на официальном сайте субъекта Российской Федерации, в границах которого расположен городской округ (муниципальный район).</t>
    </r>
  </si>
  <si>
    <r>
      <t>_____</t>
    </r>
    <r>
      <rPr>
        <sz val="9"/>
        <rFont val="Times New Roman"/>
        <family val="1"/>
      </rPr>
      <t>2.</t>
    </r>
    <r>
      <rPr>
        <sz val="9"/>
        <color indexed="9"/>
        <rFont val="Times New Roman"/>
        <family val="1"/>
      </rPr>
      <t>_</t>
    </r>
    <r>
      <rPr>
        <sz val="9"/>
        <rFont val="Times New Roman"/>
        <family val="1"/>
      </rPr>
      <t>Главы местных администраций муниципальных районов представляют доклады за 2010 год в части, касающейся показателей, предусмотренных пунктами 1 - 3, 5, 7, 12, 14, 20, 23 и 27 - 29, 31 и 32 перечня показателей для оценки эффективности деятельности органов местного самоуправления городских округов и муниципальных районов, утвержденного Указом Президента Российской Федерации от 28 апреля 2008 г. № 607 "Об оценке эффективности деятельности органов местного самоуправления городских округов и муниципальных районов", показателей, предусмотренных перечнем дополнительных показателей для оценки эффективности деятельности органов местного самоуправления городских округов и муниципальных районов, в том числе показателей, необходимых для расчета неэффективных расходов местных бюджетов, утвержденных распоряжением Правительства Российской Федерации от 11 сентября 2008 г. № 1313-р, и показателей, перечень которых утвержден субъектом Российской Федерации.</t>
    </r>
  </si>
  <si>
    <r>
      <t>3.</t>
    </r>
    <r>
      <rPr>
        <sz val="9"/>
        <color indexed="9"/>
        <rFont val="Times New Roman"/>
        <family val="1"/>
      </rPr>
      <t>_</t>
    </r>
    <r>
      <rPr>
        <sz val="9"/>
        <rFont val="Times New Roman"/>
        <family val="1"/>
      </rPr>
      <t>Доклад главы местной администрации городского округа (муниципального района) состоит из:</t>
    </r>
  </si>
  <si>
    <t>типовой формы доклада, которая является неотъемлемой частью доклада и представляется в электронном виде в формате MS Office Excel и на бумажном носителе в 1 экземпляре;</t>
  </si>
  <si>
    <t>текстовой части, формат и структуру которой устанавливает субъект Российской Федерации.</t>
  </si>
  <si>
    <r>
      <t>4.</t>
    </r>
    <r>
      <rPr>
        <sz val="9"/>
        <color indexed="9"/>
        <rFont val="Times New Roman"/>
        <family val="1"/>
      </rPr>
      <t>_</t>
    </r>
    <r>
      <rPr>
        <sz val="9"/>
        <rFont val="Times New Roman"/>
        <family val="1"/>
      </rPr>
      <t>По каждому показателю приводятся:</t>
    </r>
  </si>
  <si>
    <t>фактические значения, предшествующие отчетному году;</t>
  </si>
  <si>
    <t>фактические значения за отчетный год;</t>
  </si>
  <si>
    <t>планируемые значения на 3-летний период.</t>
  </si>
  <si>
    <r>
      <t>5.</t>
    </r>
    <r>
      <rPr>
        <sz val="9"/>
        <color indexed="9"/>
        <rFont val="Times New Roman"/>
        <family val="1"/>
      </rPr>
      <t>_</t>
    </r>
    <r>
      <rPr>
        <sz val="9"/>
        <rFont val="Times New Roman"/>
        <family val="1"/>
      </rPr>
      <t>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t>
    </r>
  </si>
  <si>
    <r>
      <t>_____</t>
    </r>
    <r>
      <rPr>
        <sz val="9"/>
        <rFont val="Times New Roman"/>
        <family val="1"/>
      </rPr>
      <t>6.</t>
    </r>
    <r>
      <rPr>
        <sz val="9"/>
        <color indexed="9"/>
        <rFont val="Times New Roman"/>
        <family val="1"/>
      </rPr>
      <t>_</t>
    </r>
    <r>
      <rPr>
        <sz val="9"/>
        <rFont val="Times New Roman"/>
        <family val="1"/>
      </rPr>
      <t>При обосновании достигнутых значений показателей в графе "Примечание" дается краткое обоснование достигнутых значений показателей социально-экономического развития начиная с года, следующего за отчетным, характеристика мер, реализуемых органами местного самоуправления городских округов и муниципальных районов, с помощью которых удалось улучшить значения показателей, а также пояснения по показателям с негативной тенденцией развития. При представлении планируемых значений показателей на 3-летний период может указываться перечень мер, реализуемых или реализация которых планируется для достижения этих значений.</t>
    </r>
  </si>
  <si>
    <r>
      <t>_____</t>
    </r>
    <r>
      <rPr>
        <sz val="9"/>
        <rFont val="Times New Roman"/>
        <family val="1"/>
      </rPr>
      <t>7.</t>
    </r>
    <r>
      <rPr>
        <sz val="9"/>
        <color indexed="9"/>
        <rFont val="Times New Roman"/>
        <family val="1"/>
      </rPr>
      <t>_</t>
    </r>
    <r>
      <rPr>
        <sz val="9"/>
        <rFont val="Times New Roman"/>
        <family val="1"/>
      </rPr>
      <t>При необходимости органы местного самоуправления муниципальных районов в текстовой части доклада указывают информацию о показателях, которые не относятся к их полномочиям, и отражают полномочия органов местного самоуправления поселений, расположенных на территории муниципального района.</t>
    </r>
  </si>
  <si>
    <r>
      <t>8.</t>
    </r>
    <r>
      <rPr>
        <sz val="9"/>
        <color indexed="9"/>
        <rFont val="Times New Roman"/>
        <family val="1"/>
      </rPr>
      <t>_</t>
    </r>
    <r>
      <rPr>
        <sz val="9"/>
        <rFont val="Times New Roman"/>
        <family val="1"/>
      </rPr>
      <t>Основным источником информации для заполнения таблицы является официальная статистическая информация.</t>
    </r>
  </si>
  <si>
    <r>
      <t>9.</t>
    </r>
    <r>
      <rPr>
        <sz val="9"/>
        <color indexed="9"/>
        <rFont val="Times New Roman"/>
        <family val="1"/>
      </rPr>
      <t>_</t>
    </r>
    <r>
      <rPr>
        <sz val="9"/>
        <rFont val="Times New Roman"/>
        <family val="1"/>
      </rPr>
      <t>N - отчетный год.</t>
    </r>
  </si>
  <si>
    <t>Показатели эффективности деятельности органов местного самоуправления</t>
  </si>
  <si>
    <t>(официальное наименование городского округа (муниципального района))</t>
  </si>
  <si>
    <t>№</t>
  </si>
  <si>
    <t>Наименование показателя</t>
  </si>
  <si>
    <t>Единица измерения</t>
  </si>
  <si>
    <t>Отчетная информация</t>
  </si>
  <si>
    <t>Примечание</t>
  </si>
  <si>
    <t>п/п</t>
  </si>
  <si>
    <t>1</t>
  </si>
  <si>
    <t>2</t>
  </si>
  <si>
    <t>3</t>
  </si>
  <si>
    <t>4</t>
  </si>
  <si>
    <t>5</t>
  </si>
  <si>
    <t>6</t>
  </si>
  <si>
    <t>7</t>
  </si>
  <si>
    <t>8</t>
  </si>
  <si>
    <t>9</t>
  </si>
  <si>
    <t>кв.метров</t>
  </si>
  <si>
    <t>16</t>
  </si>
  <si>
    <t>18</t>
  </si>
  <si>
    <t>19</t>
  </si>
  <si>
    <t>24</t>
  </si>
  <si>
    <t>25</t>
  </si>
  <si>
    <t>26</t>
  </si>
  <si>
    <t>27</t>
  </si>
  <si>
    <t>28</t>
  </si>
  <si>
    <t>29</t>
  </si>
  <si>
    <t>30</t>
  </si>
  <si>
    <t xml:space="preserve"> Доходы населения</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</si>
  <si>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</si>
  <si>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</si>
  <si>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</si>
  <si>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</si>
  <si>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</si>
  <si>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</si>
  <si>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</si>
  <si>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</si>
  <si>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</si>
  <si>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</si>
  <si>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</si>
  <si>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</si>
  <si>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</si>
  <si>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</si>
  <si>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</si>
  <si>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</si>
  <si>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</si>
  <si>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</si>
  <si>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</si>
  <si>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</si>
  <si>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</si>
  <si>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</si>
  <si>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</si>
  <si>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</si>
  <si>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</si>
  <si>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</si>
  <si>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</si>
  <si>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</si>
  <si>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</si>
  <si>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</si>
  <si>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</si>
  <si>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</si>
  <si>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</si>
  <si>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</si>
  <si>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</si>
  <si>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</si>
  <si>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</si>
  <si>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</si>
  <si>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</si>
  <si>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</si>
  <si>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</si>
  <si>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</si>
  <si>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</si>
  <si>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</si>
  <si>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</si>
  <si>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</si>
  <si>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</si>
  <si>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</si>
  <si>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</si>
  <si>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</si>
  <si>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</si>
  <si>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</si>
  <si>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</si>
  <si>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</si>
  <si>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</si>
  <si>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</si>
  <si>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</si>
  <si>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</si>
  <si>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</si>
  <si>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</si>
  <si>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</si>
  <si>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</si>
  <si>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</si>
  <si>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</si>
  <si>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</si>
  <si>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</si>
  <si>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</si>
  <si>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</si>
  <si>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</si>
  <si>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</si>
  <si>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</si>
  <si>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</si>
  <si>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</si>
  <si>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</si>
  <si>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</si>
  <si>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</si>
  <si>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</si>
  <si>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</si>
  <si>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</si>
  <si>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</si>
  <si>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</si>
  <si>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</si>
  <si>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</si>
  <si>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</si>
  <si>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</si>
  <si>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</si>
  <si>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</si>
  <si>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</si>
  <si>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</si>
  <si>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</si>
  <si>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</si>
  <si>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</si>
  <si>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</si>
  <si>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</si>
  <si>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</si>
  <si>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</si>
  <si>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</si>
  <si>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</si>
  <si>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</si>
  <si>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</si>
  <si>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</si>
  <si>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</si>
  <si>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</si>
  <si>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</si>
  <si>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</si>
  <si>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</si>
  <si>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</si>
  <si>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</si>
  <si>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</si>
  <si>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</si>
  <si>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</si>
  <si>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</si>
  <si>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</si>
  <si>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</si>
  <si>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</si>
  <si>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</si>
  <si>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</si>
  <si>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кВт·ч на 1 человека населения</t>
  </si>
  <si>
    <t>Гкал на 1 кв.метр общей площади</t>
  </si>
  <si>
    <t xml:space="preserve">Дополнительные показатели по вопросам организации сбора, вывоза, утилизации и переработки бытовых </t>
  </si>
  <si>
    <t>и промышленных отходов, благоустройства и озеленения территории, освещения улиц</t>
  </si>
  <si>
    <t>150</t>
  </si>
  <si>
    <t>151</t>
  </si>
  <si>
    <t>152</t>
  </si>
  <si>
    <t>2011</t>
  </si>
  <si>
    <t>2012</t>
  </si>
  <si>
    <t>2013</t>
  </si>
  <si>
    <t>2014</t>
  </si>
  <si>
    <t xml:space="preserve">Показатель рассчитывается как отношение количества субъектов малого и среднего предпринимательства (юридические лица и индивидуальные предприниматели), зарегистрированных на территории Норильска к численности постоянного населения (среднегодовая) и умножается на 10 тыс. чел. Так за 2010 год количество СМиСП составило 6613 ед. (1627 - юр. лица, 4986- ИП), а за 2011 год число СМиСП достигло 7172 ед. (1584-юр. лица,  5588 - ИП). </t>
  </si>
  <si>
    <t xml:space="preserve">Показатель рассчитывается как отношение среднесписочной численности работников (без внешних совместителей), занятых у субъектов малого и среднего предпринимательства к среднесписочной численности (без внешних совместителей) по г. Норильску в целом. </t>
  </si>
  <si>
    <t>Показатель рассчитывается как отношение количества вновь созданных СМиСП при помощи поддержки, в рамках муниципальной программы, к общему числу вновь созданных на территории Норильска СМиСП. Так в 2010 году в рамках муниципальной программы были созданы 59 СМиСП, а в 2011 - 93.</t>
  </si>
  <si>
    <t xml:space="preserve">Выделение земельных участков под строительство осуществляется в соответствии с действующим законодательством в сфере градостроительства и земельных отношений. Общая площадь земельных участков, предоставленных под строительство в 2011 составила 33,71 га. 
Площадь земельных участков, предоставленных под строительство в 2010 году составила 1210,30 га, что обусловлено началом строительства ОАО «ГМК «Норильский никель» на земельном участке площадью 1185,98 га хвостохранилища ТОФ. 
</t>
  </si>
  <si>
    <t xml:space="preserve">В связи со спецификой территории муниципального образования город Норильск отсутствуют обращения юридических лиц и граждан о предоставлении земельных участков для жилищного строительства и комплексного освоения в целях жилищного строительства.
В 2011 году предоставлены земельные участки под строительство трех многоквартирных домов малоэтажной застройки, общая площадь земельных участков составила 0,53 га. В 2012-2014 годах планируется строительство одного жилого дома для сотрудников МЧС, ориентировочная площадь земельного участка составит 0,45 га
</t>
  </si>
  <si>
    <t>В 2012 году планируется провести торги по продаже земельного участка или права на заключение договора аренды земельного участка (далее-торги), предназначенного для строительства универсального магазина на земельном участке площадью 0,27 га, в 2013-2014 годах планируется провести торги для строительства четырех крытых автостоянок на земельных участках общей площадью 1,54 га</t>
  </si>
  <si>
    <t>согласно ст.20 Земельного кодекса юридические лица обязаны переоформить право постоянного (бессрочного) пользования земельного участка на право аренды или приобрести земельный участок в собственность до 01.07.2012 года, а земельные участки, на которых расположены линейные объекты до 01.01.2015 года</t>
  </si>
  <si>
    <t xml:space="preserve">Доля площади земельных участков, являющихся объектами налогообложения земельным налогом, в общей площади территории муниципального образования город Норильск в 2011 составила 0,47%. В 2011 году уменьшение доли площади земельных участков, являющихся объектами налогообложения земельным налогом обусловлено тем, что ведутся работы по выполнению требований земельного законодательства о необходимости переоформления юридическими лицами до 01.07.2012 года постоянного (бессрочного) пользования участками на право аренды или приобретения земельных участков в собственность, а земельные участки, на которых расположены линейные объекты до 01.01.2015 года.
Постепенное снижение доли налогооблагаемых земель обусловлено поэтапным переоформлением земельных участков ОАО «Норильский комбинат» права постоянного (бессрочного) пользования на право аренды.
</t>
  </si>
  <si>
    <t xml:space="preserve">В 2011 году не были выданы разрешения на ввод в эксплуатацию объектов капитального строительства на земельных участках, предоставленных на праве аренды  общей площадью 0,60 га. Разрешения на ввод в эксплуатацию объектов капитального строительства не были выданы по причине не завершения строительства, а также в связи с отсутствием проектной документации на объект капитального строительства.
В 2011 году не введены в эксплуатацию в течение 5 лет следующие объекты:       
- объект капитального строительства «платформы на площадке водозаборных сооружений, эстакады КЛ-0,4 кВ на площадке водозаборных сооружений», расположенный на земельном участке площадью 300 кв.м;
- объекты капитального строительства "газопровод-отвод, эстакада под свечу ГАЗ-II, радиомачта ГАЗ-II, площадка обслуживания ГАЗ-II, площадка АИП ГАЗ-II, эстакада под свечу ГАЗ-III, радиомачта ГАЗ-III, площадка обслуживания ГАЗ-III, площадка АИП ГАЗ-III, площадка АИП, подогреватели газа, технологическая эстакада на площадке АГРС, осветительная мачта № 1 на площадке АГРС, осветительная мачта на № 2 на площадке АГРС, ограждение площадки АГРС, автодорогав к плащадке АГРС", расположенные на земельном участке площадью 4622 кв.м;
- объект капитального строительства «здание гаража», расположенный на земельном участке площадью 1104 кв.м.
</t>
  </si>
  <si>
    <t xml:space="preserve">В 2011 году изменен тип 5 существующих муниципальных учреждений в муниципальные автономные учреждения, в 2012 году планируется изменить тип еще 2-х учреждений </t>
  </si>
  <si>
    <t xml:space="preserve">В Едином реестре собственности муниципального образования город Норильск числится 10 муниципальных унитарных предприятий, в т.ч.  МУП "Рембытсервис", которое находится в стадии ликвидации. В 2009 завершено конкурсное производство в отношении МУП "ТПО "Таймырторг".  В январе 2010 завершено  конкурсное производство в отношении МУП "Идеал" </t>
  </si>
  <si>
    <t>Увеличение доли налоговых и неналоговых доходов в 2011 году относительно 2010 произошло за счет снижения объема собственных доходов в 2011 году в связи с уменьшением размера субсидии на софинансирование дополнительных компенсационных выплат работникам бюджетной сферы. Уменьшение доли налоговых и неналоговых доходов местного бюджета с 2012 года произошло в связи с изменениями федерального бюджетного законодательства и краевого законодательства в области межбюджетных отношений, за счет снижения нормативов отчислений в местный бюджет от налога на прибыль организаций, зачисляемого в бюджет субъекта, с 20 до 10 процентов и от налога на доходы физических лиц с 40 до 30 процентов. Увеличение доли налоговых и неналоговых доходов в собственных доходах бюджета в 2013-2014 годах связано с ростом поступлений налога на прибыль организаций в связи с прогнозируемой позитивной динамикой цен на цветные и драгоценные металлы и курса доллара, а также налога на доходы физических лиц в связи с планируемым повышением размеров оплаты труда работников крупных предприятий и организаций города.</t>
  </si>
  <si>
    <t xml:space="preserve">Дми = Рмип / Рми общий x 100%, где,
Рмип – объем муниципального имущества, свободного от прав третьих лиц, включенного в перечни муниципального имущества в целях предоставления его во владение и (или) пользование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(тыс. кв. м);
Рми общий – общий объем муниципального имущества (тыс. кв.м.). Рмип - на 2010г. составляет 9,69 тыс. кв. м., на 2011 год и планируемый трехлетний период – 11,22 тыс. кв. м.,
Рми общий – на 2010 год - 8 484,86 тыс. кв. м.; на 2011 год - 9 253,57 тыс.кв.м., на 2012 год - 9 230,27 тыс.кв.м., на 2013 и 2014 год – 9 230,26 тыс. кв.м.              </t>
  </si>
  <si>
    <t>Данные получены путем деления площади в размере 146,6 кв.м., занимаемой организациями, входящими в инфраструктуру поддержки субъектов малого и среднего предпринимательства (НО «Норильский городской Фонд поддержки предпринимательства») на число субъектов малого и среднего предпринимательства в 2011 году (за исключением микропредприятий и индивидуальных предпринимателей) – 1 371 единицы (данные получены из ИФНС РФ по г. Норильску) и умножения частного на 100.</t>
  </si>
  <si>
    <t xml:space="preserve">Показатель рассчитывается как отношение объема годового заказа на поставку товаров, выполнение работ, оказание услуг для муниципальных нужд, размещенных путем котировок у субъектов малого предпринимательства к общему годовому объему поставок для муниципальных нужд у предприятий всех форм собственности. Данные предоставлены территориальным органом Красноярскстата. </t>
  </si>
  <si>
    <t>Изменения показателя в 2011г. по сравнению с 2010г. произошли из-за коррек-тировки в правилах заполнения отчета 3-ДГ(мо) в соответствии с письмом Росстата от 06.03.2012 №АК-11-5/483-ТО.</t>
  </si>
  <si>
    <t>Ремонтные работы, выполняемые на автомобильных дорогах муниципального образования город Норильск, относятся к текущему ремонту.</t>
  </si>
  <si>
    <t>Доля протяженности автомобильных дорог общего пользования местного значения, не отвечающих нормативным требованием будет увеличиваться (при межремонтном сроке 7 лет необходимо ремонтировать порядка 22км дорог в год или 14% от общей протяженности.</t>
  </si>
  <si>
    <t xml:space="preserve"> На территории муниципального образования объем не завершенного в уста-новленные сроки строительства, осуществляемого за счет средств бюджета городско-го округа (муниципального района) в отчетном году равен «0».</t>
  </si>
  <si>
    <t xml:space="preserve">Показатели за 2010 и 2011 годы приняты согласно информации Федеральной службы государственной статистики по Красноярскому краю.
При расчете показателя на 2012-2014 годы приняты индексы-дефляторы на ос-новании информации Министерства экономики и регионального развития Красноярского края.
</t>
  </si>
  <si>
    <t>При принятии соответствующего бюджета контракт на содержание межрайонных автодорог начиная с 2012 года может быть заключен на пять лет</t>
  </si>
  <si>
    <t>Письмом Министерства промышленности, энергетики, транспорта и связи Красноярского края от 01.03.2010 № 07-49, данному показателю присвоено значение "0"</t>
  </si>
  <si>
    <t>В 2012 году планируется ввести в эксплуатацию 4274м2 нового жилья (3 малоэтажных жи-лых дома № 40-1, 40-2, 42-1 по ул. Комсомольской)</t>
  </si>
  <si>
    <t>В 2012 году планируется ввести в эксплуатацию 99 квартир нового жилья (3 малоэтажных жи-лых дома № 40-1, 40-2, 42-1 по ул. Комсомольской)</t>
  </si>
  <si>
    <t>На территории МО г. Норильск Решением Норильского городского Совета Депутатов от 2 ноября 2010г. № 29-708 утверждена «Программа комплексного развития систем коммунальной инфраструктуры» на 2011-2020</t>
  </si>
  <si>
    <t>Показатель определяется отношением количества МКД управление в которых осуществляется ТСЖ к общему числу МКД, в которых собственники помещений должны выбрать способ управления.</t>
  </si>
  <si>
    <t>Показатель определяется отношением количества МКД, в которых собственни-ки помещений выбрали и реализуют способ управления многоквартирными домами хозяйственными обществами с долей не более 25%, находящейся в муниципальной или государственной собственности к общему числу МКД, в которых собственники помещений должны выбрать способ управления:</t>
  </si>
  <si>
    <t>В 2011 году общее количество организаций коммунального комплекса, осуще-ствляющих свою деятельность на территории муниципального образования  город Норильск, составляет - 12. Из них, 11 организаций – организации частной формы собственности</t>
  </si>
  <si>
    <t>Все выбранные управляющие организации, осуществляющие  на территории муниципального образования город Норильск управление многоквартирными домами и оказывающие услуги по содержанию и ремонту общего имущества многоквартир-ных домов, частной формы собственности, без участия муниципального образования в уставном  капитале</t>
  </si>
  <si>
    <t>Увеличение показателей на период 2012-2014 г.г. обусловлено планируемым оснащением потребителей приборами учета</t>
  </si>
  <si>
    <t>Отчеты управляющих организаций о начисленных и оплаченных платежах населения за жилищно-коммунальные услуги</t>
  </si>
  <si>
    <t>По итогам 2011 года убыточным является ООО «Оганер-комплекс» и ООО «Норильская жилищно-эксплуатационная компания». В отчете данные приняты согласно Росстату (форма федерального статистического наблюдения № П-3).</t>
  </si>
  <si>
    <t xml:space="preserve">– численность проживающих в 2011г. в аварийных многоквартирных домах согласно статистической форме № 1-жилфонд «Сведения о жилищном фонде», составила 629 человек;
– численность населения на конец 2011г. по данным территориального органа Федеральной службы государственной статистики по Красноярскому краю – 178139чел.;
– доля населения, проживающего в аварийных многоквартирных домах в 2011 году составила:
629чел./178139чел.*100=0,35%
В 2012г. планируется вывести из эксплуатации для последующего сноса все многоквартирные дома, признанные в настоящее время аварийными (ул.Талнахская 77,4 подъезд, ул.Бауманская 25, ул.Спортивная 4), таким образом, доля населения, проживающего в многоквартирных домах, признанных в установленном порядке ава-рийными, в период 2012-2014г.г. составит 0%.
</t>
  </si>
  <si>
    <t xml:space="preserve">Показатель по тепловой энергии, определяется делением объема потребленной тепловой энергии в МКД на среднегодовую площадь жилых помещений в МКД и составил в 2011г.: 1755490Гкал/4353968м2=0,40Гкал/м2.
В расчете «число потребителей коммунальных услуг» – это число проживаю-щих в обслуживаемом многоквартирном доме, которым оказываются коммунальные услуги,  за исключением временно отсутствующих (с предоставлением документов, подтверждающих продолжительность временного отсутствия потребителя) согласно п.54 Правил предоставления коммунальных услуг гражданам, утвержденным поста-новлением РФ от 23.05.2006г. №307. 
 Планируемые показатели на 2012-2014 годы – на уровне утвержденных норма-тивов.
</t>
  </si>
  <si>
    <t xml:space="preserve"> Показатель принят согласно статистической форме приложение к форме № 1-мо, изменение показателя в 2012-2014 годах связанно с реализацией на территории федерального закона №261-фз от 23.11.2009г. «Об энергосбережении и о повышении энергетической эффективности»</t>
  </si>
  <si>
    <t>В 2012 году наблюдается уменьшение доли расходов бюджета муниципального образования город Норильск на текущее содержание и ремонт объектов внешнего благоустройства (1,68%) в общем объеме расходов бюджета по сравнению с отчетным периодом, что обусловлено уменьшением финансирования ремонтных работ, содержания автомобильных дорог и инженерных сооружений на них из бюджета муни-ципального образования город Норильск. С 1 января 2012 года финансирование дорожного хозяйства осуществляется из средств краевого бюджета.</t>
  </si>
  <si>
    <t>В МО г.Норильск действуют правила благоустройства утвержденные Решением Норильского городского Совета Депутатов от 2 ноября 2010 г. № 29-719 «Об ут-верждении правил благоустройства, озеленения, содержания объектов благоустройства, территорий муниципального образования город Норильск».</t>
  </si>
  <si>
    <t xml:space="preserve">Доля протяженности освещенных частей улиц и проездов, дорог составляет 85,8%. Она рассчитана исходя из протяженности освещенных частей улиц, проездов, набережных (47,96 км) к общей протяженности улиц, проездов, набережных на конец отчетного года (55,88 км).
 Показатели в 2010-2014 г.г. остаются неизменными, потому что ввод новых ли-ний освещения улиц, проездов, набережных не планируется.
</t>
  </si>
  <si>
    <t>Доля протяженности улично-дорожной сети с твердым покрытием (с усовершенство-ванным покрытием), в отношении которой проведен ремонт в отчетном году составляет 7,5%, рассчитана исходя из протяженности уличной сети 55,88 км, факти-чески выполненных работ. В 2012 году ремонтные работы не запланированы. Показа-тель 2013-2014 г.г. запланированный объем в уровне 2012г.</t>
  </si>
  <si>
    <t>При согласовании данного показателя в 2011 году количество услуг 2010 года, предоставляемых в электронном виде, было определено с учетом государственных услуг по переданным полномочиям органам местного самоуправления – 56 услуг. При формировании количества услуг в 2012 году данные приведены в соответствие - показатель в 2010 году составляет 0. Количество услуг, оказываемых на основании заявления гражданина или организации в электронном виде, в 2011 году составляет 30 ед. В 2012 году планируются к оказанию 35 услуг, что на 5 услуг больше, чем в 2011 году. Это услуги, предоставляемые Управлением архитектуры и градостроительства, в области жилищно-коммунального хозяйства и в сфере имущественно-земельных отношений, строительства и регулирования предпринимательской деятельности.</t>
  </si>
  <si>
    <t>При согласовании данного показателя в 2011 году количество услуг 2010 года было определено с учетом государственных услуг по переданным полномочиям органам местного самоуправления – 162 услуги. При формировании количества услуг в 2012 году данные приведены в соответствие - показатель в 2010 году составляет 127 услуг. В 2011 году – 128 услуг, добавилась одна услуга в области образования, в 2012 году – 130 услуг, добавлены услуги: в области образования и в сфере транспортного обслуживания.</t>
  </si>
  <si>
    <t>При согласовании данного показателя в 2011 году количество первоочередных услуг 2010 года, предоставляемых в электронном виде, было определено с учетом государственных услуг по переданным полномочиям органам местного самоуправления – 89 услуг. При формировании количества услуг в 2012 году данные приведены в соответствие - показатель в 2010 году составляет 0. В 2011 году их количество составляет 25 ед.</t>
  </si>
  <si>
    <t>В 2011 году работало (с учетом п. Снежногорск) 11 библиотек,по нормативу 32 библиотеки, до 2014 года увеличение сети учреждений библиотечного обслуживания населения не планируется</t>
  </si>
  <si>
    <t>Значение показателя обусловлено отсутствием в Управлении по делам культуры и искусства, подведомственных парков культуры и отдыха. В плановом периоде 2012-2014 гг. открытие парковых зон не планируется.</t>
  </si>
  <si>
    <t>Рост в 2011 году обусловлен увеличением количества гастрольных мероприятий, активной выставочной деятельности и проведением еженедельных предсеансовых игровых программ для детей. Планируемое снижение показателя в 2012 году, обусловлено закрытием на капитальный ремонт в конце 2011 года зданий филиала музея и художественной галереи. После завершения ремонтных работ (начало 2013 года), предполагается постепенное увеличение показателей за счет возобновления посещаемости выше названных учреждений.</t>
  </si>
  <si>
    <t>Количество зрительских мест в 4 КЦД осталось неизменным 1495. Незначительное снижение показателя 2012-2014 годах относительно 2011 года обусловлено ростом среднегодовой численности населения</t>
  </si>
  <si>
    <t>Рост на 14% по причине того, что в 2011 году информацию предоставили коммерческие структуры, находящиеся на территории муниципального образования город Норильск. Прогнозный показатель в 2012 и 2013 году увеличивается в связи с плановым открытием в 2012 году после реконструкции стадиона «Заполярник», открытием спортивных клубов по месту жительства в 2012 и 2013 годах, завершением реконструкции физкультурно-оздоровительной зоны в районе Талнах В 2014 году показатель незначительно снижается в связи с планируемым закрытием на реконструкцию бассейна в Центральном районе.</t>
  </si>
  <si>
    <t>Количество спортивных сооружений на территории муниципального образования город Норильск в 2011 году, по сравнению с предыдущим годом, не изменилось. 
Рост обеспеченности бассейнами в 2014 году обусловлен завершением к концу 2013 года строительства бассейна по 4-стороннему соглашению и вводом его в 2014 году. В остальных случаях показатель обеспеченность незначительно колеблется в связи с изменением численности населения.</t>
  </si>
  <si>
    <t>Незначительное снижение значения показателя объясняется категорией выпускников 2011 года (переход на четырехлетнее обучение в начальной школе), которые на протяжении всего периода обучения показывали невысокие результаты обучения</t>
  </si>
  <si>
    <t xml:space="preserve">Снижение количества выпускников в объясняется переходом в 2001, 2002 годах на четырехлетнюю программу обучения в начальной школе и формированием малокомплектной параллели, выпуск которой состоялся в 2011 году.
В 2012 году показатель выравнивается до уровня 2010 года и незначительно снижается к 2014 году.
Показатель успешности, освоения программы среднего (полного) общего образования по русскому языку достаточно высок порядка 98%. Не сдали ЕГЭ выпускники, которые на протяжении всего периода обучения имели низкую мотивацию к обучению и низкие учебные возможности.
В плановом периоде количество не сдавших ЕГЭ планируется на уровне 20 чел.
</t>
  </si>
  <si>
    <t>Увеличение показателя связано с повышением привлекательности профессии учителя, с разработкой  социальных льгот и  гарантий, а также оттоком с территории специалистов пенсионного возраста.</t>
  </si>
  <si>
    <t>Уменьшение обусловлено общим снижением численности населения. В 2012-2014 годы количество обучающихся увеличится в связи с полным набором учащихся в классы третьей ступени.</t>
  </si>
  <si>
    <t>сохранение показателя свидетельствует о реализации мер, направленных на поддержание здоровья учащихся</t>
  </si>
  <si>
    <t>снижение связано с уменьшением числа обучающихся детей и выездом работников отрасли на постоянное место жительства за пределы города Норильска. В плановый период численность значительно не изменится</t>
  </si>
  <si>
    <t>снижение обусловлено уменьшением численности обучающихся</t>
  </si>
  <si>
    <t>активно осуществляется работа по созданию льготных условий  обеспечения жилыми площадями,  предоставления мест в детских садах, а также выплат ДКВ для приглашенных специалистов. Сегодня кадровая политика отрасли нацелена на привлечение молодых специалистов с различных районов страны.</t>
  </si>
  <si>
    <t>На увеличение повлияло открытие дополнительных 20 дошкольных групп (400 мест) и открытие в сентябре 2011 года детского сада после реконструкции (237 мест), а также увеличение норм наполняемости групп по СанПин.
Прогноз показателя составлен с учётом увеличения количества мест в ДОУ для детей от 3 до 7 лет (полностью удовлетворение потребности для детей от 3 до 7 лет). В 2012 году дополнительно будет введено 700 мест в дошкольных учреждениях для детей старше 3 лет (100 мест – открытие 4 групп во 2 корпусе  МБДОУ № 74, 600 мест – строительство 3-х ДОУ в соответствии с 4-сторонним Соглашением).</t>
  </si>
  <si>
    <t>Учреждения данной категории на территории отсутствуют</t>
  </si>
  <si>
    <t>прогноз категории численности детей отражает общую тенденцию изменения численности населения территории</t>
  </si>
  <si>
    <t>Снижение обусловлена эпидемией гриппа/ОРВИ в 1 квартале 2011 года и увеличением заболеваемости детей, а также увеличением пребывания детей в отпуске</t>
  </si>
  <si>
    <t>в 2011 году ввод в сентябре детского сада после реконструкции, в 2012 году завершение строительства 3-х садов по 4-стороннему Соглашению)</t>
  </si>
  <si>
    <t>Увеличение показателя связано с открытием  на базе ГОУ ВПО филиал «КГПУ им. В.П.Астафьева» в г. Норильске группы по направлению подготовки "Дошкольная педагогика и психология"  (заочная форма обучения) и стремлением педагогов, имеющим среднее профессиональное образование, получить высшее профессиональное образование, влияющее на уровень оплаты труда</t>
  </si>
  <si>
    <t>44.3.1</t>
  </si>
  <si>
    <t>Абсолютное количество обследованных синжается: 2010 - 122314 чел.; 2011 - 121212 чел. Целевой показатель на 2012 г. по Программе Госгарантий - 70,0%.</t>
  </si>
  <si>
    <t xml:space="preserve">По результатам проверки в 2011 г. ни одно из 8 МБУЗ, осуществляющих амбулаторно-поликлиническую помощь, не оснащено на 100% в соответствии с табелем оснащения, т.к.  несмотря на приобретение  нового оборудования, в т.ч. в рамках реализации программы Модернизация, старое оборудование приходит в негодность и списывается, тем самым снижается  процент оснащенности.  По состоянию на 31.12.2011 - средний процент оснащенности по всем МБУЗ равен 71,0%. Наиболее высокий процент в  ГП № 1 - 86,0%, ДГБ - 80,7%. Самый  высокая  оснащенность – в  Роддоме (90,4%).  Наиболее низкий процент оснащенности  в ГБ № 2 - 65,6%, НСП - 55,2%, ГБ №3 – 57%. В 2012 г. планируется оснастить на 100% Роддом, в 2013 г. - ГП № 1, в 2014 г. - ДГБ. </t>
  </si>
  <si>
    <t>ГП-1, ГП-2, ГП-3, ГБ-2, ГБ-3, ДГБ, РД, НСП</t>
  </si>
  <si>
    <t>Три МБУЗ с 2011 г. (ГБ-1, ГБ-3, ДГБ) применяли стандарты в рамках программы модернизации здравоохранения. В 2012 присоединится РД, в 2013 - ГП-1, в 2014 - ГП-2. За 2010 год были показаны 4 учреждения, которые применяли стандарты без соответствующих приказов.</t>
  </si>
  <si>
    <t>С 2013 года планируется перевод всех муниципальных бюджетных учреждений здравоохранения на новую систему оплаты труда</t>
  </si>
  <si>
    <t>В 2012 г. на одноканальное финансирование переведено 9 МБУЗ (кроме ССМП). В 2013 г.  перевод на одноканальное финансирование станции скорой мед. помощи</t>
  </si>
  <si>
    <t>Увеличение показателя по отношению к 2010 г. - на 1,1%, отрицательная тенденция. Количество умерших до 65 лет увеличивается: в 2009 - 962 чел., в 2010 г. 1071 чел., в 2011 г. - 1074 чел.   Увеличение числа случаев смерти лиц в возрасте до 65 лет в 2011 году по сравнению с 2010 годом обусловлено демографической структурой на территории – по степени демографической старости отмечается демографически зрелое население.
В соответствии с проводимыми мероприятиями, направленными на снижение смертности в целом, значение показателя планируется на снижение</t>
  </si>
  <si>
    <t xml:space="preserve">Рост показателя по отношению к 2010 г. - на 10,9%, отрицательная  тенденция. На дому от инсульта умерло 11 чел.  (в 2010 г. - 10 чел.).
Основные причины смерти на дому от инсульта:
- 100% умерших на дому от острого нарушения мозгового кровообращения страдали гипертонической болезнью;
- отказ от госпитализации при первичном обращении на станцию скорой медицинской помощи;
- позднее обращение за медицинской помощью.
</t>
  </si>
  <si>
    <t xml:space="preserve">На первом месте в структуре досуточной летальности – травма (23%). Все пациенты доставлялись бригадами ССМП в крайне тяжелом состоянии, с травмами не совместимыми с жизнью. 
На втором месте – болезни органов дыхания (21,6%), а именно внебольничные пневмонии. Большинство пациентов страдали наркоманией, алкоголизмом, вели асоциальный образ жизни.
На третьем месте -  болезни органов кровообращения (17,6%), а именно от хронической ишемической болезни сердца; это пациенты старше трудоспособного возраста, инвалиды, длительно страдающие заболеванием сердца, имеющие различную тяжелую сопутствующую патологию, поступали в стационар с явлениями декомпенсации хронической сердечной и дыхательной недостаточности.
</t>
  </si>
  <si>
    <t>Снижение показателя по сравнению с 2010 г. на 59,7%,  положительная  тенденция. От инфаркта умерло 2 чел., в 2010 г. - 5 чел. Остаются низкими показатели досуточной летальности от инфаркта миокарда  трудоспособного населения, что свидетельствует о взаимодействии МБУЗ «Станция скорой медицинской помощи» и МБУЗ «Городская больница №1» в своевременном оказании больным с сосудистой патологией экстренной медицинской помощи, с проведением тромболизиса коронарным больным на догоспитальном этапе.</t>
  </si>
  <si>
    <t>В 2011 г. от инсульта умер 1 чел., в 2010 г. - 3 чел. Остаются низкими показатели досуточной летальности от  мозгового инсульта трудоспособного населения, что свидетельствует о взаимодействии МБУЗ «Станция скорой медицинской помощи» и МБУЗ «Городская больница №1» в своевременном оказании больным с сосудистой патологией экстренной медицинской помощи, с проведением тромболизиса коронарным больным на догоспитальном этапе.</t>
  </si>
  <si>
    <t>в 2011 году умерло 20 детей (в 2010 г. - 31 ребенок). В 2012 г. ожидается рост показателя в связи с изменением критериев живорожденности с 03.04.2012 г. (роды учитываются с 22 недель беременности вместо 28 недель ранее, новорожденным признается ребенок с весом 500 грамм, вместо 1 000 грамм ранее). К 2014 году показатель будет постепенно снижаться за счет наработки практики выхаживания новорожденных (по новым критериям) со слабыми жизненными показателями.</t>
  </si>
  <si>
    <t>в 2011 умерло 3 ребенка, в 2010 г. - 7 детей. 
1 ребенок умер в возрасте 26 дней в МБУЗ «Городская больница №1» в связи  закрытой черепно-мозговой травмой.
1 ребенок умер в возрасте 6 ч. 9 мин. в МБУЗ «Родильный дом» от тяжелой асфиксии.
1 ребенок умер в возрасте 14 лет в МБУЗ «Детская больница», был инвалидом с детства, страдал тяжелой не излечимой неврологической патологией.
В 2012 г. ожидается рост показателя в связи с изменением критериев живорожденности (роды учитываются с 22 недель беременности вместо 28 недель ранее, новорожденным признается ребенок с весом 500 грамм, вместо 1 000 грамм ранее). К 2014 году показатель будет постепенно снижаться за счет наработки практики выхаживания новорожденных (по новым критериям) со слабыми жизненными показателями.</t>
  </si>
  <si>
    <t>Количество работников снижается. Уменьшение числа работающих произошло за счет превышения убывших работников над прибывшими. Для привлечения специалистов на территорию  Администрацией города Норильска утверждено Положение о приглашении специалистов со стимулирующими условиями. Заключаются договоры с КрасГМУ о прохождении интернатуры на базах МБУЗ Норильска.
В 2011 году на территорию прибыло 70 врачей, из них по приглашению 31, убыло - 86 врачей.
Укомплектование средним медицинским персоналом осуществляется за счет выпускников Норильского медицинского техникума.
Для повышения укомплектованности участковых служб проводятся мероприятия: дополнительные выплаты, циклы усовершенствования, приглашение врачей из других территорий.</t>
  </si>
  <si>
    <t>Снижение показателя планируется за счет применения новых лекарственных препаратов и передовых методов лечения</t>
  </si>
  <si>
    <t xml:space="preserve">Рост показателя произошел за счет сокращения 120 коек в 2011 г. Планирование показателя осуществляется по объемам, установленным по Программе госгарантий (без учета хосписа, ОСУ и платных). </t>
  </si>
  <si>
    <t>В 2011 г. сокращено 120 коек, в т.ч. в ГБ-1 - 48 коек, в ГБ-2 - 13 коек, в ГБ-3 - 10 коек, в РД - 49 коек. В 2012 планируется сократить 63 койки, в 2013 - 17 коек, в 2014 - 5 коек. На конец 2011 г. коечный фонд составил 1221 койку.   Сокращение круглосуточных коек проводится на  основании новых нормативов функции койки, показателей работы койки, в связи с уменьшением численности населения территории, а также в связи с развитием стационарзамещающих технологий (дневных стационаров).</t>
  </si>
  <si>
    <t>Рост ст-ти 1 к/дня обусловлен снижением кол-ва к/дней. Снижение кол-ва к/дней отражает общую концепцию развития здравоохранения, как сокращение дорогой стационарной помощи и развития сети дневного стационара. При этом фин-ие в 2011 году к уровню прошлого года составляет 89,9 %, за счет уменьшения расходов на проведение тек. и кап. ремонтов зданий и сооружений на -38,2 % (-8,8 млн. руб.), приобретение основных средств на -7,9 % (-1,9 млн. руб.), сокращения расходов на приобретение медикаментов за счет централизованного закупа по системе ОМС по меньшей стоимости, чем было запланировано.                                                                   
Рост ст-ти в 2012 году за счет увеличение финансирования что обусловлено ростом расходов на коммунальные услуги за счет запуска системы тепловентиляции с ноября 2011 года после проведения ремонтных работ в МБУЗ «ГБ-1». Следует отметить, что расходы на коммунальные услуги в 2012-2014 гг. запланированы по средней нагрузке, поэтому планируемые физические объемы потребления больше чем фактически произведенные в 2011 году по причине теплой зимы.                                                                                                                                                                                                           Рост ст-ти в 2013-2014 гг. за счет изменения финансирования по причине увеличения в 2013 году и уменьшения в 2014 году расходов капитального характера на проведение текущих и капитальных ремонтов и приобретение оборудования.</t>
  </si>
  <si>
    <t>Рост ст-ти в 2011 году обусловлен: увеличением расходов на содержание имущества на +9,0 %, прочих расходов на + 19,8%; расходов на приобретение материальных запасов и основных средств на 89,9 % (в т.ч. за счет приобретения оборудования на 2,3 млн. руб., при этом в 2010 году оборудование не приобреталось).                                                                                                       
Уменьшение ст-ти в 2012 году по сравнению с 2011 годом обусловлено сокращением финансирования на приобретение основных средств и материальных запасов.                                                                                                                                                         Изменения ст-ти в 2013-2014 гг. обусловлено увеличением расходов капитального характера на приобретение основных средств в 2013 году на +0,8 млн. руб., в 2014 году на +5,4 млн. руб.</t>
  </si>
  <si>
    <t>Уменьшение показателя обусловлено сокращением круглосуточных коек, а также методическое изменение расчета показателей (с 2011 года в объеме медицинской помощи не учитывается оказанный, но неоплаченный объем мед.помощи)</t>
  </si>
  <si>
    <t xml:space="preserve">снижение пациенто-дней связано с невыполнением плана в МБУЗ «Городская больница №1» обусловленное отказом пациентов в зимний период от лечения на базе дневного стационара в связи с отдаленностью объекта (15 км от Центрального района). В плановом периоде показатель растет на 18,5% в соответствии с показателями пациенто-дней и количества пролеченных больных, утвержденными в Программе гос. гарантий на 2012 год. На уменьшение повлияло также методическое изменение расчета показателей </t>
  </si>
  <si>
    <t>Рост ст-ти в 2011 году за счет увеличения финансирования по причине увеличения расходов на оплату труда по причине роста заработной платы с 01.04.2011 г. на 6,5 % и с 01.10.2011 г. на 6,5 %; увеличением ставки страховых взносов с 26,2 % в 2010 году до 34,2 % в 2011 году (средний процент начислений на заработную плату в 2010 году – 26,1 %, в 2011 году – 32,0 %); увеличения расходов по прочим услугам на + 35,0% за счет роста тарифов на услуги физической охраны, проведения аттестации рабочих мест (ГБ-1, РД), проведения на телеканале ГТРК «Норильск» цикла передач, пропагандирующих здоровый образ жизни и развития культуры.         
Ст-ть 2012 года соответствует утвержденной программе государстенных гарантий. Ст-ть 2013-2014 гг. на уровне 2012 года</t>
  </si>
  <si>
    <t>Динамика ст-ти 1 посещения сохраняет тенденцию к росту. Рост ст-ти в 2011 году обусловлен уменьшением количества посещений на -5,1 % и увеличением финансирования в части проведения текущих и капитальных ремонтов на +55,6 % (+5,6 млн. руб.), приобретения основных средств на +23,3 млн. руб., увеличением расходов на оплату труда по причине роста заработной платы с 01.04.2011 г. на 6,5 % и с 01.10.2011 г. на 6,5 %; увеличением ставки страховых взносов с 26,2 % в 2010 году до 34,2 % в 2011 году (средний процент начислений на заработную плату в 2010 году – 24,3 %, в 2011 году – 32,6 %).                                                                           
Ст-ть 2012 года соответствует утвержденной программе государстенных гарантий. Ст-ть 2013-2014 гг. на уровне 2012 года</t>
  </si>
  <si>
    <t xml:space="preserve">Высокая стоимость в 2010 г. обусловлена финансированием за счет средств краевого бюджета на оснащение оборудованием радиологического корпуса МБУЗ «ГБ-1» на сумму 155,3 млн. руб.
Без учета расходов на реконструкцию ст-ть в 2011 году увеличилась почти в 2 раза в связи с вводом в эксплуатацию (началом работы) с 1 апреля 2011 года радиологического корпуса МБУЗ «ГБ-1».                                                                                           
Ст-ть 2012 года соответствует утвержденной программе государстенных гарантий. </t>
  </si>
  <si>
    <t>Рост ст-ти в 2011 году обусловлен: увеличением расходов на оплату труда по причине роста заработной платы с 01.04.2011 г. на 6,5 % и с 01.10.2011 г. на 6,5 %; увеличением ставки страховых взносов с 26,2 % в 2010 году до 34,2 % в 2011 году (средний процент начислений на заработную плату в 2010 году – 21,7 %, в 2011 году – 29,3 %, с 2012 года размер страховых взносов 30,2 %); увеличением расходов на содержание имущества на +9,0 %, прочих расходов на + 19,8%; расходов на приобретение материальных запасов и основных средств на 89,9 % (в т.ч. за счет приобретения оборудования на 2,3 млн. руб.).                                       
Ст-ть 2012 года соответствует утвержденной программе государстенных гарантий. Ст-ть 2013-2014 гг. на уровне 2012 года</t>
  </si>
  <si>
    <t>В 2011 г. 6 МБУЗ нуждались в капитальном ремонте: ДГБ, ГП-1, ГП-2, РД, ГБ-3, ГБ-2. В 2012  и 2013 годах будут нуждаться в капитальном ремонте те же 6 МБУЗ. В 2014 г.  - 5 МБУЗ: ДГБ, РД, ГП-2, ГП-1, ГБ-3.</t>
  </si>
  <si>
    <t>Снижение показателя по отношению к 2010 г. - на 30,9%. Снижение показателя обусловлено рядом причин:
 изменения в форме отчетности, согласно которой рассчитывается показатель, а именно, в 2011 году не учитываются осмотры на злокачественные образования при проведении профосмотров, которые в 2011 году составили 15 742 чел.
 снижение Министерством здравоохранения план по дополнительной диспансеризации с 12 885 чел. в 2010 году до 9 452 чел. в 2011 году.
 отсутствие результатов цитологических исследований, что не позволяет онкоосмотр считать оконченным по причине длительно отсутствие в 2011 году врача-цитолога (5 месяцев отпуск и повышение квалификации), 
 Целевой показатель по Программе госгарантий на 2012 г. – 37,0%.</t>
  </si>
  <si>
    <t>Причины повышения показателя:
1) Увеличение смертности от болезней системы кровообращения на дому произошло за счет повторных инфарктов миокарда, увеличения количества декомпенсированной ишемической болезни сердца, отказа от госпитализации, позднего обращения за медицинской помощью злоупотребляющими алкоголем (47%); все умершие на дому от ОНМК страдали гипертонической болезнью в 98% случаев. 
2) Увеличение смертности на дому от новообразований произошло за счет злокачественных форм, по причинам: несвоевременное обращение, скрытое течение заболевания, отказ от своевременного обследования.
3) Основная причина смертности населения от болезней органов дыхания на дому -  тяжелые пневмонии и хроническая обструктивная болезнь легких.
4) Основными причинами смертности от болезней органов пищеварения на дому являются: болезни желчного пузыря и поджелудочной железы, цирроз печени и алкогольная болезнь печени. Среди умерших, в абсолютном большинстве, преобладают дезадаптированные лица, БОМЖы, лица, злоупотребляющие алкоголем, ВИЧ-инфицированные и потребители наркотиков (95,2%).
7) Основной причиной смертности от травм и отравлений на дому являются отравление алкоголем и наркотиками лиц, ведущих асоциальный образ жизни.</t>
  </si>
  <si>
    <t>Рост показателя по сравлнению с 2010 г. - на 182,3%, отрицательная  тенденция. На дому от инфаркта умерло 28 чел (в 2010 г. - 10 чел.). Увеличение смертности от болезней системы кровообращения на дому произошло за счет:
- повторных инфарктов миокарда, в том числе у больных, имеющих отягощенный анамнез по сахарному диабету, перенесенному острому нарушению мозгового кровообращения, выраженному атеросклерозу;
-  увеличение количества декомпенсированной ишемической болезни сердца;
- до 47% умерших на дому от болезней системы кровообращения злоупотребляют алкоголем;
- отказа от госпитализации при первичном обращении на станцию скорой медицинской помощи;
- позднего обращения за медицинской помощью.</t>
  </si>
  <si>
    <t>На уменьшение повлияло  методическое изменение расчета показателей (с 2011 года в объеме медицинской помощи не учитывается оказанный, но неоплаченный объем мед.помощи). Плановые покзател на 2012-2014 годы в соответсвии с утвержденной программой гос.гарантий</t>
  </si>
  <si>
    <t>Незначительный рост за счет увеличения вызовов в 1 квартале 2011 года в свзяи с эпидемией ОРВИ/гриппа. Плановые покзател на 2012-2014 годы в соответсвии с утвержденной программой гос.гарантий</t>
  </si>
  <si>
    <t>Снижение показателя по сравнению с 2010 г. - на 74,8%. В 2011 году умерло 2 ребенка, в 2010 г. - 8 детей. 
1 ребенок 17 лет получил автотравму. Основной диагноз: закрытая тупая травма головы и грудной клетки, закрытая черепно-мозговая травма: линейный перелом костей свода черепа.
1 ребенок 16 лет являлся инвалидом с рождения, страдал множественными врожденными аномалиями верхних и нижних конечностей. Смерть ребенка наступила в результате расслоения аневризмы аорты. Смерть ребенка признана непредотвратимой.
В 2012 году плановый показатель взят средний за 2010-2011 годы с постепенным снижением к 2014 году.</t>
  </si>
  <si>
    <t>снижение обусловлено выездом работников на постоянное место жительства за пределы города Норильска по программам переселения. В плановом периоде планируется закрепить показатель на уровне 2011 года в результате работы по созданию привлекательных условия для работы в учреждениях отрасли</t>
  </si>
  <si>
    <t>Снижение за счет открытия новых групп, ввода в эксплуатацию детского сада и увеличения наполняемости групп по СанПин.
Прогноз показателя составлен с учётом увеличения количества мест в ДОУ для детей от 1 до 6 лет, а значит уменьшения количества детей, состоящих в очереди (открытие 3 садов в 2012 году по 4-стороннему Соглашению на 900 мест и открытие 8 доп.дошкольных групп на 172 места)</t>
  </si>
  <si>
    <t xml:space="preserve">                                                                                                                                                             Все оценочные (плановые) показатели представлены с учетом роста заработной платы на 6,0% с 01.10.2012 года</t>
  </si>
  <si>
    <t>Рост стоимости класса в 2011 году на 44,2% обусловлен в основном повышением заработной платы учителей на 30% и увеличением размера страховых взносов с 26,2% до 34,2%, а также уменьшением количества классов в 2011 году по отношению к 2010. Показатель в динамике с 2011 по 2014 годы сохраняет тенденцию относительно стабильного показателя с учетом роста бюджетных расходов учитывающих инфляционные процессы</t>
  </si>
  <si>
    <t>Средства предусматриваются на оплату текущих расходов, связанных с осуществлением программы малого предпринимательства в муниципальном образовании город Норильск, а также на предоставление субсидий субъектам малого предпринимательства. Положительная динимика сохраняется на уровне трехлетнего периода</t>
  </si>
  <si>
    <t>показатель «в расчете на одного жителя муниципального образования» рассчитывался исходя из следующих данных: - количество жителей муниципального образования город Норильск в 2011 г - 177 113 чел., в 2012 г. - 178 051 чел., в 2013 - 177 889 чел., 2014 г. - 177 747 чел.</t>
  </si>
  <si>
    <t>Значения на основании статистических данных.</t>
  </si>
  <si>
    <t>Уменьшение количества занимающихся:
в ДЮСШ в связи с увеличением групп спортивно-тренировочной подготовки с меньшей нормативной наполняемостью;
в учреждениях дополнительного образования отрасли образования на в связи с открытием дополнительных групп дошкольного образования в детских садах.</t>
  </si>
  <si>
    <t>Данные средства предусмотрены в виде субсидий организациям автомобильного пассажирского транспорта, заключившим на конкурсной основе договор с Администрацией города Норильска на выполнение Плана пассажирских перевозок по муниципальным маршрутам регулярных перевозок автомобильным транспортом на территории муниципального образования город Норильск, в целях компенсации недополученных доходов. Также по данной отрасли предусматривается субсидия организациям, заключившим договоры аренды (фрахтования на время) воздушного судна с экипажем, и осуществляющим воздушную пассажирскую перевозку по маршруту «Норильск – Снежногорск – Норильск», на компенсацию затрат, возникающих в результате осуществления указанных пассажирских перевозок, в целях удовлетворения потребности жителей пос. Снежногорск в регулярном авиасообщении с муниципальным образованием город Норильск.</t>
  </si>
  <si>
    <t>В соответствии с рекомендациями в данном пункте отражаются расходы по подразделу 0409 "Дорожное хозяйство (дорожные фонды)"  который включает в себя расходы на обеспечение деятельности фондов, осуществляющих управление в сфере дорожного хозяйства. В соответствии с федеральным законодательством создание дорожных фондов является полномочиями федерации и субъекта. Полномочия по созданию дорожных фондов на уровне муниципальных органов власти отсутствуют. На основании вышеизложенного в бюджете муниципального образования город Норильск расходы по данному подразделу отсутствуют. Расходы на содержание и ремонт улично-дорожной сети отражаются по подразделу 0503 "Благоустройство"</t>
  </si>
  <si>
    <t>Увеличение расходов в 2011 году связано с реализацией реализацией 2-х четы-рехсторонних Соглашений между Министерством регионального развития РФ, Крас-ноярским краем, ОАО ГМК «Норильский никель» и муниципальным образованием город Норильск.</t>
  </si>
  <si>
    <t>В 2011 году расходы на увеличение стоимости основных средств увеличиваются в связи с реализацией ДЦП «Развитие объектов социальной сферы, капитальный ремонт объектов коммунальной инфраструктуры и жилищного фонда муниципально-го образования город Норильск  на 2011-2020 годы»</t>
  </si>
  <si>
    <t>Показатели объемов финансирования рассчитаны в соответствии методическим рекомендациям, утвержденным Министерством финансов Красноярского края и согласованных Финансовым управлением Администрации города Норильска. Расходы 2012 соответствуют программе государственных гарантий. Расходы с 2013 года снижаются в связи с переводом финансирования скорой мед. помощи через систему ОМС. 
Финансирование лечебно-профилактических учреждений осуществляется за счет трех основных источников финансирования (местный бюджет, средства ФОМС, внебюджетные средства от оказания платных медицинских услуг). Дополнительный источник финансирования – средства, полученные в рамках национального проекта «Здоровье»</t>
  </si>
  <si>
    <t>В 2009-2011 гг. происходит снижение расходов, что связано с формированием бюджета муниципального образования в условиях финансового кризиса, т.е. произведена оптимизация расходов для осуществления текущей деятельности. Показатели объемов финансирования рассчитаны в соответствии методическим рекомендациям, утвержденным Министерством финансов Красноярского края и согласованных Финансовым управлением Администрации города Норильска. Расходы 2012 соответствуют программе государственных гарантий. Расходы 2013-2014 гг. на уровне 2012 года.</t>
  </si>
  <si>
    <t>Показатели объемов финансирования рассчитаны в соответствии методическим рекомендациям, утвержденным Министерством финансов Красноярского края и согласованных Финансовым управлением Администрации города Норильска. Расходы 2012 соответствуют программе государственных гарантий. Расходы 2013-2014 гг. на уровне 2012 года (с учетом перехода в 2013 году скорой медицинской помощи на финансирование за счет средств ФОМС).</t>
  </si>
  <si>
    <t>Параметры расходной части бюджета 2012 года по отношению к 2011 году снижаются, так как реализация Федерального закона от 08.05.2010 № 83-ФЗ "О внесении изменений в отдельные законодательные акты Российской Федерации в связи с совершенствованием правового положения государственных (муниципальных) учреждений" на территории проводилась с 01 июля 2011 года.</t>
  </si>
  <si>
    <t>Возросшие инвестиционные расходы в 2011 году объясняются реализацией 2-х четырехсторонних Соглашений между Министерством регионального развития РФ, Красноярским краем, ОАО ГМК «Норильский никель» и муниципальным образованием город Норильск</t>
  </si>
  <si>
    <t>Данный показатель  включает расходы по заработной плате органов местного самоуправления</t>
  </si>
  <si>
    <t>Средняя продолжительность периода с даты подачи заявки на предоставление земельного участка для строительства до даты регистрации распоряжения Администрации города Норильска о предоставлении земельного участка для строительства составила 7 дней</t>
  </si>
  <si>
    <t>Количество оформленных земельных участков под многоквартирными домами по состоянию на 31.12.2011 года составило 1048 участков из 1048 многоквартирных домов, что соответствует 100%.</t>
  </si>
  <si>
    <t xml:space="preserve">Снижение расходов на дошкольное образование происходит в 2012 году по отношению к 2011 году. Это вызвано снижением расходов в части бюджетных инвестиций на увеличение стоимости основных средств. Так в 2011 году введено в эксплуатацию одно дошкольное учреждение. Кроме того, на базе общеобразовательных школ были открыты группы предошкольного образования, что позволило сократить очередь в детские дошкольные учреждения. </t>
  </si>
  <si>
    <t>Снижение расходов на общее образование происходит в 2011 году по отношению к 2010 году. Это вызвано исключением расходов по предпринимательской и иной приносящей доход деятельности из расходов бюджета с 01 июля 2011 года. Данная мера применена в связи с переходом на новый тип финансирования путем предоставления субсидий. Кроме того в 2011 году снижен объем средств в части бюджетных инвестиций на увеличение стоимости основных средств. Это связано с увеличением текущих расходов. Снижение расходов по ФОТ в 2011 году связано с переходом  на новый тип финансирования, путем предоставления субсидий.</t>
  </si>
  <si>
    <t>Увеличение расходов с 2011 года связано с увеличением заработной платы работникам бюджетной сферы с 01.06.2011 г. на 6,5%.</t>
  </si>
  <si>
    <t>Предусмотрены расходы на компенсацию разницы между экономически обоснованными тарифами и тарифами, установленными для населения по общежитиям.</t>
  </si>
  <si>
    <t>С 01.06.2011 года предусмотрены средства на повышение заработной платы работникам бюджетной сферы на 6,5%.</t>
  </si>
  <si>
    <t>Показатель имеет тенденцию снижения в 2012 году и в плановом периоде 2013-2014 гг. по сравнению с 2010-2011 гг. Это связано с исключением расходов по предпринимательской и иной приносящей доход деятельности из расходов бюджета с 01 июля 2011 года. Данная мера применена в связи с переходом на новый тип финансирования путем предоставления субсидий.</t>
  </si>
  <si>
    <t xml:space="preserve">В 2010-2011гг. произведено обновление оборудования, необходимого для развития отрасли (приобретение оборудования, для осуществления кинопоказа в формате 3D). В 2012 гг. а также в плановом периоде расходы, предусмотренные в части бюджетных инвестиций носят постоянный характер с тенденцией увеличения в 2014 году. Это связано с проведением реконструкции культурно - досуговых объектов. </t>
  </si>
  <si>
    <t>Снижение расходов по ФОТ в 2012 году и в плановом периоде 2013-2014 гг. по сравнению с 2011 годом связано с переходом  на новый тип финансирования, путем предоставления субсидий. В муниципальном образовании город Норильск переход на финансирование путем предоставления субсидий осуществлен с 01 июля 2011 года.</t>
  </si>
  <si>
    <t>показатель «в расчете на одно малое и среднее предприятие» рассчитывался исходя из следующих данных: - количество зарегистрированных малых и средних предприятий в 2011 г - 7 172; в 2012 г. - 7 182; в 2013 - 7 192; 2014 г. - 7 200</t>
  </si>
  <si>
    <t>Динамика показателей обусловлена разными темпами роста заработной платы работников муниципальных учреждений, крупных и средних предприятий, а также некоммерческих организаций.</t>
  </si>
  <si>
    <t>Охват населения (18 лет и старше) профилактическими осмотрами на туберкулез</t>
  </si>
  <si>
    <t>Доля автомобильных дорог местного значения с твердым покрытием, переданных на техническое обслуживание немуниципальным и (или) негосударственным предприятиям на основе долгосрочных договоров (свыше 3 лет)</t>
  </si>
  <si>
    <t>Доля муниципального имущества, свободного от прав третьих лиц, включенного в перечни муниципального имущества в целях предоставления его во владение и (или) пользование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</si>
  <si>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Доля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которыми переоформлено в соответствии с требованиями Федерального закона О введении в действие Земельного кодекса Российской Федерации, в общем количестве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на которые подлежит переоформлению</t>
  </si>
  <si>
    <t>Охват населения (18 лет и старше) профилактическими осмотрами на злокачественные новообразования</t>
  </si>
  <si>
    <t>число прочего персонала муниципальных учреждений здравоохранения</t>
  </si>
  <si>
    <t>Общий объем расходов бюджета муниципального образования на содержание работников органов местного самоуправления</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</si>
</sst>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U&quot;\ #,##0;&quot;$U&quot;\ \-#,##0"/>
    <numFmt numFmtId="165" formatCode="&quot;$U&quot;\ #,##0;[Red]&quot;$U&quot;\ \-#,##0"/>
    <numFmt numFmtId="166" formatCode="&quot;$U&quot;\ #,##0.00;&quot;$U&quot;\ \-#,##0.00"/>
    <numFmt numFmtId="167" formatCode="&quot;$U&quot;\ #,##0.00;[Red]&quot;$U&quot;\ \-#,##0.00"/>
    <numFmt numFmtId="168" formatCode="_ * #,##0_ ;_ * \-#,##0_ ;_ * &quot;-&quot;_ ;_ @_ "/>
    <numFmt numFmtId="169" formatCode="_ &quot;$U&quot;\ * #,##0_ ;_ &quot;$U&quot;\ * \-#,##0_ ;_ &quot;$U&quot;\ * &quot;-&quot;_ ;_ @_ "/>
    <numFmt numFmtId="170" formatCode="_ * #,##0.00_ ;_ * \-#,##0.00_ ;_ * &quot;-&quot;??_ ;_ @_ "/>
    <numFmt numFmtId="171" formatCode="_ &quot;$U&quot;\ * #,##0.00_ ;_ &quot;$U&quot;\ * \-#,##0.00_ ;_ &quot;$U&quot;\ * &quot;-&quot;??_ ;_ @_ "/>
    <numFmt numFmtId="172" formatCode="0.000"/>
    <numFmt numFmtId="173" formatCode="0.0"/>
    <numFmt numFmtId="174" formatCode="_-* #,##0.0_р_._-;\-* #,##0.0_р_._-;_-* &quot;-&quot;?_р_._-;_-@_-"/>
    <numFmt numFmtId="175" formatCode="#,##0.0"/>
    <numFmt numFmtId="176" formatCode="0.0000000"/>
    <numFmt numFmtId="177" formatCode="0.000000"/>
    <numFmt numFmtId="178" formatCode="0.00000"/>
    <numFmt numFmtId="179" formatCode="0.0000"/>
    <numFmt numFmtId="180" formatCode="_-* #,##0.00_р_._-;\-* #,##0.00_р_._-;_-* &quot;-&quot;?_р_.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48">
    <font>
      <sz val="10"/>
      <name val="Arial"/>
      <family val="0"/>
    </font>
    <font>
      <sz val="10"/>
      <name val="Arial Cyr"/>
      <family val="0"/>
    </font>
    <font>
      <sz val="13.5"/>
      <name val="Times New Roman"/>
      <family val="1"/>
    </font>
    <font>
      <b/>
      <sz val="13.5"/>
      <name val="Times New Roman"/>
      <family val="1"/>
    </font>
    <font>
      <sz val="9"/>
      <name val="Times New Roman"/>
      <family val="1"/>
    </font>
    <font>
      <sz val="9"/>
      <color indexed="9"/>
      <name val="Times New Roman"/>
      <family val="1"/>
    </font>
    <font>
      <sz val="11"/>
      <name val="Times New Roman"/>
      <family val="1"/>
    </font>
    <font>
      <b/>
      <sz val="13.5"/>
      <color indexed="9"/>
      <name val="Times New Roman"/>
      <family val="1"/>
    </font>
    <font>
      <sz val="13.5"/>
      <color indexed="9"/>
      <name val="Times New Roman"/>
      <family val="1"/>
    </font>
    <font>
      <b/>
      <sz val="8"/>
      <name val="Tahoma"/>
      <family val="2"/>
    </font>
    <font>
      <sz val="8"/>
      <name val="Tahoma"/>
      <family val="2"/>
    </font>
    <font>
      <sz val="13.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5"/>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 fillId="0" borderId="0">
      <alignment/>
      <protection/>
    </xf>
    <xf numFmtId="0" fontId="1"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2" borderId="0" applyNumberFormat="0" applyBorder="0" applyAlignment="0" applyProtection="0"/>
  </cellStyleXfs>
  <cellXfs count="129">
    <xf numFmtId="0" fontId="0" fillId="0" borderId="0" xfId="0" applyAlignment="1">
      <alignment/>
    </xf>
    <xf numFmtId="0" fontId="2" fillId="0" borderId="0" xfId="52" applyFont="1" applyFill="1" applyBorder="1" applyAlignment="1">
      <alignment horizontal="center" vertical="center"/>
      <protection/>
    </xf>
    <xf numFmtId="0" fontId="2" fillId="0" borderId="0" xfId="52" applyFont="1" applyFill="1" applyBorder="1">
      <alignment/>
      <protection/>
    </xf>
    <xf numFmtId="0" fontId="2" fillId="0" borderId="0" xfId="52" applyFont="1" applyFill="1" applyBorder="1" applyAlignment="1">
      <alignment horizontal="left" vertical="top" wrapText="1"/>
      <protection/>
    </xf>
    <xf numFmtId="0" fontId="2" fillId="0" borderId="0" xfId="52" applyFont="1" applyFill="1">
      <alignment/>
      <protection/>
    </xf>
    <xf numFmtId="0" fontId="2" fillId="0" borderId="0" xfId="52" applyFont="1" applyFill="1" applyBorder="1" applyAlignment="1">
      <alignment horizontal="center" vertical="top"/>
      <protection/>
    </xf>
    <xf numFmtId="0" fontId="2" fillId="0" borderId="0" xfId="52" applyFont="1" applyFill="1" applyBorder="1" applyAlignment="1">
      <alignment horizontal="right"/>
      <protection/>
    </xf>
    <xf numFmtId="0" fontId="2" fillId="0" borderId="0" xfId="52" applyFont="1" applyFill="1" applyAlignment="1">
      <alignment horizontal="center" vertical="center"/>
      <protection/>
    </xf>
    <xf numFmtId="0" fontId="4" fillId="0" borderId="0" xfId="52" applyFont="1">
      <alignment/>
      <protection/>
    </xf>
    <xf numFmtId="0" fontId="5" fillId="0" borderId="0" xfId="52" applyFont="1" applyAlignment="1">
      <alignment horizontal="justify"/>
      <protection/>
    </xf>
    <xf numFmtId="0" fontId="4" fillId="0" borderId="0" xfId="52" applyFont="1" applyAlignment="1">
      <alignment horizontal="justify"/>
      <protection/>
    </xf>
    <xf numFmtId="0" fontId="4" fillId="0" borderId="0" xfId="52" applyFont="1" applyAlignment="1">
      <alignment horizontal="left"/>
      <protection/>
    </xf>
    <xf numFmtId="0" fontId="6" fillId="0" borderId="0" xfId="52" applyFont="1">
      <alignment/>
      <protection/>
    </xf>
    <xf numFmtId="0" fontId="6" fillId="0" borderId="0" xfId="53" applyFont="1">
      <alignment/>
      <protection/>
    </xf>
    <xf numFmtId="0" fontId="2" fillId="0" borderId="10" xfId="52" applyFont="1" applyFill="1" applyBorder="1" applyAlignment="1">
      <alignment horizontal="center" vertical="top" wrapText="1"/>
      <protection/>
    </xf>
    <xf numFmtId="0" fontId="2" fillId="0" borderId="11" xfId="52" applyFont="1" applyFill="1" applyBorder="1" applyAlignment="1">
      <alignment horizontal="center" vertical="top"/>
      <protection/>
    </xf>
    <xf numFmtId="0" fontId="7" fillId="0" borderId="12" xfId="52" applyFont="1" applyFill="1" applyBorder="1" applyAlignment="1">
      <alignment vertical="top"/>
      <protection/>
    </xf>
    <xf numFmtId="0" fontId="8" fillId="0" borderId="12" xfId="52" applyFont="1" applyFill="1" applyBorder="1" applyAlignment="1">
      <alignment vertical="top"/>
      <protection/>
    </xf>
    <xf numFmtId="49" fontId="2" fillId="0" borderId="11" xfId="52" applyNumberFormat="1" applyFont="1" applyFill="1" applyBorder="1" applyAlignment="1">
      <alignment horizontal="left" vertical="top" indent="1"/>
      <protection/>
    </xf>
    <xf numFmtId="0" fontId="2" fillId="0" borderId="11" xfId="52" applyFont="1" applyFill="1" applyBorder="1" applyAlignment="1">
      <alignment horizontal="left" vertical="top" indent="1"/>
      <protection/>
    </xf>
    <xf numFmtId="0" fontId="2" fillId="0" borderId="11" xfId="52" applyFont="1" applyFill="1" applyBorder="1" applyAlignment="1">
      <alignment horizontal="left" vertical="top" wrapText="1"/>
      <protection/>
    </xf>
    <xf numFmtId="0" fontId="2" fillId="0" borderId="0" xfId="52" applyFont="1" applyFill="1" applyAlignment="1">
      <alignment vertical="top"/>
      <protection/>
    </xf>
    <xf numFmtId="0" fontId="2" fillId="0" borderId="11" xfId="52" applyFont="1" applyFill="1" applyBorder="1" applyAlignment="1">
      <alignment horizontal="center" vertical="top" wrapText="1"/>
      <protection/>
    </xf>
    <xf numFmtId="0" fontId="7" fillId="0" borderId="13" xfId="52" applyFont="1" applyFill="1" applyBorder="1" applyAlignment="1">
      <alignment vertical="top" wrapText="1"/>
      <protection/>
    </xf>
    <xf numFmtId="0" fontId="7" fillId="0" borderId="14" xfId="52" applyFont="1" applyFill="1" applyBorder="1" applyAlignment="1">
      <alignment vertical="top" wrapText="1"/>
      <protection/>
    </xf>
    <xf numFmtId="0" fontId="2" fillId="0" borderId="0" xfId="52" applyFont="1" applyFill="1" applyBorder="1" applyAlignment="1">
      <alignment vertical="top"/>
      <protection/>
    </xf>
    <xf numFmtId="0" fontId="2" fillId="0" borderId="0" xfId="52" applyFont="1" applyFill="1" applyAlignment="1">
      <alignment horizontal="center" vertical="top"/>
      <protection/>
    </xf>
    <xf numFmtId="0" fontId="3" fillId="0" borderId="15" xfId="52" applyFont="1" applyFill="1" applyBorder="1" applyAlignment="1">
      <alignment vertical="top"/>
      <protection/>
    </xf>
    <xf numFmtId="0" fontId="2" fillId="0" borderId="15" xfId="52" applyFont="1" applyFill="1" applyBorder="1" applyAlignment="1">
      <alignment vertical="top"/>
      <protection/>
    </xf>
    <xf numFmtId="0" fontId="2" fillId="0" borderId="11" xfId="52" applyFont="1" applyFill="1" applyBorder="1" applyAlignment="1">
      <alignment vertical="top" wrapText="1"/>
      <protection/>
    </xf>
    <xf numFmtId="0" fontId="2" fillId="0" borderId="11" xfId="52" applyFont="1" applyFill="1" applyBorder="1" applyAlignment="1">
      <alignment horizontal="center" vertical="center"/>
      <protection/>
    </xf>
    <xf numFmtId="0" fontId="2" fillId="0" borderId="11" xfId="52" applyFont="1" applyFill="1" applyBorder="1" applyAlignment="1">
      <alignment horizontal="center" vertical="center" wrapText="1"/>
      <protection/>
    </xf>
    <xf numFmtId="0" fontId="3" fillId="0" borderId="15" xfId="52" applyFont="1" applyFill="1" applyBorder="1" applyAlignment="1">
      <alignment horizontal="center" vertical="center"/>
      <protection/>
    </xf>
    <xf numFmtId="0" fontId="2" fillId="0" borderId="15" xfId="52" applyFont="1" applyFill="1" applyBorder="1" applyAlignment="1">
      <alignment horizontal="center" vertical="center"/>
      <protection/>
    </xf>
    <xf numFmtId="0" fontId="2" fillId="0" borderId="0" xfId="52" applyFont="1" applyFill="1" applyAlignment="1">
      <alignment vertical="center" wrapText="1"/>
      <protection/>
    </xf>
    <xf numFmtId="0" fontId="2" fillId="0" borderId="11" xfId="52" applyFont="1" applyFill="1" applyBorder="1" applyAlignment="1">
      <alignment vertical="center" wrapText="1"/>
      <protection/>
    </xf>
    <xf numFmtId="2" fontId="2" fillId="0" borderId="11" xfId="52" applyNumberFormat="1" applyFont="1" applyFill="1" applyBorder="1" applyAlignment="1">
      <alignment horizontal="center" vertical="center" wrapText="1"/>
      <protection/>
    </xf>
    <xf numFmtId="0" fontId="3" fillId="0" borderId="16" xfId="52" applyFont="1" applyFill="1" applyBorder="1" applyAlignment="1">
      <alignment vertical="center"/>
      <protection/>
    </xf>
    <xf numFmtId="0" fontId="2" fillId="0" borderId="16" xfId="52" applyFont="1" applyFill="1" applyBorder="1" applyAlignment="1">
      <alignment vertical="center"/>
      <protection/>
    </xf>
    <xf numFmtId="0" fontId="2" fillId="0" borderId="0" xfId="52" applyFont="1" applyFill="1" applyAlignment="1">
      <alignment vertical="center"/>
      <protection/>
    </xf>
    <xf numFmtId="2" fontId="2" fillId="0" borderId="11" xfId="0" applyNumberFormat="1" applyFont="1" applyFill="1" applyBorder="1" applyAlignment="1">
      <alignment horizontal="left" vertical="center" wrapText="1"/>
    </xf>
    <xf numFmtId="2" fontId="2" fillId="0" borderId="11" xfId="0" applyNumberFormat="1" applyFont="1" applyFill="1" applyBorder="1" applyAlignment="1">
      <alignment vertical="center" wrapText="1"/>
    </xf>
    <xf numFmtId="0" fontId="0" fillId="0" borderId="0" xfId="0" applyFill="1" applyAlignment="1">
      <alignment/>
    </xf>
    <xf numFmtId="2" fontId="2" fillId="0" borderId="11" xfId="52" applyNumberFormat="1" applyFont="1" applyFill="1" applyBorder="1" applyAlignment="1">
      <alignment vertical="center" wrapText="1"/>
      <protection/>
    </xf>
    <xf numFmtId="2" fontId="2" fillId="0" borderId="11" xfId="52" applyNumberFormat="1" applyFont="1" applyFill="1" applyBorder="1" applyAlignment="1">
      <alignment horizontal="left" vertical="center" wrapText="1"/>
      <protection/>
    </xf>
    <xf numFmtId="0" fontId="8" fillId="0" borderId="11" xfId="52" applyFont="1" applyFill="1" applyBorder="1" applyAlignment="1">
      <alignment vertical="top"/>
      <protection/>
    </xf>
    <xf numFmtId="0" fontId="2" fillId="0" borderId="11" xfId="52" applyFont="1" applyFill="1" applyBorder="1" applyAlignment="1">
      <alignment vertical="top"/>
      <protection/>
    </xf>
    <xf numFmtId="0" fontId="2" fillId="0" borderId="11" xfId="52" applyFont="1" applyFill="1" applyBorder="1" applyAlignment="1">
      <alignment vertical="center"/>
      <protection/>
    </xf>
    <xf numFmtId="0" fontId="7" fillId="0" borderId="11" xfId="52" applyFont="1" applyFill="1" applyBorder="1" applyAlignment="1">
      <alignment vertical="top"/>
      <protection/>
    </xf>
    <xf numFmtId="0" fontId="3" fillId="0" borderId="11" xfId="52" applyFont="1" applyFill="1" applyBorder="1" applyAlignment="1">
      <alignment vertical="top"/>
      <protection/>
    </xf>
    <xf numFmtId="0" fontId="3" fillId="0" borderId="11" xfId="52" applyFont="1" applyFill="1" applyBorder="1" applyAlignment="1">
      <alignment vertical="center"/>
      <protection/>
    </xf>
    <xf numFmtId="0" fontId="3" fillId="0" borderId="11" xfId="52" applyFont="1" applyFill="1" applyBorder="1" applyAlignment="1">
      <alignment horizontal="center" vertical="center"/>
      <protection/>
    </xf>
    <xf numFmtId="2" fontId="2" fillId="0" borderId="11" xfId="52" applyNumberFormat="1" applyFont="1" applyFill="1" applyBorder="1" applyAlignment="1">
      <alignment horizontal="center" vertical="center"/>
      <protection/>
    </xf>
    <xf numFmtId="4" fontId="2" fillId="0" borderId="11" xfId="52" applyNumberFormat="1" applyFont="1" applyFill="1" applyBorder="1" applyAlignment="1">
      <alignment horizontal="center" vertical="center"/>
      <protection/>
    </xf>
    <xf numFmtId="2" fontId="2" fillId="0" borderId="11" xfId="0" applyNumberFormat="1" applyFont="1" applyFill="1" applyBorder="1" applyAlignment="1">
      <alignment horizontal="center" vertical="center"/>
    </xf>
    <xf numFmtId="2" fontId="46" fillId="0" borderId="11" xfId="0" applyNumberFormat="1" applyFont="1" applyFill="1" applyBorder="1" applyAlignment="1">
      <alignment horizontal="center" vertical="center" wrapText="1"/>
    </xf>
    <xf numFmtId="0" fontId="46" fillId="0" borderId="11" xfId="0" applyFont="1" applyFill="1" applyBorder="1" applyAlignment="1">
      <alignment vertical="center" wrapText="1"/>
    </xf>
    <xf numFmtId="0" fontId="46" fillId="0" borderId="11" xfId="0" applyFont="1" applyFill="1" applyBorder="1" applyAlignment="1">
      <alignment horizontal="center" vertical="center"/>
    </xf>
    <xf numFmtId="0" fontId="46" fillId="0" borderId="11" xfId="0" applyFont="1" applyFill="1" applyBorder="1" applyAlignment="1">
      <alignment horizontal="center" vertical="center" wrapText="1"/>
    </xf>
    <xf numFmtId="1" fontId="11"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1" fontId="46" fillId="0" borderId="11" xfId="0" applyNumberFormat="1" applyFont="1" applyFill="1" applyBorder="1" applyAlignment="1">
      <alignment horizontal="center" vertical="center"/>
    </xf>
    <xf numFmtId="2" fontId="46" fillId="0" borderId="11" xfId="0" applyNumberFormat="1" applyFont="1" applyFill="1" applyBorder="1" applyAlignment="1">
      <alignment horizontal="center" vertical="center"/>
    </xf>
    <xf numFmtId="2" fontId="46" fillId="0" borderId="11" xfId="0" applyNumberFormat="1" applyFont="1" applyFill="1" applyBorder="1" applyAlignment="1">
      <alignment vertical="center" wrapText="1"/>
    </xf>
    <xf numFmtId="1" fontId="2" fillId="0" borderId="11"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4" fontId="46"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3" fontId="46" fillId="0" borderId="11"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2" fontId="11" fillId="0" borderId="11" xfId="0" applyNumberFormat="1" applyFont="1" applyFill="1" applyBorder="1" applyAlignment="1">
      <alignment horizontal="left" vertical="top" wrapText="1"/>
    </xf>
    <xf numFmtId="2" fontId="2" fillId="0" borderId="11" xfId="0" applyNumberFormat="1" applyFont="1" applyFill="1" applyBorder="1" applyAlignment="1">
      <alignment vertical="top" wrapText="1"/>
    </xf>
    <xf numFmtId="0" fontId="11" fillId="0" borderId="11" xfId="0" applyFont="1" applyFill="1" applyBorder="1" applyAlignment="1">
      <alignment horizontal="left" vertical="top" wrapText="1"/>
    </xf>
    <xf numFmtId="0" fontId="46" fillId="0" borderId="11" xfId="0" applyFont="1" applyFill="1" applyBorder="1" applyAlignment="1">
      <alignment horizontal="left" vertical="top" wrapText="1"/>
    </xf>
    <xf numFmtId="2" fontId="2" fillId="0" borderId="11" xfId="0" applyNumberFormat="1" applyFont="1" applyFill="1" applyBorder="1" applyAlignment="1">
      <alignment horizontal="left" vertical="top" wrapText="1"/>
    </xf>
    <xf numFmtId="175" fontId="46" fillId="0" borderId="11"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2" fontId="2" fillId="0" borderId="11" xfId="0" applyNumberFormat="1" applyFont="1" applyFill="1" applyBorder="1" applyAlignment="1">
      <alignment vertical="top"/>
    </xf>
    <xf numFmtId="2" fontId="11" fillId="0" borderId="11" xfId="0" applyNumberFormat="1" applyFont="1" applyFill="1" applyBorder="1" applyAlignment="1">
      <alignment vertical="top" wrapText="1"/>
    </xf>
    <xf numFmtId="0" fontId="46" fillId="0" borderId="11" xfId="0" applyNumberFormat="1" applyFont="1" applyFill="1" applyBorder="1" applyAlignment="1">
      <alignment vertical="center" wrapText="1"/>
    </xf>
    <xf numFmtId="0" fontId="3" fillId="0" borderId="11" xfId="52" applyFont="1" applyFill="1" applyBorder="1" applyAlignment="1">
      <alignment vertical="center" wrapText="1"/>
      <protection/>
    </xf>
    <xf numFmtId="2" fontId="2" fillId="0" borderId="0" xfId="52" applyNumberFormat="1" applyFont="1" applyFill="1" applyAlignment="1">
      <alignment horizontal="center" vertical="center"/>
      <protection/>
    </xf>
    <xf numFmtId="0" fontId="3" fillId="0" borderId="16" xfId="52" applyNumberFormat="1" applyFont="1" applyFill="1" applyBorder="1" applyAlignment="1">
      <alignment vertical="center" wrapText="1"/>
      <protection/>
    </xf>
    <xf numFmtId="0" fontId="3" fillId="0" borderId="16" xfId="52" applyFont="1" applyFill="1" applyBorder="1" applyAlignment="1">
      <alignment vertical="center" wrapText="1"/>
      <protection/>
    </xf>
    <xf numFmtId="0" fontId="11" fillId="0" borderId="11" xfId="0" applyNumberFormat="1" applyFont="1" applyFill="1" applyBorder="1" applyAlignment="1" applyProtection="1">
      <alignment horizontal="center" vertical="center" wrapText="1"/>
      <protection/>
    </xf>
    <xf numFmtId="0" fontId="2" fillId="0" borderId="16" xfId="52" applyFont="1" applyFill="1" applyBorder="1" applyAlignment="1">
      <alignment vertical="center" wrapText="1"/>
      <protection/>
    </xf>
    <xf numFmtId="173" fontId="2" fillId="0" borderId="11" xfId="0" applyNumberFormat="1" applyFont="1" applyFill="1" applyBorder="1" applyAlignment="1">
      <alignment horizontal="center" vertical="center"/>
    </xf>
    <xf numFmtId="49" fontId="2" fillId="0" borderId="11" xfId="52" applyNumberFormat="1" applyFont="1" applyFill="1" applyBorder="1" applyAlignment="1">
      <alignment horizontal="center" vertical="center" wrapText="1"/>
      <protection/>
    </xf>
    <xf numFmtId="0" fontId="3" fillId="0" borderId="12" xfId="52" applyFont="1" applyFill="1" applyBorder="1" applyAlignment="1">
      <alignment vertical="top"/>
      <protection/>
    </xf>
    <xf numFmtId="49" fontId="2" fillId="33" borderId="11" xfId="52" applyNumberFormat="1" applyFont="1" applyFill="1" applyBorder="1" applyAlignment="1">
      <alignment horizontal="left" vertical="top" indent="1"/>
      <protection/>
    </xf>
    <xf numFmtId="0" fontId="2" fillId="33" borderId="11" xfId="52" applyFont="1" applyFill="1" applyBorder="1" applyAlignment="1">
      <alignment horizontal="left" vertical="top" wrapText="1"/>
      <protection/>
    </xf>
    <xf numFmtId="0" fontId="2" fillId="33" borderId="11" xfId="52" applyFont="1" applyFill="1" applyBorder="1" applyAlignment="1">
      <alignment horizontal="center" vertical="center" wrapText="1"/>
      <protection/>
    </xf>
    <xf numFmtId="173" fontId="2" fillId="33" borderId="11" xfId="0" applyNumberFormat="1" applyFont="1" applyFill="1" applyBorder="1" applyAlignment="1">
      <alignment horizontal="center" vertical="center"/>
    </xf>
    <xf numFmtId="2" fontId="2" fillId="33" borderId="15" xfId="0" applyNumberFormat="1" applyFont="1" applyFill="1" applyBorder="1" applyAlignment="1">
      <alignment vertical="top" wrapText="1"/>
    </xf>
    <xf numFmtId="2" fontId="2" fillId="33" borderId="11" xfId="0" applyNumberFormat="1" applyFont="1" applyFill="1" applyBorder="1" applyAlignment="1">
      <alignment horizontal="center" vertical="center"/>
    </xf>
    <xf numFmtId="0" fontId="2" fillId="0" borderId="11" xfId="52" applyNumberFormat="1" applyFont="1" applyFill="1" applyBorder="1" applyAlignment="1">
      <alignment horizontal="left" vertical="top" wrapText="1"/>
      <protection/>
    </xf>
    <xf numFmtId="0" fontId="3" fillId="0" borderId="17" xfId="52" applyFont="1" applyFill="1" applyBorder="1" applyAlignment="1">
      <alignment horizontal="center" vertical="center" wrapText="1"/>
      <protection/>
    </xf>
    <xf numFmtId="0" fontId="2" fillId="0" borderId="17" xfId="52" applyFont="1" applyFill="1" applyBorder="1" applyAlignment="1">
      <alignment horizontal="center" vertical="top"/>
      <protection/>
    </xf>
    <xf numFmtId="14" fontId="2" fillId="0" borderId="15" xfId="52" applyNumberFormat="1" applyFont="1" applyFill="1" applyBorder="1" applyAlignment="1">
      <alignment horizontal="center"/>
      <protection/>
    </xf>
    <xf numFmtId="0" fontId="2" fillId="0" borderId="15" xfId="52" applyFont="1" applyFill="1" applyBorder="1" applyAlignment="1">
      <alignment horizontal="center"/>
      <protection/>
    </xf>
    <xf numFmtId="0" fontId="2" fillId="0" borderId="0" xfId="52" applyFont="1" applyFill="1" applyBorder="1" applyAlignment="1">
      <alignment horizontal="left" vertical="top" wrapText="1"/>
      <protection/>
    </xf>
    <xf numFmtId="0" fontId="3" fillId="0" borderId="0" xfId="52" applyFont="1" applyFill="1" applyBorder="1" applyAlignment="1">
      <alignment horizontal="center" vertical="top"/>
      <protection/>
    </xf>
    <xf numFmtId="0" fontId="2" fillId="6" borderId="17" xfId="52" applyFont="1" applyFill="1" applyBorder="1" applyAlignment="1">
      <alignment horizontal="center" vertical="top"/>
      <protection/>
    </xf>
    <xf numFmtId="0" fontId="2" fillId="0" borderId="0" xfId="52" applyFont="1" applyFill="1" applyBorder="1" applyAlignment="1">
      <alignment horizontal="center" vertical="top"/>
      <protection/>
    </xf>
    <xf numFmtId="0" fontId="2" fillId="34" borderId="17" xfId="52" applyFont="1" applyFill="1" applyBorder="1" applyAlignment="1">
      <alignment horizontal="center" vertical="top"/>
      <protection/>
    </xf>
    <xf numFmtId="0" fontId="46" fillId="0" borderId="18"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6" fillId="0" borderId="11" xfId="0" applyNumberFormat="1" applyFont="1" applyFill="1" applyBorder="1" applyAlignment="1">
      <alignment horizontal="left" vertical="center" wrapText="1"/>
    </xf>
    <xf numFmtId="0" fontId="3" fillId="0" borderId="14" xfId="52" applyFont="1" applyFill="1" applyBorder="1" applyAlignment="1">
      <alignment horizontal="left" vertical="top"/>
      <protection/>
    </xf>
    <xf numFmtId="0" fontId="3" fillId="0" borderId="17" xfId="52" applyFont="1" applyFill="1" applyBorder="1" applyAlignment="1">
      <alignment horizontal="left" vertical="top"/>
      <protection/>
    </xf>
    <xf numFmtId="0" fontId="3" fillId="0" borderId="19" xfId="52" applyFont="1" applyFill="1" applyBorder="1" applyAlignment="1">
      <alignment horizontal="left" vertical="top"/>
      <protection/>
    </xf>
    <xf numFmtId="0" fontId="2" fillId="0" borderId="11" xfId="52" applyFont="1" applyFill="1" applyBorder="1" applyAlignment="1">
      <alignment horizontal="center" vertical="top" wrapText="1"/>
      <protection/>
    </xf>
    <xf numFmtId="0" fontId="2" fillId="0" borderId="11" xfId="52" applyFont="1" applyFill="1" applyBorder="1" applyAlignment="1">
      <alignment horizontal="center" vertical="center" wrapText="1"/>
      <protection/>
    </xf>
    <xf numFmtId="2" fontId="2" fillId="0" borderId="11" xfId="52" applyNumberFormat="1" applyFont="1" applyFill="1" applyBorder="1" applyAlignment="1">
      <alignment horizontal="center" vertical="center" wrapText="1"/>
      <protection/>
    </xf>
    <xf numFmtId="2" fontId="2" fillId="0" borderId="11" xfId="52" applyNumberFormat="1" applyFont="1" applyFill="1" applyBorder="1" applyAlignment="1">
      <alignment horizontal="left" vertical="center" wrapText="1"/>
      <protection/>
    </xf>
    <xf numFmtId="0" fontId="2" fillId="0" borderId="11" xfId="0" applyFont="1" applyFill="1" applyBorder="1" applyAlignment="1">
      <alignment horizontal="left" vertical="top" wrapText="1"/>
    </xf>
    <xf numFmtId="0" fontId="46" fillId="0" borderId="18" xfId="0" applyNumberFormat="1" applyFont="1" applyFill="1" applyBorder="1" applyAlignment="1">
      <alignment horizontal="left" vertical="center" wrapText="1"/>
    </xf>
    <xf numFmtId="0" fontId="46" fillId="0" borderId="20" xfId="0" applyNumberFormat="1" applyFont="1" applyFill="1" applyBorder="1" applyAlignment="1">
      <alignment horizontal="left" vertical="center" wrapText="1"/>
    </xf>
    <xf numFmtId="0" fontId="46" fillId="0" borderId="10" xfId="0" applyNumberFormat="1" applyFont="1" applyFill="1" applyBorder="1" applyAlignment="1">
      <alignment horizontal="left" vertical="center" wrapText="1"/>
    </xf>
    <xf numFmtId="2" fontId="2" fillId="0" borderId="18" xfId="52" applyNumberFormat="1" applyFont="1" applyFill="1" applyBorder="1" applyAlignment="1">
      <alignment horizontal="left" vertical="center" wrapText="1"/>
      <protection/>
    </xf>
    <xf numFmtId="2" fontId="2" fillId="0" borderId="10" xfId="52" applyNumberFormat="1" applyFont="1" applyFill="1" applyBorder="1" applyAlignment="1">
      <alignment horizontal="left" vertical="center" wrapText="1"/>
      <protection/>
    </xf>
    <xf numFmtId="0" fontId="3" fillId="0" borderId="13" xfId="52" applyFont="1" applyFill="1" applyBorder="1" applyAlignment="1">
      <alignment horizontal="left" vertical="top"/>
      <protection/>
    </xf>
    <xf numFmtId="0" fontId="3" fillId="0" borderId="21" xfId="52" applyFont="1" applyFill="1" applyBorder="1" applyAlignment="1">
      <alignment horizontal="left" vertical="top"/>
      <protection/>
    </xf>
    <xf numFmtId="0" fontId="3" fillId="0" borderId="22" xfId="52" applyFont="1" applyFill="1" applyBorder="1" applyAlignment="1">
      <alignment horizontal="left" vertical="top"/>
      <protection/>
    </xf>
    <xf numFmtId="0" fontId="2" fillId="0" borderId="18"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0" xfId="52" applyFont="1" applyAlignment="1">
      <alignment horizontal="justify"/>
      <protection/>
    </xf>
    <xf numFmtId="0" fontId="4" fillId="0" borderId="0" xfId="52" applyFont="1" applyAlignment="1">
      <alignment horizontal="justify"/>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Доклад-ред.18.12.2010"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4"/>
  <sheetViews>
    <sheetView tabSelected="1" zoomScaleSheetLayoutView="80" zoomScalePageLayoutView="0" workbookViewId="0" topLeftCell="A1">
      <selection activeCell="K7" sqref="K7"/>
    </sheetView>
  </sheetViews>
  <sheetFormatPr defaultColWidth="9.140625" defaultRowHeight="12.75"/>
  <cols>
    <col min="1" max="1" width="10.7109375" style="7" customWidth="1"/>
    <col min="2" max="2" width="61.7109375" style="4" customWidth="1"/>
    <col min="3" max="3" width="15.28125" style="4" customWidth="1"/>
    <col min="4" max="8" width="6.7109375" style="4" customWidth="1"/>
    <col min="9" max="9" width="15.140625" style="4" bestFit="1" customWidth="1"/>
    <col min="10" max="16384" width="9.140625" style="4" customWidth="1"/>
  </cols>
  <sheetData>
    <row r="1" spans="1:9" ht="105" customHeight="1">
      <c r="A1" s="1"/>
      <c r="B1" s="2"/>
      <c r="C1" s="2"/>
      <c r="D1" s="2"/>
      <c r="E1" s="100"/>
      <c r="F1" s="100"/>
      <c r="G1" s="100"/>
      <c r="H1" s="100"/>
      <c r="I1" s="100"/>
    </row>
    <row r="2" spans="1:9" ht="23.25" customHeight="1">
      <c r="A2" s="1"/>
      <c r="B2" s="2"/>
      <c r="C2" s="2"/>
      <c r="D2" s="2"/>
      <c r="E2" s="3"/>
      <c r="F2" s="3"/>
      <c r="G2" s="3"/>
      <c r="H2" s="3"/>
      <c r="I2" s="3"/>
    </row>
    <row r="3" spans="1:9" ht="25.5" customHeight="1">
      <c r="A3" s="101" t="s">
        <v>322</v>
      </c>
      <c r="B3" s="101"/>
      <c r="C3" s="101"/>
      <c r="D3" s="101"/>
      <c r="E3" s="101"/>
      <c r="F3" s="101"/>
      <c r="G3" s="101"/>
      <c r="H3" s="101"/>
      <c r="I3" s="101"/>
    </row>
    <row r="4" spans="1:9" ht="25.5" customHeight="1">
      <c r="A4" s="102" t="s">
        <v>323</v>
      </c>
      <c r="B4" s="102"/>
      <c r="C4" s="102"/>
      <c r="D4" s="102"/>
      <c r="E4" s="102"/>
      <c r="F4" s="102"/>
      <c r="G4" s="102"/>
      <c r="H4" s="102"/>
      <c r="I4" s="102"/>
    </row>
    <row r="5" spans="1:9" ht="26.25" customHeight="1">
      <c r="A5" s="103" t="s">
        <v>324</v>
      </c>
      <c r="B5" s="103"/>
      <c r="C5" s="103"/>
      <c r="D5" s="103"/>
      <c r="E5" s="103"/>
      <c r="F5" s="103"/>
      <c r="G5" s="103"/>
      <c r="H5" s="103"/>
      <c r="I5" s="103"/>
    </row>
    <row r="6" spans="1:9" ht="26.25" customHeight="1">
      <c r="A6" s="104" t="s">
        <v>325</v>
      </c>
      <c r="B6" s="104"/>
      <c r="C6" s="104"/>
      <c r="D6" s="104"/>
      <c r="E6" s="104"/>
      <c r="F6" s="104"/>
      <c r="G6" s="104"/>
      <c r="H6" s="104"/>
      <c r="I6" s="104"/>
    </row>
    <row r="7" spans="1:9" ht="21.75" customHeight="1">
      <c r="A7" s="103" t="s">
        <v>326</v>
      </c>
      <c r="B7" s="103"/>
      <c r="C7" s="103"/>
      <c r="D7" s="103"/>
      <c r="E7" s="103"/>
      <c r="F7" s="103"/>
      <c r="G7" s="103"/>
      <c r="H7" s="103"/>
      <c r="I7" s="103"/>
    </row>
    <row r="8" spans="1:9" ht="21.75" customHeight="1">
      <c r="A8" s="5"/>
      <c r="B8" s="5"/>
      <c r="C8" s="5"/>
      <c r="D8" s="5"/>
      <c r="E8" s="5"/>
      <c r="F8" s="5"/>
      <c r="G8" s="5"/>
      <c r="H8" s="5"/>
      <c r="I8" s="5"/>
    </row>
    <row r="9" spans="1:9" ht="66.75" customHeight="1">
      <c r="A9" s="96" t="s">
        <v>327</v>
      </c>
      <c r="B9" s="96"/>
      <c r="C9" s="96"/>
      <c r="D9" s="96"/>
      <c r="E9" s="96"/>
      <c r="F9" s="96"/>
      <c r="G9" s="96"/>
      <c r="H9" s="96"/>
      <c r="I9" s="96"/>
    </row>
    <row r="10" spans="1:9" ht="21.75" customHeight="1">
      <c r="A10" s="5"/>
      <c r="B10" s="5"/>
      <c r="C10" s="5"/>
      <c r="D10" s="5"/>
      <c r="E10" s="5"/>
      <c r="F10" s="5"/>
      <c r="G10" s="5"/>
      <c r="H10" s="5"/>
      <c r="I10" s="5"/>
    </row>
    <row r="11" spans="1:9" ht="21.75" customHeight="1">
      <c r="A11" s="5"/>
      <c r="B11" s="5"/>
      <c r="C11" s="5"/>
      <c r="D11" s="5"/>
      <c r="E11" s="5"/>
      <c r="F11" s="5"/>
      <c r="G11" s="5"/>
      <c r="H11" s="5"/>
      <c r="I11" s="5"/>
    </row>
    <row r="12" spans="1:9" ht="21.75" customHeight="1">
      <c r="A12" s="5"/>
      <c r="B12" s="5"/>
      <c r="C12" s="5"/>
      <c r="D12" s="5"/>
      <c r="E12" s="5"/>
      <c r="F12" s="5"/>
      <c r="G12" s="5"/>
      <c r="H12" s="5"/>
      <c r="I12" s="5"/>
    </row>
    <row r="13" spans="1:9" ht="21.75" customHeight="1">
      <c r="A13" s="5"/>
      <c r="B13" s="5"/>
      <c r="C13" s="5"/>
      <c r="D13" s="5"/>
      <c r="F13" s="6" t="s">
        <v>328</v>
      </c>
      <c r="G13" s="97"/>
      <c r="H13" s="97"/>
      <c r="I13" s="97"/>
    </row>
    <row r="14" spans="1:9" ht="34.5" customHeight="1">
      <c r="A14" s="5"/>
      <c r="B14" s="5"/>
      <c r="C14" s="5"/>
      <c r="D14" s="5"/>
      <c r="F14" s="6" t="s">
        <v>329</v>
      </c>
      <c r="G14" s="98">
        <v>41027</v>
      </c>
      <c r="H14" s="99"/>
      <c r="I14" s="99"/>
    </row>
  </sheetData>
  <sheetProtection/>
  <mergeCells count="9">
    <mergeCell ref="A9:I9"/>
    <mergeCell ref="G13:I13"/>
    <mergeCell ref="G14:I14"/>
    <mergeCell ref="E1:I1"/>
    <mergeCell ref="A3:I3"/>
    <mergeCell ref="A4:I4"/>
    <mergeCell ref="A5:I5"/>
    <mergeCell ref="A6:I6"/>
    <mergeCell ref="A7:I7"/>
  </mergeCells>
  <printOptions/>
  <pageMargins left="0.5905511811023623" right="0.5905511811023623" top="1.1811023622047245" bottom="0.5905511811023623" header="0.5118110236220472"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HT255"/>
  <sheetViews>
    <sheetView zoomScale="70" zoomScaleNormal="70" zoomScaleSheetLayoutView="70" zoomScalePageLayoutView="0" workbookViewId="0" topLeftCell="A1">
      <selection activeCell="A4" sqref="A4"/>
    </sheetView>
  </sheetViews>
  <sheetFormatPr defaultColWidth="9.140625" defaultRowHeight="12.75" outlineLevelRow="2"/>
  <cols>
    <col min="1" max="1" width="12.57421875" style="7" customWidth="1"/>
    <col min="2" max="2" width="76.57421875" style="4" customWidth="1"/>
    <col min="3" max="3" width="20.57421875" style="39" customWidth="1"/>
    <col min="4" max="4" width="15.140625" style="81" customWidth="1"/>
    <col min="5" max="5" width="15.421875" style="81" customWidth="1"/>
    <col min="6" max="6" width="15.00390625" style="81" customWidth="1"/>
    <col min="7" max="7" width="14.7109375" style="81" customWidth="1"/>
    <col min="8" max="8" width="14.57421875" style="81" customWidth="1"/>
    <col min="9" max="9" width="94.421875" style="34" customWidth="1"/>
    <col min="10" max="16384" width="9.140625" style="4" customWidth="1"/>
  </cols>
  <sheetData>
    <row r="1" spans="1:9" s="25" customFormat="1" ht="17.25">
      <c r="A1" s="101" t="s">
        <v>345</v>
      </c>
      <c r="B1" s="101"/>
      <c r="C1" s="101"/>
      <c r="D1" s="101"/>
      <c r="E1" s="101"/>
      <c r="F1" s="101"/>
      <c r="G1" s="101"/>
      <c r="H1" s="101"/>
      <c r="I1" s="101"/>
    </row>
    <row r="2" spans="1:9" ht="17.25">
      <c r="A2" s="101" t="s">
        <v>325</v>
      </c>
      <c r="B2" s="101"/>
      <c r="C2" s="101"/>
      <c r="D2" s="101"/>
      <c r="E2" s="101"/>
      <c r="F2" s="101"/>
      <c r="G2" s="101"/>
      <c r="H2" s="101"/>
      <c r="I2" s="101"/>
    </row>
    <row r="3" spans="1:9" ht="17.25">
      <c r="A3" s="103" t="s">
        <v>346</v>
      </c>
      <c r="B3" s="103"/>
      <c r="C3" s="103"/>
      <c r="D3" s="103"/>
      <c r="E3" s="103"/>
      <c r="F3" s="103"/>
      <c r="G3" s="103"/>
      <c r="H3" s="103"/>
      <c r="I3" s="103"/>
    </row>
    <row r="4" spans="1:9" s="26" customFormat="1" ht="17.25">
      <c r="A4" s="22" t="s">
        <v>347</v>
      </c>
      <c r="B4" s="111" t="s">
        <v>348</v>
      </c>
      <c r="C4" s="112" t="s">
        <v>349</v>
      </c>
      <c r="D4" s="113" t="s">
        <v>350</v>
      </c>
      <c r="E4" s="113"/>
      <c r="F4" s="113"/>
      <c r="G4" s="113"/>
      <c r="H4" s="113"/>
      <c r="I4" s="112" t="s">
        <v>351</v>
      </c>
    </row>
    <row r="5" spans="1:9" s="21" customFormat="1" ht="17.25">
      <c r="A5" s="14" t="s">
        <v>352</v>
      </c>
      <c r="B5" s="111"/>
      <c r="C5" s="112"/>
      <c r="D5" s="87">
        <v>2010</v>
      </c>
      <c r="E5" s="87" t="s">
        <v>498</v>
      </c>
      <c r="F5" s="87" t="s">
        <v>499</v>
      </c>
      <c r="G5" s="87" t="s">
        <v>500</v>
      </c>
      <c r="H5" s="87" t="s">
        <v>501</v>
      </c>
      <c r="I5" s="112"/>
    </row>
    <row r="6" spans="1:9" s="21" customFormat="1" ht="17.25">
      <c r="A6" s="15">
        <v>1</v>
      </c>
      <c r="B6" s="22">
        <v>2</v>
      </c>
      <c r="C6" s="31">
        <v>3</v>
      </c>
      <c r="D6" s="31">
        <v>4</v>
      </c>
      <c r="E6" s="31">
        <v>5</v>
      </c>
      <c r="F6" s="31">
        <v>6</v>
      </c>
      <c r="G6" s="31">
        <v>7</v>
      </c>
      <c r="H6" s="31">
        <v>8</v>
      </c>
      <c r="I6" s="31">
        <v>9</v>
      </c>
    </row>
    <row r="7" spans="1:9" s="21" customFormat="1" ht="17.25">
      <c r="A7" s="16">
        <v>1</v>
      </c>
      <c r="B7" s="27" t="s">
        <v>113</v>
      </c>
      <c r="C7" s="37"/>
      <c r="D7" s="32"/>
      <c r="E7" s="32"/>
      <c r="F7" s="32"/>
      <c r="G7" s="32"/>
      <c r="H7" s="32"/>
      <c r="I7" s="83"/>
    </row>
    <row r="8" spans="1:9" s="21" customFormat="1" ht="17.25">
      <c r="A8" s="17">
        <v>1</v>
      </c>
      <c r="B8" s="28" t="s">
        <v>125</v>
      </c>
      <c r="C8" s="38"/>
      <c r="D8" s="33"/>
      <c r="E8" s="33"/>
      <c r="F8" s="33"/>
      <c r="G8" s="33"/>
      <c r="H8" s="33"/>
      <c r="I8" s="85"/>
    </row>
    <row r="9" spans="1:9" s="21" customFormat="1" ht="65.25" customHeight="1" outlineLevel="1">
      <c r="A9" s="18" t="s">
        <v>353</v>
      </c>
      <c r="B9" s="20" t="s">
        <v>286</v>
      </c>
      <c r="C9" s="30" t="s">
        <v>85</v>
      </c>
      <c r="D9" s="52">
        <v>0</v>
      </c>
      <c r="E9" s="52">
        <v>0</v>
      </c>
      <c r="F9" s="52">
        <v>0</v>
      </c>
      <c r="G9" s="52">
        <v>0</v>
      </c>
      <c r="H9" s="52">
        <v>0</v>
      </c>
      <c r="I9" s="43" t="s">
        <v>518</v>
      </c>
    </row>
    <row r="10" spans="1:9" s="21" customFormat="1" ht="72" customHeight="1" outlineLevel="1">
      <c r="A10" s="18" t="s">
        <v>354</v>
      </c>
      <c r="B10" s="20" t="s">
        <v>267</v>
      </c>
      <c r="C10" s="30" t="s">
        <v>85</v>
      </c>
      <c r="D10" s="52">
        <v>13.11</v>
      </c>
      <c r="E10" s="52">
        <v>8.6</v>
      </c>
      <c r="F10" s="52">
        <v>3.1</v>
      </c>
      <c r="G10" s="52">
        <v>3.1</v>
      </c>
      <c r="H10" s="52">
        <v>3.1</v>
      </c>
      <c r="I10" s="43" t="s">
        <v>517</v>
      </c>
    </row>
    <row r="11" spans="1:9" s="21" customFormat="1" ht="74.25" customHeight="1" outlineLevel="1">
      <c r="A11" s="18" t="s">
        <v>355</v>
      </c>
      <c r="B11" s="29" t="s">
        <v>628</v>
      </c>
      <c r="C11" s="30" t="s">
        <v>85</v>
      </c>
      <c r="D11" s="52">
        <v>0</v>
      </c>
      <c r="E11" s="52">
        <v>0</v>
      </c>
      <c r="F11" s="52">
        <v>0</v>
      </c>
      <c r="G11" s="52">
        <v>0</v>
      </c>
      <c r="H11" s="52">
        <v>0</v>
      </c>
      <c r="I11" s="43" t="s">
        <v>522</v>
      </c>
    </row>
    <row r="12" spans="1:9" s="21" customFormat="1" ht="88.5" customHeight="1" outlineLevel="1">
      <c r="A12" s="18" t="s">
        <v>356</v>
      </c>
      <c r="B12" s="29" t="s">
        <v>301</v>
      </c>
      <c r="C12" s="30" t="s">
        <v>85</v>
      </c>
      <c r="D12" s="52">
        <v>57</v>
      </c>
      <c r="E12" s="52">
        <v>63.4</v>
      </c>
      <c r="F12" s="52">
        <v>74.6</v>
      </c>
      <c r="G12" s="52">
        <v>77.8</v>
      </c>
      <c r="H12" s="52">
        <v>82.1</v>
      </c>
      <c r="I12" s="44" t="s">
        <v>519</v>
      </c>
    </row>
    <row r="13" spans="1:9" s="21" customFormat="1" ht="90" customHeight="1" outlineLevel="1">
      <c r="A13" s="18" t="s">
        <v>357</v>
      </c>
      <c r="B13" s="95" t="s">
        <v>312</v>
      </c>
      <c r="C13" s="30" t="s">
        <v>85</v>
      </c>
      <c r="D13" s="52">
        <v>0</v>
      </c>
      <c r="E13" s="52">
        <v>0</v>
      </c>
      <c r="F13" s="52">
        <v>0</v>
      </c>
      <c r="G13" s="52">
        <v>0</v>
      </c>
      <c r="H13" s="52">
        <v>0</v>
      </c>
      <c r="I13" s="43" t="s">
        <v>523</v>
      </c>
    </row>
    <row r="14" spans="1:9" s="21" customFormat="1" ht="81.75" customHeight="1" outlineLevel="1">
      <c r="A14" s="18" t="s">
        <v>358</v>
      </c>
      <c r="B14" s="20" t="s">
        <v>200</v>
      </c>
      <c r="C14" s="31" t="s">
        <v>91</v>
      </c>
      <c r="D14" s="52">
        <v>0</v>
      </c>
      <c r="E14" s="52">
        <v>0</v>
      </c>
      <c r="F14" s="52">
        <v>0</v>
      </c>
      <c r="G14" s="52">
        <v>0</v>
      </c>
      <c r="H14" s="52">
        <v>0</v>
      </c>
      <c r="I14" s="119" t="s">
        <v>606</v>
      </c>
    </row>
    <row r="15" spans="1:9" s="21" customFormat="1" ht="109.5" customHeight="1" outlineLevel="1">
      <c r="A15" s="18" t="s">
        <v>359</v>
      </c>
      <c r="B15" s="20" t="s">
        <v>284</v>
      </c>
      <c r="C15" s="31" t="s">
        <v>91</v>
      </c>
      <c r="D15" s="52">
        <v>0</v>
      </c>
      <c r="E15" s="52">
        <v>0</v>
      </c>
      <c r="F15" s="52">
        <v>0</v>
      </c>
      <c r="G15" s="52">
        <v>0</v>
      </c>
      <c r="H15" s="52">
        <v>0</v>
      </c>
      <c r="I15" s="120"/>
    </row>
    <row r="16" spans="1:9" s="21" customFormat="1" ht="243" customHeight="1" outlineLevel="1">
      <c r="A16" s="18" t="s">
        <v>360</v>
      </c>
      <c r="B16" s="20" t="s">
        <v>175</v>
      </c>
      <c r="C16" s="31" t="s">
        <v>91</v>
      </c>
      <c r="D16" s="53">
        <v>311644.12</v>
      </c>
      <c r="E16" s="53">
        <v>393141.89</v>
      </c>
      <c r="F16" s="53">
        <f>353431.4</f>
        <v>353431.4</v>
      </c>
      <c r="G16" s="53">
        <f>353607.9</f>
        <v>353607.9</v>
      </c>
      <c r="H16" s="53">
        <f>353736.6</f>
        <v>353736.6</v>
      </c>
      <c r="I16" s="43" t="s">
        <v>605</v>
      </c>
    </row>
    <row r="17" spans="1:9" s="21" customFormat="1" ht="59.25" customHeight="1" outlineLevel="1">
      <c r="A17" s="18" t="s">
        <v>361</v>
      </c>
      <c r="B17" s="20" t="s">
        <v>268</v>
      </c>
      <c r="C17" s="31" t="s">
        <v>91</v>
      </c>
      <c r="D17" s="52">
        <v>0</v>
      </c>
      <c r="E17" s="52">
        <v>0</v>
      </c>
      <c r="F17" s="52">
        <v>0</v>
      </c>
      <c r="G17" s="52">
        <v>0</v>
      </c>
      <c r="H17" s="52">
        <v>0</v>
      </c>
      <c r="I17" s="43"/>
    </row>
    <row r="18" spans="1:9" s="21" customFormat="1" ht="21.75" customHeight="1">
      <c r="A18" s="45">
        <v>1</v>
      </c>
      <c r="B18" s="46" t="s">
        <v>145</v>
      </c>
      <c r="C18" s="47"/>
      <c r="D18" s="30"/>
      <c r="E18" s="30"/>
      <c r="F18" s="30"/>
      <c r="G18" s="30"/>
      <c r="H18" s="30"/>
      <c r="I18" s="35"/>
    </row>
    <row r="19" spans="1:9" s="21" customFormat="1" ht="120.75" outlineLevel="1">
      <c r="A19" s="19">
        <v>10</v>
      </c>
      <c r="B19" s="20" t="s">
        <v>156</v>
      </c>
      <c r="C19" s="31" t="s">
        <v>128</v>
      </c>
      <c r="D19" s="54">
        <v>374.01</v>
      </c>
      <c r="E19" s="54">
        <v>404.94</v>
      </c>
      <c r="F19" s="54">
        <v>403.37</v>
      </c>
      <c r="G19" s="54">
        <v>404.3</v>
      </c>
      <c r="H19" s="54">
        <v>405.07</v>
      </c>
      <c r="I19" s="40" t="s">
        <v>502</v>
      </c>
    </row>
    <row r="20" spans="1:9" s="21" customFormat="1" ht="83.25" customHeight="1" outlineLevel="1">
      <c r="A20" s="19">
        <v>11</v>
      </c>
      <c r="B20" s="20" t="s">
        <v>302</v>
      </c>
      <c r="C20" s="30" t="s">
        <v>85</v>
      </c>
      <c r="D20" s="54">
        <f>(16120/(83458+3011))*100</f>
        <v>18.642519284367808</v>
      </c>
      <c r="E20" s="54">
        <f>((2680+12700+3020)/(84254+6596))*100</f>
        <v>20.253164556962027</v>
      </c>
      <c r="F20" s="54">
        <v>20.25</v>
      </c>
      <c r="G20" s="54">
        <v>20.26</v>
      </c>
      <c r="H20" s="54">
        <v>20.23</v>
      </c>
      <c r="I20" s="41" t="s">
        <v>503</v>
      </c>
    </row>
    <row r="21" spans="1:9" s="21" customFormat="1" ht="231.75" customHeight="1" outlineLevel="1">
      <c r="A21" s="19">
        <v>12</v>
      </c>
      <c r="B21" s="95" t="s">
        <v>321</v>
      </c>
      <c r="C21" s="30" t="s">
        <v>85</v>
      </c>
      <c r="D21" s="54">
        <v>17</v>
      </c>
      <c r="E21" s="54">
        <v>15.79</v>
      </c>
      <c r="F21" s="54">
        <v>15.92</v>
      </c>
      <c r="G21" s="54">
        <v>16.01</v>
      </c>
      <c r="H21" s="54">
        <v>16.22</v>
      </c>
      <c r="I21" s="41" t="s">
        <v>516</v>
      </c>
    </row>
    <row r="22" spans="1:9" s="21" customFormat="1" ht="197.25" customHeight="1" outlineLevel="1">
      <c r="A22" s="19">
        <v>13</v>
      </c>
      <c r="B22" s="95" t="s">
        <v>629</v>
      </c>
      <c r="C22" s="30" t="s">
        <v>85</v>
      </c>
      <c r="D22" s="54">
        <v>0.11</v>
      </c>
      <c r="E22" s="54">
        <v>0.12</v>
      </c>
      <c r="F22" s="54">
        <v>0.12</v>
      </c>
      <c r="G22" s="54">
        <v>0.12</v>
      </c>
      <c r="H22" s="54">
        <v>0.12</v>
      </c>
      <c r="I22" s="41" t="s">
        <v>514</v>
      </c>
    </row>
    <row r="23" spans="1:9" s="21" customFormat="1" ht="92.25" customHeight="1" outlineLevel="1">
      <c r="A23" s="19">
        <v>14</v>
      </c>
      <c r="B23" s="20" t="s">
        <v>299</v>
      </c>
      <c r="C23" s="30" t="s">
        <v>85</v>
      </c>
      <c r="D23" s="54">
        <v>18.8</v>
      </c>
      <c r="E23" s="54">
        <v>6</v>
      </c>
      <c r="F23" s="54">
        <v>8</v>
      </c>
      <c r="G23" s="54">
        <v>10</v>
      </c>
      <c r="H23" s="54">
        <v>12</v>
      </c>
      <c r="I23" s="41" t="s">
        <v>504</v>
      </c>
    </row>
    <row r="24" spans="1:9" s="21" customFormat="1" ht="159.75" customHeight="1" outlineLevel="1">
      <c r="A24" s="19">
        <v>15</v>
      </c>
      <c r="B24" s="95" t="s">
        <v>318</v>
      </c>
      <c r="C24" s="30" t="s">
        <v>362</v>
      </c>
      <c r="D24" s="54">
        <v>10.43</v>
      </c>
      <c r="E24" s="54">
        <v>10.69</v>
      </c>
      <c r="F24" s="54">
        <v>10.68</v>
      </c>
      <c r="G24" s="54">
        <v>10.66</v>
      </c>
      <c r="H24" s="54">
        <v>10.65</v>
      </c>
      <c r="I24" s="41" t="s">
        <v>515</v>
      </c>
    </row>
    <row r="25" spans="1:9" s="21" customFormat="1" ht="98.25" customHeight="1" outlineLevel="1">
      <c r="A25" s="89" t="s">
        <v>363</v>
      </c>
      <c r="B25" s="90" t="s">
        <v>234</v>
      </c>
      <c r="C25" s="91" t="s">
        <v>91</v>
      </c>
      <c r="D25" s="92">
        <v>11330.4</v>
      </c>
      <c r="E25" s="86">
        <f>4273.63</f>
        <v>4273.63</v>
      </c>
      <c r="F25" s="92">
        <f>5930</f>
        <v>5930</v>
      </c>
      <c r="G25" s="92">
        <f>5930</f>
        <v>5930</v>
      </c>
      <c r="H25" s="92">
        <v>5930</v>
      </c>
      <c r="I25" s="93" t="s">
        <v>601</v>
      </c>
    </row>
    <row r="26" spans="1:9" s="21" customFormat="1" ht="66.75" customHeight="1" outlineLevel="1">
      <c r="A26" s="89" t="s">
        <v>1</v>
      </c>
      <c r="B26" s="90" t="s">
        <v>187</v>
      </c>
      <c r="C26" s="91" t="s">
        <v>91</v>
      </c>
      <c r="D26" s="92">
        <v>1713.4</v>
      </c>
      <c r="E26" s="92">
        <f>4273632/7172</f>
        <v>595.8773006134969</v>
      </c>
      <c r="F26" s="92">
        <v>825.7</v>
      </c>
      <c r="G26" s="92">
        <v>824.5</v>
      </c>
      <c r="H26" s="92">
        <v>823.6</v>
      </c>
      <c r="I26" s="93" t="s">
        <v>625</v>
      </c>
    </row>
    <row r="27" spans="1:9" s="21" customFormat="1" ht="81" customHeight="1" outlineLevel="1">
      <c r="A27" s="89" t="s">
        <v>2</v>
      </c>
      <c r="B27" s="90" t="s">
        <v>153</v>
      </c>
      <c r="C27" s="91" t="s">
        <v>91</v>
      </c>
      <c r="D27" s="94">
        <v>64.1</v>
      </c>
      <c r="E27" s="94">
        <v>24.13</v>
      </c>
      <c r="F27" s="94">
        <v>33.3</v>
      </c>
      <c r="G27" s="94">
        <v>33.3</v>
      </c>
      <c r="H27" s="94">
        <v>33.4</v>
      </c>
      <c r="I27" s="93" t="s">
        <v>602</v>
      </c>
    </row>
    <row r="28" spans="1:9" s="21" customFormat="1" ht="24.75" customHeight="1">
      <c r="A28" s="17">
        <v>1</v>
      </c>
      <c r="B28" s="27" t="s">
        <v>142</v>
      </c>
      <c r="C28" s="38"/>
      <c r="D28" s="33"/>
      <c r="E28" s="33"/>
      <c r="F28" s="33"/>
      <c r="G28" s="33"/>
      <c r="H28" s="33"/>
      <c r="I28" s="85"/>
    </row>
    <row r="29" spans="1:9" s="21" customFormat="1" ht="147" customHeight="1" outlineLevel="1">
      <c r="A29" s="19">
        <v>17</v>
      </c>
      <c r="B29" s="20" t="s">
        <v>179</v>
      </c>
      <c r="C29" s="30" t="s">
        <v>0</v>
      </c>
      <c r="D29" s="55">
        <v>1210.3</v>
      </c>
      <c r="E29" s="55">
        <v>33.71</v>
      </c>
      <c r="F29" s="55">
        <v>26.04</v>
      </c>
      <c r="G29" s="55">
        <v>26.04</v>
      </c>
      <c r="H29" s="55">
        <v>26.04</v>
      </c>
      <c r="I29" s="56" t="s">
        <v>505</v>
      </c>
    </row>
    <row r="30" spans="1:9" s="21" customFormat="1" ht="97.5" customHeight="1" outlineLevel="1">
      <c r="A30" s="18" t="s">
        <v>3</v>
      </c>
      <c r="B30" s="20" t="s">
        <v>181</v>
      </c>
      <c r="C30" s="30" t="s">
        <v>0</v>
      </c>
      <c r="D30" s="57">
        <v>0</v>
      </c>
      <c r="E30" s="57">
        <v>0.53</v>
      </c>
      <c r="F30" s="58">
        <v>0.45</v>
      </c>
      <c r="G30" s="58">
        <v>0.45</v>
      </c>
      <c r="H30" s="58">
        <v>0.45</v>
      </c>
      <c r="I30" s="105" t="s">
        <v>506</v>
      </c>
    </row>
    <row r="31" spans="1:9" s="21" customFormat="1" ht="75.75" customHeight="1" outlineLevel="1">
      <c r="A31" s="18" t="s">
        <v>4</v>
      </c>
      <c r="B31" s="20" t="s">
        <v>161</v>
      </c>
      <c r="C31" s="30" t="s">
        <v>0</v>
      </c>
      <c r="D31" s="59">
        <v>0</v>
      </c>
      <c r="E31" s="57">
        <v>0</v>
      </c>
      <c r="F31" s="60">
        <v>0</v>
      </c>
      <c r="G31" s="60">
        <v>0</v>
      </c>
      <c r="H31" s="60">
        <v>0</v>
      </c>
      <c r="I31" s="106"/>
    </row>
    <row r="32" spans="1:9" s="21" customFormat="1" ht="128.25" customHeight="1" outlineLevel="1">
      <c r="A32" s="18" t="s">
        <v>364</v>
      </c>
      <c r="B32" s="95" t="s">
        <v>314</v>
      </c>
      <c r="C32" s="30" t="s">
        <v>85</v>
      </c>
      <c r="D32" s="61">
        <v>0</v>
      </c>
      <c r="E32" s="61">
        <v>0</v>
      </c>
      <c r="F32" s="62">
        <v>1.04</v>
      </c>
      <c r="G32" s="62">
        <v>5.91</v>
      </c>
      <c r="H32" s="62">
        <v>5.91</v>
      </c>
      <c r="I32" s="63" t="s">
        <v>507</v>
      </c>
    </row>
    <row r="33" spans="1:9" s="21" customFormat="1" ht="180" customHeight="1" outlineLevel="1">
      <c r="A33" s="18" t="s">
        <v>365</v>
      </c>
      <c r="B33" s="95" t="s">
        <v>630</v>
      </c>
      <c r="C33" s="30" t="s">
        <v>85</v>
      </c>
      <c r="D33" s="61">
        <v>81</v>
      </c>
      <c r="E33" s="61">
        <v>83</v>
      </c>
      <c r="F33" s="61">
        <v>50</v>
      </c>
      <c r="G33" s="61">
        <v>50</v>
      </c>
      <c r="H33" s="61">
        <v>100</v>
      </c>
      <c r="I33" s="63" t="s">
        <v>508</v>
      </c>
    </row>
    <row r="34" spans="1:9" s="21" customFormat="1" ht="258.75" outlineLevel="1">
      <c r="A34" s="19">
        <v>20</v>
      </c>
      <c r="B34" s="20" t="s">
        <v>289</v>
      </c>
      <c r="C34" s="30" t="s">
        <v>85</v>
      </c>
      <c r="D34" s="57">
        <v>0.62</v>
      </c>
      <c r="E34" s="57">
        <v>0.47</v>
      </c>
      <c r="F34" s="57">
        <v>0.3</v>
      </c>
      <c r="G34" s="57">
        <v>0.3</v>
      </c>
      <c r="H34" s="57">
        <v>0.3</v>
      </c>
      <c r="I34" s="56" t="s">
        <v>509</v>
      </c>
    </row>
    <row r="35" spans="1:9" s="21" customFormat="1" ht="91.5" customHeight="1" outlineLevel="1">
      <c r="A35" s="19">
        <v>21</v>
      </c>
      <c r="B35" s="95" t="s">
        <v>310</v>
      </c>
      <c r="C35" s="30" t="s">
        <v>80</v>
      </c>
      <c r="D35" s="64">
        <v>29</v>
      </c>
      <c r="E35" s="64">
        <v>7</v>
      </c>
      <c r="F35" s="64">
        <v>14</v>
      </c>
      <c r="G35" s="64">
        <v>14</v>
      </c>
      <c r="H35" s="64">
        <v>14</v>
      </c>
      <c r="I35" s="65" t="s">
        <v>615</v>
      </c>
    </row>
    <row r="36" spans="1:9" s="21" customFormat="1" ht="57" customHeight="1" outlineLevel="1">
      <c r="A36" s="19">
        <v>22</v>
      </c>
      <c r="B36" s="20" t="s">
        <v>270</v>
      </c>
      <c r="C36" s="30" t="s">
        <v>80</v>
      </c>
      <c r="D36" s="86">
        <v>7</v>
      </c>
      <c r="E36" s="86">
        <v>6</v>
      </c>
      <c r="F36" s="86">
        <v>6</v>
      </c>
      <c r="G36" s="86">
        <v>6</v>
      </c>
      <c r="H36" s="86">
        <v>6</v>
      </c>
      <c r="I36" s="41"/>
    </row>
    <row r="37" spans="1:9" s="21" customFormat="1" ht="92.25" customHeight="1" outlineLevel="1">
      <c r="A37" s="19">
        <v>23</v>
      </c>
      <c r="B37" s="95" t="s">
        <v>313</v>
      </c>
      <c r="C37" s="30" t="s">
        <v>362</v>
      </c>
      <c r="D37" s="57">
        <v>3200</v>
      </c>
      <c r="E37" s="57">
        <v>6026</v>
      </c>
      <c r="F37" s="57">
        <v>3200</v>
      </c>
      <c r="G37" s="57">
        <v>3200</v>
      </c>
      <c r="H37" s="57">
        <v>3200</v>
      </c>
      <c r="I37" s="43"/>
    </row>
    <row r="38" spans="1:9" s="21" customFormat="1" ht="42" customHeight="1" outlineLevel="1">
      <c r="A38" s="18" t="s">
        <v>5</v>
      </c>
      <c r="B38" s="20" t="s">
        <v>151</v>
      </c>
      <c r="C38" s="30" t="s">
        <v>362</v>
      </c>
      <c r="D38" s="57">
        <v>0</v>
      </c>
      <c r="E38" s="57">
        <v>0</v>
      </c>
      <c r="F38" s="57">
        <v>0</v>
      </c>
      <c r="G38" s="57">
        <v>0</v>
      </c>
      <c r="H38" s="57">
        <v>0</v>
      </c>
      <c r="I38" s="43"/>
    </row>
    <row r="39" spans="1:9" s="21" customFormat="1" ht="363" customHeight="1" outlineLevel="1">
      <c r="A39" s="18" t="s">
        <v>6</v>
      </c>
      <c r="B39" s="20" t="s">
        <v>164</v>
      </c>
      <c r="C39" s="30" t="s">
        <v>362</v>
      </c>
      <c r="D39" s="57">
        <v>3200</v>
      </c>
      <c r="E39" s="57">
        <v>6026</v>
      </c>
      <c r="F39" s="57">
        <v>3200</v>
      </c>
      <c r="G39" s="57">
        <v>3200</v>
      </c>
      <c r="H39" s="57">
        <v>3200</v>
      </c>
      <c r="I39" s="56" t="s">
        <v>510</v>
      </c>
    </row>
    <row r="40" spans="1:9" s="21" customFormat="1" ht="71.25" customHeight="1" outlineLevel="1">
      <c r="A40" s="18" t="s">
        <v>366</v>
      </c>
      <c r="B40" s="20" t="s">
        <v>269</v>
      </c>
      <c r="C40" s="30" t="s">
        <v>91</v>
      </c>
      <c r="D40" s="52">
        <v>7604.7</v>
      </c>
      <c r="E40" s="52">
        <v>0</v>
      </c>
      <c r="F40" s="52"/>
      <c r="G40" s="52"/>
      <c r="H40" s="52"/>
      <c r="I40" s="43" t="s">
        <v>520</v>
      </c>
    </row>
    <row r="41" spans="1:9" s="21" customFormat="1" ht="99" customHeight="1" outlineLevel="1">
      <c r="A41" s="18" t="s">
        <v>367</v>
      </c>
      <c r="B41" s="20" t="s">
        <v>214</v>
      </c>
      <c r="C41" s="30" t="s">
        <v>83</v>
      </c>
      <c r="D41" s="52">
        <v>107218</v>
      </c>
      <c r="E41" s="52">
        <v>168244</v>
      </c>
      <c r="F41" s="52">
        <v>180021.08</v>
      </c>
      <c r="G41" s="52">
        <v>193522.66</v>
      </c>
      <c r="H41" s="52">
        <v>207649.81</v>
      </c>
      <c r="I41" s="43" t="s">
        <v>521</v>
      </c>
    </row>
    <row r="42" spans="1:9" s="21" customFormat="1" ht="21.75" customHeight="1">
      <c r="A42" s="17">
        <v>1</v>
      </c>
      <c r="B42" s="27" t="s">
        <v>101</v>
      </c>
      <c r="C42" s="38"/>
      <c r="D42" s="33"/>
      <c r="E42" s="33"/>
      <c r="F42" s="33"/>
      <c r="G42" s="33"/>
      <c r="H42" s="33"/>
      <c r="I42" s="85"/>
    </row>
    <row r="43" spans="1:9" s="21" customFormat="1" ht="41.25" customHeight="1" outlineLevel="1">
      <c r="A43" s="18" t="s">
        <v>368</v>
      </c>
      <c r="B43" s="20" t="s">
        <v>201</v>
      </c>
      <c r="C43" s="30" t="s">
        <v>82</v>
      </c>
      <c r="D43" s="30"/>
      <c r="E43" s="30"/>
      <c r="F43" s="30"/>
      <c r="G43" s="30"/>
      <c r="H43" s="30"/>
      <c r="I43" s="31"/>
    </row>
    <row r="44" spans="1:9" s="21" customFormat="1" ht="39" customHeight="1" outlineLevel="1">
      <c r="A44" s="18" t="s">
        <v>369</v>
      </c>
      <c r="B44" s="20" t="s">
        <v>185</v>
      </c>
      <c r="C44" s="30" t="s">
        <v>82</v>
      </c>
      <c r="D44" s="30"/>
      <c r="E44" s="30"/>
      <c r="F44" s="30"/>
      <c r="G44" s="30"/>
      <c r="H44" s="30"/>
      <c r="I44" s="31"/>
    </row>
    <row r="45" spans="1:9" s="21" customFormat="1" ht="37.5" customHeight="1" outlineLevel="1">
      <c r="A45" s="18" t="s">
        <v>370</v>
      </c>
      <c r="B45" s="20" t="s">
        <v>207</v>
      </c>
      <c r="C45" s="30" t="s">
        <v>0</v>
      </c>
      <c r="D45" s="30"/>
      <c r="E45" s="30"/>
      <c r="F45" s="30"/>
      <c r="G45" s="30"/>
      <c r="H45" s="30"/>
      <c r="I45" s="31"/>
    </row>
    <row r="46" spans="1:9" s="21" customFormat="1" ht="39" customHeight="1" outlineLevel="1">
      <c r="A46" s="18" t="s">
        <v>371</v>
      </c>
      <c r="B46" s="20" t="s">
        <v>170</v>
      </c>
      <c r="C46" s="30" t="s">
        <v>0</v>
      </c>
      <c r="D46" s="30"/>
      <c r="E46" s="30"/>
      <c r="F46" s="30"/>
      <c r="G46" s="30"/>
      <c r="H46" s="30"/>
      <c r="I46" s="31"/>
    </row>
    <row r="47" spans="1:9" s="21" customFormat="1" ht="41.25" customHeight="1" outlineLevel="1">
      <c r="A47" s="18" t="s">
        <v>372</v>
      </c>
      <c r="B47" s="20" t="s">
        <v>177</v>
      </c>
      <c r="C47" s="30" t="s">
        <v>85</v>
      </c>
      <c r="D47" s="30"/>
      <c r="E47" s="30"/>
      <c r="F47" s="30"/>
      <c r="G47" s="30"/>
      <c r="H47" s="30"/>
      <c r="I47" s="31"/>
    </row>
    <row r="48" spans="1:9" s="21" customFormat="1" ht="24.75" customHeight="1">
      <c r="A48" s="45">
        <v>1</v>
      </c>
      <c r="B48" s="49" t="s">
        <v>373</v>
      </c>
      <c r="C48" s="47"/>
      <c r="D48" s="30"/>
      <c r="E48" s="30"/>
      <c r="F48" s="30"/>
      <c r="G48" s="30"/>
      <c r="H48" s="30"/>
      <c r="I48" s="35"/>
    </row>
    <row r="49" spans="1:9" s="21" customFormat="1" ht="96.75" customHeight="1" outlineLevel="1">
      <c r="A49" s="19">
        <v>31</v>
      </c>
      <c r="B49" s="95" t="s">
        <v>315</v>
      </c>
      <c r="C49" s="30" t="s">
        <v>85</v>
      </c>
      <c r="D49" s="52">
        <v>40.5</v>
      </c>
      <c r="E49" s="52">
        <v>40.6</v>
      </c>
      <c r="F49" s="52">
        <v>41.33</v>
      </c>
      <c r="G49" s="52">
        <v>40.88</v>
      </c>
      <c r="H49" s="52">
        <v>38.86</v>
      </c>
      <c r="I49" s="43" t="s">
        <v>626</v>
      </c>
    </row>
    <row r="50" spans="1:9" s="21" customFormat="1" ht="39" customHeight="1" outlineLevel="1">
      <c r="A50" s="19">
        <v>32</v>
      </c>
      <c r="B50" s="20" t="s">
        <v>173</v>
      </c>
      <c r="C50" s="30"/>
      <c r="D50" s="52"/>
      <c r="E50" s="52"/>
      <c r="F50" s="52"/>
      <c r="G50" s="52"/>
      <c r="H50" s="52"/>
      <c r="I50" s="36"/>
    </row>
    <row r="51" spans="1:9" s="21" customFormat="1" ht="39.75" customHeight="1" outlineLevel="1">
      <c r="A51" s="18" t="s">
        <v>7</v>
      </c>
      <c r="B51" s="20" t="s">
        <v>223</v>
      </c>
      <c r="C51" s="30" t="s">
        <v>83</v>
      </c>
      <c r="D51" s="52">
        <v>47422.4</v>
      </c>
      <c r="E51" s="52">
        <v>53416.3</v>
      </c>
      <c r="F51" s="52">
        <v>56662.07</v>
      </c>
      <c r="G51" s="52">
        <v>59835.15</v>
      </c>
      <c r="H51" s="52">
        <v>62946.58</v>
      </c>
      <c r="I51" s="84"/>
    </row>
    <row r="52" spans="1:9" s="21" customFormat="1" ht="39" customHeight="1" outlineLevel="1">
      <c r="A52" s="18" t="s">
        <v>8</v>
      </c>
      <c r="B52" s="20" t="s">
        <v>152</v>
      </c>
      <c r="C52" s="30" t="s">
        <v>83</v>
      </c>
      <c r="D52" s="52">
        <v>14428.6</v>
      </c>
      <c r="E52" s="52">
        <v>16288</v>
      </c>
      <c r="F52" s="52">
        <v>17589</v>
      </c>
      <c r="G52" s="52">
        <v>18368</v>
      </c>
      <c r="H52" s="52">
        <v>18368</v>
      </c>
      <c r="I52" s="114" t="s">
        <v>599</v>
      </c>
    </row>
    <row r="53" spans="1:9" s="21" customFormat="1" ht="39" customHeight="1" outlineLevel="1">
      <c r="A53" s="18" t="s">
        <v>9</v>
      </c>
      <c r="B53" s="20" t="s">
        <v>144</v>
      </c>
      <c r="C53" s="30" t="s">
        <v>83</v>
      </c>
      <c r="D53" s="52">
        <v>20707.4</v>
      </c>
      <c r="E53" s="52">
        <v>23666.5</v>
      </c>
      <c r="F53" s="52">
        <v>25557.45</v>
      </c>
      <c r="G53" s="52">
        <v>26690.42</v>
      </c>
      <c r="H53" s="52">
        <v>26690.42</v>
      </c>
      <c r="I53" s="114"/>
    </row>
    <row r="54" spans="1:9" s="21" customFormat="1" ht="39" customHeight="1" outlineLevel="1">
      <c r="A54" s="18" t="s">
        <v>69</v>
      </c>
      <c r="B54" s="20" t="s">
        <v>154</v>
      </c>
      <c r="C54" s="30" t="s">
        <v>83</v>
      </c>
      <c r="D54" s="52">
        <v>28184.3</v>
      </c>
      <c r="E54" s="52">
        <v>31076.15</v>
      </c>
      <c r="F54" s="52">
        <v>33559.13</v>
      </c>
      <c r="G54" s="52">
        <v>35046.81</v>
      </c>
      <c r="H54" s="52">
        <v>35046.81</v>
      </c>
      <c r="I54" s="114"/>
    </row>
    <row r="55" spans="1:9" s="21" customFormat="1" ht="90.75" customHeight="1" outlineLevel="1">
      <c r="A55" s="18" t="s">
        <v>70</v>
      </c>
      <c r="B55" s="20" t="s">
        <v>307</v>
      </c>
      <c r="C55" s="30" t="s">
        <v>83</v>
      </c>
      <c r="D55" s="52">
        <v>15924.7</v>
      </c>
      <c r="E55" s="52">
        <v>18060.95</v>
      </c>
      <c r="F55" s="52">
        <v>19504.02</v>
      </c>
      <c r="G55" s="52">
        <v>20368.63</v>
      </c>
      <c r="H55" s="52">
        <v>20368.63</v>
      </c>
      <c r="I55" s="114"/>
    </row>
    <row r="56" spans="1:9" s="21" customFormat="1" ht="31.5" customHeight="1" outlineLevel="1">
      <c r="A56" s="18" t="s">
        <v>10</v>
      </c>
      <c r="B56" s="20" t="s">
        <v>140</v>
      </c>
      <c r="C56" s="30" t="s">
        <v>83</v>
      </c>
      <c r="D56" s="52">
        <v>16174</v>
      </c>
      <c r="E56" s="52">
        <v>18641</v>
      </c>
      <c r="F56" s="52">
        <v>20130</v>
      </c>
      <c r="G56" s="52">
        <v>21023</v>
      </c>
      <c r="H56" s="52">
        <v>21023</v>
      </c>
      <c r="I56" s="114"/>
    </row>
    <row r="57" spans="1:9" s="21" customFormat="1" ht="31.5" customHeight="1" outlineLevel="1">
      <c r="A57" s="18" t="s">
        <v>71</v>
      </c>
      <c r="B57" s="20" t="s">
        <v>149</v>
      </c>
      <c r="C57" s="30" t="s">
        <v>83</v>
      </c>
      <c r="D57" s="52">
        <v>27935.4</v>
      </c>
      <c r="E57" s="52">
        <v>31543.1</v>
      </c>
      <c r="F57" s="52">
        <v>34063.4</v>
      </c>
      <c r="G57" s="52">
        <v>35573.4</v>
      </c>
      <c r="H57" s="52">
        <v>35573.4</v>
      </c>
      <c r="I57" s="114"/>
    </row>
    <row r="58" spans="1:9" s="21" customFormat="1" ht="39.75" customHeight="1" outlineLevel="1">
      <c r="A58" s="18" t="s">
        <v>72</v>
      </c>
      <c r="B58" s="20" t="s">
        <v>189</v>
      </c>
      <c r="C58" s="30" t="s">
        <v>83</v>
      </c>
      <c r="D58" s="52">
        <v>15811.2</v>
      </c>
      <c r="E58" s="52">
        <v>18246</v>
      </c>
      <c r="F58" s="52">
        <v>19703.9</v>
      </c>
      <c r="G58" s="52">
        <v>20577.3</v>
      </c>
      <c r="H58" s="52">
        <v>20577.3</v>
      </c>
      <c r="I58" s="114"/>
    </row>
    <row r="59" spans="1:9" s="21" customFormat="1" ht="39" customHeight="1" outlineLevel="1">
      <c r="A59" s="18" t="s">
        <v>73</v>
      </c>
      <c r="B59" s="20" t="s">
        <v>165</v>
      </c>
      <c r="C59" s="30" t="s">
        <v>83</v>
      </c>
      <c r="D59" s="52">
        <v>13625.6</v>
      </c>
      <c r="E59" s="52">
        <v>17528.8</v>
      </c>
      <c r="F59" s="52">
        <v>18929.4</v>
      </c>
      <c r="G59" s="52">
        <v>19768.5</v>
      </c>
      <c r="H59" s="52">
        <v>19768.5</v>
      </c>
      <c r="I59" s="114"/>
    </row>
    <row r="60" spans="1:210" s="21" customFormat="1" ht="42" customHeight="1" outlineLevel="1">
      <c r="A60" s="15" t="s">
        <v>81</v>
      </c>
      <c r="B60" s="20" t="s">
        <v>225</v>
      </c>
      <c r="C60" s="30" t="s">
        <v>83</v>
      </c>
      <c r="D60" s="52">
        <v>11103.8</v>
      </c>
      <c r="E60" s="52">
        <v>13972.1</v>
      </c>
      <c r="F60" s="52">
        <v>15088.5</v>
      </c>
      <c r="G60" s="52">
        <v>15757.4</v>
      </c>
      <c r="H60" s="52">
        <v>15757.4</v>
      </c>
      <c r="I60" s="114"/>
      <c r="GY60" s="18"/>
      <c r="GZ60" s="20"/>
      <c r="HA60" s="15"/>
      <c r="HB60" s="22"/>
    </row>
    <row r="61" spans="1:9" s="21" customFormat="1" ht="25.5" customHeight="1">
      <c r="A61" s="16">
        <v>1</v>
      </c>
      <c r="B61" s="88" t="s">
        <v>139</v>
      </c>
      <c r="C61" s="37"/>
      <c r="D61" s="32"/>
      <c r="E61" s="32"/>
      <c r="F61" s="32"/>
      <c r="G61" s="32"/>
      <c r="H61" s="32"/>
      <c r="I61" s="83"/>
    </row>
    <row r="62" spans="1:9" s="21" customFormat="1" ht="51.75" outlineLevel="1">
      <c r="A62" s="18" t="s">
        <v>374</v>
      </c>
      <c r="B62" s="20" t="s">
        <v>148</v>
      </c>
      <c r="C62" s="31" t="s">
        <v>118</v>
      </c>
      <c r="D62" s="52"/>
      <c r="E62" s="52"/>
      <c r="F62" s="52"/>
      <c r="G62" s="52"/>
      <c r="H62" s="52"/>
      <c r="I62" s="43"/>
    </row>
    <row r="63" spans="1:9" s="21" customFormat="1" ht="49.5" customHeight="1" outlineLevel="1">
      <c r="A63" s="18" t="s">
        <v>375</v>
      </c>
      <c r="B63" s="20" t="s">
        <v>627</v>
      </c>
      <c r="C63" s="31" t="s">
        <v>85</v>
      </c>
      <c r="D63" s="66">
        <v>88.88</v>
      </c>
      <c r="E63" s="67">
        <v>88.81</v>
      </c>
      <c r="F63" s="67">
        <v>78</v>
      </c>
      <c r="G63" s="67">
        <v>79</v>
      </c>
      <c r="H63" s="67">
        <v>79</v>
      </c>
      <c r="I63" s="71" t="s">
        <v>565</v>
      </c>
    </row>
    <row r="64" spans="1:9" s="21" customFormat="1" ht="201.75" customHeight="1" outlineLevel="1">
      <c r="A64" s="18" t="s">
        <v>376</v>
      </c>
      <c r="B64" s="20" t="s">
        <v>631</v>
      </c>
      <c r="C64" s="31" t="s">
        <v>85</v>
      </c>
      <c r="D64" s="66">
        <v>45.37</v>
      </c>
      <c r="E64" s="67">
        <v>31.33</v>
      </c>
      <c r="F64" s="67">
        <v>37</v>
      </c>
      <c r="G64" s="67">
        <v>37</v>
      </c>
      <c r="H64" s="67">
        <v>37</v>
      </c>
      <c r="I64" s="71" t="s">
        <v>591</v>
      </c>
    </row>
    <row r="65" spans="1:9" s="21" customFormat="1" ht="183.75" customHeight="1" outlineLevel="1">
      <c r="A65" s="18" t="s">
        <v>377</v>
      </c>
      <c r="B65" s="20" t="s">
        <v>219</v>
      </c>
      <c r="C65" s="31" t="s">
        <v>82</v>
      </c>
      <c r="D65" s="68">
        <v>0</v>
      </c>
      <c r="E65" s="69">
        <v>0</v>
      </c>
      <c r="F65" s="69">
        <v>1</v>
      </c>
      <c r="G65" s="69">
        <v>2</v>
      </c>
      <c r="H65" s="69">
        <v>3</v>
      </c>
      <c r="I65" s="70" t="s">
        <v>566</v>
      </c>
    </row>
    <row r="66" spans="1:9" s="21" customFormat="1" ht="42" customHeight="1" outlineLevel="1">
      <c r="A66" s="18" t="s">
        <v>378</v>
      </c>
      <c r="B66" s="20" t="s">
        <v>199</v>
      </c>
      <c r="C66" s="31" t="s">
        <v>82</v>
      </c>
      <c r="D66" s="68">
        <v>8</v>
      </c>
      <c r="E66" s="69">
        <v>8</v>
      </c>
      <c r="F66" s="69">
        <v>8</v>
      </c>
      <c r="G66" s="69">
        <v>8</v>
      </c>
      <c r="H66" s="69">
        <v>8</v>
      </c>
      <c r="I66" s="71" t="s">
        <v>567</v>
      </c>
    </row>
    <row r="67" spans="1:9" s="21" customFormat="1" ht="84.75" customHeight="1" outlineLevel="1">
      <c r="A67" s="18" t="s">
        <v>379</v>
      </c>
      <c r="B67" s="20" t="s">
        <v>216</v>
      </c>
      <c r="C67" s="31" t="s">
        <v>82</v>
      </c>
      <c r="D67" s="68">
        <v>4</v>
      </c>
      <c r="E67" s="69">
        <v>3</v>
      </c>
      <c r="F67" s="69">
        <v>4</v>
      </c>
      <c r="G67" s="69">
        <v>5</v>
      </c>
      <c r="H67" s="69">
        <v>6</v>
      </c>
      <c r="I67" s="71" t="s">
        <v>568</v>
      </c>
    </row>
    <row r="68" spans="1:9" s="21" customFormat="1" ht="57" customHeight="1" outlineLevel="1">
      <c r="A68" s="18" t="s">
        <v>380</v>
      </c>
      <c r="B68" s="20" t="s">
        <v>258</v>
      </c>
      <c r="C68" s="31" t="s">
        <v>82</v>
      </c>
      <c r="D68" s="68"/>
      <c r="E68" s="69"/>
      <c r="F68" s="69"/>
      <c r="G68" s="69">
        <v>10</v>
      </c>
      <c r="H68" s="69">
        <v>10</v>
      </c>
      <c r="I68" s="71" t="s">
        <v>569</v>
      </c>
    </row>
    <row r="69" spans="1:9" s="21" customFormat="1" ht="60" customHeight="1" outlineLevel="1">
      <c r="A69" s="18" t="s">
        <v>381</v>
      </c>
      <c r="B69" s="20" t="s">
        <v>290</v>
      </c>
      <c r="C69" s="31" t="s">
        <v>82</v>
      </c>
      <c r="D69" s="68"/>
      <c r="E69" s="69"/>
      <c r="F69" s="69">
        <v>9</v>
      </c>
      <c r="G69" s="69">
        <v>10</v>
      </c>
      <c r="H69" s="69">
        <v>10</v>
      </c>
      <c r="I69" s="71" t="s">
        <v>570</v>
      </c>
    </row>
    <row r="70" spans="1:9" s="21" customFormat="1" ht="46.5" customHeight="1" outlineLevel="1">
      <c r="A70" s="18" t="s">
        <v>382</v>
      </c>
      <c r="B70" s="20" t="s">
        <v>208</v>
      </c>
      <c r="C70" s="31" t="s">
        <v>82</v>
      </c>
      <c r="D70" s="68">
        <v>10</v>
      </c>
      <c r="E70" s="69">
        <v>10</v>
      </c>
      <c r="F70" s="69">
        <v>10</v>
      </c>
      <c r="G70" s="69">
        <v>10</v>
      </c>
      <c r="H70" s="69">
        <v>10</v>
      </c>
      <c r="I70" s="71"/>
    </row>
    <row r="71" spans="1:9" s="21" customFormat="1" ht="145.5" customHeight="1" outlineLevel="1">
      <c r="A71" s="18" t="s">
        <v>383</v>
      </c>
      <c r="B71" s="20" t="s">
        <v>146</v>
      </c>
      <c r="C71" s="31" t="s">
        <v>137</v>
      </c>
      <c r="D71" s="66">
        <v>614.08</v>
      </c>
      <c r="E71" s="67">
        <v>620.89</v>
      </c>
      <c r="F71" s="67">
        <v>600.02</v>
      </c>
      <c r="G71" s="67">
        <v>583.45</v>
      </c>
      <c r="H71" s="67">
        <v>572.49</v>
      </c>
      <c r="I71" s="71" t="s">
        <v>571</v>
      </c>
    </row>
    <row r="72" spans="1:9" s="21" customFormat="1" ht="337.5" customHeight="1" outlineLevel="1">
      <c r="A72" s="18" t="s">
        <v>11</v>
      </c>
      <c r="B72" s="20" t="s">
        <v>84</v>
      </c>
      <c r="C72" s="31" t="s">
        <v>137</v>
      </c>
      <c r="D72" s="66">
        <v>178.89</v>
      </c>
      <c r="E72" s="67">
        <v>202.34</v>
      </c>
      <c r="F72" s="67">
        <v>197.15</v>
      </c>
      <c r="G72" s="67">
        <v>194.48</v>
      </c>
      <c r="H72" s="67">
        <v>191.78</v>
      </c>
      <c r="I72" s="72" t="s">
        <v>592</v>
      </c>
    </row>
    <row r="73" spans="1:9" s="21" customFormat="1" ht="232.5" customHeight="1" outlineLevel="1">
      <c r="A73" s="18" t="s">
        <v>74</v>
      </c>
      <c r="B73" s="20" t="s">
        <v>105</v>
      </c>
      <c r="C73" s="31" t="s">
        <v>137</v>
      </c>
      <c r="D73" s="66">
        <v>5.73</v>
      </c>
      <c r="E73" s="67">
        <v>16.19</v>
      </c>
      <c r="F73" s="67">
        <v>14.29</v>
      </c>
      <c r="G73" s="67">
        <v>12.58</v>
      </c>
      <c r="H73" s="67">
        <v>11.45</v>
      </c>
      <c r="I73" s="72" t="s">
        <v>593</v>
      </c>
    </row>
    <row r="74" spans="1:9" s="21" customFormat="1" ht="160.5" customHeight="1" outlineLevel="1">
      <c r="A74" s="18" t="s">
        <v>75</v>
      </c>
      <c r="B74" s="20" t="s">
        <v>90</v>
      </c>
      <c r="C74" s="31" t="s">
        <v>137</v>
      </c>
      <c r="D74" s="66">
        <v>5.73</v>
      </c>
      <c r="E74" s="67">
        <v>6.36</v>
      </c>
      <c r="F74" s="67">
        <v>6.29</v>
      </c>
      <c r="G74" s="67">
        <v>5.72</v>
      </c>
      <c r="H74" s="67">
        <v>5.15</v>
      </c>
      <c r="I74" s="72" t="s">
        <v>572</v>
      </c>
    </row>
    <row r="75" spans="1:9" s="21" customFormat="1" ht="235.5" customHeight="1" outlineLevel="1">
      <c r="A75" s="18" t="s">
        <v>12</v>
      </c>
      <c r="B75" s="20" t="s">
        <v>114</v>
      </c>
      <c r="C75" s="31" t="s">
        <v>137</v>
      </c>
      <c r="D75" s="66">
        <v>47.59</v>
      </c>
      <c r="E75" s="67">
        <v>45.09</v>
      </c>
      <c r="F75" s="67">
        <v>42.86</v>
      </c>
      <c r="G75" s="67">
        <v>41.18</v>
      </c>
      <c r="H75" s="67">
        <v>40.07</v>
      </c>
      <c r="I75" s="73" t="s">
        <v>573</v>
      </c>
    </row>
    <row r="76" spans="1:9" s="21" customFormat="1" ht="143.25" customHeight="1" outlineLevel="1">
      <c r="A76" s="18" t="s">
        <v>76</v>
      </c>
      <c r="B76" s="20" t="s">
        <v>105</v>
      </c>
      <c r="C76" s="31" t="s">
        <v>137</v>
      </c>
      <c r="D76" s="66">
        <v>2.87</v>
      </c>
      <c r="E76" s="67">
        <v>1.16</v>
      </c>
      <c r="F76" s="67">
        <v>1.14</v>
      </c>
      <c r="G76" s="67">
        <v>1.14</v>
      </c>
      <c r="H76" s="67">
        <v>1.14</v>
      </c>
      <c r="I76" s="72" t="s">
        <v>574</v>
      </c>
    </row>
    <row r="77" spans="1:9" s="21" customFormat="1" ht="103.5" outlineLevel="1">
      <c r="A77" s="18" t="s">
        <v>77</v>
      </c>
      <c r="B77" s="20" t="s">
        <v>90</v>
      </c>
      <c r="C77" s="31" t="s">
        <v>137</v>
      </c>
      <c r="D77" s="66">
        <v>1.72</v>
      </c>
      <c r="E77" s="67">
        <v>0.58</v>
      </c>
      <c r="F77" s="67">
        <v>1.71</v>
      </c>
      <c r="G77" s="67">
        <v>1.14</v>
      </c>
      <c r="H77" s="67">
        <v>1.14</v>
      </c>
      <c r="I77" s="72" t="s">
        <v>575</v>
      </c>
    </row>
    <row r="78" spans="1:9" s="21" customFormat="1" ht="140.25" customHeight="1" outlineLevel="1">
      <c r="A78" s="18" t="s">
        <v>384</v>
      </c>
      <c r="B78" s="20" t="s">
        <v>135</v>
      </c>
      <c r="C78" s="31" t="s">
        <v>137</v>
      </c>
      <c r="D78" s="66">
        <v>77.72</v>
      </c>
      <c r="E78" s="67">
        <v>50.56</v>
      </c>
      <c r="F78" s="67">
        <v>59.97</v>
      </c>
      <c r="G78" s="67">
        <v>55.03</v>
      </c>
      <c r="H78" s="67">
        <v>52.57</v>
      </c>
      <c r="I78" s="72" t="s">
        <v>576</v>
      </c>
    </row>
    <row r="79" spans="1:9" s="21" customFormat="1" ht="207" customHeight="1" outlineLevel="1">
      <c r="A79" s="18" t="s">
        <v>13</v>
      </c>
      <c r="B79" s="20" t="s">
        <v>84</v>
      </c>
      <c r="C79" s="31" t="s">
        <v>137</v>
      </c>
      <c r="D79" s="66">
        <v>20.06</v>
      </c>
      <c r="E79" s="67">
        <v>5.06</v>
      </c>
      <c r="F79" s="67">
        <v>12.49</v>
      </c>
      <c r="G79" s="67">
        <v>10</v>
      </c>
      <c r="H79" s="67">
        <v>7.51</v>
      </c>
      <c r="I79" s="72" t="s">
        <v>596</v>
      </c>
    </row>
    <row r="80" spans="1:9" s="21" customFormat="1" ht="224.25" outlineLevel="1">
      <c r="A80" s="18" t="s">
        <v>14</v>
      </c>
      <c r="B80" s="20" t="s">
        <v>114</v>
      </c>
      <c r="C80" s="31" t="s">
        <v>137</v>
      </c>
      <c r="D80" s="66">
        <v>17.55</v>
      </c>
      <c r="E80" s="67">
        <v>7.58</v>
      </c>
      <c r="F80" s="67">
        <v>12.49</v>
      </c>
      <c r="G80" s="67">
        <v>10</v>
      </c>
      <c r="H80" s="67">
        <v>7.51</v>
      </c>
      <c r="I80" s="73" t="s">
        <v>577</v>
      </c>
    </row>
    <row r="81" spans="1:9" s="21" customFormat="1" ht="254.25" customHeight="1" outlineLevel="1">
      <c r="A81" s="18" t="s">
        <v>385</v>
      </c>
      <c r="B81" s="20" t="s">
        <v>202</v>
      </c>
      <c r="C81" s="31" t="s">
        <v>129</v>
      </c>
      <c r="D81" s="66">
        <v>267.37</v>
      </c>
      <c r="E81" s="67">
        <v>265.44</v>
      </c>
      <c r="F81" s="67">
        <v>262.38</v>
      </c>
      <c r="G81" s="67">
        <v>262.64</v>
      </c>
      <c r="H81" s="67">
        <v>262.86</v>
      </c>
      <c r="I81" s="73" t="s">
        <v>578</v>
      </c>
    </row>
    <row r="82" spans="1:9" s="21" customFormat="1" ht="51.75" outlineLevel="1">
      <c r="A82" s="18" t="s">
        <v>15</v>
      </c>
      <c r="B82" s="20" t="s">
        <v>191</v>
      </c>
      <c r="C82" s="31" t="s">
        <v>129</v>
      </c>
      <c r="D82" s="66">
        <v>41.34</v>
      </c>
      <c r="E82" s="67">
        <v>40.32</v>
      </c>
      <c r="F82" s="67">
        <v>39.86</v>
      </c>
      <c r="G82" s="67">
        <v>39.9</v>
      </c>
      <c r="H82" s="67">
        <v>39.93</v>
      </c>
      <c r="I82" s="73"/>
    </row>
    <row r="83" spans="1:9" s="21" customFormat="1" ht="51.75" outlineLevel="1">
      <c r="A83" s="18" t="s">
        <v>78</v>
      </c>
      <c r="B83" s="20" t="s">
        <v>141</v>
      </c>
      <c r="C83" s="31" t="s">
        <v>129</v>
      </c>
      <c r="D83" s="66">
        <v>7.43</v>
      </c>
      <c r="E83" s="67">
        <v>6.93</v>
      </c>
      <c r="F83" s="67">
        <v>6.85</v>
      </c>
      <c r="G83" s="67">
        <v>6.86</v>
      </c>
      <c r="H83" s="67">
        <v>6.86</v>
      </c>
      <c r="I83" s="73"/>
    </row>
    <row r="84" spans="1:9" s="21" customFormat="1" ht="51.75" outlineLevel="1">
      <c r="A84" s="18" t="s">
        <v>16</v>
      </c>
      <c r="B84" s="20" t="s">
        <v>220</v>
      </c>
      <c r="C84" s="31" t="s">
        <v>129</v>
      </c>
      <c r="D84" s="66">
        <v>112.99</v>
      </c>
      <c r="E84" s="67">
        <v>112.05</v>
      </c>
      <c r="F84" s="67">
        <v>110.76</v>
      </c>
      <c r="G84" s="67">
        <v>110.87</v>
      </c>
      <c r="H84" s="67">
        <v>110.96</v>
      </c>
      <c r="I84" s="73"/>
    </row>
    <row r="85" spans="1:9" s="21" customFormat="1" ht="51.75" outlineLevel="1">
      <c r="A85" s="18" t="s">
        <v>79</v>
      </c>
      <c r="B85" s="20" t="s">
        <v>188</v>
      </c>
      <c r="C85" s="31" t="s">
        <v>129</v>
      </c>
      <c r="D85" s="66">
        <v>11.21</v>
      </c>
      <c r="E85" s="67">
        <v>10.79</v>
      </c>
      <c r="F85" s="67">
        <v>10.67</v>
      </c>
      <c r="G85" s="67">
        <v>10.68</v>
      </c>
      <c r="H85" s="67">
        <v>10.69</v>
      </c>
      <c r="I85" s="73"/>
    </row>
    <row r="86" spans="1:9" s="21" customFormat="1" ht="51.75" outlineLevel="1">
      <c r="A86" s="18" t="s">
        <v>17</v>
      </c>
      <c r="B86" s="20" t="s">
        <v>632</v>
      </c>
      <c r="C86" s="31" t="s">
        <v>129</v>
      </c>
      <c r="D86" s="66">
        <v>53.62</v>
      </c>
      <c r="E86" s="67">
        <v>52.7</v>
      </c>
      <c r="F86" s="67">
        <v>52.09</v>
      </c>
      <c r="G86" s="67">
        <v>52.15</v>
      </c>
      <c r="H86" s="67">
        <v>52.19</v>
      </c>
      <c r="I86" s="73"/>
    </row>
    <row r="87" spans="1:9" s="42" customFormat="1" ht="51.75">
      <c r="A87" s="18" t="s">
        <v>564</v>
      </c>
      <c r="B87" s="20" t="s">
        <v>230</v>
      </c>
      <c r="C87" s="31" t="s">
        <v>129</v>
      </c>
      <c r="D87" s="66">
        <v>112.2</v>
      </c>
      <c r="E87" s="67">
        <v>112.16</v>
      </c>
      <c r="F87" s="67">
        <v>110.87</v>
      </c>
      <c r="G87" s="67">
        <v>110.98</v>
      </c>
      <c r="H87" s="67">
        <v>111.07</v>
      </c>
      <c r="I87" s="73"/>
    </row>
    <row r="88" spans="1:9" s="21" customFormat="1" ht="60" customHeight="1" outlineLevel="1">
      <c r="A88" s="18" t="s">
        <v>386</v>
      </c>
      <c r="B88" s="20" t="s">
        <v>246</v>
      </c>
      <c r="C88" s="31" t="s">
        <v>80</v>
      </c>
      <c r="D88" s="66">
        <v>11.51</v>
      </c>
      <c r="E88" s="67">
        <v>11.02</v>
      </c>
      <c r="F88" s="67">
        <v>10.63</v>
      </c>
      <c r="G88" s="67">
        <v>10.63</v>
      </c>
      <c r="H88" s="67">
        <v>10.63</v>
      </c>
      <c r="I88" s="74" t="s">
        <v>579</v>
      </c>
    </row>
    <row r="89" spans="1:9" s="21" customFormat="1" ht="68.25" customHeight="1" outlineLevel="1">
      <c r="A89" s="18" t="s">
        <v>387</v>
      </c>
      <c r="B89" s="20" t="s">
        <v>190</v>
      </c>
      <c r="C89" s="31" t="s">
        <v>80</v>
      </c>
      <c r="D89" s="66">
        <v>308.1</v>
      </c>
      <c r="E89" s="67">
        <v>322.31</v>
      </c>
      <c r="F89" s="67">
        <v>311.11</v>
      </c>
      <c r="G89" s="67">
        <v>315.97</v>
      </c>
      <c r="H89" s="67">
        <v>317.43</v>
      </c>
      <c r="I89" s="71" t="s">
        <v>580</v>
      </c>
    </row>
    <row r="90" spans="1:9" s="21" customFormat="1" ht="147" customHeight="1" outlineLevel="1">
      <c r="A90" s="18" t="s">
        <v>388</v>
      </c>
      <c r="B90" s="20" t="s">
        <v>155</v>
      </c>
      <c r="C90" s="31" t="s">
        <v>128</v>
      </c>
      <c r="D90" s="66">
        <v>74.97</v>
      </c>
      <c r="E90" s="67">
        <v>68.77</v>
      </c>
      <c r="F90" s="67">
        <v>65.01</v>
      </c>
      <c r="G90" s="67">
        <v>64.11</v>
      </c>
      <c r="H90" s="67">
        <v>63.89</v>
      </c>
      <c r="I90" s="71" t="s">
        <v>581</v>
      </c>
    </row>
    <row r="91" spans="1:9" s="21" customFormat="1" ht="346.5" customHeight="1" outlineLevel="1">
      <c r="A91" s="18" t="s">
        <v>389</v>
      </c>
      <c r="B91" s="20" t="s">
        <v>271</v>
      </c>
      <c r="C91" s="31" t="s">
        <v>83</v>
      </c>
      <c r="D91" s="66">
        <v>1002.9</v>
      </c>
      <c r="E91" s="67">
        <v>1030.93</v>
      </c>
      <c r="F91" s="67">
        <v>1200.73</v>
      </c>
      <c r="G91" s="67">
        <v>1542.71</v>
      </c>
      <c r="H91" s="67">
        <v>1508.48</v>
      </c>
      <c r="I91" s="71" t="s">
        <v>582</v>
      </c>
    </row>
    <row r="92" spans="1:9" s="21" customFormat="1" ht="210.75" customHeight="1" outlineLevel="1">
      <c r="A92" s="18" t="s">
        <v>390</v>
      </c>
      <c r="B92" s="20" t="s">
        <v>239</v>
      </c>
      <c r="C92" s="31" t="s">
        <v>83</v>
      </c>
      <c r="D92" s="66">
        <v>171.55</v>
      </c>
      <c r="E92" s="67">
        <v>217.91</v>
      </c>
      <c r="F92" s="67">
        <v>182.1</v>
      </c>
      <c r="G92" s="67">
        <v>191.84</v>
      </c>
      <c r="H92" s="67">
        <v>254.37</v>
      </c>
      <c r="I92" s="71" t="s">
        <v>583</v>
      </c>
    </row>
    <row r="93" spans="1:9" s="21" customFormat="1" ht="57" customHeight="1" outlineLevel="1">
      <c r="A93" s="18" t="s">
        <v>391</v>
      </c>
      <c r="B93" s="20" t="s">
        <v>231</v>
      </c>
      <c r="C93" s="31"/>
      <c r="D93" s="68"/>
      <c r="E93" s="69"/>
      <c r="F93" s="69"/>
      <c r="G93" s="69"/>
      <c r="H93" s="69"/>
      <c r="I93" s="77"/>
    </row>
    <row r="94" spans="1:9" s="21" customFormat="1" ht="83.25" customHeight="1" outlineLevel="1">
      <c r="A94" s="18" t="s">
        <v>18</v>
      </c>
      <c r="B94" s="20" t="s">
        <v>126</v>
      </c>
      <c r="C94" s="31" t="s">
        <v>117</v>
      </c>
      <c r="D94" s="66">
        <v>2.29</v>
      </c>
      <c r="E94" s="67">
        <v>2.02</v>
      </c>
      <c r="F94" s="67">
        <v>1.93</v>
      </c>
      <c r="G94" s="67">
        <v>1.93</v>
      </c>
      <c r="H94" s="67">
        <v>1.93</v>
      </c>
      <c r="I94" s="71" t="s">
        <v>584</v>
      </c>
    </row>
    <row r="95" spans="1:9" s="21" customFormat="1" ht="88.5" customHeight="1" outlineLevel="1">
      <c r="A95" s="18" t="s">
        <v>19</v>
      </c>
      <c r="B95" s="20" t="s">
        <v>103</v>
      </c>
      <c r="C95" s="31" t="s">
        <v>112</v>
      </c>
      <c r="D95" s="66">
        <v>13.27</v>
      </c>
      <c r="E95" s="67">
        <v>12.7</v>
      </c>
      <c r="F95" s="67">
        <v>13.03</v>
      </c>
      <c r="G95" s="67">
        <v>13.04</v>
      </c>
      <c r="H95" s="67">
        <v>13.05</v>
      </c>
      <c r="I95" s="71" t="s">
        <v>594</v>
      </c>
    </row>
    <row r="96" spans="1:9" s="21" customFormat="1" ht="148.5" customHeight="1" outlineLevel="1">
      <c r="A96" s="18" t="s">
        <v>20</v>
      </c>
      <c r="B96" s="20" t="s">
        <v>120</v>
      </c>
      <c r="C96" s="31" t="s">
        <v>123</v>
      </c>
      <c r="D96" s="66">
        <v>0.56</v>
      </c>
      <c r="E96" s="67">
        <v>0.54</v>
      </c>
      <c r="F96" s="67">
        <v>0.64</v>
      </c>
      <c r="G96" s="67">
        <v>0.65</v>
      </c>
      <c r="H96" s="67">
        <v>0.65</v>
      </c>
      <c r="I96" s="71" t="s">
        <v>585</v>
      </c>
    </row>
    <row r="97" spans="1:9" s="21" customFormat="1" ht="67.5" customHeight="1" outlineLevel="1">
      <c r="A97" s="18" t="s">
        <v>21</v>
      </c>
      <c r="B97" s="20" t="s">
        <v>111</v>
      </c>
      <c r="C97" s="31" t="s">
        <v>108</v>
      </c>
      <c r="D97" s="66">
        <v>0.41</v>
      </c>
      <c r="E97" s="67">
        <v>0.42</v>
      </c>
      <c r="F97" s="67">
        <v>0.41</v>
      </c>
      <c r="G97" s="67">
        <v>0.41</v>
      </c>
      <c r="H97" s="67">
        <v>0.41</v>
      </c>
      <c r="I97" s="71" t="s">
        <v>595</v>
      </c>
    </row>
    <row r="98" spans="1:9" s="21" customFormat="1" ht="45" customHeight="1" outlineLevel="1">
      <c r="A98" s="18" t="s">
        <v>392</v>
      </c>
      <c r="B98" s="20" t="s">
        <v>218</v>
      </c>
      <c r="C98" s="31"/>
      <c r="D98" s="68"/>
      <c r="E98" s="69"/>
      <c r="F98" s="69"/>
      <c r="G98" s="69"/>
      <c r="H98" s="69"/>
      <c r="I98" s="69"/>
    </row>
    <row r="99" spans="1:9" s="21" customFormat="1" ht="204.75" customHeight="1" outlineLevel="1">
      <c r="A99" s="18" t="s">
        <v>22</v>
      </c>
      <c r="B99" s="20" t="s">
        <v>126</v>
      </c>
      <c r="C99" s="31" t="s">
        <v>83</v>
      </c>
      <c r="D99" s="66">
        <v>2812.94</v>
      </c>
      <c r="E99" s="67">
        <v>3258.95</v>
      </c>
      <c r="F99" s="67">
        <v>3631</v>
      </c>
      <c r="G99" s="67">
        <v>3631</v>
      </c>
      <c r="H99" s="67">
        <v>3631</v>
      </c>
      <c r="I99" s="71" t="s">
        <v>586</v>
      </c>
    </row>
    <row r="100" spans="1:9" s="21" customFormat="1" ht="189" customHeight="1" outlineLevel="1">
      <c r="A100" s="18" t="s">
        <v>23</v>
      </c>
      <c r="B100" s="20" t="s">
        <v>103</v>
      </c>
      <c r="C100" s="31" t="s">
        <v>83</v>
      </c>
      <c r="D100" s="66">
        <v>338.32</v>
      </c>
      <c r="E100" s="67">
        <v>397.4</v>
      </c>
      <c r="F100" s="67">
        <v>394</v>
      </c>
      <c r="G100" s="67">
        <v>394</v>
      </c>
      <c r="H100" s="67">
        <v>394</v>
      </c>
      <c r="I100" s="71" t="s">
        <v>587</v>
      </c>
    </row>
    <row r="101" spans="1:9" s="21" customFormat="1" ht="156.75" customHeight="1" outlineLevel="1">
      <c r="A101" s="18" t="s">
        <v>24</v>
      </c>
      <c r="B101" s="20" t="s">
        <v>120</v>
      </c>
      <c r="C101" s="31" t="s">
        <v>83</v>
      </c>
      <c r="D101" s="66">
        <v>2114.5</v>
      </c>
      <c r="E101" s="67">
        <v>1034.46</v>
      </c>
      <c r="F101" s="67">
        <v>923</v>
      </c>
      <c r="G101" s="67">
        <v>923</v>
      </c>
      <c r="H101" s="67">
        <v>923</v>
      </c>
      <c r="I101" s="78" t="s">
        <v>588</v>
      </c>
    </row>
    <row r="102" spans="1:9" s="21" customFormat="1" ht="192.75" customHeight="1" outlineLevel="1">
      <c r="A102" s="18" t="s">
        <v>25</v>
      </c>
      <c r="B102" s="20" t="s">
        <v>111</v>
      </c>
      <c r="C102" s="31" t="s">
        <v>83</v>
      </c>
      <c r="D102" s="66">
        <v>1755.99</v>
      </c>
      <c r="E102" s="67">
        <v>2022.27</v>
      </c>
      <c r="F102" s="67">
        <v>2112</v>
      </c>
      <c r="G102" s="67">
        <v>2112</v>
      </c>
      <c r="H102" s="67">
        <v>2112</v>
      </c>
      <c r="I102" s="78" t="s">
        <v>589</v>
      </c>
    </row>
    <row r="103" spans="1:9" s="21" customFormat="1" ht="69.75" customHeight="1" outlineLevel="1">
      <c r="A103" s="18" t="s">
        <v>393</v>
      </c>
      <c r="B103" s="20" t="s">
        <v>251</v>
      </c>
      <c r="C103" s="31" t="s">
        <v>82</v>
      </c>
      <c r="D103" s="68">
        <v>4</v>
      </c>
      <c r="E103" s="69">
        <v>6</v>
      </c>
      <c r="F103" s="69">
        <v>6</v>
      </c>
      <c r="G103" s="69">
        <v>6</v>
      </c>
      <c r="H103" s="69">
        <v>5</v>
      </c>
      <c r="I103" s="78" t="s">
        <v>590</v>
      </c>
    </row>
    <row r="104" spans="1:9" s="21" customFormat="1" ht="197.25" customHeight="1" outlineLevel="1">
      <c r="A104" s="18" t="s">
        <v>394</v>
      </c>
      <c r="B104" s="20" t="s">
        <v>192</v>
      </c>
      <c r="C104" s="31" t="s">
        <v>91</v>
      </c>
      <c r="D104" s="66">
        <v>1507394.7</v>
      </c>
      <c r="E104" s="67">
        <v>827348</v>
      </c>
      <c r="F104" s="67">
        <v>336077</v>
      </c>
      <c r="G104" s="67">
        <v>180631</v>
      </c>
      <c r="H104" s="67">
        <v>180631</v>
      </c>
      <c r="I104" s="71" t="s">
        <v>609</v>
      </c>
    </row>
    <row r="105" spans="1:9" s="21" customFormat="1" ht="150.75" customHeight="1" outlineLevel="1">
      <c r="A105" s="18" t="s">
        <v>395</v>
      </c>
      <c r="B105" s="20" t="s">
        <v>276</v>
      </c>
      <c r="C105" s="31" t="s">
        <v>91</v>
      </c>
      <c r="D105" s="66">
        <v>264526.2</v>
      </c>
      <c r="E105" s="67">
        <v>26974</v>
      </c>
      <c r="F105" s="67">
        <v>7439.9</v>
      </c>
      <c r="G105" s="67">
        <v>7513.9</v>
      </c>
      <c r="H105" s="67">
        <v>7513.9</v>
      </c>
      <c r="I105" s="71" t="s">
        <v>610</v>
      </c>
    </row>
    <row r="106" spans="1:9" s="21" customFormat="1" ht="115.5" customHeight="1" outlineLevel="1">
      <c r="A106" s="18" t="s">
        <v>396</v>
      </c>
      <c r="B106" s="20" t="s">
        <v>222</v>
      </c>
      <c r="C106" s="31" t="s">
        <v>91</v>
      </c>
      <c r="D106" s="66">
        <v>1123391.8</v>
      </c>
      <c r="E106" s="67">
        <v>788932</v>
      </c>
      <c r="F106" s="67">
        <v>318508.8</v>
      </c>
      <c r="G106" s="67">
        <v>166674.4</v>
      </c>
      <c r="H106" s="67">
        <v>166674.4</v>
      </c>
      <c r="I106" s="71" t="s">
        <v>611</v>
      </c>
    </row>
    <row r="107" spans="1:9" s="21" customFormat="1" ht="122.25" customHeight="1" outlineLevel="1">
      <c r="A107" s="18" t="s">
        <v>397</v>
      </c>
      <c r="B107" s="20" t="s">
        <v>277</v>
      </c>
      <c r="C107" s="31" t="s">
        <v>91</v>
      </c>
      <c r="D107" s="66">
        <v>625256.9</v>
      </c>
      <c r="E107" s="67">
        <v>220311</v>
      </c>
      <c r="F107" s="67">
        <v>164410.4</v>
      </c>
      <c r="G107" s="67">
        <v>31855.1</v>
      </c>
      <c r="H107" s="67">
        <v>31855.1</v>
      </c>
      <c r="I107" s="71" t="s">
        <v>611</v>
      </c>
    </row>
    <row r="108" spans="1:9" s="21" customFormat="1" ht="22.5" customHeight="1">
      <c r="A108" s="16">
        <v>1</v>
      </c>
      <c r="B108" s="27" t="s">
        <v>119</v>
      </c>
      <c r="C108" s="37"/>
      <c r="D108" s="32"/>
      <c r="E108" s="32"/>
      <c r="F108" s="32"/>
      <c r="G108" s="32"/>
      <c r="H108" s="32"/>
      <c r="I108" s="83"/>
    </row>
    <row r="109" spans="1:9" s="21" customFormat="1" ht="51.75" outlineLevel="1">
      <c r="A109" s="18" t="s">
        <v>398</v>
      </c>
      <c r="B109" s="20" t="s">
        <v>167</v>
      </c>
      <c r="C109" s="31" t="s">
        <v>118</v>
      </c>
      <c r="D109" s="52"/>
      <c r="E109" s="52"/>
      <c r="F109" s="52"/>
      <c r="G109" s="52"/>
      <c r="H109" s="52"/>
      <c r="I109" s="43"/>
    </row>
    <row r="110" spans="1:9" s="21" customFormat="1" ht="185.25" customHeight="1" outlineLevel="1">
      <c r="A110" s="18" t="s">
        <v>399</v>
      </c>
      <c r="B110" s="20" t="s">
        <v>296</v>
      </c>
      <c r="C110" s="31" t="s">
        <v>86</v>
      </c>
      <c r="D110" s="68">
        <v>7083</v>
      </c>
      <c r="E110" s="69">
        <v>8148</v>
      </c>
      <c r="F110" s="69">
        <v>8600</v>
      </c>
      <c r="G110" s="69">
        <v>8592</v>
      </c>
      <c r="H110" s="69">
        <v>8585</v>
      </c>
      <c r="I110" s="79" t="s">
        <v>558</v>
      </c>
    </row>
    <row r="111" spans="1:9" s="21" customFormat="1" ht="77.25" customHeight="1" outlineLevel="1">
      <c r="A111" s="18" t="s">
        <v>400</v>
      </c>
      <c r="B111" s="20" t="s">
        <v>300</v>
      </c>
      <c r="C111" s="31" t="s">
        <v>86</v>
      </c>
      <c r="D111" s="68">
        <v>0</v>
      </c>
      <c r="E111" s="69">
        <v>0</v>
      </c>
      <c r="F111" s="69">
        <v>0</v>
      </c>
      <c r="G111" s="69">
        <v>0</v>
      </c>
      <c r="H111" s="69">
        <v>0</v>
      </c>
      <c r="I111" s="79" t="s">
        <v>559</v>
      </c>
    </row>
    <row r="112" spans="1:9" s="21" customFormat="1" ht="95.25" customHeight="1" outlineLevel="1">
      <c r="A112" s="18" t="s">
        <v>401</v>
      </c>
      <c r="B112" s="95" t="s">
        <v>311</v>
      </c>
      <c r="C112" s="31" t="s">
        <v>86</v>
      </c>
      <c r="D112" s="68">
        <v>0</v>
      </c>
      <c r="E112" s="69">
        <v>0</v>
      </c>
      <c r="F112" s="69">
        <v>0</v>
      </c>
      <c r="G112" s="69">
        <v>0</v>
      </c>
      <c r="H112" s="69">
        <v>0</v>
      </c>
      <c r="I112" s="79" t="s">
        <v>559</v>
      </c>
    </row>
    <row r="113" spans="1:9" s="21" customFormat="1" ht="58.5" customHeight="1" outlineLevel="1">
      <c r="A113" s="18" t="s">
        <v>402</v>
      </c>
      <c r="B113" s="20" t="s">
        <v>183</v>
      </c>
      <c r="C113" s="31" t="s">
        <v>86</v>
      </c>
      <c r="D113" s="68">
        <v>8513</v>
      </c>
      <c r="E113" s="69">
        <v>8513</v>
      </c>
      <c r="F113" s="69">
        <v>8600</v>
      </c>
      <c r="G113" s="69">
        <v>8592</v>
      </c>
      <c r="H113" s="69">
        <v>8585</v>
      </c>
      <c r="I113" s="79" t="s">
        <v>560</v>
      </c>
    </row>
    <row r="114" spans="1:9" s="21" customFormat="1" ht="129.75" customHeight="1" outlineLevel="1">
      <c r="A114" s="18" t="s">
        <v>403</v>
      </c>
      <c r="B114" s="20" t="s">
        <v>295</v>
      </c>
      <c r="C114" s="31" t="s">
        <v>85</v>
      </c>
      <c r="D114" s="66">
        <v>29.3</v>
      </c>
      <c r="E114" s="67">
        <v>26.17</v>
      </c>
      <c r="F114" s="67">
        <v>18.78</v>
      </c>
      <c r="G114" s="67">
        <v>18.88</v>
      </c>
      <c r="H114" s="67">
        <v>18.97</v>
      </c>
      <c r="I114" s="79" t="s">
        <v>598</v>
      </c>
    </row>
    <row r="115" spans="1:9" s="21" customFormat="1" ht="71.25" customHeight="1" outlineLevel="1">
      <c r="A115" s="18" t="s">
        <v>404</v>
      </c>
      <c r="B115" s="20" t="s">
        <v>196</v>
      </c>
      <c r="C115" s="31" t="s">
        <v>85</v>
      </c>
      <c r="D115" s="66">
        <v>0.62</v>
      </c>
      <c r="E115" s="67">
        <v>0.58</v>
      </c>
      <c r="F115" s="67">
        <v>0.59</v>
      </c>
      <c r="G115" s="67">
        <v>0.59</v>
      </c>
      <c r="H115" s="67">
        <v>0.59</v>
      </c>
      <c r="I115" s="79" t="s">
        <v>561</v>
      </c>
    </row>
    <row r="116" spans="1:9" s="21" customFormat="1" ht="51.75" customHeight="1" outlineLevel="1">
      <c r="A116" s="18" t="s">
        <v>405</v>
      </c>
      <c r="B116" s="20" t="s">
        <v>169</v>
      </c>
      <c r="C116" s="31" t="s">
        <v>82</v>
      </c>
      <c r="D116" s="68">
        <v>39</v>
      </c>
      <c r="E116" s="69">
        <v>40</v>
      </c>
      <c r="F116" s="69">
        <v>43</v>
      </c>
      <c r="G116" s="69">
        <v>43</v>
      </c>
      <c r="H116" s="69">
        <v>43</v>
      </c>
      <c r="I116" s="79" t="s">
        <v>562</v>
      </c>
    </row>
    <row r="117" spans="1:9" s="21" customFormat="1" ht="58.5" customHeight="1" outlineLevel="1">
      <c r="A117" s="18" t="s">
        <v>406</v>
      </c>
      <c r="B117" s="20" t="s">
        <v>273</v>
      </c>
      <c r="C117" s="31" t="s">
        <v>82</v>
      </c>
      <c r="D117" s="68">
        <v>0</v>
      </c>
      <c r="E117" s="69">
        <v>6</v>
      </c>
      <c r="F117" s="69">
        <v>0</v>
      </c>
      <c r="G117" s="69">
        <v>0</v>
      </c>
      <c r="H117" s="69">
        <v>0</v>
      </c>
      <c r="I117" s="79"/>
    </row>
    <row r="118" spans="1:9" s="21" customFormat="1" ht="126.75" customHeight="1" outlineLevel="1">
      <c r="A118" s="18" t="s">
        <v>407</v>
      </c>
      <c r="B118" s="20" t="s">
        <v>278</v>
      </c>
      <c r="C118" s="31" t="s">
        <v>85</v>
      </c>
      <c r="D118" s="75">
        <v>40.8</v>
      </c>
      <c r="E118" s="76">
        <v>43.9</v>
      </c>
      <c r="F118" s="76">
        <v>44</v>
      </c>
      <c r="G118" s="76">
        <v>44.5</v>
      </c>
      <c r="H118" s="76">
        <v>45</v>
      </c>
      <c r="I118" s="79" t="s">
        <v>563</v>
      </c>
    </row>
    <row r="119" spans="1:9" s="21" customFormat="1" ht="54" customHeight="1" outlineLevel="2">
      <c r="A119" s="18" t="s">
        <v>408</v>
      </c>
      <c r="B119" s="20" t="s">
        <v>206</v>
      </c>
      <c r="C119" s="31" t="s">
        <v>91</v>
      </c>
      <c r="D119" s="66">
        <v>1054753</v>
      </c>
      <c r="E119" s="66">
        <f>1170448</f>
        <v>1170448</v>
      </c>
      <c r="F119" s="66">
        <f>1126777.5</f>
        <v>1126777.5</v>
      </c>
      <c r="G119" s="66">
        <f>1182395.8</f>
        <v>1182395.8</v>
      </c>
      <c r="H119" s="66">
        <f>1265375.8</f>
        <v>1265375.8</v>
      </c>
      <c r="I119" s="116" t="s">
        <v>617</v>
      </c>
    </row>
    <row r="120" spans="1:9" s="21" customFormat="1" ht="64.5" customHeight="1" outlineLevel="2">
      <c r="A120" s="18" t="s">
        <v>409</v>
      </c>
      <c r="B120" s="20" t="s">
        <v>287</v>
      </c>
      <c r="C120" s="31" t="s">
        <v>91</v>
      </c>
      <c r="D120" s="66">
        <v>67714.6</v>
      </c>
      <c r="E120" s="66">
        <f>91016.67</f>
        <v>91016.67</v>
      </c>
      <c r="F120" s="66">
        <f>6806.4</f>
        <v>6806.4</v>
      </c>
      <c r="G120" s="66">
        <f>980</f>
        <v>980</v>
      </c>
      <c r="H120" s="66">
        <f>75660</f>
        <v>75660</v>
      </c>
      <c r="I120" s="117"/>
    </row>
    <row r="121" spans="1:9" s="21" customFormat="1" ht="67.5" customHeight="1" outlineLevel="2">
      <c r="A121" s="18" t="s">
        <v>410</v>
      </c>
      <c r="B121" s="20" t="s">
        <v>274</v>
      </c>
      <c r="C121" s="31" t="s">
        <v>91</v>
      </c>
      <c r="D121" s="66">
        <v>548699.1</v>
      </c>
      <c r="E121" s="66">
        <v>333071</v>
      </c>
      <c r="F121" s="66">
        <f>545515.9+161170.8</f>
        <v>706686.7</v>
      </c>
      <c r="G121" s="66">
        <f>569701.5+168316.4</f>
        <v>738017.9</v>
      </c>
      <c r="H121" s="66">
        <f>168316.4+569701.5</f>
        <v>738017.9</v>
      </c>
      <c r="I121" s="118"/>
    </row>
    <row r="122" spans="1:9" s="21" customFormat="1" ht="17.25">
      <c r="A122" s="16">
        <v>1</v>
      </c>
      <c r="B122" s="27" t="s">
        <v>138</v>
      </c>
      <c r="C122" s="37"/>
      <c r="D122" s="32"/>
      <c r="E122" s="32"/>
      <c r="F122" s="32"/>
      <c r="G122" s="32"/>
      <c r="H122" s="32"/>
      <c r="I122" s="83"/>
    </row>
    <row r="123" spans="1:9" s="21" customFormat="1" ht="51.75" outlineLevel="1">
      <c r="A123" s="18" t="s">
        <v>411</v>
      </c>
      <c r="B123" s="20" t="s">
        <v>160</v>
      </c>
      <c r="C123" s="31" t="s">
        <v>118</v>
      </c>
      <c r="D123" s="52"/>
      <c r="E123" s="52"/>
      <c r="F123" s="52"/>
      <c r="G123" s="52"/>
      <c r="H123" s="52"/>
      <c r="I123" s="43"/>
    </row>
    <row r="124" spans="1:9" s="21" customFormat="1" ht="51.75" outlineLevel="1">
      <c r="A124" s="18" t="s">
        <v>412</v>
      </c>
      <c r="B124" s="20" t="s">
        <v>184</v>
      </c>
      <c r="C124" s="31" t="s">
        <v>118</v>
      </c>
      <c r="D124" s="52"/>
      <c r="E124" s="52"/>
      <c r="F124" s="52"/>
      <c r="G124" s="52"/>
      <c r="H124" s="52"/>
      <c r="I124" s="43"/>
    </row>
    <row r="125" spans="1:9" s="21" customFormat="1" ht="94.5" customHeight="1" outlineLevel="1">
      <c r="A125" s="18" t="s">
        <v>413</v>
      </c>
      <c r="B125" s="20" t="s">
        <v>305</v>
      </c>
      <c r="C125" s="31" t="s">
        <v>85</v>
      </c>
      <c r="D125" s="66">
        <v>99.56467662</v>
      </c>
      <c r="E125" s="67">
        <v>97.2</v>
      </c>
      <c r="F125" s="67">
        <v>98.81</v>
      </c>
      <c r="G125" s="67">
        <v>98.83</v>
      </c>
      <c r="H125" s="67">
        <v>99.08</v>
      </c>
      <c r="I125" s="79" t="s">
        <v>550</v>
      </c>
    </row>
    <row r="126" spans="1:9" s="21" customFormat="1" ht="60" customHeight="1" outlineLevel="1">
      <c r="A126" s="18" t="s">
        <v>414</v>
      </c>
      <c r="B126" s="20" t="s">
        <v>264</v>
      </c>
      <c r="C126" s="31" t="s">
        <v>86</v>
      </c>
      <c r="D126" s="68">
        <v>1608</v>
      </c>
      <c r="E126" s="69">
        <v>392</v>
      </c>
      <c r="F126" s="69">
        <v>1685</v>
      </c>
      <c r="G126" s="69">
        <v>1635</v>
      </c>
      <c r="H126" s="69">
        <v>1640</v>
      </c>
      <c r="I126" s="124" t="s">
        <v>551</v>
      </c>
    </row>
    <row r="127" spans="1:9" s="21" customFormat="1" ht="58.5" customHeight="1" outlineLevel="1">
      <c r="A127" s="18" t="s">
        <v>415</v>
      </c>
      <c r="B127" s="20" t="s">
        <v>250</v>
      </c>
      <c r="C127" s="31" t="s">
        <v>86</v>
      </c>
      <c r="D127" s="68">
        <v>1604</v>
      </c>
      <c r="E127" s="69">
        <v>385</v>
      </c>
      <c r="F127" s="69">
        <v>1665</v>
      </c>
      <c r="G127" s="69">
        <v>1616</v>
      </c>
      <c r="H127" s="69">
        <v>1625</v>
      </c>
      <c r="I127" s="125"/>
    </row>
    <row r="128" spans="1:9" s="21" customFormat="1" ht="63.75" customHeight="1" outlineLevel="1">
      <c r="A128" s="18" t="s">
        <v>416</v>
      </c>
      <c r="B128" s="20" t="s">
        <v>259</v>
      </c>
      <c r="C128" s="31" t="s">
        <v>86</v>
      </c>
      <c r="D128" s="68">
        <v>1606</v>
      </c>
      <c r="E128" s="69">
        <v>393</v>
      </c>
      <c r="F128" s="69">
        <v>1685</v>
      </c>
      <c r="G128" s="69">
        <v>1635</v>
      </c>
      <c r="H128" s="69">
        <v>1640</v>
      </c>
      <c r="I128" s="125"/>
    </row>
    <row r="129" spans="1:9" s="21" customFormat="1" ht="58.5" customHeight="1" outlineLevel="1">
      <c r="A129" s="18" t="s">
        <v>417</v>
      </c>
      <c r="B129" s="20" t="s">
        <v>245</v>
      </c>
      <c r="C129" s="31" t="s">
        <v>86</v>
      </c>
      <c r="D129" s="68">
        <v>1603</v>
      </c>
      <c r="E129" s="69">
        <v>385</v>
      </c>
      <c r="F129" s="69">
        <v>1665</v>
      </c>
      <c r="G129" s="69">
        <v>1616</v>
      </c>
      <c r="H129" s="69">
        <v>1625</v>
      </c>
      <c r="I129" s="125"/>
    </row>
    <row r="130" spans="1:9" s="21" customFormat="1" ht="56.25" customHeight="1" outlineLevel="1">
      <c r="A130" s="18" t="s">
        <v>418</v>
      </c>
      <c r="B130" s="20" t="s">
        <v>248</v>
      </c>
      <c r="C130" s="31" t="s">
        <v>86</v>
      </c>
      <c r="D130" s="68">
        <v>21</v>
      </c>
      <c r="E130" s="69">
        <v>16</v>
      </c>
      <c r="F130" s="69">
        <v>20</v>
      </c>
      <c r="G130" s="69">
        <v>19</v>
      </c>
      <c r="H130" s="69">
        <v>15</v>
      </c>
      <c r="I130" s="125"/>
    </row>
    <row r="131" spans="1:9" s="21" customFormat="1" ht="44.25" customHeight="1" outlineLevel="1">
      <c r="A131" s="18" t="s">
        <v>419</v>
      </c>
      <c r="B131" s="20" t="s">
        <v>176</v>
      </c>
      <c r="C131" s="31" t="s">
        <v>86</v>
      </c>
      <c r="D131" s="68">
        <v>1708</v>
      </c>
      <c r="E131" s="69">
        <v>390</v>
      </c>
      <c r="F131" s="69">
        <v>1698</v>
      </c>
      <c r="G131" s="69">
        <v>1645</v>
      </c>
      <c r="H131" s="69">
        <v>1650</v>
      </c>
      <c r="I131" s="126"/>
    </row>
    <row r="132" spans="1:9" s="21" customFormat="1" ht="81.75" customHeight="1" outlineLevel="1">
      <c r="A132" s="18" t="s">
        <v>420</v>
      </c>
      <c r="B132" s="20" t="s">
        <v>298</v>
      </c>
      <c r="C132" s="31" t="s">
        <v>85</v>
      </c>
      <c r="D132" s="66">
        <v>6.67644901</v>
      </c>
      <c r="E132" s="67">
        <v>8.61</v>
      </c>
      <c r="F132" s="67">
        <v>8.7</v>
      </c>
      <c r="G132" s="67">
        <v>8.8</v>
      </c>
      <c r="H132" s="67">
        <v>8.8</v>
      </c>
      <c r="I132" s="79" t="s">
        <v>552</v>
      </c>
    </row>
    <row r="133" spans="1:9" s="21" customFormat="1" ht="41.25" customHeight="1" outlineLevel="1">
      <c r="A133" s="18" t="s">
        <v>421</v>
      </c>
      <c r="B133" s="20" t="s">
        <v>213</v>
      </c>
      <c r="C133" s="31" t="s">
        <v>82</v>
      </c>
      <c r="D133" s="68">
        <v>41</v>
      </c>
      <c r="E133" s="69">
        <v>41</v>
      </c>
      <c r="F133" s="69">
        <v>41</v>
      </c>
      <c r="G133" s="69">
        <v>41</v>
      </c>
      <c r="H133" s="69">
        <v>41</v>
      </c>
      <c r="I133" s="115"/>
    </row>
    <row r="134" spans="1:9" s="21" customFormat="1" ht="39.75" customHeight="1" outlineLevel="1">
      <c r="A134" s="18" t="s">
        <v>422</v>
      </c>
      <c r="B134" s="20" t="s">
        <v>212</v>
      </c>
      <c r="C134" s="31" t="s">
        <v>82</v>
      </c>
      <c r="D134" s="68">
        <v>0</v>
      </c>
      <c r="E134" s="69">
        <v>0</v>
      </c>
      <c r="F134" s="69">
        <v>0</v>
      </c>
      <c r="G134" s="69">
        <v>0</v>
      </c>
      <c r="H134" s="69">
        <v>0</v>
      </c>
      <c r="I134" s="115"/>
    </row>
    <row r="135" spans="1:9" s="21" customFormat="1" ht="57" customHeight="1" outlineLevel="1">
      <c r="A135" s="18" t="s">
        <v>423</v>
      </c>
      <c r="B135" s="20" t="s">
        <v>265</v>
      </c>
      <c r="C135" s="31" t="s">
        <v>82</v>
      </c>
      <c r="D135" s="68">
        <v>0</v>
      </c>
      <c r="E135" s="69">
        <v>0</v>
      </c>
      <c r="F135" s="69">
        <v>0</v>
      </c>
      <c r="G135" s="69">
        <v>0</v>
      </c>
      <c r="H135" s="69">
        <v>0</v>
      </c>
      <c r="I135" s="115"/>
    </row>
    <row r="136" spans="1:9" s="21" customFormat="1" ht="74.25" customHeight="1" outlineLevel="1">
      <c r="A136" s="18" t="s">
        <v>424</v>
      </c>
      <c r="B136" s="20" t="s">
        <v>257</v>
      </c>
      <c r="C136" s="31" t="s">
        <v>86</v>
      </c>
      <c r="D136" s="68">
        <v>21827</v>
      </c>
      <c r="E136" s="69">
        <v>21634</v>
      </c>
      <c r="F136" s="69">
        <v>22758</v>
      </c>
      <c r="G136" s="69">
        <v>22760</v>
      </c>
      <c r="H136" s="69">
        <v>22800</v>
      </c>
      <c r="I136" s="79" t="s">
        <v>553</v>
      </c>
    </row>
    <row r="137" spans="1:9" s="21" customFormat="1" ht="56.25" customHeight="1" outlineLevel="1">
      <c r="A137" s="18" t="s">
        <v>425</v>
      </c>
      <c r="B137" s="20" t="s">
        <v>253</v>
      </c>
      <c r="C137" s="31" t="s">
        <v>86</v>
      </c>
      <c r="D137" s="68">
        <v>0</v>
      </c>
      <c r="E137" s="69">
        <v>0</v>
      </c>
      <c r="F137" s="69">
        <v>0</v>
      </c>
      <c r="G137" s="69">
        <v>0</v>
      </c>
      <c r="H137" s="69">
        <v>0</v>
      </c>
      <c r="I137" s="79"/>
    </row>
    <row r="138" spans="1:9" s="21" customFormat="1" ht="61.5" customHeight="1" outlineLevel="1">
      <c r="A138" s="18" t="s">
        <v>426</v>
      </c>
      <c r="B138" s="20" t="s">
        <v>244</v>
      </c>
      <c r="C138" s="31" t="s">
        <v>85</v>
      </c>
      <c r="D138" s="66">
        <v>82.3</v>
      </c>
      <c r="E138" s="67">
        <v>83.3</v>
      </c>
      <c r="F138" s="67">
        <v>83</v>
      </c>
      <c r="G138" s="67">
        <v>83</v>
      </c>
      <c r="H138" s="67">
        <v>83</v>
      </c>
      <c r="I138" s="79" t="s">
        <v>554</v>
      </c>
    </row>
    <row r="139" spans="1:9" s="21" customFormat="1" ht="78.75" customHeight="1" outlineLevel="1">
      <c r="A139" s="18" t="s">
        <v>427</v>
      </c>
      <c r="B139" s="20" t="s">
        <v>243</v>
      </c>
      <c r="C139" s="31" t="s">
        <v>86</v>
      </c>
      <c r="D139" s="68">
        <v>3029</v>
      </c>
      <c r="E139" s="69">
        <v>3011</v>
      </c>
      <c r="F139" s="69">
        <v>3015</v>
      </c>
      <c r="G139" s="69">
        <v>3015</v>
      </c>
      <c r="H139" s="69">
        <v>3015</v>
      </c>
      <c r="I139" s="79" t="s">
        <v>555</v>
      </c>
    </row>
    <row r="140" spans="1:9" s="21" customFormat="1" ht="51.75" outlineLevel="1">
      <c r="A140" s="18" t="s">
        <v>428</v>
      </c>
      <c r="B140" s="20" t="s">
        <v>242</v>
      </c>
      <c r="C140" s="31" t="s">
        <v>86</v>
      </c>
      <c r="D140" s="68">
        <v>0</v>
      </c>
      <c r="E140" s="69">
        <v>0</v>
      </c>
      <c r="F140" s="69">
        <v>0</v>
      </c>
      <c r="G140" s="69">
        <v>0</v>
      </c>
      <c r="H140" s="69">
        <v>0</v>
      </c>
      <c r="I140" s="79"/>
    </row>
    <row r="141" spans="1:9" s="21" customFormat="1" ht="86.25" customHeight="1" outlineLevel="1">
      <c r="A141" s="18" t="s">
        <v>429</v>
      </c>
      <c r="B141" s="20" t="s">
        <v>240</v>
      </c>
      <c r="C141" s="31" t="s">
        <v>86</v>
      </c>
      <c r="D141" s="68">
        <v>1390</v>
      </c>
      <c r="E141" s="69">
        <v>1392</v>
      </c>
      <c r="F141" s="69">
        <v>1395</v>
      </c>
      <c r="G141" s="69">
        <v>1395</v>
      </c>
      <c r="H141" s="69">
        <v>1395</v>
      </c>
      <c r="I141" s="79" t="s">
        <v>557</v>
      </c>
    </row>
    <row r="142" spans="1:9" s="21" customFormat="1" ht="57.75" customHeight="1" outlineLevel="1">
      <c r="A142" s="18" t="s">
        <v>430</v>
      </c>
      <c r="B142" s="20" t="s">
        <v>236</v>
      </c>
      <c r="C142" s="31" t="s">
        <v>86</v>
      </c>
      <c r="D142" s="68">
        <v>0</v>
      </c>
      <c r="E142" s="69">
        <v>0</v>
      </c>
      <c r="F142" s="69">
        <v>0</v>
      </c>
      <c r="G142" s="69">
        <v>0</v>
      </c>
      <c r="H142" s="69">
        <v>0</v>
      </c>
      <c r="I142" s="79"/>
    </row>
    <row r="143" spans="1:9" s="21" customFormat="1" ht="111" customHeight="1" outlineLevel="1">
      <c r="A143" s="18" t="s">
        <v>431</v>
      </c>
      <c r="B143" s="95" t="s">
        <v>317</v>
      </c>
      <c r="C143" s="31" t="s">
        <v>86</v>
      </c>
      <c r="D143" s="68">
        <v>1627</v>
      </c>
      <c r="E143" s="69">
        <v>1534</v>
      </c>
      <c r="F143" s="69">
        <v>1535</v>
      </c>
      <c r="G143" s="69">
        <v>1535</v>
      </c>
      <c r="H143" s="69">
        <v>1535</v>
      </c>
      <c r="I143" s="79" t="s">
        <v>597</v>
      </c>
    </row>
    <row r="144" spans="1:9" s="21" customFormat="1" ht="103.5" outlineLevel="1">
      <c r="A144" s="18" t="s">
        <v>432</v>
      </c>
      <c r="B144" s="95" t="s">
        <v>316</v>
      </c>
      <c r="C144" s="31" t="s">
        <v>86</v>
      </c>
      <c r="D144" s="68">
        <v>0</v>
      </c>
      <c r="E144" s="69">
        <v>0</v>
      </c>
      <c r="F144" s="69">
        <v>0</v>
      </c>
      <c r="G144" s="69">
        <v>0</v>
      </c>
      <c r="H144" s="69">
        <v>0</v>
      </c>
      <c r="I144" s="79"/>
    </row>
    <row r="145" spans="1:9" s="21" customFormat="1" ht="60" customHeight="1" outlineLevel="1">
      <c r="A145" s="18" t="s">
        <v>433</v>
      </c>
      <c r="B145" s="20" t="s">
        <v>241</v>
      </c>
      <c r="C145" s="31" t="s">
        <v>86</v>
      </c>
      <c r="D145" s="68">
        <v>938</v>
      </c>
      <c r="E145" s="69">
        <v>919</v>
      </c>
      <c r="F145" s="69">
        <v>983</v>
      </c>
      <c r="G145" s="69">
        <v>980</v>
      </c>
      <c r="H145" s="69">
        <v>981</v>
      </c>
      <c r="I145" s="79" t="s">
        <v>556</v>
      </c>
    </row>
    <row r="146" spans="1:9" s="21" customFormat="1" ht="51.75" outlineLevel="1">
      <c r="A146" s="18" t="s">
        <v>434</v>
      </c>
      <c r="B146" s="20" t="s">
        <v>238</v>
      </c>
      <c r="C146" s="31" t="s">
        <v>86</v>
      </c>
      <c r="D146" s="68">
        <v>0</v>
      </c>
      <c r="E146" s="69">
        <v>0</v>
      </c>
      <c r="F146" s="69">
        <v>0</v>
      </c>
      <c r="G146" s="69">
        <v>0</v>
      </c>
      <c r="H146" s="69">
        <v>0</v>
      </c>
      <c r="I146" s="79"/>
    </row>
    <row r="147" spans="1:9" s="21" customFormat="1" ht="139.5" customHeight="1" outlineLevel="1">
      <c r="A147" s="18" t="s">
        <v>435</v>
      </c>
      <c r="B147" s="20" t="s">
        <v>262</v>
      </c>
      <c r="C147" s="31" t="s">
        <v>83</v>
      </c>
      <c r="D147" s="66">
        <v>290665.78</v>
      </c>
      <c r="E147" s="67">
        <v>419025.53</v>
      </c>
      <c r="F147" s="67">
        <v>421204.79</v>
      </c>
      <c r="G147" s="67">
        <v>445284.92</v>
      </c>
      <c r="H147" s="67">
        <v>467970.15</v>
      </c>
      <c r="I147" s="79" t="s">
        <v>600</v>
      </c>
    </row>
    <row r="148" spans="1:9" s="21" customFormat="1" ht="51.75" customHeight="1" outlineLevel="2">
      <c r="A148" s="18" t="s">
        <v>436</v>
      </c>
      <c r="B148" s="20" t="s">
        <v>197</v>
      </c>
      <c r="C148" s="31" t="s">
        <v>91</v>
      </c>
      <c r="D148" s="75">
        <v>1639913.2</v>
      </c>
      <c r="E148" s="75">
        <f>1622890</f>
        <v>1622890</v>
      </c>
      <c r="F148" s="75">
        <f>1770876</f>
        <v>1770876</v>
      </c>
      <c r="G148" s="75">
        <f>701939.8+1185088</f>
        <v>1887027.8</v>
      </c>
      <c r="H148" s="75">
        <f>669287.16+1187604.5</f>
        <v>1856891.6600000001</v>
      </c>
      <c r="I148" s="116" t="s">
        <v>618</v>
      </c>
    </row>
    <row r="149" spans="1:9" s="21" customFormat="1" ht="135.75" customHeight="1" outlineLevel="2">
      <c r="A149" s="18" t="s">
        <v>437</v>
      </c>
      <c r="B149" s="20" t="s">
        <v>279</v>
      </c>
      <c r="C149" s="31" t="s">
        <v>91</v>
      </c>
      <c r="D149" s="75">
        <v>47051.1</v>
      </c>
      <c r="E149" s="75">
        <f>14442548.55/1000</f>
        <v>14442.548550000001</v>
      </c>
      <c r="F149" s="75">
        <f>39418.2</f>
        <v>39418.2</v>
      </c>
      <c r="G149" s="75">
        <f>4258.6+36911.7</f>
        <v>41170.299999999996</v>
      </c>
      <c r="H149" s="75">
        <f>3220+37792.7</f>
        <v>41012.7</v>
      </c>
      <c r="I149" s="117"/>
    </row>
    <row r="150" spans="1:9" s="21" customFormat="1" ht="56.25" customHeight="1" outlineLevel="2">
      <c r="A150" s="18" t="s">
        <v>438</v>
      </c>
      <c r="B150" s="20" t="s">
        <v>224</v>
      </c>
      <c r="C150" s="31" t="s">
        <v>91</v>
      </c>
      <c r="D150" s="75">
        <v>1566154.6</v>
      </c>
      <c r="E150" s="75">
        <f>E148-E149-8522.4</f>
        <v>1599925.0514500001</v>
      </c>
      <c r="F150" s="75">
        <f>F148-F149-34578.7</f>
        <v>1696879.1</v>
      </c>
      <c r="G150" s="75">
        <f>G148-G149-20785.1</f>
        <v>1825072.4</v>
      </c>
      <c r="H150" s="75">
        <f>H148-H149-20785.1</f>
        <v>1795093.86</v>
      </c>
      <c r="I150" s="117"/>
    </row>
    <row r="151" spans="1:9" s="21" customFormat="1" ht="58.5" customHeight="1" outlineLevel="2">
      <c r="A151" s="18" t="s">
        <v>439</v>
      </c>
      <c r="B151" s="20" t="s">
        <v>280</v>
      </c>
      <c r="C151" s="31" t="s">
        <v>91</v>
      </c>
      <c r="D151" s="75">
        <v>1078661.4</v>
      </c>
      <c r="E151" s="75">
        <f>644541.2</f>
        <v>644541.2</v>
      </c>
      <c r="F151" s="75">
        <f>962631.3+289696.8</f>
        <v>1252328.1</v>
      </c>
      <c r="G151" s="75">
        <f>196234+58199.4+810296.3+244709.4</f>
        <v>1309439.0999999999</v>
      </c>
      <c r="H151" s="75">
        <f>196234+58199.4+810422.8+244748</f>
        <v>1309604.2</v>
      </c>
      <c r="I151" s="118"/>
    </row>
    <row r="152" spans="1:9" s="21" customFormat="1" ht="54.75" customHeight="1" outlineLevel="2">
      <c r="A152" s="18" t="s">
        <v>440</v>
      </c>
      <c r="B152" s="20" t="s">
        <v>228</v>
      </c>
      <c r="C152" s="31" t="s">
        <v>82</v>
      </c>
      <c r="D152" s="68">
        <v>41</v>
      </c>
      <c r="E152" s="69">
        <v>41</v>
      </c>
      <c r="F152" s="69">
        <v>41</v>
      </c>
      <c r="G152" s="69">
        <v>41</v>
      </c>
      <c r="H152" s="69">
        <v>41</v>
      </c>
      <c r="I152" s="79"/>
    </row>
    <row r="153" spans="1:9" s="21" customFormat="1" ht="60" customHeight="1" outlineLevel="2">
      <c r="A153" s="18" t="s">
        <v>441</v>
      </c>
      <c r="B153" s="20" t="s">
        <v>272</v>
      </c>
      <c r="C153" s="31" t="s">
        <v>82</v>
      </c>
      <c r="D153" s="68">
        <v>41</v>
      </c>
      <c r="E153" s="69">
        <v>41</v>
      </c>
      <c r="F153" s="69">
        <v>41</v>
      </c>
      <c r="G153" s="69">
        <v>41</v>
      </c>
      <c r="H153" s="69">
        <v>41</v>
      </c>
      <c r="I153" s="79"/>
    </row>
    <row r="154" spans="1:9" s="21" customFormat="1" ht="116.25" customHeight="1" outlineLevel="2">
      <c r="A154" s="18" t="s">
        <v>442</v>
      </c>
      <c r="B154" s="20" t="s">
        <v>294</v>
      </c>
      <c r="C154" s="31" t="s">
        <v>86</v>
      </c>
      <c r="D154" s="68">
        <v>30658</v>
      </c>
      <c r="E154" s="69">
        <v>30369</v>
      </c>
      <c r="F154" s="69">
        <v>30400</v>
      </c>
      <c r="G154" s="69">
        <v>30400</v>
      </c>
      <c r="H154" s="69">
        <v>30400</v>
      </c>
      <c r="I154" s="79" t="s">
        <v>604</v>
      </c>
    </row>
    <row r="155" spans="1:9" s="21" customFormat="1" ht="47.25" customHeight="1" outlineLevel="2">
      <c r="A155" s="18" t="s">
        <v>443</v>
      </c>
      <c r="B155" s="20" t="s">
        <v>204</v>
      </c>
      <c r="C155" s="31" t="s">
        <v>86</v>
      </c>
      <c r="D155" s="69">
        <v>33809</v>
      </c>
      <c r="E155" s="69">
        <v>30549</v>
      </c>
      <c r="F155" s="69">
        <v>30876</v>
      </c>
      <c r="G155" s="69">
        <v>30846</v>
      </c>
      <c r="H155" s="69">
        <v>30820</v>
      </c>
      <c r="I155" s="79" t="s">
        <v>603</v>
      </c>
    </row>
    <row r="156" spans="1:9" s="21" customFormat="1" ht="47.25" customHeight="1" outlineLevel="2">
      <c r="A156" s="18" t="s">
        <v>444</v>
      </c>
      <c r="B156" s="20" t="s">
        <v>209</v>
      </c>
      <c r="C156" s="31" t="s">
        <v>91</v>
      </c>
      <c r="D156" s="66">
        <v>461048.3</v>
      </c>
      <c r="E156" s="66">
        <f>492203</f>
        <v>492203</v>
      </c>
      <c r="F156" s="66">
        <f>546253.1</f>
        <v>546253.1</v>
      </c>
      <c r="G156" s="66">
        <f>571852.7</f>
        <v>571852.7</v>
      </c>
      <c r="H156" s="66">
        <f>577089.9</f>
        <v>577089.9</v>
      </c>
      <c r="I156" s="116" t="s">
        <v>621</v>
      </c>
    </row>
    <row r="157" spans="1:9" s="21" customFormat="1" ht="58.5" customHeight="1" outlineLevel="2">
      <c r="A157" s="18" t="s">
        <v>445</v>
      </c>
      <c r="B157" s="20" t="s">
        <v>288</v>
      </c>
      <c r="C157" s="31" t="s">
        <v>91</v>
      </c>
      <c r="D157" s="66">
        <v>10584.4</v>
      </c>
      <c r="E157" s="66">
        <f>2014.5</f>
        <v>2014.5</v>
      </c>
      <c r="F157" s="66">
        <f>2255.3</f>
        <v>2255.3</v>
      </c>
      <c r="G157" s="66">
        <f>1139.3</f>
        <v>1139.3</v>
      </c>
      <c r="H157" s="66">
        <f>947.7</f>
        <v>947.7</v>
      </c>
      <c r="I157" s="117"/>
    </row>
    <row r="158" spans="1:9" s="21" customFormat="1" ht="61.5" customHeight="1" outlineLevel="2">
      <c r="A158" s="18" t="s">
        <v>446</v>
      </c>
      <c r="B158" s="20" t="s">
        <v>283</v>
      </c>
      <c r="C158" s="31" t="s">
        <v>91</v>
      </c>
      <c r="D158" s="66">
        <v>351992</v>
      </c>
      <c r="E158" s="66">
        <f>236800.8</f>
        <v>236800.8</v>
      </c>
      <c r="F158" s="66">
        <f>341393.1+100836.1</f>
        <v>442229.19999999995</v>
      </c>
      <c r="G158" s="66">
        <f>356528.7+105306.5</f>
        <v>461835.2</v>
      </c>
      <c r="H158" s="66">
        <f>356528.7+105306.5</f>
        <v>461835.2</v>
      </c>
      <c r="I158" s="118"/>
    </row>
    <row r="159" spans="1:9" s="21" customFormat="1" ht="24" customHeight="1">
      <c r="A159" s="16">
        <v>1</v>
      </c>
      <c r="B159" s="27" t="s">
        <v>124</v>
      </c>
      <c r="C159" s="37"/>
      <c r="D159" s="32"/>
      <c r="E159" s="32"/>
      <c r="F159" s="32"/>
      <c r="G159" s="32"/>
      <c r="H159" s="32"/>
      <c r="I159" s="83"/>
    </row>
    <row r="160" spans="1:9" s="21" customFormat="1" ht="157.5" customHeight="1" outlineLevel="1">
      <c r="A160" s="18" t="s">
        <v>447</v>
      </c>
      <c r="B160" s="20" t="s">
        <v>194</v>
      </c>
      <c r="C160" s="31" t="s">
        <v>86</v>
      </c>
      <c r="D160" s="68">
        <v>35277</v>
      </c>
      <c r="E160" s="69">
        <v>40318</v>
      </c>
      <c r="F160" s="69">
        <v>40820</v>
      </c>
      <c r="G160" s="69">
        <v>41470</v>
      </c>
      <c r="H160" s="69">
        <v>41120</v>
      </c>
      <c r="I160" s="79" t="s">
        <v>548</v>
      </c>
    </row>
    <row r="161" spans="1:9" s="21" customFormat="1" ht="66" customHeight="1" outlineLevel="1">
      <c r="A161" s="18" t="s">
        <v>448</v>
      </c>
      <c r="B161" s="20" t="s">
        <v>281</v>
      </c>
      <c r="C161" s="31"/>
      <c r="D161" s="57"/>
      <c r="E161" s="54"/>
      <c r="F161" s="54"/>
      <c r="G161" s="54"/>
      <c r="H161" s="54"/>
      <c r="I161" s="79"/>
    </row>
    <row r="162" spans="1:9" s="21" customFormat="1" ht="54" customHeight="1" outlineLevel="1">
      <c r="A162" s="18" t="s">
        <v>26</v>
      </c>
      <c r="B162" s="20" t="s">
        <v>102</v>
      </c>
      <c r="C162" s="31" t="s">
        <v>85</v>
      </c>
      <c r="D162" s="57">
        <v>42.28</v>
      </c>
      <c r="E162" s="54">
        <v>41.8</v>
      </c>
      <c r="F162" s="54">
        <v>41.84</v>
      </c>
      <c r="G162" s="54">
        <v>41.87</v>
      </c>
      <c r="H162" s="54">
        <v>41.9</v>
      </c>
      <c r="I162" s="107" t="s">
        <v>549</v>
      </c>
    </row>
    <row r="163" spans="1:9" s="21" customFormat="1" ht="54" customHeight="1" outlineLevel="1">
      <c r="A163" s="18" t="s">
        <v>27</v>
      </c>
      <c r="B163" s="20" t="s">
        <v>136</v>
      </c>
      <c r="C163" s="31" t="s">
        <v>85</v>
      </c>
      <c r="D163" s="57">
        <v>9.44</v>
      </c>
      <c r="E163" s="54">
        <v>9.33</v>
      </c>
      <c r="F163" s="54">
        <v>9.34</v>
      </c>
      <c r="G163" s="54">
        <v>9.35</v>
      </c>
      <c r="H163" s="54">
        <v>9.35</v>
      </c>
      <c r="I163" s="107"/>
    </row>
    <row r="164" spans="1:9" s="21" customFormat="1" ht="54" customHeight="1" outlineLevel="1">
      <c r="A164" s="18" t="s">
        <v>28</v>
      </c>
      <c r="B164" s="20" t="s">
        <v>109</v>
      </c>
      <c r="C164" s="31" t="s">
        <v>85</v>
      </c>
      <c r="D164" s="57">
        <v>10.77</v>
      </c>
      <c r="E164" s="54">
        <v>10.64</v>
      </c>
      <c r="F164" s="54">
        <v>10.65</v>
      </c>
      <c r="G164" s="54">
        <v>10.66</v>
      </c>
      <c r="H164" s="54">
        <v>14.39</v>
      </c>
      <c r="I164" s="107"/>
    </row>
    <row r="165" spans="1:9" s="21" customFormat="1" ht="53.25" customHeight="1" outlineLevel="1">
      <c r="A165" s="18" t="s">
        <v>449</v>
      </c>
      <c r="B165" s="20" t="s">
        <v>210</v>
      </c>
      <c r="C165" s="31" t="s">
        <v>91</v>
      </c>
      <c r="D165" s="66">
        <v>196419.6</v>
      </c>
      <c r="E165" s="66">
        <v>286448.3</v>
      </c>
      <c r="F165" s="66">
        <v>230858.6</v>
      </c>
      <c r="G165" s="66">
        <f>263715.5</f>
        <v>263715.5</v>
      </c>
      <c r="H165" s="66">
        <f>232243.1</f>
        <v>232243.1</v>
      </c>
      <c r="I165" s="43" t="s">
        <v>619</v>
      </c>
    </row>
    <row r="166" spans="1:9" s="21" customFormat="1" ht="22.5" customHeight="1">
      <c r="A166" s="48">
        <v>1</v>
      </c>
      <c r="B166" s="49" t="s">
        <v>159</v>
      </c>
      <c r="C166" s="50"/>
      <c r="D166" s="51"/>
      <c r="E166" s="51"/>
      <c r="F166" s="51"/>
      <c r="G166" s="51"/>
      <c r="H166" s="51"/>
      <c r="I166" s="80"/>
    </row>
    <row r="167" spans="1:9" s="21" customFormat="1" ht="45" customHeight="1" outlineLevel="1">
      <c r="A167" s="18" t="s">
        <v>450</v>
      </c>
      <c r="B167" s="20" t="s">
        <v>182</v>
      </c>
      <c r="C167" s="31" t="s">
        <v>89</v>
      </c>
      <c r="D167" s="52">
        <v>25</v>
      </c>
      <c r="E167" s="52">
        <v>24.53</v>
      </c>
      <c r="F167" s="52">
        <v>24.46</v>
      </c>
      <c r="G167" s="52">
        <v>24.47</v>
      </c>
      <c r="H167" s="52">
        <v>24.38</v>
      </c>
      <c r="I167" s="36"/>
    </row>
    <row r="168" spans="1:9" s="21" customFormat="1" ht="53.25" customHeight="1" outlineLevel="1">
      <c r="A168" s="18" t="s">
        <v>29</v>
      </c>
      <c r="B168" s="20" t="s">
        <v>115</v>
      </c>
      <c r="C168" s="31" t="s">
        <v>89</v>
      </c>
      <c r="D168" s="52">
        <v>0</v>
      </c>
      <c r="E168" s="52">
        <v>0</v>
      </c>
      <c r="F168" s="52">
        <v>0.02</v>
      </c>
      <c r="G168" s="52">
        <v>0</v>
      </c>
      <c r="H168" s="52">
        <v>0</v>
      </c>
      <c r="I168" s="44" t="s">
        <v>524</v>
      </c>
    </row>
    <row r="169" spans="1:9" s="21" customFormat="1" ht="31.5" customHeight="1" outlineLevel="1">
      <c r="A169" s="18" t="s">
        <v>451</v>
      </c>
      <c r="B169" s="20" t="s">
        <v>158</v>
      </c>
      <c r="C169" s="31" t="s">
        <v>82</v>
      </c>
      <c r="D169" s="52">
        <v>464</v>
      </c>
      <c r="E169" s="52">
        <v>459</v>
      </c>
      <c r="F169" s="52">
        <v>456</v>
      </c>
      <c r="G169" s="52">
        <v>457</v>
      </c>
      <c r="H169" s="52">
        <v>451</v>
      </c>
      <c r="I169" s="36"/>
    </row>
    <row r="170" spans="1:9" s="21" customFormat="1" ht="53.25" customHeight="1" outlineLevel="1">
      <c r="A170" s="18" t="s">
        <v>30</v>
      </c>
      <c r="B170" s="20" t="s">
        <v>116</v>
      </c>
      <c r="C170" s="31" t="s">
        <v>82</v>
      </c>
      <c r="D170" s="52">
        <v>0</v>
      </c>
      <c r="E170" s="52">
        <v>0</v>
      </c>
      <c r="F170" s="52">
        <v>1</v>
      </c>
      <c r="G170" s="52">
        <v>0</v>
      </c>
      <c r="H170" s="52">
        <v>0</v>
      </c>
      <c r="I170" s="44" t="s">
        <v>525</v>
      </c>
    </row>
    <row r="171" spans="1:9" s="21" customFormat="1" ht="59.25" customHeight="1" outlineLevel="1">
      <c r="A171" s="18" t="s">
        <v>452</v>
      </c>
      <c r="B171" s="20" t="s">
        <v>235</v>
      </c>
      <c r="C171" s="31"/>
      <c r="D171" s="52"/>
      <c r="E171" s="52"/>
      <c r="F171" s="52"/>
      <c r="G171" s="52"/>
      <c r="H171" s="52"/>
      <c r="I171" s="36"/>
    </row>
    <row r="172" spans="1:9" s="21" customFormat="1" ht="52.5" customHeight="1" outlineLevel="1">
      <c r="A172" s="18" t="s">
        <v>31</v>
      </c>
      <c r="B172" s="20" t="s">
        <v>122</v>
      </c>
      <c r="C172" s="31" t="s">
        <v>89</v>
      </c>
      <c r="D172" s="52">
        <v>0</v>
      </c>
      <c r="E172" s="52">
        <v>4274</v>
      </c>
      <c r="F172" s="52">
        <v>0</v>
      </c>
      <c r="G172" s="52">
        <v>0</v>
      </c>
      <c r="H172" s="52">
        <v>0</v>
      </c>
      <c r="I172" s="44" t="s">
        <v>524</v>
      </c>
    </row>
    <row r="173" spans="1:9" s="21" customFormat="1" ht="53.25" customHeight="1" outlineLevel="1">
      <c r="A173" s="18" t="s">
        <v>32</v>
      </c>
      <c r="B173" s="20" t="s">
        <v>104</v>
      </c>
      <c r="C173" s="31" t="s">
        <v>82</v>
      </c>
      <c r="D173" s="52">
        <v>0</v>
      </c>
      <c r="E173" s="52">
        <v>99</v>
      </c>
      <c r="F173" s="52">
        <v>0</v>
      </c>
      <c r="G173" s="52">
        <v>0</v>
      </c>
      <c r="H173" s="52">
        <v>0</v>
      </c>
      <c r="I173" s="44" t="s">
        <v>525</v>
      </c>
    </row>
    <row r="174" spans="1:9" s="21" customFormat="1" ht="27" customHeight="1" outlineLevel="1">
      <c r="A174" s="18" t="s">
        <v>453</v>
      </c>
      <c r="B174" s="20" t="s">
        <v>150</v>
      </c>
      <c r="C174" s="31"/>
      <c r="D174" s="54"/>
      <c r="E174" s="54"/>
      <c r="F174" s="54"/>
      <c r="G174" s="54"/>
      <c r="H174" s="54"/>
      <c r="I174" s="41"/>
    </row>
    <row r="175" spans="1:9" s="21" customFormat="1" ht="42" customHeight="1" outlineLevel="1">
      <c r="A175" s="18" t="s">
        <v>33</v>
      </c>
      <c r="B175" s="20" t="s">
        <v>217</v>
      </c>
      <c r="C175" s="31" t="s">
        <v>68</v>
      </c>
      <c r="D175" s="64">
        <v>2008</v>
      </c>
      <c r="E175" s="64">
        <v>2008</v>
      </c>
      <c r="F175" s="64">
        <v>2012</v>
      </c>
      <c r="G175" s="54"/>
      <c r="H175" s="54"/>
      <c r="I175" s="41"/>
    </row>
    <row r="176" spans="1:9" s="21" customFormat="1" ht="43.5" customHeight="1" outlineLevel="1">
      <c r="A176" s="18" t="s">
        <v>34</v>
      </c>
      <c r="B176" s="20" t="s">
        <v>226</v>
      </c>
      <c r="C176" s="31" t="s">
        <v>68</v>
      </c>
      <c r="D176" s="64">
        <v>2010</v>
      </c>
      <c r="E176" s="64">
        <v>2011</v>
      </c>
      <c r="F176" s="64">
        <v>2012</v>
      </c>
      <c r="G176" s="54"/>
      <c r="H176" s="54"/>
      <c r="I176" s="41"/>
    </row>
    <row r="177" spans="1:9" s="21" customFormat="1" ht="71.25" customHeight="1" outlineLevel="1">
      <c r="A177" s="18" t="s">
        <v>35</v>
      </c>
      <c r="B177" s="20" t="s">
        <v>166</v>
      </c>
      <c r="C177" s="31" t="s">
        <v>68</v>
      </c>
      <c r="D177" s="64">
        <v>2010</v>
      </c>
      <c r="E177" s="52"/>
      <c r="F177" s="52"/>
      <c r="G177" s="52"/>
      <c r="H177" s="52"/>
      <c r="I177" s="43" t="s">
        <v>526</v>
      </c>
    </row>
    <row r="178" spans="1:9" s="21" customFormat="1" ht="17.25">
      <c r="A178" s="16">
        <v>1</v>
      </c>
      <c r="B178" s="27" t="s">
        <v>132</v>
      </c>
      <c r="C178" s="37"/>
      <c r="D178" s="32"/>
      <c r="E178" s="32"/>
      <c r="F178" s="32"/>
      <c r="G178" s="32"/>
      <c r="H178" s="32"/>
      <c r="I178" s="83"/>
    </row>
    <row r="179" spans="1:9" s="21" customFormat="1" ht="54.75" customHeight="1" outlineLevel="1">
      <c r="A179" s="18" t="s">
        <v>454</v>
      </c>
      <c r="B179" s="20" t="s">
        <v>163</v>
      </c>
      <c r="C179" s="31" t="s">
        <v>118</v>
      </c>
      <c r="D179" s="52"/>
      <c r="E179" s="52"/>
      <c r="F179" s="52"/>
      <c r="G179" s="52"/>
      <c r="H179" s="52"/>
      <c r="I179" s="43"/>
    </row>
    <row r="180" spans="1:9" s="21" customFormat="1" ht="56.25" customHeight="1" outlineLevel="1">
      <c r="A180" s="18" t="s">
        <v>455</v>
      </c>
      <c r="B180" s="20" t="s">
        <v>263</v>
      </c>
      <c r="C180" s="31"/>
      <c r="D180" s="52"/>
      <c r="E180" s="52"/>
      <c r="F180" s="52"/>
      <c r="G180" s="52"/>
      <c r="H180" s="52"/>
      <c r="I180" s="43"/>
    </row>
    <row r="181" spans="1:9" s="21" customFormat="1" ht="39.75" customHeight="1" outlineLevel="1">
      <c r="A181" s="18" t="s">
        <v>36</v>
      </c>
      <c r="B181" s="20" t="s">
        <v>195</v>
      </c>
      <c r="C181" s="31" t="s">
        <v>85</v>
      </c>
      <c r="D181" s="52">
        <v>0</v>
      </c>
      <c r="E181" s="52">
        <v>0</v>
      </c>
      <c r="F181" s="52">
        <v>0</v>
      </c>
      <c r="G181" s="52">
        <v>0</v>
      </c>
      <c r="H181" s="52">
        <v>0</v>
      </c>
      <c r="I181" s="43"/>
    </row>
    <row r="182" spans="1:9" s="21" customFormat="1" ht="64.5" customHeight="1" outlineLevel="1">
      <c r="A182" s="18" t="s">
        <v>37</v>
      </c>
      <c r="B182" s="20" t="s">
        <v>254</v>
      </c>
      <c r="C182" s="31" t="s">
        <v>85</v>
      </c>
      <c r="D182" s="52">
        <v>25.48</v>
      </c>
      <c r="E182" s="52">
        <v>25.26</v>
      </c>
      <c r="F182" s="52">
        <v>25.26</v>
      </c>
      <c r="G182" s="52">
        <v>25.29</v>
      </c>
      <c r="H182" s="52">
        <v>25.38</v>
      </c>
      <c r="I182" s="43" t="s">
        <v>527</v>
      </c>
    </row>
    <row r="183" spans="1:9" s="21" customFormat="1" ht="42.75" customHeight="1" outlineLevel="1">
      <c r="A183" s="18" t="s">
        <v>38</v>
      </c>
      <c r="B183" s="20" t="s">
        <v>193</v>
      </c>
      <c r="C183" s="31" t="s">
        <v>85</v>
      </c>
      <c r="D183" s="52">
        <v>0</v>
      </c>
      <c r="E183" s="52">
        <v>0</v>
      </c>
      <c r="F183" s="52">
        <v>0</v>
      </c>
      <c r="G183" s="52">
        <v>0</v>
      </c>
      <c r="H183" s="52">
        <v>0</v>
      </c>
      <c r="I183" s="43"/>
    </row>
    <row r="184" spans="1:9" s="21" customFormat="1" ht="42.75" customHeight="1" outlineLevel="1">
      <c r="A184" s="18" t="s">
        <v>39</v>
      </c>
      <c r="B184" s="20" t="s">
        <v>171</v>
      </c>
      <c r="C184" s="31" t="s">
        <v>85</v>
      </c>
      <c r="D184" s="52">
        <v>0</v>
      </c>
      <c r="E184" s="52">
        <v>0</v>
      </c>
      <c r="F184" s="52">
        <v>0</v>
      </c>
      <c r="G184" s="52">
        <v>0</v>
      </c>
      <c r="H184" s="52">
        <v>0</v>
      </c>
      <c r="I184" s="43"/>
    </row>
    <row r="185" spans="1:9" s="21" customFormat="1" ht="108.75" customHeight="1" outlineLevel="1">
      <c r="A185" s="18" t="s">
        <v>40</v>
      </c>
      <c r="B185" s="20" t="s">
        <v>297</v>
      </c>
      <c r="C185" s="31" t="s">
        <v>85</v>
      </c>
      <c r="D185" s="52">
        <v>73.37</v>
      </c>
      <c r="E185" s="52">
        <v>74.28</v>
      </c>
      <c r="F185" s="52">
        <v>74.28</v>
      </c>
      <c r="G185" s="52">
        <v>74.25</v>
      </c>
      <c r="H185" s="52">
        <v>74.16</v>
      </c>
      <c r="I185" s="43" t="s">
        <v>528</v>
      </c>
    </row>
    <row r="186" spans="1:9" s="21" customFormat="1" ht="198.75" customHeight="1" outlineLevel="1">
      <c r="A186" s="18" t="s">
        <v>456</v>
      </c>
      <c r="B186" s="95" t="s">
        <v>320</v>
      </c>
      <c r="C186" s="31" t="s">
        <v>85</v>
      </c>
      <c r="D186" s="52">
        <v>90.9</v>
      </c>
      <c r="E186" s="52">
        <v>91.7</v>
      </c>
      <c r="F186" s="52">
        <v>91.7</v>
      </c>
      <c r="G186" s="52">
        <v>91.7</v>
      </c>
      <c r="H186" s="52">
        <v>91.7</v>
      </c>
      <c r="I186" s="43" t="s">
        <v>529</v>
      </c>
    </row>
    <row r="187" spans="1:9" s="21" customFormat="1" ht="197.25" customHeight="1" outlineLevel="1">
      <c r="A187" s="18" t="s">
        <v>457</v>
      </c>
      <c r="B187" s="95" t="s">
        <v>319</v>
      </c>
      <c r="C187" s="31" t="s">
        <v>85</v>
      </c>
      <c r="D187" s="52">
        <v>100</v>
      </c>
      <c r="E187" s="52">
        <v>100</v>
      </c>
      <c r="F187" s="52">
        <v>100</v>
      </c>
      <c r="G187" s="52">
        <v>100</v>
      </c>
      <c r="H187" s="52">
        <v>100</v>
      </c>
      <c r="I187" s="43" t="s">
        <v>530</v>
      </c>
    </row>
    <row r="188" spans="1:9" s="21" customFormat="1" ht="84" customHeight="1" outlineLevel="1">
      <c r="A188" s="18" t="s">
        <v>458</v>
      </c>
      <c r="B188" s="20" t="s">
        <v>304</v>
      </c>
      <c r="C188" s="31"/>
      <c r="D188" s="52"/>
      <c r="E188" s="52"/>
      <c r="F188" s="52"/>
      <c r="G188" s="52"/>
      <c r="H188" s="52"/>
      <c r="I188" s="43"/>
    </row>
    <row r="189" spans="1:9" s="21" customFormat="1" ht="24" customHeight="1" outlineLevel="1">
      <c r="A189" s="18" t="s">
        <v>41</v>
      </c>
      <c r="B189" s="20" t="s">
        <v>106</v>
      </c>
      <c r="C189" s="31" t="s">
        <v>85</v>
      </c>
      <c r="D189" s="52">
        <v>91</v>
      </c>
      <c r="E189" s="52">
        <v>92.92</v>
      </c>
      <c r="F189" s="52">
        <v>98.94</v>
      </c>
      <c r="G189" s="52">
        <v>98.56</v>
      </c>
      <c r="H189" s="52">
        <v>98.56</v>
      </c>
      <c r="I189" s="114" t="s">
        <v>531</v>
      </c>
    </row>
    <row r="190" spans="1:9" s="21" customFormat="1" ht="24" customHeight="1" outlineLevel="1">
      <c r="A190" s="18" t="s">
        <v>42</v>
      </c>
      <c r="B190" s="20" t="s">
        <v>100</v>
      </c>
      <c r="C190" s="31" t="s">
        <v>85</v>
      </c>
      <c r="D190" s="52">
        <v>20.1</v>
      </c>
      <c r="E190" s="52">
        <v>37.05</v>
      </c>
      <c r="F190" s="52">
        <v>36.68</v>
      </c>
      <c r="G190" s="52">
        <v>36.59</v>
      </c>
      <c r="H190" s="52">
        <v>36.59</v>
      </c>
      <c r="I190" s="114"/>
    </row>
    <row r="191" spans="1:9" s="21" customFormat="1" ht="24" customHeight="1" outlineLevel="1">
      <c r="A191" s="18" t="s">
        <v>43</v>
      </c>
      <c r="B191" s="20" t="s">
        <v>93</v>
      </c>
      <c r="C191" s="31" t="s">
        <v>85</v>
      </c>
      <c r="D191" s="52">
        <v>18</v>
      </c>
      <c r="E191" s="52">
        <v>3.5</v>
      </c>
      <c r="F191" s="52">
        <v>5.62</v>
      </c>
      <c r="G191" s="52">
        <v>7.72</v>
      </c>
      <c r="H191" s="52">
        <v>7.72</v>
      </c>
      <c r="I191" s="114"/>
    </row>
    <row r="192" spans="1:9" s="21" customFormat="1" ht="24" customHeight="1" outlineLevel="1">
      <c r="A192" s="18" t="s">
        <v>44</v>
      </c>
      <c r="B192" s="20" t="s">
        <v>96</v>
      </c>
      <c r="C192" s="31" t="s">
        <v>85</v>
      </c>
      <c r="D192" s="52">
        <v>34.9</v>
      </c>
      <c r="E192" s="52">
        <v>26.24</v>
      </c>
      <c r="F192" s="52">
        <v>26.99</v>
      </c>
      <c r="G192" s="52">
        <v>32.52</v>
      </c>
      <c r="H192" s="52">
        <v>32.52</v>
      </c>
      <c r="I192" s="114"/>
    </row>
    <row r="193" spans="1:9" s="21" customFormat="1" ht="24" customHeight="1" outlineLevel="1">
      <c r="A193" s="18" t="s">
        <v>45</v>
      </c>
      <c r="B193" s="20" t="s">
        <v>95</v>
      </c>
      <c r="C193" s="31" t="s">
        <v>85</v>
      </c>
      <c r="D193" s="52">
        <v>0</v>
      </c>
      <c r="E193" s="52">
        <v>0</v>
      </c>
      <c r="F193" s="52">
        <v>0</v>
      </c>
      <c r="G193" s="52">
        <v>0</v>
      </c>
      <c r="H193" s="52">
        <v>0</v>
      </c>
      <c r="I193" s="114"/>
    </row>
    <row r="194" spans="1:9" s="21" customFormat="1" ht="41.25" customHeight="1" outlineLevel="1">
      <c r="A194" s="18" t="s">
        <v>459</v>
      </c>
      <c r="B194" s="20" t="s">
        <v>198</v>
      </c>
      <c r="C194" s="31" t="s">
        <v>85</v>
      </c>
      <c r="D194" s="52">
        <v>93.9</v>
      </c>
      <c r="E194" s="52">
        <v>93.1</v>
      </c>
      <c r="F194" s="52">
        <v>93.5</v>
      </c>
      <c r="G194" s="52">
        <v>94</v>
      </c>
      <c r="H194" s="52">
        <v>94</v>
      </c>
      <c r="I194" s="44" t="s">
        <v>532</v>
      </c>
    </row>
    <row r="195" spans="1:9" s="21" customFormat="1" ht="44.25" customHeight="1" outlineLevel="1">
      <c r="A195" s="18" t="s">
        <v>460</v>
      </c>
      <c r="B195" s="20" t="s">
        <v>205</v>
      </c>
      <c r="C195" s="31"/>
      <c r="D195" s="52"/>
      <c r="E195" s="52"/>
      <c r="F195" s="52"/>
      <c r="G195" s="52"/>
      <c r="H195" s="52"/>
      <c r="I195" s="43"/>
    </row>
    <row r="196" spans="1:9" s="21" customFormat="1" ht="17.25" outlineLevel="1">
      <c r="A196" s="18" t="s">
        <v>46</v>
      </c>
      <c r="B196" s="20" t="s">
        <v>97</v>
      </c>
      <c r="C196" s="31" t="s">
        <v>85</v>
      </c>
      <c r="D196" s="52">
        <v>100</v>
      </c>
      <c r="E196" s="52">
        <v>100</v>
      </c>
      <c r="F196" s="52">
        <v>100</v>
      </c>
      <c r="G196" s="52">
        <v>100</v>
      </c>
      <c r="H196" s="52">
        <v>100</v>
      </c>
      <c r="I196" s="43"/>
    </row>
    <row r="197" spans="1:9" s="21" customFormat="1" ht="17.25" outlineLevel="1">
      <c r="A197" s="18" t="s">
        <v>47</v>
      </c>
      <c r="B197" s="20" t="s">
        <v>88</v>
      </c>
      <c r="C197" s="31" t="s">
        <v>85</v>
      </c>
      <c r="D197" s="52">
        <v>100</v>
      </c>
      <c r="E197" s="52">
        <v>100</v>
      </c>
      <c r="F197" s="52">
        <v>100</v>
      </c>
      <c r="G197" s="52">
        <v>100</v>
      </c>
      <c r="H197" s="52">
        <v>100</v>
      </c>
      <c r="I197" s="43"/>
    </row>
    <row r="198" spans="1:9" s="21" customFormat="1" ht="36.75" customHeight="1" outlineLevel="1">
      <c r="A198" s="18" t="s">
        <v>461</v>
      </c>
      <c r="B198" s="20" t="s">
        <v>186</v>
      </c>
      <c r="C198" s="31"/>
      <c r="D198" s="52"/>
      <c r="E198" s="52"/>
      <c r="F198" s="52"/>
      <c r="G198" s="52"/>
      <c r="H198" s="52"/>
      <c r="I198" s="36"/>
    </row>
    <row r="199" spans="1:9" s="21" customFormat="1" ht="17.25" outlineLevel="1">
      <c r="A199" s="18" t="s">
        <v>48</v>
      </c>
      <c r="B199" s="20" t="s">
        <v>99</v>
      </c>
      <c r="C199" s="31" t="s">
        <v>85</v>
      </c>
      <c r="D199" s="52">
        <v>100</v>
      </c>
      <c r="E199" s="52">
        <v>100</v>
      </c>
      <c r="F199" s="52">
        <v>100</v>
      </c>
      <c r="G199" s="52">
        <v>100</v>
      </c>
      <c r="H199" s="52">
        <v>100</v>
      </c>
      <c r="I199" s="36"/>
    </row>
    <row r="200" spans="1:9" s="21" customFormat="1" ht="17.25" outlineLevel="1">
      <c r="A200" s="18" t="s">
        <v>49</v>
      </c>
      <c r="B200" s="20" t="s">
        <v>98</v>
      </c>
      <c r="C200" s="31" t="s">
        <v>85</v>
      </c>
      <c r="D200" s="52">
        <v>100</v>
      </c>
      <c r="E200" s="52">
        <v>100</v>
      </c>
      <c r="F200" s="52">
        <v>100</v>
      </c>
      <c r="G200" s="52">
        <v>100</v>
      </c>
      <c r="H200" s="52">
        <v>100</v>
      </c>
      <c r="I200" s="36"/>
    </row>
    <row r="201" spans="1:9" s="21" customFormat="1" ht="69.75" customHeight="1" outlineLevel="1">
      <c r="A201" s="18" t="s">
        <v>462</v>
      </c>
      <c r="B201" s="20" t="s">
        <v>162</v>
      </c>
      <c r="C201" s="31" t="s">
        <v>85</v>
      </c>
      <c r="D201" s="52">
        <v>14.29</v>
      </c>
      <c r="E201" s="52">
        <v>14.29</v>
      </c>
      <c r="F201" s="52">
        <v>0</v>
      </c>
      <c r="G201" s="52">
        <v>0</v>
      </c>
      <c r="H201" s="52">
        <v>0</v>
      </c>
      <c r="I201" s="44" t="s">
        <v>533</v>
      </c>
    </row>
    <row r="202" spans="1:9" s="21" customFormat="1" ht="62.25" customHeight="1" outlineLevel="1">
      <c r="A202" s="18" t="s">
        <v>463</v>
      </c>
      <c r="B202" s="20" t="s">
        <v>255</v>
      </c>
      <c r="C202" s="31" t="s">
        <v>85</v>
      </c>
      <c r="D202" s="52">
        <v>100</v>
      </c>
      <c r="E202" s="52">
        <v>100</v>
      </c>
      <c r="F202" s="52">
        <v>100</v>
      </c>
      <c r="G202" s="52">
        <v>100</v>
      </c>
      <c r="H202" s="52">
        <v>100</v>
      </c>
      <c r="I202" s="43" t="s">
        <v>616</v>
      </c>
    </row>
    <row r="203" spans="1:9" s="21" customFormat="1" ht="260.25" customHeight="1" outlineLevel="1">
      <c r="A203" s="18" t="s">
        <v>464</v>
      </c>
      <c r="B203" s="20" t="s">
        <v>221</v>
      </c>
      <c r="C203" s="31" t="s">
        <v>85</v>
      </c>
      <c r="D203" s="52">
        <v>2.61</v>
      </c>
      <c r="E203" s="52">
        <v>0.35</v>
      </c>
      <c r="F203" s="52">
        <v>0</v>
      </c>
      <c r="G203" s="52">
        <v>0</v>
      </c>
      <c r="H203" s="52">
        <v>0</v>
      </c>
      <c r="I203" s="43" t="s">
        <v>534</v>
      </c>
    </row>
    <row r="204" spans="1:9" s="21" customFormat="1" ht="81.75" customHeight="1" outlineLevel="1">
      <c r="A204" s="18" t="s">
        <v>465</v>
      </c>
      <c r="B204" s="20" t="s">
        <v>211</v>
      </c>
      <c r="C204" s="31" t="s">
        <v>91</v>
      </c>
      <c r="D204" s="52">
        <v>1461437.9</v>
      </c>
      <c r="E204" s="52">
        <f>3004754</f>
        <v>3004754</v>
      </c>
      <c r="F204" s="52">
        <f>1102570.8</f>
        <v>1102570.8</v>
      </c>
      <c r="G204" s="52">
        <f>1077288.8</f>
        <v>1077288.8</v>
      </c>
      <c r="H204" s="52">
        <f>1060434.2</f>
        <v>1060434.2</v>
      </c>
      <c r="I204" s="43" t="s">
        <v>607</v>
      </c>
    </row>
    <row r="205" spans="1:9" s="21" customFormat="1" ht="82.5" customHeight="1" outlineLevel="1">
      <c r="A205" s="18" t="s">
        <v>50</v>
      </c>
      <c r="B205" s="20" t="s">
        <v>174</v>
      </c>
      <c r="C205" s="31" t="s">
        <v>91</v>
      </c>
      <c r="D205" s="52">
        <v>66137.9</v>
      </c>
      <c r="E205" s="52">
        <f>568957</f>
        <v>568957</v>
      </c>
      <c r="F205" s="52">
        <f>50770</f>
        <v>50770</v>
      </c>
      <c r="G205" s="52">
        <f>8803.1</f>
        <v>8803.1</v>
      </c>
      <c r="H205" s="52">
        <f>10634.4</f>
        <v>10634.4</v>
      </c>
      <c r="I205" s="43" t="s">
        <v>608</v>
      </c>
    </row>
    <row r="206" spans="1:9" s="21" customFormat="1" ht="65.25" customHeight="1" outlineLevel="1">
      <c r="A206" s="18" t="s">
        <v>51</v>
      </c>
      <c r="B206" s="20" t="s">
        <v>233</v>
      </c>
      <c r="C206" s="31" t="s">
        <v>91</v>
      </c>
      <c r="D206" s="52">
        <v>13165</v>
      </c>
      <c r="E206" s="52">
        <f>12958</f>
        <v>12958</v>
      </c>
      <c r="F206" s="52">
        <f>14621</f>
        <v>14621</v>
      </c>
      <c r="G206" s="52">
        <f>14621</f>
        <v>14621</v>
      </c>
      <c r="H206" s="52">
        <f>14621</f>
        <v>14621</v>
      </c>
      <c r="I206" s="43" t="s">
        <v>620</v>
      </c>
    </row>
    <row r="207" spans="1:9" s="21" customFormat="1" ht="51.75" outlineLevel="1">
      <c r="A207" s="18" t="s">
        <v>52</v>
      </c>
      <c r="B207" s="20" t="s">
        <v>227</v>
      </c>
      <c r="C207" s="31" t="s">
        <v>91</v>
      </c>
      <c r="D207" s="52">
        <v>0</v>
      </c>
      <c r="E207" s="52">
        <v>0</v>
      </c>
      <c r="F207" s="52">
        <v>0</v>
      </c>
      <c r="G207" s="52">
        <v>0</v>
      </c>
      <c r="H207" s="52">
        <v>0</v>
      </c>
      <c r="I207" s="43"/>
    </row>
    <row r="208" spans="1:9" s="21" customFormat="1" ht="17.25">
      <c r="A208" s="16">
        <v>1</v>
      </c>
      <c r="B208" s="27" t="s">
        <v>143</v>
      </c>
      <c r="C208" s="37"/>
      <c r="D208" s="32"/>
      <c r="E208" s="32"/>
      <c r="F208" s="32"/>
      <c r="G208" s="32"/>
      <c r="H208" s="32"/>
      <c r="I208" s="83"/>
    </row>
    <row r="209" spans="1:9" s="21" customFormat="1" ht="63.75" customHeight="1" outlineLevel="1">
      <c r="A209" s="18" t="s">
        <v>466</v>
      </c>
      <c r="B209" s="20" t="s">
        <v>291</v>
      </c>
      <c r="C209" s="31" t="s">
        <v>118</v>
      </c>
      <c r="D209" s="52"/>
      <c r="E209" s="52"/>
      <c r="F209" s="52"/>
      <c r="G209" s="52"/>
      <c r="H209" s="52"/>
      <c r="I209" s="43"/>
    </row>
    <row r="210" spans="1:9" s="21" customFormat="1" ht="66.75" customHeight="1" outlineLevel="1">
      <c r="A210" s="18" t="s">
        <v>467</v>
      </c>
      <c r="B210" s="20" t="s">
        <v>285</v>
      </c>
      <c r="C210" s="31" t="s">
        <v>85</v>
      </c>
      <c r="D210" s="57">
        <v>0.56</v>
      </c>
      <c r="E210" s="54">
        <v>2.69</v>
      </c>
      <c r="F210" s="54">
        <v>5.07</v>
      </c>
      <c r="G210" s="54">
        <v>5.07</v>
      </c>
      <c r="H210" s="54">
        <v>5.07</v>
      </c>
      <c r="I210" s="79" t="s">
        <v>511</v>
      </c>
    </row>
    <row r="211" spans="1:9" s="21" customFormat="1" ht="276" outlineLevel="1">
      <c r="A211" s="18" t="s">
        <v>468</v>
      </c>
      <c r="B211" s="20" t="s">
        <v>308</v>
      </c>
      <c r="C211" s="31" t="s">
        <v>85</v>
      </c>
      <c r="D211" s="54">
        <v>81.9</v>
      </c>
      <c r="E211" s="54">
        <v>92.77</v>
      </c>
      <c r="F211" s="54">
        <v>59.46</v>
      </c>
      <c r="G211" s="54">
        <v>60.79</v>
      </c>
      <c r="H211" s="54">
        <v>62.68</v>
      </c>
      <c r="I211" s="79" t="s">
        <v>513</v>
      </c>
    </row>
    <row r="212" spans="1:9" s="21" customFormat="1" ht="138" outlineLevel="1">
      <c r="A212" s="18" t="s">
        <v>469</v>
      </c>
      <c r="B212" s="20" t="s">
        <v>292</v>
      </c>
      <c r="C212" s="31" t="s">
        <v>85</v>
      </c>
      <c r="D212" s="57">
        <v>491.9</v>
      </c>
      <c r="E212" s="54">
        <v>503.3</v>
      </c>
      <c r="F212" s="54">
        <v>381</v>
      </c>
      <c r="G212" s="54">
        <v>409.5</v>
      </c>
      <c r="H212" s="54">
        <v>411</v>
      </c>
      <c r="I212" s="79" t="s">
        <v>546</v>
      </c>
    </row>
    <row r="213" spans="1:9" s="21" customFormat="1" ht="62.25" customHeight="1" outlineLevel="1">
      <c r="A213" s="18" t="s">
        <v>470</v>
      </c>
      <c r="B213" s="20" t="s">
        <v>249</v>
      </c>
      <c r="C213" s="31"/>
      <c r="D213" s="52"/>
      <c r="E213" s="52"/>
      <c r="F213" s="52"/>
      <c r="G213" s="52"/>
      <c r="H213" s="52"/>
      <c r="I213" s="79"/>
    </row>
    <row r="214" spans="1:9" s="21" customFormat="1" ht="67.5" customHeight="1" outlineLevel="1">
      <c r="A214" s="18" t="s">
        <v>53</v>
      </c>
      <c r="B214" s="20" t="s">
        <v>134</v>
      </c>
      <c r="C214" s="31" t="s">
        <v>85</v>
      </c>
      <c r="D214" s="57">
        <v>33.8</v>
      </c>
      <c r="E214" s="54">
        <v>33.8</v>
      </c>
      <c r="F214" s="54">
        <v>33.6</v>
      </c>
      <c r="G214" s="54">
        <v>33.6</v>
      </c>
      <c r="H214" s="54">
        <v>33.6</v>
      </c>
      <c r="I214" s="79" t="s">
        <v>547</v>
      </c>
    </row>
    <row r="215" spans="1:9" s="21" customFormat="1" ht="69" customHeight="1" outlineLevel="1">
      <c r="A215" s="18" t="s">
        <v>54</v>
      </c>
      <c r="B215" s="20" t="s">
        <v>92</v>
      </c>
      <c r="C215" s="31" t="s">
        <v>85</v>
      </c>
      <c r="D215" s="57">
        <v>34.38</v>
      </c>
      <c r="E215" s="54">
        <v>34.38</v>
      </c>
      <c r="F215" s="54">
        <v>34.38</v>
      </c>
      <c r="G215" s="54">
        <v>34.38</v>
      </c>
      <c r="H215" s="54">
        <v>34.38</v>
      </c>
      <c r="I215" s="79" t="s">
        <v>544</v>
      </c>
    </row>
    <row r="216" spans="1:9" s="21" customFormat="1" ht="64.5" customHeight="1" outlineLevel="1">
      <c r="A216" s="18" t="s">
        <v>55</v>
      </c>
      <c r="B216" s="20" t="s">
        <v>110</v>
      </c>
      <c r="C216" s="31" t="s">
        <v>85</v>
      </c>
      <c r="D216" s="57">
        <v>0</v>
      </c>
      <c r="E216" s="54">
        <v>0</v>
      </c>
      <c r="F216" s="54">
        <v>0</v>
      </c>
      <c r="G216" s="54">
        <v>0</v>
      </c>
      <c r="H216" s="54">
        <v>0</v>
      </c>
      <c r="I216" s="79" t="s">
        <v>545</v>
      </c>
    </row>
    <row r="217" spans="1:9" s="21" customFormat="1" ht="51.75" outlineLevel="1">
      <c r="A217" s="18" t="s">
        <v>471</v>
      </c>
      <c r="B217" s="20" t="s">
        <v>232</v>
      </c>
      <c r="C217" s="31" t="s">
        <v>118</v>
      </c>
      <c r="D217" s="57"/>
      <c r="E217" s="54"/>
      <c r="F217" s="54"/>
      <c r="G217" s="54"/>
      <c r="H217" s="54"/>
      <c r="I217" s="43"/>
    </row>
    <row r="218" spans="1:9" s="21" customFormat="1" ht="102.75" customHeight="1" outlineLevel="1">
      <c r="A218" s="18" t="s">
        <v>472</v>
      </c>
      <c r="B218" s="20" t="s">
        <v>172</v>
      </c>
      <c r="C218" s="31" t="s">
        <v>91</v>
      </c>
      <c r="D218" s="57">
        <v>308513.4</v>
      </c>
      <c r="E218" s="57">
        <f>304542</f>
        <v>304542</v>
      </c>
      <c r="F218" s="57">
        <f>232534.4</f>
        <v>232534.4</v>
      </c>
      <c r="G218" s="57">
        <f>249459.5</f>
        <v>249459.5</v>
      </c>
      <c r="H218" s="57">
        <f>271910.8</f>
        <v>271910.8</v>
      </c>
      <c r="I218" s="79" t="s">
        <v>622</v>
      </c>
    </row>
    <row r="219" spans="1:9" s="21" customFormat="1" ht="122.25" customHeight="1" outlineLevel="1">
      <c r="A219" s="18" t="s">
        <v>473</v>
      </c>
      <c r="B219" s="20" t="s">
        <v>266</v>
      </c>
      <c r="C219" s="31" t="s">
        <v>91</v>
      </c>
      <c r="D219" s="57">
        <v>15254.2</v>
      </c>
      <c r="E219" s="57">
        <v>13892.6</v>
      </c>
      <c r="F219" s="57">
        <f>7614.8</f>
        <v>7614.8</v>
      </c>
      <c r="G219" s="57">
        <f>4714.1</f>
        <v>4714.1</v>
      </c>
      <c r="H219" s="57">
        <f>13746.3</f>
        <v>13746.3</v>
      </c>
      <c r="I219" s="79" t="s">
        <v>623</v>
      </c>
    </row>
    <row r="220" spans="1:9" s="21" customFormat="1" ht="102.75" customHeight="1" outlineLevel="1">
      <c r="A220" s="18" t="s">
        <v>474</v>
      </c>
      <c r="B220" s="20" t="s">
        <v>256</v>
      </c>
      <c r="C220" s="31" t="s">
        <v>91</v>
      </c>
      <c r="D220" s="57">
        <v>114273.6</v>
      </c>
      <c r="E220" s="57">
        <v>166212.8</v>
      </c>
      <c r="F220" s="57">
        <f>95936.8+28346.2</f>
        <v>124283</v>
      </c>
      <c r="G220" s="57">
        <f>100190.5+29602.9</f>
        <v>129793.4</v>
      </c>
      <c r="H220" s="57">
        <f>100190.5+29602.9</f>
        <v>129793.4</v>
      </c>
      <c r="I220" s="79" t="s">
        <v>624</v>
      </c>
    </row>
    <row r="221" spans="1:9" s="21" customFormat="1" ht="104.25" customHeight="1" outlineLevel="1">
      <c r="A221" s="18" t="s">
        <v>475</v>
      </c>
      <c r="B221" s="20" t="s">
        <v>303</v>
      </c>
      <c r="C221" s="31" t="s">
        <v>85</v>
      </c>
      <c r="D221" s="57">
        <v>0</v>
      </c>
      <c r="E221" s="57">
        <v>0</v>
      </c>
      <c r="F221" s="57">
        <v>0</v>
      </c>
      <c r="G221" s="57">
        <v>0</v>
      </c>
      <c r="H221" s="57">
        <v>0</v>
      </c>
      <c r="I221" s="79" t="s">
        <v>512</v>
      </c>
    </row>
    <row r="222" spans="1:9" s="21" customFormat="1" ht="59.25" customHeight="1" outlineLevel="1">
      <c r="A222" s="18" t="s">
        <v>476</v>
      </c>
      <c r="B222" s="20" t="s">
        <v>260</v>
      </c>
      <c r="C222" s="31" t="s">
        <v>85</v>
      </c>
      <c r="D222" s="52">
        <v>0</v>
      </c>
      <c r="E222" s="52">
        <v>0</v>
      </c>
      <c r="F222" s="52">
        <v>0</v>
      </c>
      <c r="G222" s="52">
        <v>0</v>
      </c>
      <c r="H222" s="52">
        <v>0</v>
      </c>
      <c r="I222" s="43"/>
    </row>
    <row r="223" spans="1:9" s="21" customFormat="1" ht="57" customHeight="1" outlineLevel="1">
      <c r="A223" s="18" t="s">
        <v>477</v>
      </c>
      <c r="B223" s="20" t="s">
        <v>293</v>
      </c>
      <c r="C223" s="31" t="s">
        <v>85</v>
      </c>
      <c r="D223" s="52">
        <v>44.9</v>
      </c>
      <c r="E223" s="52">
        <v>50.7</v>
      </c>
      <c r="F223" s="52">
        <v>51</v>
      </c>
      <c r="G223" s="52">
        <v>52</v>
      </c>
      <c r="H223" s="52">
        <v>55</v>
      </c>
      <c r="I223" s="43"/>
    </row>
    <row r="224" spans="1:9" s="21" customFormat="1" ht="57" customHeight="1" outlineLevel="1">
      <c r="A224" s="18" t="s">
        <v>478</v>
      </c>
      <c r="B224" s="20" t="s">
        <v>247</v>
      </c>
      <c r="C224" s="31" t="s">
        <v>87</v>
      </c>
      <c r="D224" s="52">
        <v>0</v>
      </c>
      <c r="E224" s="52">
        <v>1</v>
      </c>
      <c r="F224" s="52">
        <v>1</v>
      </c>
      <c r="G224" s="52">
        <v>1</v>
      </c>
      <c r="H224" s="52">
        <v>1</v>
      </c>
      <c r="I224" s="43"/>
    </row>
    <row r="225" spans="1:9" s="21" customFormat="1" ht="27.75" customHeight="1" outlineLevel="1">
      <c r="A225" s="18" t="s">
        <v>479</v>
      </c>
      <c r="B225" s="20" t="s">
        <v>147</v>
      </c>
      <c r="C225" s="31" t="s">
        <v>94</v>
      </c>
      <c r="D225" s="52">
        <v>176.814</v>
      </c>
      <c r="E225" s="52">
        <v>177.113</v>
      </c>
      <c r="F225" s="52">
        <v>178.051</v>
      </c>
      <c r="G225" s="52">
        <v>177.889</v>
      </c>
      <c r="H225" s="52">
        <v>177.747</v>
      </c>
      <c r="I225" s="36"/>
    </row>
    <row r="226" spans="1:9" s="21" customFormat="1" ht="27.75" customHeight="1" outlineLevel="1">
      <c r="A226" s="18" t="s">
        <v>480</v>
      </c>
      <c r="B226" s="20" t="s">
        <v>133</v>
      </c>
      <c r="C226" s="31" t="s">
        <v>94</v>
      </c>
      <c r="D226" s="52">
        <v>177.541</v>
      </c>
      <c r="E226" s="52">
        <v>176.087</v>
      </c>
      <c r="F226" s="52">
        <v>178.139</v>
      </c>
      <c r="G226" s="52">
        <v>177.963</v>
      </c>
      <c r="H226" s="52">
        <v>177.816</v>
      </c>
      <c r="I226" s="36"/>
    </row>
    <row r="227" spans="1:9" s="21" customFormat="1" ht="27.75" customHeight="1" outlineLevel="1">
      <c r="A227" s="18" t="s">
        <v>481</v>
      </c>
      <c r="B227" s="20" t="s">
        <v>130</v>
      </c>
      <c r="C227" s="31" t="s">
        <v>94</v>
      </c>
      <c r="D227" s="52">
        <v>176.087</v>
      </c>
      <c r="E227" s="52">
        <v>178.139</v>
      </c>
      <c r="F227" s="52">
        <v>177.963</v>
      </c>
      <c r="G227" s="52">
        <v>177.816</v>
      </c>
      <c r="H227" s="52">
        <v>177.678</v>
      </c>
      <c r="I227" s="36"/>
    </row>
    <row r="228" spans="1:9" s="21" customFormat="1" ht="116.25" customHeight="1" outlineLevel="1">
      <c r="A228" s="18" t="s">
        <v>482</v>
      </c>
      <c r="B228" s="20" t="s">
        <v>157</v>
      </c>
      <c r="C228" s="31" t="s">
        <v>91</v>
      </c>
      <c r="D228" s="52">
        <v>13638370.5</v>
      </c>
      <c r="E228" s="52">
        <f>15558468</f>
        <v>15558468</v>
      </c>
      <c r="F228" s="52">
        <f>14050272.7</f>
        <v>14050272.7</v>
      </c>
      <c r="G228" s="52">
        <f>14543420</f>
        <v>14543420</v>
      </c>
      <c r="H228" s="52">
        <f>14663907.8</f>
        <v>14663907.8</v>
      </c>
      <c r="I228" s="43" t="s">
        <v>612</v>
      </c>
    </row>
    <row r="229" spans="1:9" s="21" customFormat="1" ht="87" customHeight="1" outlineLevel="1">
      <c r="A229" s="18" t="s">
        <v>56</v>
      </c>
      <c r="B229" s="20" t="s">
        <v>180</v>
      </c>
      <c r="C229" s="31" t="s">
        <v>91</v>
      </c>
      <c r="D229" s="52">
        <v>518537.7</v>
      </c>
      <c r="E229" s="52">
        <v>967421.9</v>
      </c>
      <c r="F229" s="52">
        <f>224686</f>
        <v>224686</v>
      </c>
      <c r="G229" s="52">
        <f>161624.8+36911.7</f>
        <v>198536.5</v>
      </c>
      <c r="H229" s="52">
        <f>179514.7+37792.7</f>
        <v>217307.40000000002</v>
      </c>
      <c r="I229" s="43" t="s">
        <v>613</v>
      </c>
    </row>
    <row r="230" spans="1:9" s="21" customFormat="1" ht="42.75" customHeight="1" outlineLevel="1">
      <c r="A230" s="18" t="s">
        <v>483</v>
      </c>
      <c r="B230" s="20" t="s">
        <v>178</v>
      </c>
      <c r="C230" s="31" t="s">
        <v>91</v>
      </c>
      <c r="D230" s="52"/>
      <c r="E230" s="52"/>
      <c r="F230" s="52"/>
      <c r="G230" s="52"/>
      <c r="H230" s="52"/>
      <c r="I230" s="43"/>
    </row>
    <row r="231" spans="1:9" s="21" customFormat="1" ht="50.25" customHeight="1" outlineLevel="1">
      <c r="A231" s="18" t="s">
        <v>484</v>
      </c>
      <c r="B231" s="20" t="s">
        <v>633</v>
      </c>
      <c r="C231" s="31" t="s">
        <v>91</v>
      </c>
      <c r="D231" s="52">
        <v>359609</v>
      </c>
      <c r="E231" s="52">
        <v>391160</v>
      </c>
      <c r="F231" s="52">
        <v>324101.9</v>
      </c>
      <c r="G231" s="52">
        <v>310831</v>
      </c>
      <c r="H231" s="52">
        <v>310831</v>
      </c>
      <c r="I231" s="43" t="s">
        <v>614</v>
      </c>
    </row>
    <row r="232" spans="1:9" s="21" customFormat="1" ht="32.25" customHeight="1" outlineLevel="1">
      <c r="A232" s="18" t="s">
        <v>57</v>
      </c>
      <c r="B232" s="20" t="s">
        <v>153</v>
      </c>
      <c r="C232" s="31" t="s">
        <v>91</v>
      </c>
      <c r="D232" s="52">
        <v>2033.83</v>
      </c>
      <c r="E232" s="52">
        <f>391160000/177113</f>
        <v>2208.533535087769</v>
      </c>
      <c r="F232" s="52">
        <f>324101900/178051</f>
        <v>1820.2756513583188</v>
      </c>
      <c r="G232" s="52">
        <f>310831000/177889</f>
        <v>1747.331200917426</v>
      </c>
      <c r="H232" s="52">
        <f>310831000/177747</f>
        <v>1748.7271233832357</v>
      </c>
      <c r="I232" s="43"/>
    </row>
    <row r="233" spans="1:9" s="21" customFormat="1" ht="76.5" customHeight="1" outlineLevel="1">
      <c r="A233" s="18" t="s">
        <v>485</v>
      </c>
      <c r="B233" s="20" t="s">
        <v>306</v>
      </c>
      <c r="C233" s="31" t="s">
        <v>85</v>
      </c>
      <c r="D233" s="52">
        <v>3.77</v>
      </c>
      <c r="E233" s="52">
        <v>30.9</v>
      </c>
      <c r="F233" s="52">
        <v>35.7</v>
      </c>
      <c r="G233" s="52">
        <v>35.9</v>
      </c>
      <c r="H233" s="52">
        <v>33.3</v>
      </c>
      <c r="I233" s="43"/>
    </row>
    <row r="234" spans="1:9" s="21" customFormat="1" ht="210" customHeight="1" outlineLevel="1">
      <c r="A234" s="18" t="s">
        <v>486</v>
      </c>
      <c r="B234" s="20" t="s">
        <v>252</v>
      </c>
      <c r="C234" s="31" t="s">
        <v>82</v>
      </c>
      <c r="D234" s="52">
        <v>56</v>
      </c>
      <c r="E234" s="52">
        <v>30</v>
      </c>
      <c r="F234" s="52">
        <v>35</v>
      </c>
      <c r="G234" s="52">
        <v>35</v>
      </c>
      <c r="H234" s="52">
        <v>35</v>
      </c>
      <c r="I234" s="43" t="s">
        <v>541</v>
      </c>
    </row>
    <row r="235" spans="1:9" s="21" customFormat="1" ht="136.5" customHeight="1" outlineLevel="1">
      <c r="A235" s="18" t="s">
        <v>487</v>
      </c>
      <c r="B235" s="20" t="s">
        <v>229</v>
      </c>
      <c r="C235" s="31" t="s">
        <v>82</v>
      </c>
      <c r="D235" s="52">
        <v>162</v>
      </c>
      <c r="E235" s="52">
        <v>128</v>
      </c>
      <c r="F235" s="52">
        <v>130</v>
      </c>
      <c r="G235" s="52">
        <v>130</v>
      </c>
      <c r="H235" s="52">
        <v>130</v>
      </c>
      <c r="I235" s="43" t="s">
        <v>542</v>
      </c>
    </row>
    <row r="236" spans="1:9" s="21" customFormat="1" ht="126.75" customHeight="1" outlineLevel="1">
      <c r="A236" s="18" t="s">
        <v>488</v>
      </c>
      <c r="B236" s="20" t="s">
        <v>275</v>
      </c>
      <c r="C236" s="31" t="s">
        <v>82</v>
      </c>
      <c r="D236" s="52">
        <v>89</v>
      </c>
      <c r="E236" s="52">
        <v>25</v>
      </c>
      <c r="F236" s="52">
        <v>25</v>
      </c>
      <c r="G236" s="52">
        <v>25</v>
      </c>
      <c r="H236" s="52">
        <v>25</v>
      </c>
      <c r="I236" s="43" t="s">
        <v>543</v>
      </c>
    </row>
    <row r="237" spans="1:9" s="21" customFormat="1" ht="17.25">
      <c r="A237" s="16">
        <v>1</v>
      </c>
      <c r="B237" s="27" t="s">
        <v>168</v>
      </c>
      <c r="C237" s="37"/>
      <c r="D237" s="32"/>
      <c r="E237" s="32"/>
      <c r="F237" s="32"/>
      <c r="G237" s="32"/>
      <c r="H237" s="32"/>
      <c r="I237" s="82"/>
    </row>
    <row r="238" spans="1:9" s="21" customFormat="1" ht="41.25" customHeight="1" outlineLevel="1">
      <c r="A238" s="18" t="s">
        <v>489</v>
      </c>
      <c r="B238" s="20" t="s">
        <v>203</v>
      </c>
      <c r="C238" s="31"/>
      <c r="D238" s="52"/>
      <c r="E238" s="52"/>
      <c r="F238" s="52"/>
      <c r="G238" s="52"/>
      <c r="H238" s="52"/>
      <c r="I238" s="43"/>
    </row>
    <row r="239" spans="1:9" s="21" customFormat="1" ht="39" customHeight="1" outlineLevel="1">
      <c r="A239" s="18" t="s">
        <v>58</v>
      </c>
      <c r="B239" s="20" t="s">
        <v>106</v>
      </c>
      <c r="C239" s="31" t="s">
        <v>107</v>
      </c>
      <c r="D239" s="52">
        <v>1648</v>
      </c>
      <c r="E239" s="52">
        <v>1529</v>
      </c>
      <c r="F239" s="52">
        <v>1622</v>
      </c>
      <c r="G239" s="52">
        <v>1622</v>
      </c>
      <c r="H239" s="52">
        <v>1622</v>
      </c>
      <c r="I239" s="114" t="s">
        <v>535</v>
      </c>
    </row>
    <row r="240" spans="1:9" s="21" customFormat="1" ht="39" customHeight="1" outlineLevel="1">
      <c r="A240" s="18" t="s">
        <v>59</v>
      </c>
      <c r="B240" s="20" t="s">
        <v>100</v>
      </c>
      <c r="C240" s="31" t="s">
        <v>127</v>
      </c>
      <c r="D240" s="52">
        <v>0.4</v>
      </c>
      <c r="E240" s="52">
        <v>0.4</v>
      </c>
      <c r="F240" s="52">
        <v>0.4</v>
      </c>
      <c r="G240" s="52">
        <v>0.4</v>
      </c>
      <c r="H240" s="52">
        <v>0.4</v>
      </c>
      <c r="I240" s="114"/>
    </row>
    <row r="241" spans="1:9" s="21" customFormat="1" ht="39" customHeight="1" outlineLevel="1">
      <c r="A241" s="18" t="s">
        <v>60</v>
      </c>
      <c r="B241" s="20" t="s">
        <v>93</v>
      </c>
      <c r="C241" s="31" t="s">
        <v>121</v>
      </c>
      <c r="D241" s="52">
        <v>48</v>
      </c>
      <c r="E241" s="52">
        <v>48.3</v>
      </c>
      <c r="F241" s="52">
        <v>49.1</v>
      </c>
      <c r="G241" s="52">
        <v>49.2</v>
      </c>
      <c r="H241" s="52">
        <v>49.2</v>
      </c>
      <c r="I241" s="114"/>
    </row>
    <row r="242" spans="1:9" s="21" customFormat="1" ht="39" customHeight="1" outlineLevel="1">
      <c r="A242" s="18" t="s">
        <v>61</v>
      </c>
      <c r="B242" s="20" t="s">
        <v>96</v>
      </c>
      <c r="C242" s="31" t="s">
        <v>121</v>
      </c>
      <c r="D242" s="52">
        <v>112.1</v>
      </c>
      <c r="E242" s="52">
        <v>110.73</v>
      </c>
      <c r="F242" s="52">
        <v>112.48</v>
      </c>
      <c r="G242" s="52">
        <v>112.8</v>
      </c>
      <c r="H242" s="52">
        <v>112.8</v>
      </c>
      <c r="I242" s="114"/>
    </row>
    <row r="243" spans="1:9" s="21" customFormat="1" ht="42" customHeight="1" outlineLevel="1">
      <c r="A243" s="18" t="s">
        <v>62</v>
      </c>
      <c r="B243" s="20" t="s">
        <v>95</v>
      </c>
      <c r="C243" s="31" t="s">
        <v>121</v>
      </c>
      <c r="D243" s="52">
        <v>0</v>
      </c>
      <c r="E243" s="52">
        <v>0</v>
      </c>
      <c r="F243" s="52">
        <v>0</v>
      </c>
      <c r="G243" s="52">
        <v>0</v>
      </c>
      <c r="H243" s="52">
        <v>0</v>
      </c>
      <c r="I243" s="114"/>
    </row>
    <row r="244" spans="1:9" s="21" customFormat="1" ht="41.25" customHeight="1" outlineLevel="1">
      <c r="A244" s="18" t="s">
        <v>490</v>
      </c>
      <c r="B244" s="20" t="s">
        <v>215</v>
      </c>
      <c r="C244" s="31"/>
      <c r="D244" s="52"/>
      <c r="E244" s="52"/>
      <c r="F244" s="52"/>
      <c r="G244" s="52"/>
      <c r="H244" s="52"/>
      <c r="I244" s="43"/>
    </row>
    <row r="245" spans="1:9" s="21" customFormat="1" ht="51.75" outlineLevel="1">
      <c r="A245" s="18" t="s">
        <v>63</v>
      </c>
      <c r="B245" s="20" t="s">
        <v>106</v>
      </c>
      <c r="C245" s="31" t="s">
        <v>491</v>
      </c>
      <c r="D245" s="52">
        <v>485.44</v>
      </c>
      <c r="E245" s="52">
        <v>394.61</v>
      </c>
      <c r="F245" s="52">
        <v>462.62</v>
      </c>
      <c r="G245" s="52">
        <v>449.15</v>
      </c>
      <c r="H245" s="52">
        <v>436.02</v>
      </c>
      <c r="I245" s="114" t="s">
        <v>536</v>
      </c>
    </row>
    <row r="246" spans="1:9" s="21" customFormat="1" ht="51.75" outlineLevel="1">
      <c r="A246" s="18" t="s">
        <v>64</v>
      </c>
      <c r="B246" s="20" t="s">
        <v>100</v>
      </c>
      <c r="C246" s="31" t="s">
        <v>492</v>
      </c>
      <c r="D246" s="52">
        <v>0.41</v>
      </c>
      <c r="E246" s="52">
        <v>0.32</v>
      </c>
      <c r="F246" s="52">
        <v>0.35</v>
      </c>
      <c r="G246" s="52">
        <v>0.34</v>
      </c>
      <c r="H246" s="52">
        <v>0.33</v>
      </c>
      <c r="I246" s="114"/>
    </row>
    <row r="247" spans="1:9" s="21" customFormat="1" ht="51.75" outlineLevel="1">
      <c r="A247" s="18" t="s">
        <v>65</v>
      </c>
      <c r="B247" s="20" t="s">
        <v>93</v>
      </c>
      <c r="C247" s="31" t="s">
        <v>131</v>
      </c>
      <c r="D247" s="52">
        <v>5.55</v>
      </c>
      <c r="E247" s="52">
        <v>4.47</v>
      </c>
      <c r="F247" s="52">
        <v>6.18</v>
      </c>
      <c r="G247" s="52">
        <v>6</v>
      </c>
      <c r="H247" s="52">
        <v>5.82</v>
      </c>
      <c r="I247" s="114"/>
    </row>
    <row r="248" spans="1:9" s="21" customFormat="1" ht="51.75" outlineLevel="1">
      <c r="A248" s="18" t="s">
        <v>66</v>
      </c>
      <c r="B248" s="20" t="s">
        <v>96</v>
      </c>
      <c r="C248" s="31" t="s">
        <v>131</v>
      </c>
      <c r="D248" s="52">
        <v>14.65</v>
      </c>
      <c r="E248" s="52">
        <v>13.79</v>
      </c>
      <c r="F248" s="52">
        <v>15.19</v>
      </c>
      <c r="G248" s="52">
        <v>14.75</v>
      </c>
      <c r="H248" s="52">
        <v>14.31</v>
      </c>
      <c r="I248" s="114"/>
    </row>
    <row r="249" spans="1:9" s="21" customFormat="1" ht="51.75" outlineLevel="1">
      <c r="A249" s="18" t="s">
        <v>67</v>
      </c>
      <c r="B249" s="20" t="s">
        <v>95</v>
      </c>
      <c r="C249" s="31" t="s">
        <v>131</v>
      </c>
      <c r="D249" s="52">
        <v>0</v>
      </c>
      <c r="E249" s="52">
        <v>0</v>
      </c>
      <c r="F249" s="52">
        <v>0</v>
      </c>
      <c r="G249" s="52">
        <v>0</v>
      </c>
      <c r="H249" s="52">
        <v>0</v>
      </c>
      <c r="I249" s="114"/>
    </row>
    <row r="250" spans="1:9" s="21" customFormat="1" ht="17.25">
      <c r="A250" s="23">
        <v>1</v>
      </c>
      <c r="B250" s="121" t="s">
        <v>493</v>
      </c>
      <c r="C250" s="122"/>
      <c r="D250" s="122"/>
      <c r="E250" s="122"/>
      <c r="F250" s="122"/>
      <c r="G250" s="122"/>
      <c r="H250" s="122"/>
      <c r="I250" s="123"/>
    </row>
    <row r="251" spans="1:9" s="21" customFormat="1" ht="17.25">
      <c r="A251" s="24">
        <v>1</v>
      </c>
      <c r="B251" s="108" t="s">
        <v>494</v>
      </c>
      <c r="C251" s="109"/>
      <c r="D251" s="109"/>
      <c r="E251" s="109"/>
      <c r="F251" s="109"/>
      <c r="G251" s="109"/>
      <c r="H251" s="109"/>
      <c r="I251" s="110"/>
    </row>
    <row r="252" spans="1:9" s="21" customFormat="1" ht="157.5" customHeight="1" outlineLevel="1">
      <c r="A252" s="18" t="s">
        <v>495</v>
      </c>
      <c r="B252" s="20" t="s">
        <v>309</v>
      </c>
      <c r="C252" s="31" t="s">
        <v>85</v>
      </c>
      <c r="D252" s="52">
        <v>5.61</v>
      </c>
      <c r="E252" s="52">
        <v>6.45</v>
      </c>
      <c r="F252" s="52">
        <v>1.68</v>
      </c>
      <c r="G252" s="52">
        <v>1.22</v>
      </c>
      <c r="H252" s="52">
        <v>1.222</v>
      </c>
      <c r="I252" s="43" t="s">
        <v>537</v>
      </c>
    </row>
    <row r="253" spans="1:9" s="21" customFormat="1" ht="91.5" customHeight="1" outlineLevel="1">
      <c r="A253" s="18" t="s">
        <v>496</v>
      </c>
      <c r="B253" s="20" t="s">
        <v>261</v>
      </c>
      <c r="C253" s="31" t="s">
        <v>85</v>
      </c>
      <c r="D253" s="52">
        <v>100</v>
      </c>
      <c r="E253" s="52">
        <v>100</v>
      </c>
      <c r="F253" s="52">
        <v>100</v>
      </c>
      <c r="G253" s="52">
        <v>100</v>
      </c>
      <c r="H253" s="52">
        <v>100</v>
      </c>
      <c r="I253" s="43" t="s">
        <v>538</v>
      </c>
    </row>
    <row r="254" spans="1:9" s="21" customFormat="1" ht="119.25" customHeight="1" outlineLevel="1">
      <c r="A254" s="18" t="s">
        <v>497</v>
      </c>
      <c r="B254" s="20" t="s">
        <v>237</v>
      </c>
      <c r="C254" s="31" t="s">
        <v>85</v>
      </c>
      <c r="D254" s="52">
        <v>85.8</v>
      </c>
      <c r="E254" s="52">
        <v>85.8</v>
      </c>
      <c r="F254" s="52">
        <v>85.8</v>
      </c>
      <c r="G254" s="52">
        <v>85.8</v>
      </c>
      <c r="H254" s="52">
        <v>85.8</v>
      </c>
      <c r="I254" s="43" t="s">
        <v>539</v>
      </c>
    </row>
    <row r="255" spans="1:228" s="21" customFormat="1" ht="118.5" customHeight="1" outlineLevel="1">
      <c r="A255" s="18">
        <v>153</v>
      </c>
      <c r="B255" s="20" t="s">
        <v>282</v>
      </c>
      <c r="C255" s="31" t="s">
        <v>85</v>
      </c>
      <c r="D255" s="30">
        <v>7.5</v>
      </c>
      <c r="E255" s="31">
        <v>7.7</v>
      </c>
      <c r="F255" s="31">
        <v>0</v>
      </c>
      <c r="G255" s="31">
        <v>0</v>
      </c>
      <c r="H255" s="31">
        <v>0</v>
      </c>
      <c r="I255" s="35" t="s">
        <v>540</v>
      </c>
      <c r="HR255" s="18"/>
      <c r="HS255" s="20"/>
      <c r="HT255" s="22"/>
    </row>
  </sheetData>
  <sheetProtection/>
  <mergeCells count="21">
    <mergeCell ref="B250:I250"/>
    <mergeCell ref="I156:I158"/>
    <mergeCell ref="I126:I131"/>
    <mergeCell ref="I189:I193"/>
    <mergeCell ref="I239:I243"/>
    <mergeCell ref="I52:I60"/>
    <mergeCell ref="I133:I135"/>
    <mergeCell ref="I119:I121"/>
    <mergeCell ref="I148:I151"/>
    <mergeCell ref="I14:I15"/>
    <mergeCell ref="I245:I249"/>
    <mergeCell ref="I30:I31"/>
    <mergeCell ref="I162:I164"/>
    <mergeCell ref="B251:I251"/>
    <mergeCell ref="A1:I1"/>
    <mergeCell ref="A2:I2"/>
    <mergeCell ref="A3:I3"/>
    <mergeCell ref="B4:B5"/>
    <mergeCell ref="C4:C5"/>
    <mergeCell ref="D4:H4"/>
    <mergeCell ref="I4:I5"/>
  </mergeCells>
  <printOptions horizontalCentered="1"/>
  <pageMargins left="0.31496062992125984" right="0.2755905511811024" top="0.3937007874015748" bottom="0.35433070866141736" header="0.1968503937007874" footer="0.1968503937007874"/>
  <pageSetup fitToHeight="18" fitToWidth="1" horizontalDpi="600" verticalDpi="600" orientation="landscape" paperSize="9" scale="43" r:id="rId3"/>
  <headerFooter alignWithMargins="0">
    <oddHeader>&amp;C&amp;P</oddHeader>
  </headerFooter>
  <legacyDrawing r:id="rId2"/>
</worksheet>
</file>

<file path=xl/worksheets/sheet3.xml><?xml version="1.0" encoding="utf-8"?>
<worksheet xmlns="http://schemas.openxmlformats.org/spreadsheetml/2006/main" xmlns:r="http://schemas.openxmlformats.org/officeDocument/2006/relationships">
  <dimension ref="A1:FK15"/>
  <sheetViews>
    <sheetView zoomScaleSheetLayoutView="110" zoomScalePageLayoutView="0" workbookViewId="0" topLeftCell="A1">
      <selection activeCell="CB7" sqref="CB7"/>
    </sheetView>
  </sheetViews>
  <sheetFormatPr defaultColWidth="0.85546875" defaultRowHeight="12.75"/>
  <cols>
    <col min="1" max="16384" width="0.85546875" style="13" customWidth="1"/>
  </cols>
  <sheetData>
    <row r="1" s="8" customFormat="1" ht="12">
      <c r="F1" s="8" t="s">
        <v>330</v>
      </c>
    </row>
    <row r="2" spans="1:167" s="8" customFormat="1" ht="61.5" customHeight="1">
      <c r="A2" s="127" t="s">
        <v>331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row>
    <row r="3" spans="1:167" s="8" customFormat="1" ht="73.5" customHeight="1">
      <c r="A3" s="127" t="s">
        <v>332</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row>
    <row r="4" spans="1:167" s="8" customFormat="1" ht="12">
      <c r="A4" s="9"/>
      <c r="B4" s="10"/>
      <c r="C4" s="10"/>
      <c r="D4" s="10"/>
      <c r="E4" s="10"/>
      <c r="F4" s="11" t="s">
        <v>333</v>
      </c>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167" s="8" customFormat="1" ht="12">
      <c r="A5" s="9"/>
      <c r="B5" s="10"/>
      <c r="C5" s="10"/>
      <c r="D5" s="10"/>
      <c r="E5" s="10"/>
      <c r="F5" s="11" t="s">
        <v>334</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row>
    <row r="6" spans="1:167" s="8" customFormat="1" ht="12">
      <c r="A6" s="9"/>
      <c r="B6" s="10"/>
      <c r="C6" s="10"/>
      <c r="D6" s="10"/>
      <c r="E6" s="10"/>
      <c r="F6" s="11" t="s">
        <v>335</v>
      </c>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row>
    <row r="7" s="8" customFormat="1" ht="12">
      <c r="F7" s="8" t="s">
        <v>336</v>
      </c>
    </row>
    <row r="8" s="8" customFormat="1" ht="12">
      <c r="F8" s="8" t="s">
        <v>337</v>
      </c>
    </row>
    <row r="9" s="8" customFormat="1" ht="12">
      <c r="F9" s="8" t="s">
        <v>338</v>
      </c>
    </row>
    <row r="10" s="8" customFormat="1" ht="12">
      <c r="F10" s="8" t="s">
        <v>339</v>
      </c>
    </row>
    <row r="11" spans="2:167" s="8" customFormat="1" ht="12" customHeight="1">
      <c r="B11" s="11"/>
      <c r="C11" s="11"/>
      <c r="D11" s="11"/>
      <c r="E11" s="11"/>
      <c r="F11" s="11" t="s">
        <v>340</v>
      </c>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row>
    <row r="12" spans="1:167" s="8" customFormat="1" ht="48" customHeight="1">
      <c r="A12" s="127" t="s">
        <v>341</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row>
    <row r="13" spans="1:167" s="12" customFormat="1" ht="24" customHeight="1">
      <c r="A13" s="127" t="s">
        <v>342</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row>
    <row r="14" s="8" customFormat="1" ht="12">
      <c r="F14" s="11" t="s">
        <v>343</v>
      </c>
    </row>
    <row r="15" s="8" customFormat="1" ht="12">
      <c r="F15" s="11" t="s">
        <v>344</v>
      </c>
    </row>
  </sheetData>
  <sheetProtection/>
  <mergeCells count="4">
    <mergeCell ref="A2:FK2"/>
    <mergeCell ref="A3:FK3"/>
    <mergeCell ref="A12:FK12"/>
    <mergeCell ref="A13:FK1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Мальцева А.В.</cp:lastModifiedBy>
  <cp:lastPrinted>2012-05-11T10:00:48Z</cp:lastPrinted>
  <dcterms:created xsi:type="dcterms:W3CDTF">2003-08-27T16:40:13Z</dcterms:created>
  <dcterms:modified xsi:type="dcterms:W3CDTF">2012-05-14T04:43:42Z</dcterms:modified>
  <cp:category/>
  <cp:version/>
  <cp:contentType/>
  <cp:contentStatus/>
</cp:coreProperties>
</file>