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omments3.xml" ContentType="application/vnd.openxmlformats-officedocument.spreadsheetml.comments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orlanovaAV\Desktop\Материалы\Ежемесячная информация\Книжка на 2017 год\В информатизацию_книжка\"/>
    </mc:Choice>
  </mc:AlternateContent>
  <bookViews>
    <workbookView xWindow="0" yWindow="0" windowWidth="28800" windowHeight="12435" tabRatio="758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налоги" sheetId="31" state="hidden" r:id="rId7"/>
    <sheet name="на 01.10.17" sheetId="145" state="hidden" r:id="rId8"/>
    <sheet name="стр-ра гор доходов" sheetId="52" state="hidden" r:id="rId9"/>
    <sheet name="бюджет" sheetId="82" state="hidden" r:id="rId10"/>
    <sheet name="исп гор бюдж" sheetId="29" state="hidden" r:id="rId11"/>
    <sheet name="ДКВ " sheetId="214" state="hidden" r:id="rId12"/>
    <sheet name="сеть учреждений" sheetId="297" r:id="rId13"/>
    <sheet name="типы учреждений" sheetId="298" r:id="rId14"/>
    <sheet name="эк. показ. " sheetId="242" state="hidden" r:id="rId15"/>
    <sheet name="цены на металл" sheetId="95" r:id="rId16"/>
    <sheet name="цены на металл 2" sheetId="96" r:id="rId17"/>
    <sheet name="дин. цен " sheetId="293" r:id="rId18"/>
    <sheet name="индекс потр цен " sheetId="287" r:id="rId19"/>
    <sheet name="ЖКХ" sheetId="299" state="hidden" r:id="rId20"/>
    <sheet name="Средние цены" sheetId="271" r:id="rId21"/>
  </sheets>
  <externalReferences>
    <externalReference r:id="rId22"/>
    <externalReference r:id="rId23"/>
    <externalReference r:id="rId24"/>
  </externalReferences>
  <definedNames>
    <definedName name="_xlnm._FilterDatabase" localSheetId="0" hidden="1">диаграмма!$A$75:$C$83</definedName>
    <definedName name="_xlnm.Print_Titles" localSheetId="17">'дин. цен '!$3:$4</definedName>
    <definedName name="_xlnm.Print_Titles" localSheetId="6">налоги!$3:$4</definedName>
    <definedName name="_xlnm.Print_Titles" localSheetId="12">'сеть учреждений'!$3:$4</definedName>
    <definedName name="_xlnm.Print_Titles" localSheetId="4">'уров жизни'!$3:$4</definedName>
    <definedName name="_xlnm.Print_Area" localSheetId="9">бюджет!$A$1:$H$63</definedName>
    <definedName name="_xlnm.Print_Area" localSheetId="1">демогр!$A$1:$H$60</definedName>
    <definedName name="_xlnm.Print_Area" localSheetId="17">'дин. цен '!$A$1:$F$94</definedName>
    <definedName name="_xlnm.Print_Area" localSheetId="11">'ДКВ '!$A$1:$E$43</definedName>
    <definedName name="_xlnm.Print_Area" localSheetId="3">занятость!$A$1:$H$51</definedName>
    <definedName name="_xlnm.Print_Area" localSheetId="18">'индекс потр цен '!$A$1:$P$145</definedName>
    <definedName name="_xlnm.Print_Area" localSheetId="10">'исп гор бюдж'!$A$1:$F$82</definedName>
    <definedName name="_xlnm.Print_Area" localSheetId="7">'на 01.10.17'!$A$1:$T$130</definedName>
    <definedName name="_xlnm.Print_Area" localSheetId="6">налоги!$A$1:$F$33</definedName>
    <definedName name="_xlnm.Print_Area" localSheetId="12">'сеть учреждений'!$A$1:$E$135</definedName>
    <definedName name="_xlnm.Print_Area" localSheetId="20">'Средние цены'!$A$1:$T$56</definedName>
    <definedName name="_xlnm.Print_Area" localSheetId="5">'Ст.мин. набора прод.'!$A$1:$K$149</definedName>
    <definedName name="_xlnm.Print_Area" localSheetId="13">'типы учреждений'!$A$1:$E$35</definedName>
    <definedName name="_xlnm.Print_Area" localSheetId="2">'труд рес '!$A$1:$I$66</definedName>
    <definedName name="_xlnm.Print_Area" localSheetId="4">'уров жизни'!$A$1:$G$51</definedName>
    <definedName name="_xlnm.Print_Area" localSheetId="15">'цены на металл'!$A$1:$O$97</definedName>
    <definedName name="_xlnm.Print_Area" localSheetId="16">'цены на металл 2'!$A$1:$O$76</definedName>
    <definedName name="_xlnm.Print_Area" localSheetId="14">'эк. показ. '!$A$1:$H$36</definedName>
  </definedNames>
  <calcPr calcId="152511"/>
</workbook>
</file>

<file path=xl/calcChain.xml><?xml version="1.0" encoding="utf-8"?>
<calcChain xmlns="http://schemas.openxmlformats.org/spreadsheetml/2006/main">
  <c r="E36" i="299" l="1"/>
  <c r="D36" i="299"/>
  <c r="C36" i="299"/>
  <c r="E31" i="299"/>
  <c r="E41" i="299" s="1"/>
  <c r="E42" i="299" s="1"/>
  <c r="D31" i="299"/>
  <c r="C31" i="299"/>
  <c r="E24" i="299"/>
  <c r="D24" i="299"/>
  <c r="C24" i="299"/>
  <c r="E19" i="299"/>
  <c r="E18" i="299"/>
  <c r="E17" i="299"/>
  <c r="E16" i="299"/>
  <c r="E15" i="299"/>
  <c r="E14" i="299"/>
  <c r="C41" i="299" l="1"/>
  <c r="C42" i="299" s="1"/>
  <c r="D41" i="299"/>
  <c r="D42" i="299" s="1"/>
  <c r="J66" i="52"/>
  <c r="J67" i="52"/>
  <c r="J62" i="52"/>
  <c r="J55" i="52"/>
  <c r="J57" i="52"/>
  <c r="J58" i="52"/>
  <c r="J59" i="52"/>
  <c r="J51" i="52"/>
  <c r="J52" i="52"/>
  <c r="J53" i="52"/>
  <c r="J54" i="52"/>
  <c r="J25" i="52"/>
  <c r="J26" i="52"/>
  <c r="J27" i="52"/>
  <c r="J28" i="52"/>
  <c r="J29" i="52"/>
  <c r="J30" i="52"/>
  <c r="J31" i="52"/>
  <c r="J32" i="52"/>
  <c r="J33" i="52"/>
  <c r="J34" i="52"/>
  <c r="J35" i="52"/>
  <c r="J36" i="52"/>
  <c r="J37" i="52"/>
  <c r="J38" i="52"/>
  <c r="J39" i="52"/>
  <c r="J40" i="52"/>
  <c r="J41" i="52"/>
  <c r="J42" i="52"/>
  <c r="J43" i="52"/>
  <c r="J44" i="52"/>
  <c r="J45" i="52"/>
  <c r="J46" i="52"/>
  <c r="J10" i="52"/>
  <c r="J12" i="52"/>
  <c r="J13" i="52"/>
  <c r="J14" i="52"/>
  <c r="J15" i="52"/>
  <c r="J19" i="52"/>
  <c r="J24" i="52"/>
  <c r="J9" i="52"/>
  <c r="J8" i="52"/>
  <c r="J7" i="52"/>
  <c r="J6" i="52"/>
  <c r="F6" i="52"/>
  <c r="F8" i="52"/>
  <c r="N6" i="52"/>
  <c r="I88" i="98"/>
  <c r="I87" i="98"/>
  <c r="I86" i="98"/>
  <c r="F88" i="98"/>
  <c r="F87" i="98"/>
  <c r="F86" i="98"/>
  <c r="C88" i="98"/>
  <c r="C87" i="98"/>
  <c r="C86" i="98"/>
  <c r="D69" i="293" l="1"/>
  <c r="F69" i="293"/>
  <c r="E6" i="293"/>
  <c r="N17" i="95"/>
  <c r="L17" i="95"/>
  <c r="J17" i="95"/>
  <c r="H17" i="95"/>
  <c r="F17" i="95"/>
  <c r="D17" i="95"/>
  <c r="D28" i="242"/>
  <c r="H5" i="242"/>
  <c r="G8" i="242"/>
  <c r="E8" i="242"/>
  <c r="E5" i="242"/>
  <c r="G5" i="242"/>
  <c r="E11" i="297"/>
  <c r="D18" i="214"/>
  <c r="E18" i="214"/>
  <c r="E17" i="214"/>
  <c r="E16" i="214"/>
  <c r="E15" i="214"/>
  <c r="E13" i="214"/>
  <c r="E12" i="214"/>
  <c r="E9" i="214"/>
  <c r="E8" i="214"/>
  <c r="E6" i="214"/>
  <c r="E5" i="214"/>
  <c r="G60" i="82"/>
  <c r="G59" i="82"/>
  <c r="E61" i="82"/>
  <c r="D6" i="29"/>
  <c r="E4" i="29"/>
  <c r="D10" i="29"/>
  <c r="D12" i="29"/>
  <c r="D14" i="29"/>
  <c r="D16" i="29"/>
  <c r="D18" i="29"/>
  <c r="D20" i="29"/>
  <c r="D22" i="29"/>
  <c r="D24" i="29"/>
  <c r="D26" i="29"/>
  <c r="D28" i="29"/>
  <c r="C28" i="29"/>
  <c r="C26" i="29"/>
  <c r="C24" i="29"/>
  <c r="C22" i="29"/>
  <c r="C20" i="29"/>
  <c r="C18" i="29"/>
  <c r="C16" i="29"/>
  <c r="C14" i="29"/>
  <c r="C12" i="29"/>
  <c r="C10" i="29"/>
  <c r="C6" i="29"/>
  <c r="H5" i="82"/>
  <c r="G39" i="82"/>
  <c r="G28" i="82"/>
  <c r="G6" i="82"/>
  <c r="F39" i="82"/>
  <c r="F28" i="82"/>
  <c r="F5" i="82" s="1"/>
  <c r="F6" i="82"/>
  <c r="C5" i="82"/>
  <c r="E5" i="82"/>
  <c r="E39" i="82"/>
  <c r="D39" i="82"/>
  <c r="C39" i="82"/>
  <c r="C28" i="82"/>
  <c r="C6" i="82"/>
  <c r="O39" i="52"/>
  <c r="O24" i="52"/>
  <c r="O23" i="52"/>
  <c r="O6" i="52"/>
  <c r="L6" i="52"/>
  <c r="H6" i="52"/>
  <c r="D6" i="52"/>
  <c r="Q69" i="145"/>
  <c r="O69" i="145"/>
  <c r="N102" i="145"/>
  <c r="N69" i="145"/>
  <c r="M130" i="145"/>
  <c r="L119" i="145"/>
  <c r="L69" i="145"/>
  <c r="J69" i="145"/>
  <c r="I130" i="145"/>
  <c r="I69" i="145"/>
  <c r="D130" i="145"/>
  <c r="D69" i="145"/>
  <c r="G69" i="145"/>
  <c r="E69" i="145"/>
  <c r="J88" i="98"/>
  <c r="J87" i="98"/>
  <c r="J86" i="98"/>
  <c r="J85" i="98"/>
  <c r="J84" i="98"/>
  <c r="J83" i="98"/>
  <c r="J82" i="98"/>
  <c r="J81" i="98"/>
  <c r="J80" i="98"/>
  <c r="I85" i="98"/>
  <c r="I84" i="98"/>
  <c r="I83" i="98"/>
  <c r="I82" i="98"/>
  <c r="I81" i="98"/>
  <c r="I80" i="98"/>
  <c r="G88" i="98"/>
  <c r="G87" i="98"/>
  <c r="G86" i="98"/>
  <c r="G85" i="98"/>
  <c r="G84" i="98"/>
  <c r="G83" i="98"/>
  <c r="G82" i="98"/>
  <c r="G81" i="98"/>
  <c r="G80" i="98"/>
  <c r="F85" i="98"/>
  <c r="F84" i="98"/>
  <c r="F83" i="98"/>
  <c r="F82" i="98"/>
  <c r="F81" i="98"/>
  <c r="F80" i="98"/>
  <c r="D88" i="98"/>
  <c r="D87" i="98"/>
  <c r="D86" i="98"/>
  <c r="D85" i="98"/>
  <c r="D84" i="98"/>
  <c r="D83" i="98"/>
  <c r="D82" i="98"/>
  <c r="D81" i="98"/>
  <c r="D80" i="98"/>
  <c r="C85" i="98"/>
  <c r="C84" i="98"/>
  <c r="C83" i="98"/>
  <c r="C82" i="98"/>
  <c r="C81" i="98"/>
  <c r="C80" i="98"/>
  <c r="E10" i="102"/>
  <c r="E9" i="102"/>
  <c r="E5" i="102"/>
  <c r="F5" i="23"/>
  <c r="D58" i="261"/>
  <c r="F54" i="261"/>
  <c r="D54" i="261"/>
  <c r="H37" i="261"/>
  <c r="G37" i="261"/>
  <c r="D37" i="261"/>
  <c r="H6" i="261"/>
  <c r="G22" i="149" l="1"/>
  <c r="F25" i="149"/>
  <c r="F24" i="149"/>
  <c r="F22" i="149"/>
  <c r="F21" i="149"/>
  <c r="F20" i="149"/>
  <c r="F13" i="149" l="1"/>
  <c r="F11" i="149"/>
  <c r="F9" i="149"/>
  <c r="F5" i="149"/>
  <c r="E22" i="149"/>
  <c r="D22" i="149"/>
  <c r="C22" i="149"/>
  <c r="C13" i="149"/>
  <c r="E13" i="149"/>
  <c r="E16" i="298" l="1"/>
  <c r="D16" i="298"/>
  <c r="D5" i="298" s="1"/>
  <c r="C16" i="298"/>
  <c r="B16" i="298"/>
  <c r="E10" i="298"/>
  <c r="E7" i="298" s="1"/>
  <c r="E5" i="298" s="1"/>
  <c r="D7" i="298"/>
  <c r="C7" i="298"/>
  <c r="B7" i="298"/>
  <c r="C5" i="298"/>
  <c r="B5" i="298"/>
  <c r="D117" i="297"/>
  <c r="C117" i="297"/>
  <c r="D106" i="297"/>
  <c r="D103" i="297"/>
  <c r="C103" i="297"/>
  <c r="D94" i="297"/>
  <c r="D93" i="297" s="1"/>
  <c r="D90" i="297"/>
  <c r="D65" i="297" s="1"/>
  <c r="C90" i="297"/>
  <c r="C85" i="297"/>
  <c r="D58" i="297"/>
  <c r="C58" i="297"/>
  <c r="D54" i="297"/>
  <c r="C54" i="297"/>
  <c r="D50" i="297"/>
  <c r="C50" i="297"/>
  <c r="C46" i="297" s="1"/>
  <c r="C7" i="297" s="1"/>
  <c r="D47" i="297"/>
  <c r="C47" i="297"/>
  <c r="E46" i="297"/>
  <c r="D46" i="297"/>
  <c r="D7" i="297" s="1"/>
  <c r="D5" i="297" s="1"/>
  <c r="D42" i="297"/>
  <c r="C42" i="297"/>
  <c r="C36" i="297"/>
  <c r="D30" i="297"/>
  <c r="D15" i="297"/>
  <c r="C15" i="297"/>
  <c r="C11" i="297" s="1"/>
  <c r="D11" i="297"/>
  <c r="D9" i="297"/>
  <c r="C9" i="297"/>
  <c r="D8" i="297"/>
  <c r="D6" i="297"/>
  <c r="C6" i="297"/>
  <c r="E5" i="297"/>
  <c r="C8" i="297" l="1"/>
  <c r="C5" i="297" s="1"/>
  <c r="E70" i="293" l="1"/>
  <c r="D26" i="242"/>
  <c r="D27" i="242"/>
  <c r="D11" i="31" l="1"/>
  <c r="D9" i="31"/>
  <c r="C10" i="31"/>
  <c r="C11" i="31"/>
  <c r="C9" i="31"/>
  <c r="H108" i="145" l="1"/>
  <c r="H109" i="145"/>
  <c r="H83" i="145"/>
  <c r="H77" i="145"/>
  <c r="F108" i="145"/>
  <c r="F103" i="145"/>
  <c r="F77" i="145"/>
  <c r="D71" i="145"/>
  <c r="D72" i="145"/>
  <c r="D73" i="145"/>
  <c r="D74" i="145"/>
  <c r="D75" i="145"/>
  <c r="D76" i="145"/>
  <c r="D78" i="145"/>
  <c r="D79" i="145"/>
  <c r="D80" i="145"/>
  <c r="D81" i="145"/>
  <c r="D82" i="145"/>
  <c r="D84" i="145"/>
  <c r="D85" i="145"/>
  <c r="D86" i="145"/>
  <c r="D87" i="145"/>
  <c r="E49" i="82" l="1"/>
  <c r="G38" i="82"/>
  <c r="G37" i="82"/>
  <c r="G36" i="82"/>
  <c r="G34" i="82"/>
  <c r="G32" i="82"/>
  <c r="G22" i="82"/>
  <c r="G17" i="82"/>
  <c r="G12" i="82"/>
  <c r="G11" i="82"/>
  <c r="Q86" i="145" l="1"/>
  <c r="N86" i="145"/>
  <c r="I86" i="145"/>
  <c r="L86" i="145"/>
  <c r="R83" i="145"/>
  <c r="I104" i="145" l="1"/>
  <c r="I105" i="145"/>
  <c r="I106" i="145"/>
  <c r="I107" i="145"/>
  <c r="I108" i="145"/>
  <c r="I109" i="145"/>
  <c r="I112" i="145"/>
  <c r="I114" i="145"/>
  <c r="I115" i="145"/>
  <c r="I116" i="145"/>
  <c r="I117" i="145"/>
  <c r="I118" i="145"/>
  <c r="I103" i="145"/>
  <c r="I122" i="145"/>
  <c r="I123" i="145"/>
  <c r="I125" i="145"/>
  <c r="I121" i="145"/>
  <c r="I126" i="145"/>
  <c r="D125" i="145"/>
  <c r="D123" i="145"/>
  <c r="D122" i="145"/>
  <c r="D121" i="145"/>
  <c r="D104" i="145"/>
  <c r="D105" i="145"/>
  <c r="D106" i="145"/>
  <c r="D107" i="145"/>
  <c r="D110" i="145"/>
  <c r="D111" i="145"/>
  <c r="D112" i="145"/>
  <c r="D113" i="145"/>
  <c r="D103" i="145"/>
  <c r="D114" i="145"/>
  <c r="D115" i="145"/>
  <c r="D117" i="145"/>
  <c r="D118" i="145"/>
  <c r="D77" i="145"/>
  <c r="D83" i="145"/>
  <c r="D109" i="145" l="1"/>
  <c r="D108" i="145" l="1"/>
  <c r="M20" i="52" l="1"/>
  <c r="C8" i="52"/>
  <c r="E61" i="52" l="1"/>
  <c r="E59" i="52"/>
  <c r="E58" i="52"/>
  <c r="E57" i="52"/>
  <c r="E54" i="52"/>
  <c r="E53" i="52"/>
  <c r="E52" i="52"/>
  <c r="E51" i="52"/>
  <c r="E46" i="52"/>
  <c r="E44" i="52"/>
  <c r="E43" i="52"/>
  <c r="E42" i="52"/>
  <c r="E41" i="52"/>
  <c r="H102" i="145"/>
  <c r="E40" i="52"/>
  <c r="D17" i="82" s="1"/>
  <c r="E24" i="52"/>
  <c r="E19" i="52"/>
  <c r="E15" i="52"/>
  <c r="E13" i="52"/>
  <c r="E12" i="52"/>
  <c r="E10" i="52"/>
  <c r="E9" i="52"/>
  <c r="E8" i="52"/>
  <c r="E116" i="145"/>
  <c r="G71" i="145"/>
  <c r="E71" i="145"/>
  <c r="C60" i="52"/>
  <c r="C61" i="52"/>
  <c r="C62" i="52"/>
  <c r="C63" i="52"/>
  <c r="C64" i="52"/>
  <c r="C65" i="52"/>
  <c r="C56" i="52"/>
  <c r="C50" i="52"/>
  <c r="C47" i="52"/>
  <c r="C48" i="52"/>
  <c r="C43" i="52"/>
  <c r="C12" i="52"/>
  <c r="C22" i="52"/>
  <c r="H119" i="145"/>
  <c r="F119" i="145"/>
  <c r="E55" i="52" s="1"/>
  <c r="G86" i="145" l="1"/>
  <c r="C23" i="52"/>
  <c r="G81" i="145"/>
  <c r="C18" i="52"/>
  <c r="E76" i="145"/>
  <c r="C13" i="52"/>
  <c r="E72" i="145"/>
  <c r="C9" i="52"/>
  <c r="E104" i="145"/>
  <c r="C41" i="52"/>
  <c r="E115" i="145"/>
  <c r="C52" i="52"/>
  <c r="E121" i="145"/>
  <c r="C57" i="52"/>
  <c r="G80" i="145"/>
  <c r="C17" i="52"/>
  <c r="E107" i="145"/>
  <c r="C44" i="52"/>
  <c r="E117" i="145"/>
  <c r="C53" i="52"/>
  <c r="E14" i="52"/>
  <c r="D12" i="82" s="1"/>
  <c r="E45" i="52"/>
  <c r="D22" i="82" s="1"/>
  <c r="G84" i="145"/>
  <c r="C21" i="52"/>
  <c r="G79" i="145"/>
  <c r="C16" i="52"/>
  <c r="G74" i="145"/>
  <c r="C11" i="52"/>
  <c r="G109" i="145"/>
  <c r="C46" i="52"/>
  <c r="E114" i="145"/>
  <c r="C51" i="52"/>
  <c r="E118" i="145"/>
  <c r="C54" i="52"/>
  <c r="E123" i="145"/>
  <c r="C59" i="52"/>
  <c r="E75" i="145"/>
  <c r="E87" i="145"/>
  <c r="C24" i="52"/>
  <c r="E82" i="145"/>
  <c r="C19" i="52"/>
  <c r="E78" i="145"/>
  <c r="C15" i="52"/>
  <c r="E73" i="145"/>
  <c r="C10" i="52"/>
  <c r="E105" i="145"/>
  <c r="C42" i="52"/>
  <c r="G112" i="145"/>
  <c r="C49" i="52"/>
  <c r="E122" i="145"/>
  <c r="C58" i="52"/>
  <c r="G83" i="145"/>
  <c r="C20" i="52"/>
  <c r="G72" i="145"/>
  <c r="D119" i="145"/>
  <c r="H70" i="145"/>
  <c r="H69" i="145" s="1"/>
  <c r="H130" i="145" s="1"/>
  <c r="F70" i="145"/>
  <c r="E7" i="52" s="1"/>
  <c r="F102" i="145"/>
  <c r="E39" i="52" s="1"/>
  <c r="G73" i="145"/>
  <c r="E109" i="145"/>
  <c r="G77" i="145"/>
  <c r="D102" i="145" l="1"/>
  <c r="E102" i="145" s="1"/>
  <c r="G108" i="145"/>
  <c r="C45" i="52"/>
  <c r="E119" i="145"/>
  <c r="C55" i="52"/>
  <c r="E77" i="145"/>
  <c r="C14" i="52"/>
  <c r="E108" i="145"/>
  <c r="E103" i="145"/>
  <c r="C40" i="52"/>
  <c r="F69" i="145"/>
  <c r="E6" i="52" s="1"/>
  <c r="C39" i="52" l="1"/>
  <c r="G102" i="145"/>
  <c r="F130" i="145"/>
  <c r="E67" i="52" s="1"/>
  <c r="D70" i="145"/>
  <c r="C7" i="52" s="1"/>
  <c r="C6" i="52" l="1"/>
  <c r="C67" i="52"/>
  <c r="E70" i="145"/>
  <c r="G70" i="145"/>
  <c r="G130" i="145" l="1"/>
  <c r="E130" i="145"/>
  <c r="R77" i="145"/>
  <c r="P77" i="145"/>
  <c r="M14" i="52" s="1"/>
  <c r="P103" i="145" l="1"/>
  <c r="P108" i="145"/>
  <c r="M45" i="52" s="1"/>
  <c r="G54" i="261"/>
  <c r="H54" i="261" s="1"/>
  <c r="G58" i="261"/>
  <c r="K40" i="52" l="1"/>
  <c r="M40" i="52"/>
  <c r="K108" i="145" l="1"/>
  <c r="I45" i="52" s="1"/>
  <c r="K103" i="145"/>
  <c r="I40" i="52" s="1"/>
  <c r="K77" i="145"/>
  <c r="I14" i="52" s="1"/>
  <c r="P70" i="145"/>
  <c r="M7" i="52" s="1"/>
  <c r="I10" i="261" l="1"/>
  <c r="H10" i="261"/>
  <c r="D17" i="29" l="1"/>
  <c r="C12" i="82"/>
  <c r="H42" i="82"/>
  <c r="D7" i="82"/>
  <c r="D8" i="82"/>
  <c r="M109" i="145"/>
  <c r="M108" i="145" s="1"/>
  <c r="I57" i="52" l="1"/>
  <c r="I58" i="52"/>
  <c r="I59" i="52"/>
  <c r="I61" i="52"/>
  <c r="I62" i="52"/>
  <c r="I54" i="52"/>
  <c r="I53" i="52"/>
  <c r="I41" i="52"/>
  <c r="I42" i="52"/>
  <c r="I43" i="52"/>
  <c r="I44" i="52"/>
  <c r="I46" i="52"/>
  <c r="I51" i="52"/>
  <c r="I52" i="52"/>
  <c r="I9" i="52"/>
  <c r="I10" i="52"/>
  <c r="I12" i="52"/>
  <c r="I13" i="52"/>
  <c r="I15" i="52"/>
  <c r="I19" i="52"/>
  <c r="I24" i="52"/>
  <c r="I8" i="52"/>
  <c r="M83" i="145" l="1"/>
  <c r="G62" i="52"/>
  <c r="G61" i="52"/>
  <c r="M119" i="145"/>
  <c r="K119" i="145"/>
  <c r="I55" i="52" s="1"/>
  <c r="I101" i="145"/>
  <c r="I100" i="145"/>
  <c r="I99" i="145"/>
  <c r="I98" i="145"/>
  <c r="I97" i="145"/>
  <c r="I96" i="145"/>
  <c r="I95" i="145"/>
  <c r="I94" i="145"/>
  <c r="I93" i="145"/>
  <c r="L93" i="145" s="1"/>
  <c r="I92" i="145"/>
  <c r="I91" i="145"/>
  <c r="I90" i="145"/>
  <c r="I89" i="145"/>
  <c r="M88" i="145"/>
  <c r="I88" i="145" s="1"/>
  <c r="L88" i="145" s="1"/>
  <c r="I87" i="145"/>
  <c r="I84" i="145"/>
  <c r="I83" i="145"/>
  <c r="I82" i="145"/>
  <c r="I81" i="145"/>
  <c r="G18" i="52" s="1"/>
  <c r="I80" i="145"/>
  <c r="I79" i="145"/>
  <c r="I78" i="145"/>
  <c r="M77" i="145"/>
  <c r="I77" i="145"/>
  <c r="I76" i="145"/>
  <c r="I75" i="145"/>
  <c r="I74" i="145"/>
  <c r="I73" i="145"/>
  <c r="I72" i="145"/>
  <c r="I71" i="145"/>
  <c r="K70" i="145"/>
  <c r="I7" i="52" s="1"/>
  <c r="J77" i="145" l="1"/>
  <c r="G14" i="52"/>
  <c r="L83" i="145"/>
  <c r="G20" i="52"/>
  <c r="L74" i="145"/>
  <c r="G11" i="52"/>
  <c r="L84" i="145"/>
  <c r="G21" i="52"/>
  <c r="J107" i="145"/>
  <c r="G44" i="52"/>
  <c r="L71" i="145"/>
  <c r="G8" i="52"/>
  <c r="J75" i="145"/>
  <c r="G12" i="52"/>
  <c r="J78" i="145"/>
  <c r="G15" i="52"/>
  <c r="L81" i="145"/>
  <c r="G23" i="52"/>
  <c r="L112" i="145"/>
  <c r="G49" i="52"/>
  <c r="J117" i="145"/>
  <c r="G53" i="52"/>
  <c r="J121" i="145"/>
  <c r="G57" i="52"/>
  <c r="L72" i="145"/>
  <c r="G9" i="52"/>
  <c r="J76" i="145"/>
  <c r="G13" i="52"/>
  <c r="L79" i="145"/>
  <c r="G16" i="52"/>
  <c r="J82" i="145"/>
  <c r="G19" i="52"/>
  <c r="J105" i="145"/>
  <c r="G42" i="52"/>
  <c r="J114" i="145"/>
  <c r="G51" i="52"/>
  <c r="J118" i="145"/>
  <c r="G54" i="52"/>
  <c r="J122" i="145"/>
  <c r="G58" i="52"/>
  <c r="J73" i="145"/>
  <c r="G10" i="52"/>
  <c r="L80" i="145"/>
  <c r="G17" i="52"/>
  <c r="J106" i="145"/>
  <c r="G43" i="52"/>
  <c r="J115" i="145"/>
  <c r="G52" i="52"/>
  <c r="I119" i="145"/>
  <c r="G55" i="52" s="1"/>
  <c r="J123" i="145"/>
  <c r="G59" i="52"/>
  <c r="J87" i="145"/>
  <c r="G24" i="52"/>
  <c r="J104" i="145"/>
  <c r="G41" i="52"/>
  <c r="L109" i="145"/>
  <c r="G46" i="52"/>
  <c r="L73" i="145"/>
  <c r="L77" i="145"/>
  <c r="M70" i="145"/>
  <c r="G45" i="52"/>
  <c r="J119" i="145"/>
  <c r="J72" i="145"/>
  <c r="M102" i="145"/>
  <c r="J109" i="145"/>
  <c r="J71" i="145"/>
  <c r="K102" i="145"/>
  <c r="K69" i="145" l="1"/>
  <c r="I6" i="52" s="1"/>
  <c r="I39" i="52"/>
  <c r="M69" i="145"/>
  <c r="I70" i="145"/>
  <c r="J108" i="145"/>
  <c r="L108" i="145"/>
  <c r="J70" i="145" l="1"/>
  <c r="G7" i="52"/>
  <c r="L70" i="145"/>
  <c r="G6" i="52"/>
  <c r="J103" i="145"/>
  <c r="G40" i="52"/>
  <c r="I102" i="145"/>
  <c r="G39" i="52" s="1"/>
  <c r="K130" i="145"/>
  <c r="I67" i="52" s="1"/>
  <c r="L102" i="145" l="1"/>
  <c r="J102" i="145"/>
  <c r="G67" i="52"/>
  <c r="L130" i="145" l="1"/>
  <c r="J130" i="145"/>
  <c r="H32" i="52" l="1"/>
  <c r="H51" i="52"/>
  <c r="H15" i="52"/>
  <c r="H7" i="52"/>
  <c r="H57" i="52"/>
  <c r="H13" i="52"/>
  <c r="H55" i="52"/>
  <c r="H19" i="52"/>
  <c r="H33" i="52"/>
  <c r="H29" i="52"/>
  <c r="H58" i="52"/>
  <c r="H38" i="52"/>
  <c r="H21" i="52"/>
  <c r="H59" i="52"/>
  <c r="H39" i="52"/>
  <c r="H23" i="52"/>
  <c r="H25" i="52"/>
  <c r="H11" i="52"/>
  <c r="H8" i="52"/>
  <c r="H62" i="52"/>
  <c r="H41" i="52"/>
  <c r="H44" i="52"/>
  <c r="H10" i="52"/>
  <c r="H16" i="52"/>
  <c r="H20" i="52"/>
  <c r="H53" i="52"/>
  <c r="H34" i="52"/>
  <c r="H17" i="52"/>
  <c r="H54" i="52"/>
  <c r="H35" i="52"/>
  <c r="H18" i="52"/>
  <c r="H36" i="52"/>
  <c r="H46" i="52"/>
  <c r="H49" i="52"/>
  <c r="H14" i="52"/>
  <c r="H12" i="52"/>
  <c r="H24" i="52"/>
  <c r="H28" i="52"/>
  <c r="H52" i="52"/>
  <c r="H37" i="52"/>
  <c r="H67" i="52"/>
  <c r="H42" i="52"/>
  <c r="H26" i="52"/>
  <c r="H43" i="52"/>
  <c r="H27" i="52"/>
  <c r="H9" i="52"/>
  <c r="H40" i="52"/>
  <c r="H66" i="52"/>
  <c r="H45" i="52"/>
  <c r="H30" i="52"/>
  <c r="H31" i="52"/>
  <c r="D5" i="31"/>
  <c r="D12" i="31" s="1"/>
  <c r="H11" i="261"/>
  <c r="H12" i="261"/>
  <c r="D10" i="31" l="1"/>
  <c r="F17" i="82"/>
  <c r="R109" i="145" l="1"/>
  <c r="R108" i="145" s="1"/>
  <c r="R102" i="145" l="1"/>
  <c r="C23" i="29"/>
  <c r="C27" i="29"/>
  <c r="L53" i="26" l="1"/>
  <c r="J54" i="26"/>
  <c r="C15" i="29"/>
  <c r="E11" i="242" l="1"/>
  <c r="H8" i="242"/>
  <c r="E16" i="102" l="1"/>
  <c r="I37" i="261" l="1"/>
  <c r="E13" i="102"/>
  <c r="E67" i="293" l="1"/>
  <c r="C69" i="293"/>
  <c r="E48" i="293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4" i="293"/>
  <c r="E36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2" i="293"/>
  <c r="E53" i="293"/>
  <c r="E55" i="293"/>
  <c r="E56" i="293"/>
  <c r="E57" i="293"/>
  <c r="E58" i="293"/>
  <c r="E60" i="293"/>
  <c r="E61" i="293"/>
  <c r="E62" i="293"/>
  <c r="E63" i="293"/>
  <c r="E64" i="293"/>
  <c r="E68" i="293"/>
  <c r="E69" i="293"/>
  <c r="B11" i="26" l="1"/>
  <c r="E14" i="102" l="1"/>
  <c r="F7" i="31" l="1"/>
  <c r="D18" i="82" l="1"/>
  <c r="D13" i="82" l="1"/>
  <c r="M61" i="52" l="1"/>
  <c r="G35" i="82" s="1"/>
  <c r="M59" i="52"/>
  <c r="G33" i="82" s="1"/>
  <c r="M58" i="52"/>
  <c r="G30" i="82" s="1"/>
  <c r="M57" i="52"/>
  <c r="M54" i="52"/>
  <c r="G27" i="82" s="1"/>
  <c r="M53" i="52"/>
  <c r="G26" i="82" s="1"/>
  <c r="M52" i="52"/>
  <c r="M51" i="52"/>
  <c r="G24" i="82" s="1"/>
  <c r="M46" i="52"/>
  <c r="G23" i="82" s="1"/>
  <c r="M44" i="52"/>
  <c r="G21" i="82" s="1"/>
  <c r="M43" i="52"/>
  <c r="M42" i="52"/>
  <c r="G19" i="82" s="1"/>
  <c r="M41" i="52"/>
  <c r="G18" i="82" s="1"/>
  <c r="M24" i="52"/>
  <c r="G15" i="82" s="1"/>
  <c r="M19" i="52"/>
  <c r="P19" i="52" s="1"/>
  <c r="M15" i="52"/>
  <c r="P15" i="52" s="1"/>
  <c r="M13" i="52"/>
  <c r="P13" i="52" s="1"/>
  <c r="M12" i="52"/>
  <c r="P12" i="52" s="1"/>
  <c r="M10" i="52"/>
  <c r="M9" i="52"/>
  <c r="G8" i="82" s="1"/>
  <c r="M8" i="52"/>
  <c r="P8" i="52" s="1"/>
  <c r="G31" i="82" l="1"/>
  <c r="P57" i="52"/>
  <c r="G9" i="82"/>
  <c r="P10" i="52"/>
  <c r="G25" i="82"/>
  <c r="P52" i="52"/>
  <c r="G7" i="82"/>
  <c r="P43" i="52"/>
  <c r="G20" i="82"/>
  <c r="G10" i="82"/>
  <c r="G13" i="82"/>
  <c r="G14" i="82"/>
  <c r="N106" i="145"/>
  <c r="K43" i="52" s="1"/>
  <c r="O43" i="52" s="1"/>
  <c r="N76" i="145"/>
  <c r="K13" i="52" s="1"/>
  <c r="O106" i="145" l="1"/>
  <c r="BD30" i="26"/>
  <c r="G12" i="242" l="1"/>
  <c r="H12" i="242"/>
  <c r="I9" i="261" l="1"/>
  <c r="H9" i="261"/>
  <c r="D15" i="214" l="1"/>
  <c r="G9" i="242" l="1"/>
  <c r="P54" i="52" l="1"/>
  <c r="E40" i="82"/>
  <c r="N83" i="145" l="1"/>
  <c r="K20" i="52" s="1"/>
  <c r="I54" i="261"/>
  <c r="D13" i="149" l="1"/>
  <c r="G13" i="149"/>
  <c r="H10" i="242" l="1"/>
  <c r="E9" i="242"/>
  <c r="H15" i="242" l="1"/>
  <c r="H16" i="242"/>
  <c r="G15" i="242"/>
  <c r="G16" i="242"/>
  <c r="G10" i="242"/>
  <c r="E10" i="242"/>
  <c r="E12" i="242"/>
  <c r="E15" i="242"/>
  <c r="E16" i="242"/>
  <c r="I38" i="261" l="1"/>
  <c r="P53" i="52" l="1"/>
  <c r="O13" i="52"/>
  <c r="P14" i="52"/>
  <c r="P119" i="145"/>
  <c r="M55" i="52" s="1"/>
  <c r="H58" i="261" l="1"/>
  <c r="H56" i="261"/>
  <c r="H55" i="261"/>
  <c r="E44" i="82" l="1"/>
  <c r="E45" i="82"/>
  <c r="E46" i="82"/>
  <c r="E47" i="82"/>
  <c r="E41" i="82"/>
  <c r="E42" i="82"/>
  <c r="E43" i="82"/>
  <c r="F58" i="261" l="1"/>
  <c r="C15" i="214" l="1"/>
  <c r="C18" i="214" s="1"/>
  <c r="D38" i="82" l="1"/>
  <c r="D37" i="82"/>
  <c r="D36" i="82"/>
  <c r="D35" i="82"/>
  <c r="D34" i="82"/>
  <c r="D33" i="82"/>
  <c r="D32" i="82"/>
  <c r="E32" i="82" s="1"/>
  <c r="D31" i="82"/>
  <c r="E31" i="82" s="1"/>
  <c r="D30" i="82"/>
  <c r="D25" i="82"/>
  <c r="D26" i="82"/>
  <c r="D27" i="82"/>
  <c r="D24" i="82"/>
  <c r="D23" i="82"/>
  <c r="D19" i="82"/>
  <c r="D20" i="82"/>
  <c r="E20" i="82" s="1"/>
  <c r="D21" i="82"/>
  <c r="D15" i="82"/>
  <c r="D14" i="82"/>
  <c r="D11" i="82"/>
  <c r="D10" i="82"/>
  <c r="E8" i="82"/>
  <c r="D9" i="82"/>
  <c r="P58" i="52" l="1"/>
  <c r="P59" i="52"/>
  <c r="P44" i="52"/>
  <c r="P45" i="52"/>
  <c r="P46" i="52"/>
  <c r="O20" i="52"/>
  <c r="N125" i="145"/>
  <c r="K61" i="52" s="1"/>
  <c r="N121" i="145"/>
  <c r="K57" i="52" s="1"/>
  <c r="O57" i="52" s="1"/>
  <c r="N122" i="145"/>
  <c r="K58" i="52" s="1"/>
  <c r="O58" i="52" s="1"/>
  <c r="N123" i="145"/>
  <c r="K59" i="52" s="1"/>
  <c r="O59" i="52" s="1"/>
  <c r="R119" i="145" l="1"/>
  <c r="N71" i="145"/>
  <c r="Q71" i="145" l="1"/>
  <c r="K8" i="52"/>
  <c r="O8" i="52" s="1"/>
  <c r="H40" i="261" l="1"/>
  <c r="F37" i="261"/>
  <c r="I6" i="261" l="1"/>
  <c r="I11" i="261" l="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I25" i="261"/>
  <c r="H25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P24" i="52" l="1"/>
  <c r="BB28" i="26" l="1"/>
  <c r="BC28" i="26" s="1"/>
  <c r="H47" i="82" l="1"/>
  <c r="H41" i="82"/>
  <c r="H43" i="82"/>
  <c r="H44" i="82"/>
  <c r="H45" i="82"/>
  <c r="H46" i="82"/>
  <c r="H49" i="82"/>
  <c r="H50" i="82"/>
  <c r="C5" i="29"/>
  <c r="D5" i="29"/>
  <c r="E60" i="82"/>
  <c r="E50" i="82"/>
  <c r="C60" i="82"/>
  <c r="C17" i="82"/>
  <c r="C22" i="82"/>
  <c r="H39" i="82" l="1"/>
  <c r="P41" i="52" l="1"/>
  <c r="P42" i="52"/>
  <c r="P9" i="52"/>
  <c r="O122" i="145"/>
  <c r="D8" i="52" l="1"/>
  <c r="D9" i="52" l="1"/>
  <c r="D49" i="52"/>
  <c r="D24" i="52"/>
  <c r="D67" i="52"/>
  <c r="D23" i="52"/>
  <c r="D13" i="52"/>
  <c r="D12" i="52"/>
  <c r="D18" i="52"/>
  <c r="D78" i="98"/>
  <c r="C78" i="98"/>
  <c r="F6" i="23" l="1"/>
  <c r="I43" i="261" l="1"/>
  <c r="I42" i="261"/>
  <c r="I41" i="261"/>
  <c r="I40" i="261"/>
  <c r="H41" i="261"/>
  <c r="H42" i="261"/>
  <c r="H43" i="261"/>
  <c r="H38" i="261"/>
  <c r="H60" i="261" l="1"/>
  <c r="H8" i="261" l="1"/>
  <c r="H26" i="261"/>
  <c r="I55" i="261"/>
  <c r="I56" i="261"/>
  <c r="I58" i="261"/>
  <c r="I59" i="261"/>
  <c r="I60" i="261"/>
  <c r="H59" i="261"/>
  <c r="F7" i="23" l="1"/>
  <c r="BB29" i="26" l="1"/>
  <c r="BB30" i="26" l="1"/>
  <c r="BC29" i="26"/>
  <c r="BC30" i="26" s="1"/>
  <c r="F8" i="23"/>
  <c r="BA30" i="26" l="1"/>
  <c r="G14" i="242" l="1"/>
  <c r="G17" i="242"/>
  <c r="G18" i="242"/>
  <c r="G19" i="242"/>
  <c r="E7" i="29" l="1"/>
  <c r="H16" i="82" l="1"/>
  <c r="E16" i="82"/>
  <c r="G13" i="242" l="1"/>
  <c r="G11" i="242"/>
  <c r="AZ30" i="26" l="1"/>
  <c r="F9" i="23" l="1"/>
  <c r="I8" i="261" l="1"/>
  <c r="I26" i="261"/>
  <c r="P40" i="52" l="1"/>
  <c r="O38" i="52"/>
  <c r="O37" i="52"/>
  <c r="O36" i="52"/>
  <c r="O35" i="52"/>
  <c r="O34" i="52"/>
  <c r="O33" i="52"/>
  <c r="O32" i="52"/>
  <c r="O31" i="52"/>
  <c r="O30" i="52"/>
  <c r="O29" i="52"/>
  <c r="O28" i="52"/>
  <c r="O27" i="52"/>
  <c r="O26" i="52"/>
  <c r="O25" i="52"/>
  <c r="O123" i="145"/>
  <c r="O121" i="145"/>
  <c r="N118" i="145"/>
  <c r="N117" i="145"/>
  <c r="N116" i="145"/>
  <c r="N115" i="145"/>
  <c r="N114" i="145"/>
  <c r="N112" i="145"/>
  <c r="P102" i="145"/>
  <c r="N107" i="145"/>
  <c r="N105" i="145"/>
  <c r="K42" i="52" s="1"/>
  <c r="O42" i="52" s="1"/>
  <c r="N101" i="145"/>
  <c r="N100" i="145"/>
  <c r="N99" i="145"/>
  <c r="N98" i="145"/>
  <c r="N97" i="145"/>
  <c r="N96" i="145"/>
  <c r="N95" i="145"/>
  <c r="N94" i="145"/>
  <c r="N93" i="145"/>
  <c r="Q93" i="145" s="1"/>
  <c r="N92" i="145"/>
  <c r="N91" i="145"/>
  <c r="N90" i="145"/>
  <c r="N89" i="145"/>
  <c r="R88" i="145"/>
  <c r="N87" i="145"/>
  <c r="N84" i="145"/>
  <c r="N82" i="145"/>
  <c r="N81" i="145"/>
  <c r="N80" i="145"/>
  <c r="N79" i="145"/>
  <c r="N78" i="145"/>
  <c r="O76" i="145"/>
  <c r="N74" i="145"/>
  <c r="N73" i="145"/>
  <c r="K10" i="52" s="1"/>
  <c r="O10" i="52" s="1"/>
  <c r="N72" i="145"/>
  <c r="P69" i="145" l="1"/>
  <c r="M6" i="52" s="1"/>
  <c r="P6" i="52" s="1"/>
  <c r="M39" i="52"/>
  <c r="Q112" i="145"/>
  <c r="K49" i="52"/>
  <c r="O49" i="52" s="1"/>
  <c r="R70" i="145"/>
  <c r="Q84" i="145"/>
  <c r="K21" i="52"/>
  <c r="O21" i="52" s="1"/>
  <c r="Q81" i="145"/>
  <c r="K18" i="52"/>
  <c r="O18" i="52" s="1"/>
  <c r="Q80" i="145"/>
  <c r="K17" i="52"/>
  <c r="O17" i="52" s="1"/>
  <c r="Q79" i="145"/>
  <c r="K16" i="52"/>
  <c r="O16" i="52" s="1"/>
  <c r="Q74" i="145"/>
  <c r="K11" i="52"/>
  <c r="O11" i="52" s="1"/>
  <c r="O118" i="145"/>
  <c r="K54" i="52"/>
  <c r="O54" i="52" s="1"/>
  <c r="O117" i="145"/>
  <c r="K53" i="52"/>
  <c r="O53" i="52" s="1"/>
  <c r="O115" i="145"/>
  <c r="K52" i="52"/>
  <c r="O52" i="52" s="1"/>
  <c r="O114" i="145"/>
  <c r="K51" i="52"/>
  <c r="O107" i="145"/>
  <c r="K44" i="52"/>
  <c r="O44" i="52" s="1"/>
  <c r="K39" i="52"/>
  <c r="O87" i="145"/>
  <c r="K24" i="52"/>
  <c r="O82" i="145"/>
  <c r="K19" i="52"/>
  <c r="O19" i="52" s="1"/>
  <c r="O78" i="145"/>
  <c r="K15" i="52"/>
  <c r="O72" i="145"/>
  <c r="K9" i="52"/>
  <c r="Q73" i="145"/>
  <c r="O73" i="145"/>
  <c r="N88" i="145"/>
  <c r="Q88" i="145" s="1"/>
  <c r="P7" i="52"/>
  <c r="N108" i="145"/>
  <c r="N77" i="145"/>
  <c r="O71" i="145"/>
  <c r="N75" i="145"/>
  <c r="Q83" i="145"/>
  <c r="O105" i="145"/>
  <c r="N119" i="145"/>
  <c r="K55" i="52" s="1"/>
  <c r="O55" i="52" s="1"/>
  <c r="P39" i="52"/>
  <c r="P55" i="52"/>
  <c r="N104" i="145"/>
  <c r="Q72" i="145"/>
  <c r="N109" i="145"/>
  <c r="K46" i="52" s="1"/>
  <c r="E15" i="102"/>
  <c r="E17" i="102"/>
  <c r="Q77" i="145" l="1"/>
  <c r="K14" i="52"/>
  <c r="O14" i="52" s="1"/>
  <c r="Q108" i="145"/>
  <c r="K45" i="52"/>
  <c r="O45" i="52" s="1"/>
  <c r="N70" i="145"/>
  <c r="R69" i="145"/>
  <c r="O46" i="52"/>
  <c r="O104" i="145"/>
  <c r="K41" i="52"/>
  <c r="O15" i="52"/>
  <c r="O75" i="145"/>
  <c r="K12" i="52"/>
  <c r="O12" i="52" s="1"/>
  <c r="O9" i="52"/>
  <c r="Q119" i="145"/>
  <c r="O77" i="145"/>
  <c r="O109" i="145"/>
  <c r="Q109" i="145"/>
  <c r="P130" i="145"/>
  <c r="M67" i="52" s="1"/>
  <c r="O119" i="145"/>
  <c r="O108" i="145"/>
  <c r="D39" i="52"/>
  <c r="Q102" i="145"/>
  <c r="N103" i="145"/>
  <c r="O103" i="145" s="1"/>
  <c r="O70" i="145" l="1"/>
  <c r="K7" i="52"/>
  <c r="Q70" i="145"/>
  <c r="R130" i="145"/>
  <c r="O7" i="52"/>
  <c r="O41" i="52"/>
  <c r="N8" i="52"/>
  <c r="F9" i="52"/>
  <c r="F55" i="52"/>
  <c r="F59" i="52"/>
  <c r="F42" i="52"/>
  <c r="F51" i="52"/>
  <c r="F14" i="52"/>
  <c r="F58" i="52"/>
  <c r="F44" i="52"/>
  <c r="F52" i="52"/>
  <c r="F10" i="52"/>
  <c r="F15" i="52"/>
  <c r="F41" i="52"/>
  <c r="F54" i="52"/>
  <c r="F13" i="52"/>
  <c r="F45" i="52"/>
  <c r="F53" i="52"/>
  <c r="F12" i="52"/>
  <c r="F19" i="52"/>
  <c r="F46" i="52"/>
  <c r="F24" i="52"/>
  <c r="F39" i="52"/>
  <c r="O102" i="145"/>
  <c r="P67" i="52"/>
  <c r="F40" i="52"/>
  <c r="F57" i="52"/>
  <c r="F67" i="52"/>
  <c r="F7" i="52"/>
  <c r="D55" i="52"/>
  <c r="D19" i="52"/>
  <c r="D53" i="52"/>
  <c r="D25" i="52"/>
  <c r="D59" i="52"/>
  <c r="D16" i="52"/>
  <c r="D11" i="52"/>
  <c r="D41" i="52"/>
  <c r="D45" i="52"/>
  <c r="D51" i="52"/>
  <c r="D57" i="52"/>
  <c r="D14" i="52"/>
  <c r="D21" i="52"/>
  <c r="D7" i="52"/>
  <c r="D10" i="52"/>
  <c r="D17" i="52"/>
  <c r="D20" i="52"/>
  <c r="D40" i="52"/>
  <c r="D42" i="52"/>
  <c r="D44" i="52"/>
  <c r="D46" i="52"/>
  <c r="D52" i="52"/>
  <c r="D54" i="52"/>
  <c r="D58" i="52"/>
  <c r="D66" i="52"/>
  <c r="D15" i="52"/>
  <c r="D33" i="52"/>
  <c r="N59" i="52"/>
  <c r="N58" i="52"/>
  <c r="N57" i="52"/>
  <c r="N54" i="52"/>
  <c r="N53" i="52"/>
  <c r="N52" i="52"/>
  <c r="N51" i="52"/>
  <c r="N46" i="52"/>
  <c r="N45" i="52"/>
  <c r="N44" i="52"/>
  <c r="N42" i="52"/>
  <c r="N41" i="52"/>
  <c r="N40" i="52"/>
  <c r="N24" i="52"/>
  <c r="N19" i="52"/>
  <c r="N10" i="52"/>
  <c r="N9" i="52"/>
  <c r="N67" i="52"/>
  <c r="N15" i="52"/>
  <c r="N14" i="52"/>
  <c r="N13" i="52"/>
  <c r="N12" i="52"/>
  <c r="N39" i="52"/>
  <c r="N55" i="52"/>
  <c r="N7" i="52"/>
  <c r="K6" i="52" l="1"/>
  <c r="N130" i="145"/>
  <c r="O40" i="52"/>
  <c r="O130" i="145" l="1"/>
  <c r="K67" i="52"/>
  <c r="Q130" i="145"/>
  <c r="E10" i="214"/>
  <c r="E11" i="214"/>
  <c r="E14" i="214"/>
  <c r="L67" i="52" l="1"/>
  <c r="L15" i="52"/>
  <c r="L16" i="52"/>
  <c r="O67" i="52"/>
  <c r="L39" i="52"/>
  <c r="L24" i="52"/>
  <c r="L40" i="52"/>
  <c r="L11" i="52"/>
  <c r="L45" i="52"/>
  <c r="L12" i="52"/>
  <c r="L58" i="52"/>
  <c r="L17" i="52"/>
  <c r="L57" i="52"/>
  <c r="L20" i="52"/>
  <c r="L49" i="52"/>
  <c r="L55" i="52"/>
  <c r="L7" i="52"/>
  <c r="L13" i="52"/>
  <c r="L52" i="52"/>
  <c r="L18" i="52"/>
  <c r="L51" i="52"/>
  <c r="L21" i="52"/>
  <c r="L54" i="52"/>
  <c r="L41" i="52"/>
  <c r="L59" i="52"/>
  <c r="L8" i="52"/>
  <c r="L14" i="52"/>
  <c r="L44" i="52"/>
  <c r="L19" i="52"/>
  <c r="L42" i="52"/>
  <c r="L9" i="52"/>
  <c r="L46" i="52"/>
  <c r="L10" i="52"/>
  <c r="L53" i="52"/>
  <c r="F22" i="82"/>
  <c r="F12" i="82"/>
  <c r="H7" i="242" l="1"/>
  <c r="H9" i="242"/>
  <c r="G7" i="242"/>
  <c r="E7" i="242"/>
  <c r="F78" i="98" l="1"/>
  <c r="G78" i="98"/>
  <c r="I78" i="98"/>
  <c r="J78" i="98"/>
  <c r="E8" i="102"/>
  <c r="E7" i="102"/>
  <c r="E6" i="102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H11" i="242" l="1"/>
  <c r="H13" i="242"/>
  <c r="H14" i="242"/>
  <c r="H17" i="242"/>
  <c r="H18" i="242"/>
  <c r="H19" i="242"/>
  <c r="E13" i="242"/>
  <c r="E14" i="242"/>
  <c r="E17" i="242"/>
  <c r="E18" i="242"/>
  <c r="E19" i="242"/>
  <c r="H40" i="82" l="1"/>
  <c r="J75" i="98" l="1"/>
  <c r="I75" i="98"/>
  <c r="G75" i="98"/>
  <c r="F75" i="98"/>
  <c r="D75" i="98"/>
  <c r="C75" i="98"/>
  <c r="I44" i="261" l="1"/>
  <c r="I45" i="261"/>
  <c r="H44" i="261"/>
  <c r="H45" i="261"/>
  <c r="C74" i="98" l="1"/>
  <c r="D74" i="98"/>
  <c r="F74" i="98"/>
  <c r="G74" i="98"/>
  <c r="I74" i="98"/>
  <c r="J74" i="98"/>
  <c r="F46" i="261" l="1"/>
  <c r="D46" i="261"/>
  <c r="G46" i="261" l="1"/>
  <c r="I46" i="261" l="1"/>
  <c r="H46" i="261"/>
  <c r="C5" i="31" l="1"/>
  <c r="J73" i="98"/>
  <c r="C12" i="31" l="1"/>
  <c r="G73" i="98"/>
  <c r="D73" i="98"/>
  <c r="I73" i="98"/>
  <c r="F73" i="98"/>
  <c r="C73" i="98"/>
  <c r="E12" i="102" l="1"/>
  <c r="AV30" i="26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S116" i="145"/>
  <c r="J67" i="98"/>
  <c r="G67" i="98"/>
  <c r="D67" i="98"/>
  <c r="I67" i="98"/>
  <c r="F67" i="98"/>
  <c r="C67" i="98"/>
  <c r="AU30" i="26"/>
  <c r="I61" i="98"/>
  <c r="F61" i="98"/>
  <c r="C61" i="98"/>
  <c r="AT30" i="26"/>
  <c r="E30" i="82"/>
  <c r="AS30" i="26"/>
  <c r="C26" i="26"/>
  <c r="B26" i="26"/>
  <c r="C20" i="26"/>
  <c r="B20" i="26"/>
  <c r="C15" i="26"/>
  <c r="B15" i="26"/>
  <c r="M17" i="95"/>
  <c r="K17" i="95"/>
  <c r="G17" i="95"/>
  <c r="E17" i="95"/>
  <c r="C17" i="95"/>
  <c r="F29" i="29"/>
  <c r="D27" i="29"/>
  <c r="E27" i="29"/>
  <c r="D25" i="29"/>
  <c r="C25" i="29"/>
  <c r="D23" i="29"/>
  <c r="D21" i="29"/>
  <c r="C21" i="29"/>
  <c r="D19" i="29"/>
  <c r="C19" i="29"/>
  <c r="C17" i="29"/>
  <c r="J53" i="26" s="1"/>
  <c r="D15" i="29"/>
  <c r="D13" i="29"/>
  <c r="C13" i="29"/>
  <c r="D11" i="29"/>
  <c r="C11" i="29"/>
  <c r="D9" i="29"/>
  <c r="C9" i="29"/>
  <c r="H30" i="82"/>
  <c r="H26" i="82"/>
  <c r="E26" i="82"/>
  <c r="H25" i="82"/>
  <c r="E25" i="82"/>
  <c r="H24" i="82"/>
  <c r="E24" i="82"/>
  <c r="H23" i="82"/>
  <c r="E23" i="82"/>
  <c r="H21" i="82"/>
  <c r="E21" i="82"/>
  <c r="H20" i="82"/>
  <c r="H19" i="82"/>
  <c r="E19" i="82"/>
  <c r="H18" i="82"/>
  <c r="E18" i="82"/>
  <c r="H15" i="82"/>
  <c r="E15" i="82"/>
  <c r="H14" i="82"/>
  <c r="E14" i="82"/>
  <c r="E13" i="82"/>
  <c r="H11" i="82"/>
  <c r="E11" i="82"/>
  <c r="H10" i="82"/>
  <c r="E10" i="82"/>
  <c r="H9" i="82"/>
  <c r="E9" i="82"/>
  <c r="H8" i="82"/>
  <c r="S117" i="145"/>
  <c r="S114" i="145"/>
  <c r="S113" i="145"/>
  <c r="T108" i="145"/>
  <c r="T103" i="145"/>
  <c r="S85" i="145"/>
  <c r="S84" i="145"/>
  <c r="T83" i="145"/>
  <c r="S73" i="145"/>
  <c r="S71" i="14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M54" i="26"/>
  <c r="L54" i="26"/>
  <c r="M53" i="26"/>
  <c r="O51" i="26"/>
  <c r="N51" i="26"/>
  <c r="M51" i="26"/>
  <c r="L51" i="26"/>
  <c r="K51" i="26"/>
  <c r="J51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T69" i="145" l="1"/>
  <c r="S69" i="145" s="1"/>
  <c r="T70" i="145"/>
  <c r="K53" i="26"/>
  <c r="O53" i="26" s="1"/>
  <c r="K54" i="26"/>
  <c r="C4" i="29"/>
  <c r="E21" i="29"/>
  <c r="E25" i="29"/>
  <c r="E19" i="29"/>
  <c r="E7" i="82"/>
  <c r="T102" i="145"/>
  <c r="H28" i="82"/>
  <c r="D4" i="29"/>
  <c r="D28" i="82"/>
  <c r="E28" i="82" s="1"/>
  <c r="H13" i="82"/>
  <c r="H12" i="82"/>
  <c r="H7" i="82"/>
  <c r="E13" i="29"/>
  <c r="E11" i="29"/>
  <c r="E5" i="29"/>
  <c r="H31" i="82"/>
  <c r="E15" i="29"/>
  <c r="O54" i="26"/>
  <c r="N53" i="26"/>
  <c r="N54" i="26"/>
  <c r="S118" i="145"/>
  <c r="E22" i="82"/>
  <c r="H22" i="82"/>
  <c r="E17" i="82"/>
  <c r="E12" i="82"/>
  <c r="S87" i="145"/>
  <c r="S112" i="145"/>
  <c r="S86" i="145"/>
  <c r="E17" i="29"/>
  <c r="E11" i="31"/>
  <c r="T130" i="145" l="1"/>
  <c r="F11" i="31"/>
  <c r="G5" i="82"/>
  <c r="E59" i="82" s="1"/>
  <c r="D6" i="82"/>
  <c r="D5" i="82" s="1"/>
  <c r="C59" i="82" s="1"/>
  <c r="H17" i="82"/>
  <c r="S108" i="145"/>
  <c r="D30" i="29"/>
  <c r="F30" i="29" s="1"/>
  <c r="D31" i="29"/>
  <c r="F31" i="29" s="1"/>
  <c r="S70" i="145"/>
  <c r="S109" i="145"/>
  <c r="S83" i="145"/>
  <c r="C61" i="82" l="1"/>
  <c r="H6" i="82"/>
  <c r="E6" i="82"/>
  <c r="D32" i="29"/>
  <c r="F32" i="29" s="1"/>
  <c r="S103" i="145"/>
  <c r="E9" i="31" l="1"/>
  <c r="E5" i="31" s="1"/>
  <c r="F5" i="31" s="1"/>
  <c r="S102" i="145"/>
  <c r="E10" i="31" l="1"/>
  <c r="E12" i="31"/>
  <c r="F9" i="31"/>
  <c r="S130" i="145" l="1"/>
  <c r="E8" i="31" l="1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Denisova</author>
  </authors>
  <commentList>
    <comment ref="B24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Н.В. Кузнецова</author>
    <author>Полякова Екатерина Александровна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Среднегодовое значение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себестоимость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Полякова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себестоимость</t>
        </r>
      </text>
    </comment>
    <comment ref="D33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Полякова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из сводного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население +нежилые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факт населения+бюджет</t>
        </r>
      </text>
    </comment>
  </commentList>
</comments>
</file>

<file path=xl/sharedStrings.xml><?xml version="1.0" encoding="utf-8"?>
<sst xmlns="http://schemas.openxmlformats.org/spreadsheetml/2006/main" count="1877" uniqueCount="956">
  <si>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</si>
  <si>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</si>
  <si>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</si>
  <si>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</si>
  <si>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</si>
  <si>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</si>
  <si>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</si>
  <si>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</si>
  <si>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</si>
  <si>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</si>
  <si>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</si>
  <si>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</si>
  <si>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</si>
  <si>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</si>
  <si>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</si>
  <si>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</si>
  <si>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</si>
  <si>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</si>
  <si>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</si>
  <si>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</si>
  <si>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</si>
  <si>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</si>
  <si>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</si>
  <si>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</si>
  <si>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</si>
  <si>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</si>
  <si>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</si>
  <si>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</si>
  <si>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</si>
  <si>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</si>
  <si>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</si>
  <si>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</si>
  <si>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</si>
  <si>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</si>
  <si>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</si>
  <si>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</si>
  <si>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</si>
  <si>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</si>
  <si>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</si>
  <si>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млн. руб.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</si>
  <si>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</si>
  <si>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</si>
  <si>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</si>
  <si>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</si>
  <si>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</si>
  <si>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</si>
  <si>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</si>
  <si>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</si>
  <si>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</si>
  <si>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</si>
  <si>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</si>
  <si>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</si>
  <si>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</si>
  <si>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</si>
  <si>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</si>
  <si>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</si>
  <si>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</si>
  <si>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</si>
  <si>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</si>
  <si>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</si>
  <si>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</si>
  <si>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</si>
  <si>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</si>
  <si>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</si>
  <si>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</si>
  <si>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</si>
  <si>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</si>
  <si>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</si>
  <si>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</si>
  <si>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</si>
  <si>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</si>
  <si>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</si>
  <si>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</si>
  <si>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</si>
  <si>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</si>
  <si>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</si>
  <si>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</si>
  <si>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</si>
  <si>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</si>
  <si>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</si>
  <si>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</si>
  <si>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</si>
  <si>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</si>
  <si>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</si>
  <si>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</si>
  <si>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</si>
  <si>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</si>
  <si>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</si>
  <si>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</si>
  <si>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</si>
  <si>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</si>
  <si>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</si>
  <si>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</si>
  <si>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Уд.вес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</si>
  <si>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</si>
  <si>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</si>
  <si>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</si>
  <si>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</si>
  <si>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</si>
  <si>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</si>
  <si>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</si>
  <si>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</si>
  <si>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</si>
  <si>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</si>
  <si>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</si>
  <si>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</si>
  <si>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</si>
  <si>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</si>
  <si>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</si>
  <si>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</si>
  <si>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</si>
  <si>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</si>
  <si>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</si>
  <si>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</si>
  <si>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</si>
  <si>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</si>
  <si>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</si>
  <si>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</si>
  <si>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</si>
  <si>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</si>
  <si>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</si>
  <si>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</si>
  <si>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</si>
  <si>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</si>
  <si>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</si>
  <si>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</si>
  <si>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</si>
  <si>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</si>
  <si>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</si>
  <si>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</si>
  <si>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</si>
  <si>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</si>
  <si>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</si>
  <si>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</si>
  <si>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</si>
  <si>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</si>
  <si>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</si>
  <si>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</si>
  <si>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</si>
  <si>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</si>
  <si>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</si>
  <si>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</si>
  <si>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</si>
  <si>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</si>
  <si>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</si>
  <si>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</si>
  <si>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</si>
  <si>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</si>
  <si>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</si>
  <si>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</si>
  <si>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</si>
  <si>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</si>
  <si>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r>
      <t xml:space="preserve">Налоги, сборы и иные обязательные платежи, всего                                                             </t>
    </r>
    <r>
      <rPr>
        <sz val="12"/>
        <rFont val="Times New Roman Cyr"/>
        <family val="1"/>
        <charset val="204"/>
      </rPr>
      <t>(без переходящих остатков)</t>
    </r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</si>
  <si>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</si>
  <si>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</si>
  <si>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</si>
  <si>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</si>
  <si>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</si>
  <si>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</si>
  <si>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</si>
  <si>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</si>
  <si>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</si>
  <si>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</si>
  <si>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</si>
  <si>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</si>
  <si>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</si>
  <si>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</si>
  <si>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</si>
  <si>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</si>
  <si>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№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</si>
  <si>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</si>
  <si>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</si>
  <si>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</si>
  <si>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</si>
  <si>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</si>
  <si>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</si>
  <si>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</si>
  <si>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</si>
  <si>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</si>
  <si>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</si>
  <si>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</si>
  <si>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</si>
  <si>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</si>
  <si>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подгруппа КБК</t>
  </si>
  <si>
    <t>город</t>
  </si>
  <si>
    <t xml:space="preserve">край 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</si>
  <si>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</si>
  <si>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</si>
  <si>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</si>
  <si>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</si>
  <si>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</si>
  <si>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</si>
  <si>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</si>
  <si>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</si>
  <si>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</si>
  <si>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</si>
  <si>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</si>
  <si>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</si>
  <si>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</si>
  <si>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</si>
  <si>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</si>
  <si>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</si>
  <si>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</si>
  <si>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</si>
  <si>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</si>
  <si>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</si>
  <si>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</si>
  <si>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</si>
  <si>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</si>
  <si>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</si>
  <si>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</si>
  <si>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</si>
  <si>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</si>
  <si>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</si>
  <si>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r>
      <t xml:space="preserve"> </t>
    </r>
    <r>
      <rPr>
        <sz val="13"/>
        <rFont val="Times New Roman Cyr"/>
        <family val="1"/>
        <charset val="204"/>
      </rPr>
      <t>+, -</t>
    </r>
  </si>
  <si>
    <t>18</t>
  </si>
  <si>
    <t>планирования и экономического развития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</si>
  <si>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</si>
  <si>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</si>
  <si>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</si>
  <si>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</si>
  <si>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</si>
  <si>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</si>
  <si>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</si>
  <si>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</si>
  <si>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</si>
  <si>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</si>
  <si>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</si>
  <si>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</si>
  <si>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</si>
  <si>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</si>
  <si>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</si>
  <si>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</si>
  <si>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</si>
  <si>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</si>
  <si>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</si>
  <si>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</si>
  <si>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</si>
  <si>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</si>
  <si>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</si>
  <si>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</si>
  <si>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</si>
  <si>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</si>
  <si>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</si>
  <si>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</si>
  <si>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</si>
  <si>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</si>
  <si>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</si>
  <si>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</si>
  <si>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</si>
  <si>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Доходы бюджета - всего</t>
  </si>
  <si>
    <t>Наименование показателя: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</si>
  <si>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</si>
  <si>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</si>
  <si>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</si>
  <si>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</si>
  <si>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</si>
  <si>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</si>
  <si>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</si>
  <si>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</si>
  <si>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</si>
  <si>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</si>
  <si>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</si>
  <si>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</si>
  <si>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</si>
  <si>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</si>
  <si>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</si>
  <si>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</si>
  <si>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</si>
  <si>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</si>
  <si>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r>
      <t>Обрабатывающие производства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</si>
  <si>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     работающие</t>
  </si>
  <si>
    <t xml:space="preserve">     неработающие</t>
  </si>
  <si>
    <t>декабрь 2009</t>
  </si>
  <si>
    <t xml:space="preserve">  - краевой бюджет</t>
  </si>
  <si>
    <t>золото</t>
  </si>
  <si>
    <t>серебро</t>
  </si>
  <si>
    <t>с начала года</t>
  </si>
  <si>
    <t xml:space="preserve"> Базовый тариф, взимаемый с родителей за содержание 1-го ребенка в ДДУ</t>
  </si>
  <si>
    <t>Налоговые доходы</t>
  </si>
  <si>
    <t>Неналоговые доходы</t>
  </si>
  <si>
    <t>- транспортный налог</t>
  </si>
  <si>
    <t xml:space="preserve"> изготовление фотоснимков для паспорта  (6 шт.)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</si>
  <si>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</si>
  <si>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</si>
  <si>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</si>
  <si>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</si>
  <si>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</si>
  <si>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</si>
  <si>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</si>
  <si>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 xml:space="preserve">Здравоохранение </t>
  </si>
  <si>
    <t>Физическая культура и спорт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</si>
  <si>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</si>
  <si>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</si>
  <si>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</si>
  <si>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</si>
  <si>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</si>
  <si>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</si>
  <si>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</si>
  <si>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</si>
  <si>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</si>
  <si>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</si>
  <si>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</si>
  <si>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</si>
  <si>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</si>
  <si>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</si>
  <si>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</si>
  <si>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</si>
  <si>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</si>
  <si>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</si>
  <si>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</si>
  <si>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</si>
  <si>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</si>
  <si>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</si>
  <si>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</si>
  <si>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</si>
  <si>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</si>
  <si>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</si>
  <si>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</si>
  <si>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</si>
  <si>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</si>
  <si>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</si>
  <si>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</si>
  <si>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</si>
  <si>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</si>
  <si>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</si>
  <si>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</si>
  <si>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</si>
  <si>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</si>
  <si>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</si>
  <si>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</si>
  <si>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</si>
  <si>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</si>
  <si>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</si>
  <si>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</si>
  <si>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</si>
  <si>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</si>
  <si>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</si>
  <si>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</si>
  <si>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</si>
  <si>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</si>
  <si>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</si>
  <si>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</si>
  <si>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</si>
  <si>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</si>
  <si>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</si>
  <si>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</si>
  <si>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</si>
  <si>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</si>
  <si>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</si>
  <si>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</si>
  <si>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</si>
  <si>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</si>
  <si>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</si>
  <si>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</si>
  <si>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</si>
  <si>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</si>
  <si>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</si>
  <si>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</si>
  <si>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</si>
  <si>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электроэнергия </t>
  </si>
  <si>
    <r>
      <t xml:space="preserve"> - городской бюджет                                        </t>
    </r>
    <r>
      <rPr>
        <i/>
        <sz val="12"/>
        <rFont val="Times New Roman Cyr"/>
        <charset val="204"/>
      </rPr>
      <t>(без безвозмездных перечислений)</t>
    </r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</si>
  <si>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</si>
  <si>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</si>
  <si>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</si>
  <si>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</si>
  <si>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</si>
  <si>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</si>
  <si>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</si>
  <si>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</si>
  <si>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</si>
  <si>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</si>
  <si>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</si>
  <si>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</si>
  <si>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</si>
  <si>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</si>
  <si>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</si>
  <si>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</si>
  <si>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</si>
  <si>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</si>
  <si>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</si>
  <si>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</si>
  <si>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</si>
  <si>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</si>
  <si>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</si>
  <si>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</si>
  <si>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</si>
  <si>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</si>
  <si>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</si>
  <si>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</si>
  <si>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</si>
  <si>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</si>
  <si>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</si>
  <si>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</si>
  <si>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</si>
  <si>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</si>
  <si>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r>
      <t xml:space="preserve">Средний размер пенсии </t>
    </r>
    <r>
      <rPr>
        <sz val="14"/>
        <rFont val="Times New Roman Cyr"/>
        <charset val="204"/>
      </rPr>
      <t>(на конец периода)</t>
    </r>
  </si>
  <si>
    <t>1 кв. 2013</t>
  </si>
  <si>
    <t>Динамика индекса потребительских цен по Красноярскому краю (отчетный месяц к предыдущему), %</t>
  </si>
  <si>
    <t>Всего расходов</t>
  </si>
  <si>
    <t xml:space="preserve"> дкв</t>
  </si>
  <si>
    <t>% дкв</t>
  </si>
  <si>
    <t>удельный вес от факт. поступления,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</si>
  <si>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</si>
  <si>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</si>
  <si>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</si>
  <si>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</si>
  <si>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</si>
  <si>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</si>
  <si>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</si>
  <si>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</si>
  <si>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</si>
  <si>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</si>
  <si>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</si>
  <si>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</si>
  <si>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</si>
  <si>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</si>
  <si>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</si>
  <si>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</si>
  <si>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</si>
  <si>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 - регулярные платежи за пользование недрами при пользовании недрами (ренталс) на территории РФ</t>
  </si>
  <si>
    <r>
      <t xml:space="preserve">ИТОГО </t>
    </r>
    <r>
      <rPr>
        <vertAlign val="superscript"/>
        <sz val="13"/>
        <rFont val="Times New Roman Cyr"/>
        <charset val="204"/>
      </rPr>
      <t>1)</t>
    </r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</si>
  <si>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</si>
  <si>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</si>
  <si>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</si>
  <si>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</si>
  <si>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</si>
  <si>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</si>
  <si>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</si>
  <si>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</si>
  <si>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</si>
  <si>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</si>
  <si>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</si>
  <si>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</si>
  <si>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</si>
  <si>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</si>
  <si>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</si>
  <si>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</si>
  <si>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</si>
  <si>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</si>
  <si>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</si>
  <si>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</si>
  <si>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</si>
  <si>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</si>
  <si>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</si>
  <si>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</si>
  <si>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</si>
  <si>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</si>
  <si>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</si>
  <si>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</si>
  <si>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</si>
  <si>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</si>
  <si>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</si>
  <si>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</si>
  <si>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</si>
  <si>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</si>
  <si>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</si>
  <si>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</si>
  <si>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</si>
  <si>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</si>
  <si>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</si>
  <si>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</si>
  <si>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</si>
  <si>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</si>
  <si>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</si>
  <si>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</si>
  <si>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</si>
  <si>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</si>
  <si>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</si>
  <si>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</si>
  <si>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</si>
  <si>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</si>
  <si>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</si>
  <si>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</si>
  <si>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</si>
  <si>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</si>
  <si>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</si>
  <si>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</si>
  <si>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</si>
  <si>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</si>
  <si>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</si>
  <si>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</si>
  <si>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</si>
  <si>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</si>
  <si>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</si>
  <si>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</si>
  <si>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</si>
  <si>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</si>
  <si>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</si>
  <si>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</si>
  <si>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</si>
  <si>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</si>
  <si>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</si>
  <si>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</si>
  <si>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</si>
  <si>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</si>
  <si>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</si>
  <si>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</si>
  <si>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</si>
  <si>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</si>
  <si>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</si>
  <si>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</si>
  <si>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</si>
  <si>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</si>
  <si>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</si>
  <si>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</si>
  <si>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</si>
  <si>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</si>
  <si>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</si>
  <si>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</si>
  <si>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</si>
  <si>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</si>
  <si>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</si>
  <si>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</si>
  <si>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</si>
  <si>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</si>
  <si>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</si>
  <si>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</si>
  <si>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</si>
  <si>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</si>
  <si>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</si>
  <si>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</si>
  <si>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</si>
  <si>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</si>
  <si>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</si>
  <si>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</si>
  <si>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</si>
  <si>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</si>
  <si>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</si>
  <si>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</si>
  <si>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</si>
  <si>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</si>
  <si>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</si>
  <si>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</si>
  <si>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</si>
  <si>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</si>
  <si>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</si>
  <si>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</si>
  <si>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</si>
  <si>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</si>
  <si>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</si>
  <si>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</si>
  <si>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</si>
  <si>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</si>
  <si>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</si>
  <si>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</si>
  <si>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</si>
  <si>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</si>
  <si>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</si>
  <si>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</si>
  <si>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</si>
  <si>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</si>
  <si>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</si>
  <si>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</si>
  <si>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</si>
  <si>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</si>
  <si>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</si>
  <si>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</si>
  <si>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</si>
  <si>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</si>
  <si>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</si>
  <si>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</si>
  <si>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</si>
  <si>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</si>
  <si>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</si>
  <si>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</si>
  <si>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</si>
  <si>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</si>
  <si>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</si>
  <si>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</si>
  <si>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</si>
  <si>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</si>
  <si>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</si>
  <si>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</si>
  <si>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</si>
  <si>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</si>
  <si>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</si>
  <si>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</si>
  <si>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</si>
  <si>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</si>
  <si>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</si>
  <si>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</si>
  <si>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</si>
  <si>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</si>
  <si>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</si>
  <si>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</si>
  <si>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</si>
  <si>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</si>
  <si>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</si>
  <si>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</si>
  <si>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</si>
  <si>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</si>
  <si>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</si>
  <si>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</si>
  <si>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</si>
  <si>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</si>
  <si>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</si>
  <si>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</si>
  <si>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</si>
  <si>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</si>
  <si>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</si>
  <si>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</si>
  <si>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</si>
  <si>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</si>
  <si>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</si>
  <si>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</si>
  <si>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</si>
  <si>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</si>
  <si>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</si>
  <si>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</si>
  <si>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</si>
  <si>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план на      2016 год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</si>
  <si>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</si>
  <si>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</si>
  <si>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</si>
  <si>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</si>
  <si>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</si>
  <si>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</si>
  <si>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</si>
  <si>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</si>
  <si>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</si>
  <si>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</si>
  <si>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</si>
  <si>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</si>
  <si>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</si>
  <si>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</si>
  <si>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</si>
  <si>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</si>
  <si>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</si>
  <si>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</si>
  <si>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</si>
  <si>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Здравоохранение*</t>
  </si>
  <si>
    <t>* Средства выделены из резервного фонда Администрации города Норильска на закупку товаров, работ и услуг для обеспечения государственных (муниципальных) нужд</t>
  </si>
  <si>
    <t>Администрации города Норильска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</si>
  <si>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</si>
  <si>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</si>
  <si>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</si>
  <si>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</si>
  <si>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</si>
  <si>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</si>
  <si>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</si>
  <si>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</si>
  <si>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</si>
  <si>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</si>
  <si>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</si>
  <si>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</si>
  <si>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</si>
  <si>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</si>
  <si>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62,00 / 68,00</t>
  </si>
  <si>
    <t>на 01.01.17г.</t>
  </si>
  <si>
    <t>4 кв. 2016</t>
  </si>
  <si>
    <t>январь-декабрь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</si>
  <si>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</si>
  <si>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</si>
  <si>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</si>
  <si>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</si>
  <si>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</si>
  <si>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</si>
  <si>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план на      2017 год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</si>
  <si>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</si>
  <si>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</si>
  <si>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</si>
  <si>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</si>
  <si>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</si>
  <si>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</si>
  <si>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</si>
  <si>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</si>
  <si>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</si>
  <si>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</si>
  <si>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</si>
  <si>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</si>
  <si>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</si>
  <si>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</si>
  <si>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</si>
  <si>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</si>
  <si>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 xml:space="preserve">Таймырский Долгано-Ненецкий муницип. район </t>
  </si>
  <si>
    <t>59,34 / 59,94</t>
  </si>
  <si>
    <t>63,34 / 64,01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</si>
  <si>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</si>
  <si>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</si>
  <si>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</si>
  <si>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</si>
  <si>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</si>
  <si>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</si>
  <si>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</si>
  <si>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</si>
  <si>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</si>
  <si>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</si>
  <si>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</si>
  <si>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</si>
  <si>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</si>
  <si>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</si>
  <si>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</si>
  <si>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</si>
  <si>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</si>
  <si>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</si>
  <si>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</si>
  <si>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</si>
  <si>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</si>
  <si>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</si>
  <si>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1.7.</t>
  </si>
  <si>
    <r>
      <t xml:space="preserve">Добыча полезных ископаемых </t>
    </r>
    <r>
      <rPr>
        <vertAlign val="superscript"/>
        <sz val="13"/>
        <rFont val="Times New Roman Cyr"/>
        <charset val="204"/>
      </rPr>
      <t>2)</t>
    </r>
  </si>
  <si>
    <t>57,93 / 60,21</t>
  </si>
  <si>
    <t>60.72 / 64,22</t>
  </si>
  <si>
    <t>57,00 / 61,00</t>
  </si>
  <si>
    <t>62,00 / 66,00</t>
  </si>
  <si>
    <t>58,23 / 58,76</t>
  </si>
  <si>
    <t>62,07 / 62,68</t>
  </si>
  <si>
    <t xml:space="preserve"> -</t>
  </si>
  <si>
    <t>56,62 / 59,74</t>
  </si>
  <si>
    <t>60,43 / 63,93</t>
  </si>
  <si>
    <t>57,74 / 58,25</t>
  </si>
  <si>
    <t>61,70 / 62,29</t>
  </si>
  <si>
    <t>1 кв. 2017</t>
  </si>
  <si>
    <t>56,00 / 58,00</t>
  </si>
  <si>
    <t>63,00 / 65,00</t>
  </si>
  <si>
    <t xml:space="preserve">    - муниципальные</t>
  </si>
  <si>
    <t>1/1</t>
  </si>
  <si>
    <t xml:space="preserve">чел. 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</si>
  <si>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</si>
  <si>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</si>
  <si>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</si>
  <si>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</si>
  <si>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</si>
  <si>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</si>
  <si>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</si>
  <si>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</si>
  <si>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</si>
  <si>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</si>
  <si>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</si>
  <si>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r>
      <t xml:space="preserve">Оборот розничной торговли </t>
    </r>
    <r>
      <rPr>
        <vertAlign val="superscript"/>
        <sz val="13"/>
        <rFont val="Times New Roman Cyr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</si>
  <si>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</si>
  <si>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charset val="204"/>
      </rPr>
      <t>2)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</si>
  <si>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</si>
  <si>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178 654</t>
    </r>
    <r>
      <rPr>
        <vertAlign val="superscript"/>
        <sz val="13"/>
        <rFont val="Times New Roman Cyr"/>
        <charset val="204"/>
      </rPr>
      <t>3)</t>
    </r>
  </si>
  <si>
    <t>3) Данные Красноярскстата</t>
  </si>
  <si>
    <t>4) По данным ЗАГС</t>
  </si>
  <si>
    <t>5) Ежеквартальная информация</t>
  </si>
  <si>
    <t>55,20 / 58,32</t>
  </si>
  <si>
    <t>59,05 / 62,55</t>
  </si>
  <si>
    <t>56,22 / 56,71</t>
  </si>
  <si>
    <t>60,27 / 60,89</t>
  </si>
  <si>
    <t>Деятельности по операциям с недвижимым имуществом</t>
  </si>
  <si>
    <t>- сбор за пользование объектами водных биологических ресурсов и животного мира</t>
  </si>
  <si>
    <t>55,72 / 58,84</t>
  </si>
  <si>
    <t>61,65 / 65,15</t>
  </si>
  <si>
    <t>56,00 / 59,00</t>
  </si>
  <si>
    <t>56,66 / 57,24</t>
  </si>
  <si>
    <t>62,67 / 63,36</t>
  </si>
  <si>
    <t>65,00 / 67,50</t>
  </si>
  <si>
    <t>56,72 / 59,81</t>
  </si>
  <si>
    <t>63,70 / 67,13</t>
  </si>
  <si>
    <t>43-70-90 доб. 1616</t>
  </si>
  <si>
    <t>58,10 / 58,73</t>
  </si>
  <si>
    <t>65,28 / 66,03</t>
  </si>
  <si>
    <t>0 / 0</t>
  </si>
  <si>
    <t xml:space="preserve"> - </t>
  </si>
  <si>
    <t>2 кв. 2017</t>
  </si>
  <si>
    <t>СЕТЬ УЧРЕЖДЕНИЙ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</si>
  <si>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</si>
  <si>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</si>
  <si>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</si>
  <si>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</si>
  <si>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</si>
  <si>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5 918 / 0</t>
  </si>
  <si>
    <t>5 315 / 0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</si>
  <si>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</si>
  <si>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</si>
  <si>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</si>
  <si>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</si>
  <si>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r>
      <t xml:space="preserve"> - ФГБОУ ВО «Московский государственный институт культуры»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</si>
  <si>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 xml:space="preserve"> - НОЧУ ВО «Московский финансово-промышленный университет «Синергия», филиал</t>
  </si>
  <si>
    <t>34-17-62</t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</si>
  <si>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color rgb="FF00B050"/>
        <rFont val="Times New Roman"/>
        <family val="1"/>
        <charset val="204"/>
      </rPr>
      <t>3</t>
    </r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</si>
  <si>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</si>
  <si>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</si>
  <si>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1 881/ 55 919</t>
  </si>
  <si>
    <t>1 821/ 52 535</t>
  </si>
  <si>
    <t>1.3. Театры (Краевой бюджет):, всего:</t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</si>
  <si>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</si>
  <si>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75 793</t>
  </si>
  <si>
    <t>75 844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</si>
  <si>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</si>
  <si>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</si>
  <si>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</si>
  <si>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</si>
  <si>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</si>
  <si>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</si>
  <si>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</si>
  <si>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</si>
  <si>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</si>
  <si>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</si>
  <si>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</si>
  <si>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</si>
  <si>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</si>
  <si>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2016 г. среднесписочная численность работников по полному кругу организаций и предприятий (с дорасчетом по малому бизнесу - 15 481 чел.) составила 100 585 чел.</t>
  </si>
  <si>
    <t>1.1.1</t>
  </si>
  <si>
    <t xml:space="preserve">Обрабатывающие производства, в т.ч. </t>
  </si>
  <si>
    <t>на 01.01.2017 года</t>
  </si>
  <si>
    <t>Распределение налогов, сборов и иных обязательных платежей в консолидированный бюджет края</t>
  </si>
  <si>
    <t xml:space="preserve"> ЗФ ПАО "ГМК "Норильский никель"</t>
  </si>
  <si>
    <t>на 01.01.2017г.</t>
  </si>
  <si>
    <t>Налоги, сборы и иные обязательные платежи собираемые в консолидированный бюджет края</t>
  </si>
  <si>
    <t xml:space="preserve">Структура доходов городского бюджета </t>
  </si>
  <si>
    <t>39 / 41</t>
  </si>
  <si>
    <t>37 / 38</t>
  </si>
  <si>
    <t>58,22 / 61,34</t>
  </si>
  <si>
    <t>58,00 / 61,00</t>
  </si>
  <si>
    <t>59,47 / 59,98</t>
  </si>
  <si>
    <t>67,17 / 70,63</t>
  </si>
  <si>
    <t>66,50 / 69,50</t>
  </si>
  <si>
    <t>68,38 / 69,02</t>
  </si>
  <si>
    <r>
      <t xml:space="preserve"> Детское дошкольное учреждение:</t>
    </r>
    <r>
      <rPr>
        <b/>
        <sz val="14"/>
        <rFont val="Calibri"/>
        <family val="2"/>
        <charset val="204"/>
      </rPr>
      <t>²⁾</t>
    </r>
  </si>
  <si>
    <r>
      <t>Тарифы для населения на жилищно-коммунальное хозяйство</t>
    </r>
    <r>
      <rPr>
        <b/>
        <sz val="14"/>
        <rFont val="Calibri"/>
        <family val="2"/>
        <charset val="204"/>
      </rPr>
      <t>²⁾</t>
    </r>
  </si>
  <si>
    <t>край</t>
  </si>
  <si>
    <r>
      <t>на 01.10.17г.</t>
    </r>
    <r>
      <rPr>
        <b/>
        <vertAlign val="superscript"/>
        <sz val="12"/>
        <rFont val="Times New Roman Cyr"/>
        <charset val="204"/>
      </rPr>
      <t>4)</t>
    </r>
  </si>
  <si>
    <t>Отклонение 01.10.17г./ 01.10.16г, +, -</t>
  </si>
  <si>
    <r>
      <t>на 01.10.16г.</t>
    </r>
    <r>
      <rPr>
        <b/>
        <vertAlign val="superscript"/>
        <sz val="12"/>
        <rFont val="Times New Roman Cyr"/>
        <charset val="204"/>
      </rPr>
      <t>4)</t>
    </r>
  </si>
  <si>
    <t>57,44 / 57,96</t>
  </si>
  <si>
    <t>68,43 / 68,98</t>
  </si>
  <si>
    <t>на 01.10.17</t>
  </si>
  <si>
    <t>на 01.10.16</t>
  </si>
  <si>
    <r>
      <t>Средние цены в городах РФ и МО г. Норильск в сентябре 2017 года</t>
    </r>
    <r>
      <rPr>
        <vertAlign val="superscript"/>
        <sz val="12"/>
        <rFont val="Times New Roman"/>
        <family val="1"/>
        <charset val="204"/>
      </rPr>
      <t>1)</t>
    </r>
  </si>
  <si>
    <t>01.10.14 г.</t>
  </si>
  <si>
    <t>01.10.15 г.</t>
  </si>
  <si>
    <t>01.10.16 г.</t>
  </si>
  <si>
    <t>01.10.17 г.</t>
  </si>
  <si>
    <t>45,5 / 45,8</t>
  </si>
  <si>
    <t>58,03 / 61,57</t>
  </si>
  <si>
    <t>59,37 / 59,86</t>
  </si>
  <si>
    <t>68,73 / 72,23</t>
  </si>
  <si>
    <t>70,05 / 70,63</t>
  </si>
  <si>
    <t>О.Н. Попсуевич</t>
  </si>
  <si>
    <t xml:space="preserve">Начальник Управления экономики, </t>
  </si>
  <si>
    <t>Отклонение 01.10.17/ 01.10.16,          +, -</t>
  </si>
  <si>
    <t>на 01.10.16г.</t>
  </si>
  <si>
    <t>на 01.10.2016г.</t>
  </si>
  <si>
    <t>на 01.10.2017г.</t>
  </si>
  <si>
    <r>
      <t>на 01.10.17г.</t>
    </r>
    <r>
      <rPr>
        <b/>
        <vertAlign val="superscript"/>
        <sz val="12"/>
        <rFont val="Times New Roman Cyr"/>
        <charset val="204"/>
      </rPr>
      <t>5)</t>
    </r>
  </si>
  <si>
    <t>на 01.10.17г.</t>
  </si>
  <si>
    <t>сентябрь
 2016</t>
  </si>
  <si>
    <t>сентябрь
 2017</t>
  </si>
  <si>
    <t>Отклонение                                        сентябрь 2017 / 2016</t>
  </si>
  <si>
    <t>сентябрь
2016</t>
  </si>
  <si>
    <t>сентябрь
  2017</t>
  </si>
  <si>
    <t>Отклонение                                          сентябрь 2017 / 2016</t>
  </si>
  <si>
    <t>на 01.10.16г</t>
  </si>
  <si>
    <t>на 01.10.17г</t>
  </si>
  <si>
    <t>Отклонение                                    01.10.17г. / 01.10.16г.</t>
  </si>
  <si>
    <t>сентябрь
2017</t>
  </si>
  <si>
    <t>за сентябрь 2017г</t>
  </si>
  <si>
    <t>за сентябрь 2016г</t>
  </si>
  <si>
    <t>Темп роста 01.10.17/
01.10.16, 
%</t>
  </si>
  <si>
    <t>Итого 
за 9 месяцев</t>
  </si>
  <si>
    <t>услуга не оказывается (ремонт)</t>
  </si>
  <si>
    <t>на 01.10.2016 года</t>
  </si>
  <si>
    <t>на 01.10.2017 года</t>
  </si>
  <si>
    <t>Темп роста, %
(01.10.2017/01.10.2016)</t>
  </si>
  <si>
    <t>факт на 01.10.2016</t>
  </si>
  <si>
    <t>факт на 01.10.2017</t>
  </si>
  <si>
    <t>в 1,4 раза</t>
  </si>
  <si>
    <t>на 01.10.2016</t>
  </si>
  <si>
    <t>на 01.10.2017</t>
  </si>
  <si>
    <t>2) По МО г. Дудинка информация приведена по состоянию на 01.10.2017 г.</t>
  </si>
  <si>
    <t>36 / 39</t>
  </si>
  <si>
    <t>43 / 44</t>
  </si>
  <si>
    <t>57,00 / 60,00</t>
  </si>
  <si>
    <t>68,00 / 71,50</t>
  </si>
  <si>
    <t>3) По данным МО г.Дудинка на 01.10.2017 г.</t>
  </si>
  <si>
    <r>
      <t xml:space="preserve">Величина прожиточного минимума (III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</si>
  <si>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 и указана за 3 квартал 2017 и 2016 гг.</t>
  </si>
  <si>
    <t>67,21 / 70,71</t>
  </si>
  <si>
    <t>56,28 / 59,44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</si>
  <si>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</si>
  <si>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</si>
  <si>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</si>
  <si>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</si>
  <si>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</si>
  <si>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</si>
  <si>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</si>
  <si>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</si>
  <si>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</si>
  <si>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</si>
  <si>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</si>
  <si>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</si>
  <si>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</si>
  <si>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</si>
  <si>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</si>
  <si>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</si>
  <si>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</si>
  <si>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</si>
  <si>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</si>
  <si>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</si>
  <si>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</si>
  <si>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</si>
  <si>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</si>
  <si>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</si>
  <si>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</si>
  <si>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</si>
  <si>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</si>
  <si>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r>
      <t>178 664</t>
    </r>
    <r>
      <rPr>
        <vertAlign val="superscript"/>
        <sz val="13"/>
        <rFont val="Times New Roman Cyr"/>
        <charset val="204"/>
      </rPr>
      <t>2)</t>
    </r>
  </si>
  <si>
    <r>
      <t>180 116</t>
    </r>
    <r>
      <rPr>
        <vertAlign val="superscript"/>
        <sz val="13"/>
        <rFont val="Times New Roman Cyr"/>
        <charset val="204"/>
      </rPr>
      <t>2)</t>
    </r>
  </si>
  <si>
    <t>3 кв. 2017</t>
  </si>
  <si>
    <t xml:space="preserve">от 300 до 2 200 </t>
  </si>
  <si>
    <t>32,5 / 35</t>
  </si>
  <si>
    <t>41,5 / 43</t>
  </si>
  <si>
    <t>41 / 41,5</t>
  </si>
  <si>
    <t>39,5 / 40</t>
  </si>
  <si>
    <t>41,8 / 43</t>
  </si>
  <si>
    <t>44,1 / 45</t>
  </si>
  <si>
    <t>41,9 / 42</t>
  </si>
  <si>
    <t>46,5 / 47,0</t>
  </si>
  <si>
    <t>Основные показатели деятельности жилищно-коммунального хозяйства</t>
  </si>
  <si>
    <r>
      <t xml:space="preserve">Общая площадь помещений жилищного фонда (жилые/нежилые), </t>
    </r>
    <r>
      <rPr>
        <i/>
        <sz val="13"/>
        <color indexed="8"/>
        <rFont val="Times New Roman"/>
        <family val="1"/>
        <charset val="204"/>
      </rPr>
      <t>в том числе:</t>
    </r>
  </si>
  <si>
    <t>тыс. кв. м</t>
  </si>
  <si>
    <t xml:space="preserve">жилой фонд </t>
  </si>
  <si>
    <t>тыс.кв. м</t>
  </si>
  <si>
    <t>общежития</t>
  </si>
  <si>
    <t>нежилые помещения</t>
  </si>
  <si>
    <t>Износ жилого фонда</t>
  </si>
  <si>
    <t>Тарифы на оплату  жилищных и коммунальных услуг</t>
  </si>
  <si>
    <t>Рост к предыдущему периоду, %</t>
  </si>
  <si>
    <t>Оплата жилищных услуг</t>
  </si>
  <si>
    <t>многоквартирные дома "улучшенной планировки"</t>
  </si>
  <si>
    <t>руб./кв.м в мес.</t>
  </si>
  <si>
    <t xml:space="preserve"> многоквартирные дома "сталинка", "хрущевка"</t>
  </si>
  <si>
    <t>многоквартирные дома "гостиничного типа"</t>
  </si>
  <si>
    <t>многоквартирные дома "общежития квартирного типа"</t>
  </si>
  <si>
    <t>многоквартирные дома "коридорного типа"</t>
  </si>
  <si>
    <t>многоквартирные дома поселка Снежногорск</t>
  </si>
  <si>
    <t>Показатели расходов и доходов отрасли за 9 месяцев 2017 года</t>
  </si>
  <si>
    <t>Себестоимость содержания жилого фонда</t>
  </si>
  <si>
    <t>тыс.руб.</t>
  </si>
  <si>
    <t>заполнить из сводного отчета!</t>
  </si>
  <si>
    <t>эксплуатация жилищного фонда</t>
  </si>
  <si>
    <t>содержание общежитий</t>
  </si>
  <si>
    <t>комплексное обслуживание нежилой площади</t>
  </si>
  <si>
    <t>коммунальные услуги</t>
  </si>
  <si>
    <t>Капитальный ремонт</t>
  </si>
  <si>
    <t>Собираемость платежей за ЖКУ</t>
  </si>
  <si>
    <t>Доходы от потребителей за услуги</t>
  </si>
  <si>
    <t>коплексное обслуживание нежилой площади</t>
  </si>
  <si>
    <t>Субсидии бюджета</t>
  </si>
  <si>
    <t xml:space="preserve">эксплуатация жилищного фонда </t>
  </si>
  <si>
    <t xml:space="preserve">капитальный ремонт </t>
  </si>
  <si>
    <t>Итого валовая выручка</t>
  </si>
  <si>
    <t>Финансовый результат по начисленным услугам (валовая выручка - расходы)</t>
  </si>
  <si>
    <t>Квартальный план 2017 года</t>
  </si>
  <si>
    <t xml:space="preserve">Факт                       9 месяцев 2016г.        </t>
  </si>
  <si>
    <t xml:space="preserve">Факт                       9 месяцев 2017г.        </t>
  </si>
  <si>
    <t>Тариф                       9 месяцев 2016 г.</t>
  </si>
  <si>
    <t>Тариф                      9 месяцев 2017 г.</t>
  </si>
  <si>
    <t>Факт                       9 месяцев 2016 г.</t>
  </si>
  <si>
    <t>Факт                        9 месяцев 2017 г.</t>
  </si>
  <si>
    <t>56,50 / 59,50</t>
  </si>
  <si>
    <t>66,50 / 70,00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</si>
</sst>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"/>
  </numFmts>
  <fonts count="20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6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22"/>
      <color rgb="FFFF0000"/>
      <name val="Times New Roman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  <font>
      <b/>
      <sz val="12"/>
      <color rgb="FFFF0000"/>
      <name val="Times New Roman Cyr"/>
      <charset val="204"/>
    </font>
    <font>
      <b/>
      <sz val="14"/>
      <name val="Calibri"/>
      <family val="2"/>
      <charset val="204"/>
    </font>
    <font>
      <b/>
      <sz val="16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3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299">
    <xf numFmtId="0" fontId="0" fillId="0" borderId="0"/>
    <xf numFmtId="164" fontId="33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33" fillId="0" borderId="0" applyFont="0" applyFill="0" applyBorder="0" applyAlignment="0" applyProtection="0"/>
    <xf numFmtId="0" fontId="32" fillId="0" borderId="0"/>
    <xf numFmtId="0" fontId="33" fillId="0" borderId="0"/>
    <xf numFmtId="9" fontId="33" fillId="0" borderId="0" applyFont="0" applyFill="0" applyBorder="0" applyAlignment="0" applyProtection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3" fillId="21" borderId="0" applyNumberFormat="0" applyBorder="0" applyAlignment="0" applyProtection="0"/>
    <xf numFmtId="0" fontId="143" fillId="22" borderId="0" applyNumberFormat="0" applyBorder="0" applyAlignment="0" applyProtection="0"/>
    <xf numFmtId="0" fontId="143" fillId="8" borderId="0" applyNumberFormat="0" applyBorder="0" applyAlignment="0" applyProtection="0"/>
    <xf numFmtId="0" fontId="143" fillId="23" borderId="0" applyNumberFormat="0" applyBorder="0" applyAlignment="0" applyProtection="0"/>
    <xf numFmtId="0" fontId="143" fillId="24" borderId="0" applyNumberFormat="0" applyBorder="0" applyAlignment="0" applyProtection="0"/>
    <xf numFmtId="0" fontId="143" fillId="4" borderId="0" applyNumberFormat="0" applyBorder="0" applyAlignment="0" applyProtection="0"/>
    <xf numFmtId="0" fontId="143" fillId="25" borderId="0" applyNumberFormat="0" applyBorder="0" applyAlignment="0" applyProtection="0"/>
    <xf numFmtId="0" fontId="143" fillId="26" borderId="0" applyNumberFormat="0" applyBorder="0" applyAlignment="0" applyProtection="0"/>
    <xf numFmtId="0" fontId="143" fillId="27" borderId="0" applyNumberFormat="0" applyBorder="0" applyAlignment="0" applyProtection="0"/>
    <xf numFmtId="0" fontId="143" fillId="28" borderId="0" applyNumberFormat="0" applyBorder="0" applyAlignment="0" applyProtection="0"/>
    <xf numFmtId="0" fontId="143" fillId="29" borderId="0" applyNumberFormat="0" applyBorder="0" applyAlignment="0" applyProtection="0"/>
    <xf numFmtId="0" fontId="143" fillId="30" borderId="0" applyNumberFormat="0" applyBorder="0" applyAlignment="0" applyProtection="0"/>
    <xf numFmtId="0" fontId="158" fillId="31" borderId="81" applyNumberFormat="0" applyAlignment="0" applyProtection="0"/>
    <xf numFmtId="0" fontId="157" fillId="32" borderId="82" applyNumberFormat="0" applyAlignment="0" applyProtection="0"/>
    <xf numFmtId="0" fontId="156" fillId="32" borderId="8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155" fillId="0" borderId="79" applyNumberFormat="0" applyFill="0" applyAlignment="0" applyProtection="0"/>
    <xf numFmtId="0" fontId="154" fillId="0" borderId="87" applyNumberFormat="0" applyFill="0" applyAlignment="0" applyProtection="0"/>
    <xf numFmtId="0" fontId="153" fillId="0" borderId="80" applyNumberFormat="0" applyFill="0" applyAlignment="0" applyProtection="0"/>
    <xf numFmtId="0" fontId="153" fillId="0" borderId="0" applyNumberFormat="0" applyFill="0" applyBorder="0" applyAlignment="0" applyProtection="0"/>
    <xf numFmtId="0" fontId="144" fillId="0" borderId="86" applyNumberFormat="0" applyFill="0" applyAlignment="0" applyProtection="0"/>
    <xf numFmtId="0" fontId="145" fillId="33" borderId="84" applyNumberFormat="0" applyAlignment="0" applyProtection="0"/>
    <xf numFmtId="0" fontId="152" fillId="0" borderId="0" applyNumberFormat="0" applyFill="0" applyBorder="0" applyAlignment="0" applyProtection="0"/>
    <xf numFmtId="0" fontId="151" fillId="34" borderId="0" applyNumberFormat="0" applyBorder="0" applyAlignment="0" applyProtection="0"/>
    <xf numFmtId="0" fontId="150" fillId="35" borderId="0" applyNumberFormat="0" applyBorder="0" applyAlignment="0" applyProtection="0"/>
    <xf numFmtId="0" fontId="149" fillId="0" borderId="0" applyNumberFormat="0" applyFill="0" applyBorder="0" applyAlignment="0" applyProtection="0"/>
    <xf numFmtId="0" fontId="33" fillId="36" borderId="85" applyNumberFormat="0" applyFont="0" applyAlignment="0" applyProtection="0"/>
    <xf numFmtId="9" fontId="33" fillId="0" borderId="0" applyFont="0" applyFill="0" applyBorder="0" applyAlignment="0" applyProtection="0"/>
    <xf numFmtId="0" fontId="148" fillId="0" borderId="83" applyNumberFormat="0" applyFill="0" applyAlignment="0" applyProtection="0"/>
    <xf numFmtId="0" fontId="146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47" fillId="37" borderId="0" applyNumberFormat="0" applyBorder="0" applyAlignment="0" applyProtection="0"/>
    <xf numFmtId="0" fontId="33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78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008">
    <xf numFmtId="0" fontId="0" fillId="0" borderId="0" xfId="0"/>
    <xf numFmtId="166" fontId="3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166" fontId="39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35" fillId="0" borderId="0" xfId="0" applyFont="1" applyFill="1"/>
    <xf numFmtId="167" fontId="34" fillId="0" borderId="0" xfId="0" applyNumberFormat="1" applyFont="1" applyFill="1"/>
    <xf numFmtId="0" fontId="35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/>
    <xf numFmtId="0" fontId="3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5" fillId="0" borderId="0" xfId="0" applyFont="1" applyFill="1" applyBorder="1" applyAlignment="1">
      <alignment horizontal="center"/>
    </xf>
    <xf numFmtId="0" fontId="81" fillId="0" borderId="0" xfId="0" applyFont="1" applyFill="1" applyBorder="1"/>
    <xf numFmtId="0" fontId="39" fillId="0" borderId="0" xfId="0" applyFont="1" applyFill="1" applyAlignment="1">
      <alignment wrapText="1"/>
    </xf>
    <xf numFmtId="0" fontId="76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77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left"/>
    </xf>
    <xf numFmtId="2" fontId="34" fillId="0" borderId="0" xfId="0" applyNumberFormat="1" applyFont="1" applyFill="1"/>
    <xf numFmtId="1" fontId="34" fillId="0" borderId="0" xfId="0" applyNumberFormat="1" applyFont="1" applyFill="1"/>
    <xf numFmtId="0" fontId="58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horizontal="center"/>
    </xf>
    <xf numFmtId="166" fontId="39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Fill="1"/>
    <xf numFmtId="0" fontId="4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vertical="center"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wrapText="1"/>
    </xf>
    <xf numFmtId="166" fontId="35" fillId="0" borderId="0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8" fillId="0" borderId="0" xfId="0" applyFont="1" applyFill="1" applyBorder="1"/>
    <xf numFmtId="0" fontId="34" fillId="0" borderId="15" xfId="0" applyFont="1" applyFill="1" applyBorder="1"/>
    <xf numFmtId="0" fontId="42" fillId="0" borderId="0" xfId="0" applyFont="1" applyFill="1" applyBorder="1"/>
    <xf numFmtId="166" fontId="34" fillId="0" borderId="0" xfId="0" applyNumberFormat="1" applyFont="1" applyFill="1"/>
    <xf numFmtId="168" fontId="34" fillId="0" borderId="0" xfId="0" applyNumberFormat="1" applyFont="1" applyFill="1"/>
    <xf numFmtId="166" fontId="50" fillId="0" borderId="0" xfId="0" applyNumberFormat="1" applyFont="1" applyFill="1"/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168" fontId="50" fillId="0" borderId="0" xfId="0" applyNumberFormat="1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100" fillId="0" borderId="0" xfId="0" applyFont="1" applyFill="1"/>
    <xf numFmtId="0" fontId="34" fillId="0" borderId="0" xfId="0" applyFont="1" applyFill="1" applyBorder="1" applyAlignment="1">
      <alignment vertical="center"/>
    </xf>
    <xf numFmtId="0" fontId="82" fillId="0" borderId="0" xfId="0" applyFont="1" applyFill="1" applyBorder="1"/>
    <xf numFmtId="3" fontId="34" fillId="0" borderId="0" xfId="0" applyNumberFormat="1" applyFont="1" applyFill="1"/>
    <xf numFmtId="0" fontId="103" fillId="0" borderId="0" xfId="0" applyFont="1" applyFill="1"/>
    <xf numFmtId="0" fontId="48" fillId="0" borderId="0" xfId="0" applyFont="1" applyFill="1"/>
    <xf numFmtId="0" fontId="48" fillId="0" borderId="0" xfId="0" applyFont="1" applyFill="1" applyAlignment="1">
      <alignment horizontal="center"/>
    </xf>
    <xf numFmtId="166" fontId="39" fillId="0" borderId="0" xfId="0" applyNumberFormat="1" applyFont="1" applyFill="1"/>
    <xf numFmtId="166" fontId="35" fillId="0" borderId="0" xfId="0" applyNumberFormat="1" applyFont="1" applyFill="1"/>
    <xf numFmtId="0" fontId="96" fillId="0" borderId="0" xfId="0" applyFont="1" applyFill="1"/>
    <xf numFmtId="167" fontId="35" fillId="0" borderId="0" xfId="0" applyNumberFormat="1" applyFont="1" applyFill="1" applyBorder="1" applyAlignment="1">
      <alignment horizontal="center"/>
    </xf>
    <xf numFmtId="166" fontId="117" fillId="0" borderId="0" xfId="0" applyNumberFormat="1" applyFont="1" applyFill="1"/>
    <xf numFmtId="166" fontId="118" fillId="0" borderId="0" xfId="0" applyNumberFormat="1" applyFont="1" applyFill="1" applyAlignment="1">
      <alignment horizontal="center"/>
    </xf>
    <xf numFmtId="2" fontId="35" fillId="0" borderId="0" xfId="0" applyNumberFormat="1" applyFont="1" applyFill="1"/>
    <xf numFmtId="171" fontId="116" fillId="0" borderId="0" xfId="0" applyNumberFormat="1" applyFont="1" applyFill="1"/>
    <xf numFmtId="171" fontId="35" fillId="0" borderId="0" xfId="0" applyNumberFormat="1" applyFont="1" applyFill="1"/>
    <xf numFmtId="168" fontId="116" fillId="3" borderId="28" xfId="18" applyNumberFormat="1" applyFont="1" applyFill="1" applyBorder="1" applyAlignment="1">
      <alignment horizontal="center" vertical="center"/>
    </xf>
    <xf numFmtId="168" fontId="116" fillId="3" borderId="52" xfId="18" applyNumberFormat="1" applyFont="1" applyFill="1" applyBorder="1" applyAlignment="1">
      <alignment horizontal="center" vertical="center"/>
    </xf>
    <xf numFmtId="168" fontId="115" fillId="0" borderId="41" xfId="0" applyNumberFormat="1" applyFont="1" applyFill="1" applyBorder="1" applyAlignment="1">
      <alignment horizontal="center" vertical="center"/>
    </xf>
    <xf numFmtId="168" fontId="115" fillId="0" borderId="43" xfId="0" applyNumberFormat="1" applyFont="1" applyFill="1" applyBorder="1" applyAlignment="1">
      <alignment horizontal="center" vertical="center"/>
    </xf>
    <xf numFmtId="168" fontId="116" fillId="0" borderId="18" xfId="0" applyNumberFormat="1" applyFont="1" applyFill="1" applyBorder="1" applyAlignment="1">
      <alignment horizontal="center" vertical="center"/>
    </xf>
    <xf numFmtId="168" fontId="115" fillId="0" borderId="18" xfId="0" applyNumberFormat="1" applyFont="1" applyFill="1" applyBorder="1" applyAlignment="1">
      <alignment horizontal="center" vertical="center"/>
    </xf>
    <xf numFmtId="169" fontId="116" fillId="3" borderId="52" xfId="18" applyNumberFormat="1" applyFont="1" applyFill="1" applyBorder="1" applyAlignment="1">
      <alignment horizontal="center" vertical="center"/>
    </xf>
    <xf numFmtId="168" fontId="116" fillId="0" borderId="47" xfId="0" applyNumberFormat="1" applyFont="1" applyFill="1" applyBorder="1" applyAlignment="1">
      <alignment horizontal="center"/>
    </xf>
    <xf numFmtId="168" fontId="115" fillId="0" borderId="34" xfId="0" applyNumberFormat="1" applyFont="1" applyFill="1" applyBorder="1" applyAlignment="1">
      <alignment horizontal="center" vertical="center"/>
    </xf>
    <xf numFmtId="168" fontId="115" fillId="0" borderId="39" xfId="0" applyNumberFormat="1" applyFont="1" applyFill="1" applyBorder="1" applyAlignment="1">
      <alignment horizontal="center" vertical="center"/>
    </xf>
    <xf numFmtId="168" fontId="116" fillId="0" borderId="18" xfId="0" applyNumberFormat="1" applyFont="1" applyFill="1" applyBorder="1" applyAlignment="1">
      <alignment horizontal="center"/>
    </xf>
    <xf numFmtId="168" fontId="115" fillId="3" borderId="40" xfId="0" applyNumberFormat="1" applyFont="1" applyFill="1" applyBorder="1" applyAlignment="1">
      <alignment horizontal="center" vertical="center"/>
    </xf>
    <xf numFmtId="168" fontId="115" fillId="0" borderId="48" xfId="0" applyNumberFormat="1" applyFont="1" applyFill="1" applyBorder="1" applyAlignment="1">
      <alignment horizontal="center" vertical="center"/>
    </xf>
    <xf numFmtId="168" fontId="115" fillId="0" borderId="49" xfId="0" applyNumberFormat="1" applyFont="1" applyFill="1" applyBorder="1" applyAlignment="1">
      <alignment horizontal="center" vertical="center"/>
    </xf>
    <xf numFmtId="168" fontId="111" fillId="3" borderId="30" xfId="1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/>
    <xf numFmtId="166" fontId="34" fillId="0" borderId="0" xfId="0" applyNumberFormat="1" applyFont="1" applyFill="1" applyBorder="1"/>
    <xf numFmtId="0" fontId="34" fillId="0" borderId="0" xfId="0" applyFont="1" applyFill="1" applyBorder="1" applyAlignment="1"/>
    <xf numFmtId="0" fontId="82" fillId="0" borderId="0" xfId="0" applyFont="1" applyFill="1" applyBorder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right"/>
    </xf>
    <xf numFmtId="0" fontId="86" fillId="0" borderId="0" xfId="0" applyFont="1" applyFill="1" applyBorder="1" applyAlignment="1">
      <alignment horizontal="justify"/>
    </xf>
    <xf numFmtId="0" fontId="81" fillId="0" borderId="0" xfId="0" applyFont="1" applyFill="1"/>
    <xf numFmtId="0" fontId="56" fillId="0" borderId="0" xfId="0" applyFont="1" applyFill="1" applyAlignment="1"/>
    <xf numFmtId="166" fontId="115" fillId="0" borderId="6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/>
    <xf numFmtId="166" fontId="115" fillId="3" borderId="73" xfId="0" applyNumberFormat="1" applyFont="1" applyFill="1" applyBorder="1" applyAlignment="1">
      <alignment horizontal="center" vertical="center"/>
    </xf>
    <xf numFmtId="166" fontId="115" fillId="0" borderId="61" xfId="0" applyNumberFormat="1" applyFont="1" applyFill="1" applyBorder="1" applyAlignment="1">
      <alignment horizontal="center" vertical="center"/>
    </xf>
    <xf numFmtId="166" fontId="115" fillId="0" borderId="19" xfId="0" applyNumberFormat="1" applyFont="1" applyFill="1" applyBorder="1" applyAlignment="1">
      <alignment horizontal="center" vertical="center"/>
    </xf>
    <xf numFmtId="166" fontId="115" fillId="0" borderId="35" xfId="0" applyNumberFormat="1" applyFont="1" applyFill="1" applyBorder="1" applyAlignment="1">
      <alignment horizontal="center" vertical="center"/>
    </xf>
    <xf numFmtId="166" fontId="115" fillId="3" borderId="75" xfId="0" applyNumberFormat="1" applyFont="1" applyFill="1" applyBorder="1" applyAlignment="1">
      <alignment horizontal="center" vertical="center"/>
    </xf>
    <xf numFmtId="166" fontId="115" fillId="0" borderId="6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2" fontId="51" fillId="0" borderId="0" xfId="0" applyNumberFormat="1" applyFont="1" applyFill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123" fillId="0" borderId="0" xfId="0" applyFont="1" applyFill="1" applyAlignment="1">
      <alignment vertical="center"/>
    </xf>
    <xf numFmtId="0" fontId="34" fillId="0" borderId="0" xfId="0" applyFont="1" applyFill="1" applyAlignment="1">
      <alignment wrapText="1"/>
    </xf>
    <xf numFmtId="0" fontId="124" fillId="0" borderId="0" xfId="0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2" fontId="51" fillId="0" borderId="0" xfId="0" applyNumberFormat="1" applyFont="1" applyFill="1" applyAlignment="1"/>
    <xf numFmtId="167" fontId="39" fillId="0" borderId="0" xfId="0" applyNumberFormat="1" applyFont="1" applyFill="1"/>
    <xf numFmtId="0" fontId="39" fillId="0" borderId="0" xfId="0" applyFont="1" applyFill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166" fontId="44" fillId="0" borderId="9" xfId="0" applyNumberFormat="1" applyFont="1" applyFill="1" applyBorder="1" applyAlignment="1">
      <alignment horizontal="center" vertical="center"/>
    </xf>
    <xf numFmtId="4" fontId="44" fillId="0" borderId="32" xfId="0" applyNumberFormat="1" applyFont="1" applyFill="1" applyBorder="1" applyAlignment="1">
      <alignment horizontal="center" vertical="center"/>
    </xf>
    <xf numFmtId="166" fontId="44" fillId="0" borderId="10" xfId="0" applyNumberFormat="1" applyFont="1" applyFill="1" applyBorder="1" applyAlignment="1">
      <alignment horizontal="center"/>
    </xf>
    <xf numFmtId="166" fontId="44" fillId="0" borderId="31" xfId="0" applyNumberFormat="1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/>
    </xf>
    <xf numFmtId="0" fontId="44" fillId="0" borderId="5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167" fontId="46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Alignment="1"/>
    <xf numFmtId="0" fontId="35" fillId="0" borderId="0" xfId="0" applyFont="1" applyFill="1" applyBorder="1" applyAlignment="1">
      <alignment horizontal="right" vertical="center" wrapText="1"/>
    </xf>
    <xf numFmtId="166" fontId="3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0" fontId="38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left"/>
    </xf>
    <xf numFmtId="3" fontId="34" fillId="0" borderId="0" xfId="0" applyNumberFormat="1" applyFont="1" applyFill="1" applyBorder="1"/>
    <xf numFmtId="3" fontId="39" fillId="0" borderId="0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left" vertical="center"/>
    </xf>
    <xf numFmtId="4" fontId="39" fillId="0" borderId="2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166" fontId="38" fillId="0" borderId="10" xfId="0" applyNumberFormat="1" applyFont="1" applyFill="1" applyBorder="1" applyAlignment="1">
      <alignment horizontal="center" vertical="center"/>
    </xf>
    <xf numFmtId="166" fontId="39" fillId="0" borderId="40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5" xfId="0" applyNumberFormat="1" applyFont="1" applyFill="1" applyBorder="1" applyAlignment="1">
      <alignment horizontal="center" vertical="center"/>
    </xf>
    <xf numFmtId="166" fontId="39" fillId="0" borderId="3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/>
    <xf numFmtId="0" fontId="81" fillId="0" borderId="0" xfId="0" applyFont="1" applyFill="1" applyBorder="1"/>
    <xf numFmtId="0" fontId="89" fillId="0" borderId="0" xfId="0" applyFont="1" applyFill="1" applyAlignment="1">
      <alignment horizontal="center"/>
    </xf>
    <xf numFmtId="0" fontId="81" fillId="0" borderId="0" xfId="0" applyFont="1" applyFill="1" applyBorder="1" applyAlignment="1">
      <alignment vertical="center"/>
    </xf>
    <xf numFmtId="1" fontId="117" fillId="0" borderId="0" xfId="0" applyNumberFormat="1" applyFont="1" applyFill="1"/>
    <xf numFmtId="0" fontId="52" fillId="0" borderId="0" xfId="0" applyFont="1" applyFill="1" applyAlignment="1">
      <alignment wrapText="1"/>
    </xf>
    <xf numFmtId="0" fontId="117" fillId="0" borderId="0" xfId="0" applyFont="1" applyFill="1"/>
    <xf numFmtId="4" fontId="117" fillId="0" borderId="0" xfId="0" applyNumberFormat="1" applyFont="1" applyFill="1"/>
    <xf numFmtId="0" fontId="36" fillId="0" borderId="0" xfId="0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" fontId="103" fillId="0" borderId="0" xfId="0" applyNumberFormat="1" applyFont="1" applyFill="1"/>
    <xf numFmtId="167" fontId="34" fillId="0" borderId="0" xfId="0" applyNumberFormat="1" applyFont="1" applyFill="1" applyBorder="1"/>
    <xf numFmtId="0" fontId="34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vertical="center"/>
    </xf>
    <xf numFmtId="166" fontId="50" fillId="2" borderId="0" xfId="0" applyNumberFormat="1" applyFont="1" applyFill="1" applyAlignment="1">
      <alignment vertical="center"/>
    </xf>
    <xf numFmtId="167" fontId="35" fillId="0" borderId="0" xfId="0" applyNumberFormat="1" applyFont="1" applyFill="1" applyBorder="1" applyAlignment="1">
      <alignment vertical="center" wrapText="1"/>
    </xf>
    <xf numFmtId="0" fontId="34" fillId="0" borderId="0" xfId="0" applyFont="1" applyFill="1"/>
    <xf numFmtId="0" fontId="35" fillId="0" borderId="0" xfId="0" applyFont="1" applyFill="1" applyAlignment="1">
      <alignment horizontal="center"/>
    </xf>
    <xf numFmtId="0" fontId="81" fillId="0" borderId="0" xfId="0" applyFont="1" applyFill="1" applyBorder="1"/>
    <xf numFmtId="0" fontId="81" fillId="0" borderId="0" xfId="0" applyFont="1" applyFill="1" applyBorder="1" applyAlignment="1"/>
    <xf numFmtId="0" fontId="34" fillId="0" borderId="0" xfId="0" applyFont="1" applyFill="1" applyAlignment="1"/>
    <xf numFmtId="0" fontId="81" fillId="0" borderId="0" xfId="0" applyFont="1" applyFill="1" applyBorder="1" applyAlignment="1">
      <alignment vertical="top"/>
    </xf>
    <xf numFmtId="166" fontId="39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8" fontId="38" fillId="0" borderId="0" xfId="0" applyNumberFormat="1" applyFont="1" applyFill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166" fontId="50" fillId="0" borderId="0" xfId="0" applyNumberFormat="1" applyFont="1" applyFill="1" applyAlignment="1">
      <alignment vertical="center"/>
    </xf>
    <xf numFmtId="166" fontId="55" fillId="0" borderId="0" xfId="0" applyNumberFormat="1" applyFont="1" applyFill="1" applyBorder="1" applyAlignment="1">
      <alignment horizontal="center" vertical="center"/>
    </xf>
    <xf numFmtId="168" fontId="41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39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/>
    </xf>
    <xf numFmtId="166" fontId="39" fillId="2" borderId="0" xfId="0" applyNumberFormat="1" applyFont="1" applyFill="1" applyBorder="1" applyAlignment="1">
      <alignment horizontal="center" vertical="center" wrapText="1"/>
    </xf>
    <xf numFmtId="166" fontId="39" fillId="2" borderId="0" xfId="0" applyNumberFormat="1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top" wrapText="1"/>
    </xf>
    <xf numFmtId="166" fontId="44" fillId="0" borderId="0" xfId="0" applyNumberFormat="1" applyFont="1" applyFill="1"/>
    <xf numFmtId="0" fontId="137" fillId="0" borderId="0" xfId="0" applyFont="1" applyFill="1" applyBorder="1"/>
    <xf numFmtId="168" fontId="52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92" fillId="0" borderId="0" xfId="0" applyFont="1" applyFill="1" applyBorder="1"/>
    <xf numFmtId="0" fontId="92" fillId="0" borderId="0" xfId="0" applyFont="1" applyFill="1" applyBorder="1" applyAlignment="1">
      <alignment horizontal="center"/>
    </xf>
    <xf numFmtId="2" fontId="37" fillId="0" borderId="0" xfId="0" applyNumberFormat="1" applyFont="1" applyFill="1" applyAlignment="1">
      <alignment horizontal="center"/>
    </xf>
    <xf numFmtId="0" fontId="35" fillId="0" borderId="9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35" fillId="0" borderId="0" xfId="0" applyFont="1" applyFill="1" applyBorder="1" applyAlignment="1">
      <alignment horizontal="left" wrapText="1"/>
    </xf>
    <xf numFmtId="3" fontId="3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top" wrapText="1"/>
    </xf>
    <xf numFmtId="0" fontId="34" fillId="2" borderId="0" xfId="0" applyFont="1" applyFill="1" applyBorder="1"/>
    <xf numFmtId="0" fontId="76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/>
    <xf numFmtId="167" fontId="35" fillId="0" borderId="0" xfId="0" applyNumberFormat="1" applyFont="1" applyFill="1" applyBorder="1"/>
    <xf numFmtId="0" fontId="39" fillId="0" borderId="0" xfId="0" applyFont="1" applyFill="1" applyAlignment="1">
      <alignment horizontal="left" wrapText="1"/>
    </xf>
    <xf numFmtId="166" fontId="39" fillId="2" borderId="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 wrapText="1"/>
    </xf>
    <xf numFmtId="0" fontId="39" fillId="2" borderId="5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/>
    <xf numFmtId="0" fontId="39" fillId="2" borderId="3" xfId="0" applyFont="1" applyFill="1" applyBorder="1" applyAlignment="1">
      <alignment vertical="center"/>
    </xf>
    <xf numFmtId="0" fontId="39" fillId="2" borderId="4" xfId="0" applyFont="1" applyFill="1" applyBorder="1" applyAlignment="1">
      <alignment horizontal="center" vertical="center"/>
    </xf>
    <xf numFmtId="166" fontId="39" fillId="2" borderId="3" xfId="0" applyNumberFormat="1" applyFont="1" applyFill="1" applyBorder="1" applyAlignment="1">
      <alignment horizontal="center" vertical="center"/>
    </xf>
    <xf numFmtId="167" fontId="34" fillId="2" borderId="3" xfId="0" applyNumberFormat="1" applyFont="1" applyFill="1" applyBorder="1"/>
    <xf numFmtId="0" fontId="39" fillId="2" borderId="2" xfId="0" applyFont="1" applyFill="1" applyBorder="1" applyAlignment="1">
      <alignment vertical="center" wrapText="1"/>
    </xf>
    <xf numFmtId="0" fontId="39" fillId="2" borderId="31" xfId="0" applyFont="1" applyFill="1" applyBorder="1" applyAlignment="1">
      <alignment horizontal="center" vertical="center"/>
    </xf>
    <xf numFmtId="166" fontId="39" fillId="2" borderId="9" xfId="0" applyNumberFormat="1" applyFont="1" applyFill="1" applyBorder="1" applyAlignment="1">
      <alignment horizontal="center" vertical="center"/>
    </xf>
    <xf numFmtId="167" fontId="34" fillId="2" borderId="2" xfId="0" applyNumberFormat="1" applyFont="1" applyFill="1" applyBorder="1"/>
    <xf numFmtId="0" fontId="3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4" fontId="67" fillId="0" borderId="0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left" vertical="top" wrapText="1"/>
    </xf>
    <xf numFmtId="0" fontId="81" fillId="0" borderId="0" xfId="20" applyFont="1" applyFill="1"/>
    <xf numFmtId="0" fontId="71" fillId="0" borderId="32" xfId="20" applyFont="1" applyFill="1" applyBorder="1" applyAlignment="1">
      <alignment horizontal="center" vertical="center"/>
    </xf>
    <xf numFmtId="14" fontId="71" fillId="0" borderId="32" xfId="20" applyNumberFormat="1" applyFont="1" applyFill="1" applyBorder="1" applyAlignment="1">
      <alignment horizontal="center" vertical="center"/>
    </xf>
    <xf numFmtId="14" fontId="71" fillId="0" borderId="55" xfId="20" applyNumberFormat="1" applyFont="1" applyFill="1" applyBorder="1" applyAlignment="1">
      <alignment horizontal="center" vertical="center"/>
    </xf>
    <xf numFmtId="0" fontId="81" fillId="0" borderId="0" xfId="20" applyFont="1" applyFill="1" applyBorder="1"/>
    <xf numFmtId="0" fontId="81" fillId="7" borderId="0" xfId="20" applyFont="1" applyFill="1" applyBorder="1"/>
    <xf numFmtId="0" fontId="81" fillId="7" borderId="0" xfId="20" applyFont="1" applyFill="1"/>
    <xf numFmtId="0" fontId="81" fillId="6" borderId="0" xfId="20" applyFont="1" applyFill="1"/>
    <xf numFmtId="0" fontId="81" fillId="6" borderId="0" xfId="20" applyFont="1" applyFill="1" applyBorder="1"/>
    <xf numFmtId="0" fontId="94" fillId="6" borderId="0" xfId="20" applyFont="1" applyFill="1"/>
    <xf numFmtId="0" fontId="94" fillId="6" borderId="0" xfId="20" applyFont="1" applyFill="1" applyBorder="1"/>
    <xf numFmtId="0" fontId="94" fillId="0" borderId="0" xfId="20" applyFont="1" applyFill="1"/>
    <xf numFmtId="49" fontId="134" fillId="0" borderId="0" xfId="0" applyNumberFormat="1" applyFont="1" applyFill="1" applyBorder="1" applyAlignment="1">
      <alignment vertical="center" wrapText="1"/>
    </xf>
    <xf numFmtId="0" fontId="134" fillId="0" borderId="0" xfId="0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/>
    </xf>
    <xf numFmtId="4" fontId="55" fillId="0" borderId="18" xfId="0" applyNumberFormat="1" applyFont="1" applyFill="1" applyBorder="1" applyAlignment="1">
      <alignment horizontal="center" vertical="center"/>
    </xf>
    <xf numFmtId="4" fontId="55" fillId="0" borderId="37" xfId="0" applyNumberFormat="1" applyFont="1" applyFill="1" applyBorder="1" applyAlignment="1">
      <alignment horizontal="center" vertical="center"/>
    </xf>
    <xf numFmtId="4" fontId="55" fillId="0" borderId="20" xfId="0" applyNumberFormat="1" applyFont="1" applyFill="1" applyBorder="1" applyAlignment="1">
      <alignment horizontal="center" vertical="center"/>
    </xf>
    <xf numFmtId="4" fontId="55" fillId="0" borderId="16" xfId="18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" fontId="55" fillId="0" borderId="21" xfId="18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left" vertical="center" wrapText="1" indent="1"/>
    </xf>
    <xf numFmtId="49" fontId="67" fillId="0" borderId="16" xfId="0" applyNumberFormat="1" applyFont="1" applyFill="1" applyBorder="1" applyAlignment="1">
      <alignment horizontal="left" vertical="center" indent="1"/>
    </xf>
    <xf numFmtId="49" fontId="67" fillId="0" borderId="14" xfId="0" applyNumberFormat="1" applyFont="1" applyFill="1" applyBorder="1" applyAlignment="1">
      <alignment horizontal="left" vertical="center" indent="1"/>
    </xf>
    <xf numFmtId="4" fontId="55" fillId="0" borderId="16" xfId="0" applyNumberFormat="1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/>
    </xf>
    <xf numFmtId="4" fontId="55" fillId="0" borderId="32" xfId="0" applyNumberFormat="1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 wrapText="1"/>
    </xf>
    <xf numFmtId="4" fontId="61" fillId="0" borderId="23" xfId="0" applyNumberFormat="1" applyFont="1" applyFill="1" applyBorder="1" applyAlignment="1">
      <alignment horizontal="center" vertical="center"/>
    </xf>
    <xf numFmtId="4" fontId="55" fillId="0" borderId="16" xfId="0" applyNumberFormat="1" applyFont="1" applyFill="1" applyBorder="1" applyAlignment="1">
      <alignment horizontal="center" vertical="center" wrapText="1"/>
    </xf>
    <xf numFmtId="4" fontId="55" fillId="0" borderId="15" xfId="0" applyNumberFormat="1" applyFont="1" applyFill="1" applyBorder="1" applyAlignment="1">
      <alignment horizontal="center" vertical="center"/>
    </xf>
    <xf numFmtId="4" fontId="55" fillId="0" borderId="15" xfId="18" applyNumberFormat="1" applyFont="1" applyFill="1" applyBorder="1" applyAlignment="1">
      <alignment horizontal="center" vertical="center"/>
    </xf>
    <xf numFmtId="4" fontId="55" fillId="0" borderId="55" xfId="18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wrapText="1"/>
    </xf>
    <xf numFmtId="49" fontId="67" fillId="0" borderId="14" xfId="0" applyNumberFormat="1" applyFont="1" applyFill="1" applyBorder="1" applyAlignment="1">
      <alignment horizontal="left" vertical="center" wrapText="1" indent="1"/>
    </xf>
    <xf numFmtId="49" fontId="67" fillId="0" borderId="23" xfId="0" applyNumberFormat="1" applyFont="1" applyFill="1" applyBorder="1" applyAlignment="1">
      <alignment horizontal="left" vertical="center" wrapText="1" indent="1"/>
    </xf>
    <xf numFmtId="0" fontId="44" fillId="0" borderId="2" xfId="0" applyFont="1" applyFill="1" applyBorder="1" applyAlignment="1">
      <alignment vertical="center" wrapText="1"/>
    </xf>
    <xf numFmtId="0" fontId="52" fillId="3" borderId="32" xfId="0" applyFont="1" applyFill="1" applyBorder="1" applyAlignment="1">
      <alignment horizontal="center"/>
    </xf>
    <xf numFmtId="0" fontId="41" fillId="3" borderId="50" xfId="0" applyFont="1" applyFill="1" applyBorder="1" applyAlignment="1">
      <alignment vertical="center"/>
    </xf>
    <xf numFmtId="0" fontId="42" fillId="3" borderId="1" xfId="0" applyFont="1" applyFill="1" applyBorder="1" applyAlignment="1">
      <alignment horizontal="center"/>
    </xf>
    <xf numFmtId="4" fontId="55" fillId="3" borderId="5" xfId="18" applyNumberFormat="1" applyFont="1" applyFill="1" applyBorder="1" applyAlignment="1">
      <alignment horizontal="center" vertical="center"/>
    </xf>
    <xf numFmtId="4" fontId="55" fillId="3" borderId="51" xfId="18" applyNumberFormat="1" applyFont="1" applyFill="1" applyBorder="1" applyAlignment="1">
      <alignment horizontal="center" vertical="center"/>
    </xf>
    <xf numFmtId="4" fontId="55" fillId="3" borderId="28" xfId="18" applyNumberFormat="1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/>
    </xf>
    <xf numFmtId="0" fontId="41" fillId="3" borderId="10" xfId="0" applyFont="1" applyFill="1" applyBorder="1" applyAlignment="1">
      <alignment vertical="center"/>
    </xf>
    <xf numFmtId="4" fontId="55" fillId="3" borderId="10" xfId="18" applyNumberFormat="1" applyFont="1" applyFill="1" applyBorder="1" applyAlignment="1">
      <alignment horizontal="center" vertical="center"/>
    </xf>
    <xf numFmtId="49" fontId="34" fillId="3" borderId="32" xfId="0" applyNumberFormat="1" applyFont="1" applyFill="1" applyBorder="1" applyAlignment="1">
      <alignment horizontal="center" vertical="center"/>
    </xf>
    <xf numFmtId="49" fontId="56" fillId="3" borderId="50" xfId="0" applyNumberFormat="1" applyFont="1" applyFill="1" applyBorder="1" applyAlignment="1">
      <alignment horizontal="left" vertical="center" wrapText="1"/>
    </xf>
    <xf numFmtId="49" fontId="42" fillId="3" borderId="32" xfId="0" applyNumberFormat="1" applyFont="1" applyFill="1" applyBorder="1" applyAlignment="1">
      <alignment horizontal="center" vertical="center" wrapText="1"/>
    </xf>
    <xf numFmtId="4" fontId="55" fillId="3" borderId="50" xfId="18" applyNumberFormat="1" applyFont="1" applyFill="1" applyBorder="1" applyAlignment="1">
      <alignment horizontal="center" vertical="center"/>
    </xf>
    <xf numFmtId="49" fontId="52" fillId="3" borderId="32" xfId="0" applyNumberFormat="1" applyFont="1" applyFill="1" applyBorder="1" applyAlignment="1">
      <alignment horizontal="center" vertical="center"/>
    </xf>
    <xf numFmtId="49" fontId="42" fillId="3" borderId="32" xfId="0" applyNumberFormat="1" applyFont="1" applyFill="1" applyBorder="1" applyAlignment="1">
      <alignment vertical="center"/>
    </xf>
    <xf numFmtId="4" fontId="55" fillId="3" borderId="32" xfId="18" applyNumberFormat="1" applyFont="1" applyFill="1" applyBorder="1" applyAlignment="1">
      <alignment horizontal="center" vertical="center"/>
    </xf>
    <xf numFmtId="4" fontId="55" fillId="3" borderId="51" xfId="0" applyNumberFormat="1" applyFont="1" applyFill="1" applyBorder="1" applyAlignment="1">
      <alignment horizontal="center" vertical="center"/>
    </xf>
    <xf numFmtId="4" fontId="55" fillId="3" borderId="28" xfId="0" applyNumberFormat="1" applyFont="1" applyFill="1" applyBorder="1" applyAlignment="1">
      <alignment horizontal="center" vertical="center"/>
    </xf>
    <xf numFmtId="0" fontId="37" fillId="3" borderId="55" xfId="0" applyFont="1" applyFill="1" applyBorder="1" applyAlignment="1">
      <alignment vertical="center"/>
    </xf>
    <xf numFmtId="49" fontId="75" fillId="3" borderId="32" xfId="0" applyNumberFormat="1" applyFont="1" applyFill="1" applyBorder="1" applyAlignment="1">
      <alignment vertical="center"/>
    </xf>
    <xf numFmtId="4" fontId="56" fillId="3" borderId="55" xfId="18" applyNumberFormat="1" applyFont="1" applyFill="1" applyBorder="1" applyAlignment="1">
      <alignment horizontal="center" vertical="center"/>
    </xf>
    <xf numFmtId="4" fontId="56" fillId="3" borderId="51" xfId="18" applyNumberFormat="1" applyFont="1" applyFill="1" applyBorder="1" applyAlignment="1">
      <alignment horizontal="center" vertical="center"/>
    </xf>
    <xf numFmtId="4" fontId="56" fillId="3" borderId="28" xfId="18" applyNumberFormat="1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vertical="center"/>
    </xf>
    <xf numFmtId="49" fontId="43" fillId="0" borderId="29" xfId="0" applyNumberFormat="1" applyFont="1" applyFill="1" applyBorder="1" applyAlignment="1">
      <alignment horizontal="center" vertical="center"/>
    </xf>
    <xf numFmtId="49" fontId="43" fillId="0" borderId="36" xfId="0" applyNumberFormat="1" applyFont="1" applyFill="1" applyBorder="1" applyAlignment="1">
      <alignment horizontal="center" vertical="center"/>
    </xf>
    <xf numFmtId="49" fontId="44" fillId="0" borderId="31" xfId="0" applyNumberFormat="1" applyFont="1" applyFill="1" applyBorder="1" applyAlignment="1">
      <alignment horizontal="center" vertical="center"/>
    </xf>
    <xf numFmtId="0" fontId="44" fillId="3" borderId="55" xfId="0" applyFont="1" applyFill="1" applyBorder="1" applyAlignment="1">
      <alignment horizontal="center"/>
    </xf>
    <xf numFmtId="49" fontId="44" fillId="3" borderId="55" xfId="0" applyNumberFormat="1" applyFont="1" applyFill="1" applyBorder="1" applyAlignment="1">
      <alignment horizontal="center" vertical="center"/>
    </xf>
    <xf numFmtId="4" fontId="55" fillId="3" borderId="55" xfId="0" applyNumberFormat="1" applyFont="1" applyFill="1" applyBorder="1" applyAlignment="1">
      <alignment horizontal="center" vertical="center"/>
    </xf>
    <xf numFmtId="4" fontId="55" fillId="3" borderId="32" xfId="0" applyNumberFormat="1" applyFont="1" applyFill="1" applyBorder="1" applyAlignment="1">
      <alignment horizontal="center" vertical="center"/>
    </xf>
    <xf numFmtId="0" fontId="44" fillId="3" borderId="31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vertical="center"/>
    </xf>
    <xf numFmtId="4" fontId="56" fillId="3" borderId="32" xfId="18" applyNumberFormat="1" applyFont="1" applyFill="1" applyBorder="1" applyAlignment="1">
      <alignment horizontal="center" vertical="center"/>
    </xf>
    <xf numFmtId="4" fontId="56" fillId="3" borderId="2" xfId="18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center"/>
    </xf>
    <xf numFmtId="0" fontId="43" fillId="0" borderId="29" xfId="0" applyFont="1" applyFill="1" applyBorder="1" applyAlignment="1">
      <alignment horizontal="center"/>
    </xf>
    <xf numFmtId="167" fontId="117" fillId="0" borderId="0" xfId="0" applyNumberFormat="1" applyFont="1" applyFill="1"/>
    <xf numFmtId="166" fontId="44" fillId="0" borderId="32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vertical="center"/>
    </xf>
    <xf numFmtId="49" fontId="43" fillId="0" borderId="3" xfId="0" applyNumberFormat="1" applyFont="1" applyFill="1" applyBorder="1" applyAlignment="1">
      <alignment vertical="center"/>
    </xf>
    <xf numFmtId="16" fontId="34" fillId="0" borderId="12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16" fontId="34" fillId="0" borderId="14" xfId="0" applyNumberFormat="1" applyFont="1" applyFill="1" applyBorder="1" applyAlignment="1">
      <alignment horizontal="center"/>
    </xf>
    <xf numFmtId="16" fontId="34" fillId="0" borderId="14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left" vertical="center"/>
    </xf>
    <xf numFmtId="0" fontId="43" fillId="0" borderId="16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left" vertical="center" wrapText="1"/>
    </xf>
    <xf numFmtId="49" fontId="34" fillId="0" borderId="22" xfId="0" applyNumberFormat="1" applyFont="1" applyFill="1" applyBorder="1" applyAlignment="1">
      <alignment horizontal="center" vertical="center"/>
    </xf>
    <xf numFmtId="16" fontId="43" fillId="0" borderId="33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16" fontId="43" fillId="0" borderId="29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16" fontId="43" fillId="0" borderId="29" xfId="0" applyNumberFormat="1" applyFont="1" applyFill="1" applyBorder="1" applyAlignment="1">
      <alignment horizontal="center"/>
    </xf>
    <xf numFmtId="0" fontId="67" fillId="0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vertical="center" wrapText="1"/>
    </xf>
    <xf numFmtId="49" fontId="44" fillId="0" borderId="67" xfId="0" applyNumberFormat="1" applyFont="1" applyFill="1" applyBorder="1" applyAlignment="1">
      <alignment horizontal="center" vertical="center"/>
    </xf>
    <xf numFmtId="49" fontId="43" fillId="0" borderId="67" xfId="0" applyNumberFormat="1" applyFont="1" applyFill="1" applyBorder="1" applyAlignment="1">
      <alignment vertical="center"/>
    </xf>
    <xf numFmtId="0" fontId="161" fillId="0" borderId="0" xfId="0" applyFont="1" applyFill="1" applyAlignment="1">
      <alignment vertical="center"/>
    </xf>
    <xf numFmtId="0" fontId="162" fillId="0" borderId="0" xfId="0" applyFont="1" applyFill="1"/>
    <xf numFmtId="0" fontId="119" fillId="6" borderId="32" xfId="0" applyFont="1" applyFill="1" applyBorder="1" applyAlignment="1">
      <alignment horizontal="center" vertical="top" wrapText="1"/>
    </xf>
    <xf numFmtId="0" fontId="120" fillId="6" borderId="57" xfId="0" applyFont="1" applyFill="1" applyBorder="1" applyAlignment="1">
      <alignment horizontal="center" vertical="center" wrapText="1"/>
    </xf>
    <xf numFmtId="166" fontId="120" fillId="6" borderId="12" xfId="0" applyNumberFormat="1" applyFont="1" applyFill="1" applyBorder="1" applyAlignment="1">
      <alignment horizontal="center" vertical="center" wrapText="1"/>
    </xf>
    <xf numFmtId="166" fontId="120" fillId="6" borderId="13" xfId="0" applyNumberFormat="1" applyFont="1" applyFill="1" applyBorder="1" applyAlignment="1">
      <alignment horizontal="center" vertical="center" wrapText="1"/>
    </xf>
    <xf numFmtId="166" fontId="120" fillId="6" borderId="41" xfId="0" applyNumberFormat="1" applyFont="1" applyFill="1" applyBorder="1" applyAlignment="1">
      <alignment horizontal="center" vertical="center" wrapText="1"/>
    </xf>
    <xf numFmtId="0" fontId="120" fillId="6" borderId="29" xfId="0" applyFont="1" applyFill="1" applyBorder="1" applyAlignment="1">
      <alignment horizontal="center" vertical="center" wrapText="1"/>
    </xf>
    <xf numFmtId="166" fontId="120" fillId="6" borderId="14" xfId="0" applyNumberFormat="1" applyFont="1" applyFill="1" applyBorder="1" applyAlignment="1">
      <alignment horizontal="center" vertical="center" wrapText="1"/>
    </xf>
    <xf numFmtId="166" fontId="120" fillId="6" borderId="16" xfId="0" applyNumberFormat="1" applyFont="1" applyFill="1" applyBorder="1" applyAlignment="1">
      <alignment horizontal="center" vertical="center" wrapText="1"/>
    </xf>
    <xf numFmtId="166" fontId="120" fillId="6" borderId="43" xfId="0" applyNumberFormat="1" applyFont="1" applyFill="1" applyBorder="1" applyAlignment="1">
      <alignment horizontal="center" vertical="center" wrapText="1"/>
    </xf>
    <xf numFmtId="0" fontId="120" fillId="6" borderId="36" xfId="0" applyFont="1" applyFill="1" applyBorder="1" applyAlignment="1">
      <alignment horizontal="center" vertical="center" wrapText="1"/>
    </xf>
    <xf numFmtId="166" fontId="120" fillId="6" borderId="23" xfId="0" applyNumberFormat="1" applyFont="1" applyFill="1" applyBorder="1" applyAlignment="1">
      <alignment horizontal="center" vertical="center" wrapText="1"/>
    </xf>
    <xf numFmtId="166" fontId="120" fillId="6" borderId="49" xfId="0" applyNumberFormat="1" applyFont="1" applyFill="1" applyBorder="1" applyAlignment="1">
      <alignment horizontal="center" vertical="center" wrapText="1"/>
    </xf>
    <xf numFmtId="166" fontId="120" fillId="6" borderId="15" xfId="0" applyNumberFormat="1" applyFont="1" applyFill="1" applyBorder="1" applyAlignment="1">
      <alignment horizontal="center" vertical="center" wrapText="1"/>
    </xf>
    <xf numFmtId="166" fontId="120" fillId="6" borderId="22" xfId="0" applyNumberFormat="1" applyFont="1" applyFill="1" applyBorder="1" applyAlignment="1">
      <alignment horizontal="center" vertical="center" wrapText="1"/>
    </xf>
    <xf numFmtId="166" fontId="120" fillId="6" borderId="21" xfId="0" applyNumberFormat="1" applyFont="1" applyFill="1" applyBorder="1" applyAlignment="1">
      <alignment horizontal="center" vertical="center" wrapText="1"/>
    </xf>
    <xf numFmtId="166" fontId="120" fillId="6" borderId="48" xfId="0" applyNumberFormat="1" applyFont="1" applyFill="1" applyBorder="1" applyAlignment="1">
      <alignment horizontal="center" vertical="center" wrapText="1"/>
    </xf>
    <xf numFmtId="166" fontId="120" fillId="6" borderId="67" xfId="0" applyNumberFormat="1" applyFont="1" applyFill="1" applyBorder="1" applyAlignment="1">
      <alignment horizontal="center" vertical="center" wrapText="1"/>
    </xf>
    <xf numFmtId="0" fontId="119" fillId="6" borderId="55" xfId="0" applyFont="1" applyFill="1" applyBorder="1" applyAlignment="1">
      <alignment horizontal="center" vertical="center" wrapText="1"/>
    </xf>
    <xf numFmtId="166" fontId="119" fillId="6" borderId="27" xfId="0" applyNumberFormat="1" applyFont="1" applyFill="1" applyBorder="1" applyAlignment="1">
      <alignment horizontal="center" vertical="center" wrapText="1"/>
    </xf>
    <xf numFmtId="166" fontId="119" fillId="6" borderId="32" xfId="0" applyNumberFormat="1" applyFont="1" applyFill="1" applyBorder="1" applyAlignment="1">
      <alignment horizontal="center" vertical="center" wrapText="1"/>
    </xf>
    <xf numFmtId="0" fontId="163" fillId="0" borderId="0" xfId="0" applyFont="1" applyFill="1" applyBorder="1"/>
    <xf numFmtId="0" fontId="164" fillId="0" borderId="0" xfId="0" applyFont="1" applyFill="1"/>
    <xf numFmtId="0" fontId="71" fillId="0" borderId="5" xfId="20" applyFont="1" applyFill="1" applyBorder="1"/>
    <xf numFmtId="0" fontId="62" fillId="0" borderId="1" xfId="20" applyFont="1" applyFill="1" applyBorder="1" applyAlignment="1">
      <alignment horizontal="center"/>
    </xf>
    <xf numFmtId="0" fontId="71" fillId="0" borderId="4" xfId="20" applyFont="1" applyFill="1" applyBorder="1"/>
    <xf numFmtId="0" fontId="71" fillId="0" borderId="3" xfId="20" applyFont="1" applyFill="1" applyBorder="1" applyAlignment="1">
      <alignment horizontal="center"/>
    </xf>
    <xf numFmtId="0" fontId="62" fillId="0" borderId="3" xfId="20" applyFont="1" applyFill="1" applyBorder="1" applyAlignment="1">
      <alignment horizontal="center"/>
    </xf>
    <xf numFmtId="3" fontId="62" fillId="0" borderId="3" xfId="20" applyNumberFormat="1" applyFont="1" applyFill="1" applyBorder="1" applyAlignment="1">
      <alignment horizontal="center"/>
    </xf>
    <xf numFmtId="0" fontId="62" fillId="0" borderId="4" xfId="20" applyFont="1" applyFill="1" applyBorder="1" applyAlignment="1">
      <alignment horizontal="center"/>
    </xf>
    <xf numFmtId="0" fontId="62" fillId="0" borderId="4" xfId="20" applyFont="1" applyFill="1" applyBorder="1"/>
    <xf numFmtId="0" fontId="71" fillId="0" borderId="5" xfId="20" applyFont="1" applyFill="1" applyBorder="1" applyAlignment="1">
      <alignment vertical="center"/>
    </xf>
    <xf numFmtId="0" fontId="35" fillId="0" borderId="55" xfId="0" applyFont="1" applyFill="1" applyBorder="1" applyAlignment="1">
      <alignment horizontal="center" vertical="center"/>
    </xf>
    <xf numFmtId="167" fontId="166" fillId="0" borderId="0" xfId="0" applyNumberFormat="1" applyFont="1" applyFill="1"/>
    <xf numFmtId="167" fontId="165" fillId="0" borderId="0" xfId="0" applyNumberFormat="1" applyFont="1" applyFill="1"/>
    <xf numFmtId="0" fontId="37" fillId="0" borderId="55" xfId="0" applyFont="1" applyFill="1" applyBorder="1" applyAlignment="1">
      <alignment horizontal="center" vertical="center"/>
    </xf>
    <xf numFmtId="0" fontId="35" fillId="0" borderId="55" xfId="0" applyNumberFormat="1" applyFont="1" applyFill="1" applyBorder="1" applyAlignment="1">
      <alignment horizontal="center" vertical="center"/>
    </xf>
    <xf numFmtId="3" fontId="59" fillId="2" borderId="14" xfId="0" applyNumberFormat="1" applyFont="1" applyFill="1" applyBorder="1" applyAlignment="1">
      <alignment horizontal="center" vertical="center" wrapText="1"/>
    </xf>
    <xf numFmtId="3" fontId="39" fillId="2" borderId="4" xfId="0" applyNumberFormat="1" applyFont="1" applyFill="1" applyBorder="1" applyAlignment="1">
      <alignment horizontal="center" vertical="center" wrapText="1"/>
    </xf>
    <xf numFmtId="3" fontId="39" fillId="2" borderId="29" xfId="0" applyNumberFormat="1" applyFont="1" applyFill="1" applyBorder="1" applyAlignment="1">
      <alignment horizontal="center" vertical="center" wrapText="1"/>
    </xf>
    <xf numFmtId="0" fontId="81" fillId="2" borderId="0" xfId="0" applyFont="1" applyFill="1" applyBorder="1"/>
    <xf numFmtId="3" fontId="5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57" xfId="0" applyFont="1" applyFill="1" applyBorder="1" applyAlignment="1">
      <alignment vertical="top" wrapText="1"/>
    </xf>
    <xf numFmtId="0" fontId="35" fillId="0" borderId="57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vertical="top" wrapText="1"/>
    </xf>
    <xf numFmtId="0" fontId="35" fillId="0" borderId="29" xfId="0" applyNumberFormat="1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vertical="top" wrapText="1"/>
    </xf>
    <xf numFmtId="0" fontId="35" fillId="0" borderId="66" xfId="0" applyNumberFormat="1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left" vertical="center" wrapText="1"/>
    </xf>
    <xf numFmtId="0" fontId="35" fillId="0" borderId="23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>
      <alignment horizontal="center"/>
    </xf>
    <xf numFmtId="0" fontId="120" fillId="0" borderId="29" xfId="0" applyFont="1" applyFill="1" applyBorder="1" applyAlignment="1">
      <alignment horizontal="center" vertical="center" wrapText="1"/>
    </xf>
    <xf numFmtId="166" fontId="120" fillId="0" borderId="14" xfId="0" applyNumberFormat="1" applyFont="1" applyFill="1" applyBorder="1" applyAlignment="1">
      <alignment horizontal="center" vertical="center" wrapText="1"/>
    </xf>
    <xf numFmtId="166" fontId="120" fillId="0" borderId="16" xfId="0" applyNumberFormat="1" applyFont="1" applyFill="1" applyBorder="1" applyAlignment="1">
      <alignment horizontal="center" vertical="center" wrapText="1"/>
    </xf>
    <xf numFmtId="166" fontId="120" fillId="0" borderId="43" xfId="0" applyNumberFormat="1" applyFont="1" applyFill="1" applyBorder="1" applyAlignment="1">
      <alignment horizontal="center" vertical="center" wrapText="1"/>
    </xf>
    <xf numFmtId="166" fontId="39" fillId="0" borderId="32" xfId="0" applyNumberFormat="1" applyFont="1" applyFill="1" applyBorder="1" applyAlignment="1">
      <alignment horizontal="center" vertical="center"/>
    </xf>
    <xf numFmtId="166" fontId="39" fillId="0" borderId="52" xfId="0" applyNumberFormat="1" applyFont="1" applyFill="1" applyBorder="1" applyAlignment="1">
      <alignment horizontal="center" vertical="center"/>
    </xf>
    <xf numFmtId="166" fontId="39" fillId="0" borderId="5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top" wrapText="1"/>
    </xf>
    <xf numFmtId="0" fontId="76" fillId="0" borderId="9" xfId="0" applyFont="1" applyFill="1" applyBorder="1" applyAlignment="1">
      <alignment horizontal="center" vertical="top" wrapText="1"/>
    </xf>
    <xf numFmtId="0" fontId="76" fillId="0" borderId="9" xfId="0" applyFont="1" applyFill="1" applyBorder="1" applyAlignment="1">
      <alignment horizontal="center"/>
    </xf>
    <xf numFmtId="49" fontId="37" fillId="0" borderId="33" xfId="0" applyNumberFormat="1" applyFont="1" applyFill="1" applyBorder="1" applyAlignment="1">
      <alignment horizontal="left"/>
    </xf>
    <xf numFmtId="0" fontId="35" fillId="0" borderId="12" xfId="0" applyNumberFormat="1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left" wrapText="1"/>
    </xf>
    <xf numFmtId="0" fontId="34" fillId="0" borderId="12" xfId="0" applyFont="1" applyFill="1" applyBorder="1"/>
    <xf numFmtId="0" fontId="63" fillId="0" borderId="29" xfId="0" applyFont="1" applyFill="1" applyBorder="1" applyAlignment="1">
      <alignment horizontal="left" vertical="center"/>
    </xf>
    <xf numFmtId="166" fontId="35" fillId="0" borderId="14" xfId="0" applyNumberFormat="1" applyFont="1" applyFill="1" applyBorder="1" applyAlignment="1">
      <alignment horizontal="center" vertical="center"/>
    </xf>
    <xf numFmtId="0" fontId="102" fillId="0" borderId="29" xfId="0" applyFont="1" applyFill="1" applyBorder="1" applyAlignment="1">
      <alignment horizontal="left" vertical="center"/>
    </xf>
    <xf numFmtId="166" fontId="61" fillId="0" borderId="14" xfId="0" applyNumberFormat="1" applyFont="1" applyFill="1" applyBorder="1" applyAlignment="1">
      <alignment horizontal="center" vertical="center"/>
    </xf>
    <xf numFmtId="166" fontId="39" fillId="0" borderId="29" xfId="0" applyNumberFormat="1" applyFont="1" applyFill="1" applyBorder="1" applyAlignment="1">
      <alignment horizontal="left" vertical="center"/>
    </xf>
    <xf numFmtId="166" fontId="35" fillId="0" borderId="29" xfId="0" applyNumberFormat="1" applyFont="1" applyFill="1" applyBorder="1" applyAlignment="1">
      <alignment horizontal="left" vertical="center"/>
    </xf>
    <xf numFmtId="0" fontId="102" fillId="0" borderId="66" xfId="0" applyFont="1" applyFill="1" applyBorder="1" applyAlignment="1">
      <alignment horizontal="left" vertical="center"/>
    </xf>
    <xf numFmtId="166" fontId="61" fillId="0" borderId="67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0" fontId="76" fillId="2" borderId="57" xfId="0" applyFont="1" applyFill="1" applyBorder="1" applyAlignment="1">
      <alignment horizontal="center" vertical="top" wrapText="1"/>
    </xf>
    <xf numFmtId="0" fontId="76" fillId="2" borderId="11" xfId="0" applyFont="1" applyFill="1" applyBorder="1" applyAlignment="1">
      <alignment horizontal="center" wrapText="1"/>
    </xf>
    <xf numFmtId="0" fontId="76" fillId="2" borderId="60" xfId="0" applyFont="1" applyFill="1" applyBorder="1" applyAlignment="1">
      <alignment horizontal="center" wrapText="1"/>
    </xf>
    <xf numFmtId="0" fontId="76" fillId="2" borderId="58" xfId="0" applyFont="1" applyFill="1" applyBorder="1" applyAlignment="1">
      <alignment horizontal="center" wrapText="1"/>
    </xf>
    <xf numFmtId="167" fontId="76" fillId="2" borderId="60" xfId="0" applyNumberFormat="1" applyFont="1" applyFill="1" applyBorder="1" applyAlignment="1">
      <alignment horizontal="center" wrapText="1"/>
    </xf>
    <xf numFmtId="167" fontId="76" fillId="2" borderId="58" xfId="0" applyNumberFormat="1" applyFont="1" applyFill="1" applyBorder="1" applyAlignment="1">
      <alignment horizontal="center" wrapText="1"/>
    </xf>
    <xf numFmtId="0" fontId="76" fillId="2" borderId="29" xfId="0" applyFont="1" applyFill="1" applyBorder="1" applyAlignment="1">
      <alignment horizontal="center" vertical="top" wrapText="1"/>
    </xf>
    <xf numFmtId="0" fontId="76" fillId="2" borderId="17" xfId="0" applyFont="1" applyFill="1" applyBorder="1" applyAlignment="1">
      <alignment horizontal="center" wrapText="1"/>
    </xf>
    <xf numFmtId="0" fontId="76" fillId="2" borderId="59" xfId="0" applyFont="1" applyFill="1" applyBorder="1" applyAlignment="1">
      <alignment horizontal="center" wrapText="1"/>
    </xf>
    <xf numFmtId="0" fontId="76" fillId="2" borderId="18" xfId="0" applyFont="1" applyFill="1" applyBorder="1" applyAlignment="1">
      <alignment horizontal="center" wrapText="1"/>
    </xf>
    <xf numFmtId="167" fontId="76" fillId="2" borderId="59" xfId="0" applyNumberFormat="1" applyFont="1" applyFill="1" applyBorder="1" applyAlignment="1">
      <alignment horizontal="center" wrapText="1"/>
    </xf>
    <xf numFmtId="167" fontId="76" fillId="2" borderId="18" xfId="0" applyNumberFormat="1" applyFont="1" applyFill="1" applyBorder="1" applyAlignment="1">
      <alignment horizontal="center" wrapText="1"/>
    </xf>
    <xf numFmtId="2" fontId="76" fillId="2" borderId="18" xfId="0" applyNumberFormat="1" applyFont="1" applyFill="1" applyBorder="1" applyAlignment="1">
      <alignment horizontal="center" wrapText="1"/>
    </xf>
    <xf numFmtId="0" fontId="76" fillId="2" borderId="36" xfId="0" applyFont="1" applyFill="1" applyBorder="1" applyAlignment="1">
      <alignment horizontal="center" vertical="top" wrapText="1"/>
    </xf>
    <xf numFmtId="0" fontId="76" fillId="2" borderId="46" xfId="0" applyFont="1" applyFill="1" applyBorder="1" applyAlignment="1">
      <alignment horizontal="center" wrapText="1"/>
    </xf>
    <xf numFmtId="167" fontId="76" fillId="2" borderId="62" xfId="0" applyNumberFormat="1" applyFont="1" applyFill="1" applyBorder="1" applyAlignment="1">
      <alignment horizontal="center" wrapText="1"/>
    </xf>
    <xf numFmtId="2" fontId="76" fillId="2" borderId="37" xfId="0" applyNumberFormat="1" applyFont="1" applyFill="1" applyBorder="1" applyAlignment="1">
      <alignment horizontal="center" wrapText="1"/>
    </xf>
    <xf numFmtId="167" fontId="76" fillId="2" borderId="37" xfId="0" applyNumberFormat="1" applyFont="1" applyFill="1" applyBorder="1" applyAlignment="1">
      <alignment horizontal="center" wrapText="1"/>
    </xf>
    <xf numFmtId="49" fontId="76" fillId="2" borderId="12" xfId="0" applyNumberFormat="1" applyFont="1" applyFill="1" applyBorder="1" applyAlignment="1">
      <alignment horizontal="center" vertical="top" wrapText="1"/>
    </xf>
    <xf numFmtId="2" fontId="76" fillId="2" borderId="58" xfId="0" applyNumberFormat="1" applyFont="1" applyFill="1" applyBorder="1" applyAlignment="1">
      <alignment horizontal="center" wrapText="1"/>
    </xf>
    <xf numFmtId="167" fontId="76" fillId="2" borderId="11" xfId="0" applyNumberFormat="1" applyFont="1" applyFill="1" applyBorder="1" applyAlignment="1">
      <alignment horizontal="center" wrapText="1"/>
    </xf>
    <xf numFmtId="49" fontId="76" fillId="2" borderId="23" xfId="0" applyNumberFormat="1" applyFont="1" applyFill="1" applyBorder="1" applyAlignment="1">
      <alignment horizontal="center" vertical="top" wrapText="1"/>
    </xf>
    <xf numFmtId="167" fontId="76" fillId="2" borderId="46" xfId="0" applyNumberFormat="1" applyFont="1" applyFill="1" applyBorder="1" applyAlignment="1">
      <alignment horizontal="center" wrapText="1"/>
    </xf>
    <xf numFmtId="0" fontId="76" fillId="2" borderId="23" xfId="0" applyFont="1" applyFill="1" applyBorder="1" applyAlignment="1">
      <alignment horizontal="center" vertical="top" wrapText="1"/>
    </xf>
    <xf numFmtId="0" fontId="76" fillId="2" borderId="14" xfId="0" applyFont="1" applyFill="1" applyBorder="1" applyAlignment="1">
      <alignment horizontal="center" vertical="top" wrapText="1"/>
    </xf>
    <xf numFmtId="167" fontId="76" fillId="2" borderId="17" xfId="0" applyNumberFormat="1" applyFont="1" applyFill="1" applyBorder="1" applyAlignment="1">
      <alignment horizontal="center" wrapText="1"/>
    </xf>
    <xf numFmtId="49" fontId="76" fillId="2" borderId="57" xfId="0" applyNumberFormat="1" applyFont="1" applyFill="1" applyBorder="1" applyAlignment="1">
      <alignment horizontal="center" vertical="top" wrapText="1"/>
    </xf>
    <xf numFmtId="167" fontId="76" fillId="2" borderId="61" xfId="0" applyNumberFormat="1" applyFont="1" applyFill="1" applyBorder="1" applyAlignment="1">
      <alignment horizontal="center" wrapText="1"/>
    </xf>
    <xf numFmtId="167" fontId="76" fillId="2" borderId="53" xfId="0" applyNumberFormat="1" applyFont="1" applyFill="1" applyBorder="1" applyAlignment="1">
      <alignment horizontal="center" wrapText="1"/>
    </xf>
    <xf numFmtId="2" fontId="76" fillId="2" borderId="11" xfId="0" applyNumberFormat="1" applyFont="1" applyFill="1" applyBorder="1" applyAlignment="1">
      <alignment horizontal="center" wrapText="1"/>
    </xf>
    <xf numFmtId="49" fontId="76" fillId="2" borderId="29" xfId="0" applyNumberFormat="1" applyFont="1" applyFill="1" applyBorder="1" applyAlignment="1">
      <alignment horizontal="center" vertical="top" wrapText="1"/>
    </xf>
    <xf numFmtId="167" fontId="76" fillId="2" borderId="19" xfId="0" applyNumberFormat="1" applyFont="1" applyFill="1" applyBorder="1" applyAlignment="1">
      <alignment horizontal="center" wrapText="1"/>
    </xf>
    <xf numFmtId="167" fontId="76" fillId="2" borderId="20" xfId="0" applyNumberFormat="1" applyFont="1" applyFill="1" applyBorder="1" applyAlignment="1">
      <alignment horizontal="center" wrapText="1"/>
    </xf>
    <xf numFmtId="49" fontId="76" fillId="2" borderId="36" xfId="0" applyNumberFormat="1" applyFont="1" applyFill="1" applyBorder="1" applyAlignment="1">
      <alignment horizontal="center" vertical="top" wrapText="1"/>
    </xf>
    <xf numFmtId="167" fontId="76" fillId="2" borderId="63" xfId="0" applyNumberFormat="1" applyFont="1" applyFill="1" applyBorder="1" applyAlignment="1">
      <alignment horizontal="center" wrapText="1"/>
    </xf>
    <xf numFmtId="2" fontId="76" fillId="2" borderId="62" xfId="0" applyNumberFormat="1" applyFont="1" applyFill="1" applyBorder="1" applyAlignment="1">
      <alignment horizontal="center" wrapText="1"/>
    </xf>
    <xf numFmtId="167" fontId="76" fillId="2" borderId="26" xfId="0" applyNumberFormat="1" applyFont="1" applyFill="1" applyBorder="1" applyAlignment="1">
      <alignment horizontal="center" wrapText="1"/>
    </xf>
    <xf numFmtId="2" fontId="76" fillId="2" borderId="46" xfId="0" applyNumberFormat="1" applyFont="1" applyFill="1" applyBorder="1" applyAlignment="1">
      <alignment horizontal="center" wrapText="1"/>
    </xf>
    <xf numFmtId="2" fontId="76" fillId="2" borderId="59" xfId="0" applyNumberFormat="1" applyFont="1" applyFill="1" applyBorder="1" applyAlignment="1">
      <alignment horizontal="center" wrapText="1"/>
    </xf>
    <xf numFmtId="2" fontId="76" fillId="2" borderId="17" xfId="0" applyNumberFormat="1" applyFont="1" applyFill="1" applyBorder="1" applyAlignment="1">
      <alignment horizontal="center" wrapText="1"/>
    </xf>
    <xf numFmtId="49" fontId="76" fillId="2" borderId="14" xfId="0" applyNumberFormat="1" applyFont="1" applyFill="1" applyBorder="1" applyAlignment="1">
      <alignment horizontal="center" vertical="top" wrapText="1"/>
    </xf>
    <xf numFmtId="49" fontId="76" fillId="2" borderId="67" xfId="0" applyNumberFormat="1" applyFont="1" applyFill="1" applyBorder="1" applyAlignment="1">
      <alignment horizontal="center" vertical="top" wrapText="1"/>
    </xf>
    <xf numFmtId="167" fontId="76" fillId="2" borderId="44" xfId="0" applyNumberFormat="1" applyFont="1" applyFill="1" applyBorder="1" applyAlignment="1">
      <alignment horizontal="center" wrapText="1"/>
    </xf>
    <xf numFmtId="167" fontId="76" fillId="2" borderId="65" xfId="0" applyNumberFormat="1" applyFont="1" applyFill="1" applyBorder="1" applyAlignment="1">
      <alignment horizontal="center" wrapText="1"/>
    </xf>
    <xf numFmtId="167" fontId="76" fillId="2" borderId="68" xfId="0" applyNumberFormat="1" applyFont="1" applyFill="1" applyBorder="1" applyAlignment="1">
      <alignment horizontal="center" wrapText="1"/>
    </xf>
    <xf numFmtId="167" fontId="76" fillId="2" borderId="69" xfId="0" applyNumberFormat="1" applyFont="1" applyFill="1" applyBorder="1" applyAlignment="1">
      <alignment horizontal="center" wrapText="1"/>
    </xf>
    <xf numFmtId="167" fontId="76" fillId="2" borderId="11" xfId="0" applyNumberFormat="1" applyFont="1" applyFill="1" applyBorder="1" applyAlignment="1">
      <alignment horizontal="center" vertical="center" wrapText="1"/>
    </xf>
    <xf numFmtId="167" fontId="76" fillId="2" borderId="60" xfId="0" applyNumberFormat="1" applyFont="1" applyFill="1" applyBorder="1" applyAlignment="1">
      <alignment horizontal="center" vertical="center" wrapText="1"/>
    </xf>
    <xf numFmtId="167" fontId="76" fillId="2" borderId="58" xfId="0" applyNumberFormat="1" applyFont="1" applyFill="1" applyBorder="1" applyAlignment="1">
      <alignment horizontal="center" vertical="center" wrapText="1"/>
    </xf>
    <xf numFmtId="167" fontId="76" fillId="2" borderId="61" xfId="0" applyNumberFormat="1" applyFont="1" applyFill="1" applyBorder="1" applyAlignment="1">
      <alignment horizontal="center" vertical="center" wrapText="1"/>
    </xf>
    <xf numFmtId="167" fontId="76" fillId="2" borderId="53" xfId="0" applyNumberFormat="1" applyFont="1" applyFill="1" applyBorder="1" applyAlignment="1">
      <alignment horizontal="center" vertical="center" wrapText="1"/>
    </xf>
    <xf numFmtId="167" fontId="76" fillId="2" borderId="18" xfId="0" applyNumberFormat="1" applyFont="1" applyFill="1" applyBorder="1" applyAlignment="1">
      <alignment horizontal="center" vertical="center" wrapText="1"/>
    </xf>
    <xf numFmtId="167" fontId="76" fillId="2" borderId="20" xfId="0" applyNumberFormat="1" applyFont="1" applyFill="1" applyBorder="1" applyAlignment="1">
      <alignment horizontal="center" vertical="center" wrapText="1"/>
    </xf>
    <xf numFmtId="167" fontId="76" fillId="2" borderId="17" xfId="0" applyNumberFormat="1" applyFont="1" applyFill="1" applyBorder="1" applyAlignment="1">
      <alignment horizontal="center" vertical="center" wrapText="1"/>
    </xf>
    <xf numFmtId="49" fontId="76" fillId="2" borderId="29" xfId="0" applyNumberFormat="1" applyFont="1" applyFill="1" applyBorder="1" applyAlignment="1">
      <alignment horizontal="center" vertical="center" wrapText="1"/>
    </xf>
    <xf numFmtId="167" fontId="76" fillId="2" borderId="59" xfId="0" applyNumberFormat="1" applyFont="1" applyFill="1" applyBorder="1" applyAlignment="1">
      <alignment horizontal="center" vertical="center" wrapText="1"/>
    </xf>
    <xf numFmtId="167" fontId="76" fillId="2" borderId="19" xfId="0" applyNumberFormat="1" applyFont="1" applyFill="1" applyBorder="1" applyAlignment="1">
      <alignment horizontal="center" vertical="center" wrapText="1"/>
    </xf>
    <xf numFmtId="49" fontId="76" fillId="2" borderId="36" xfId="0" applyNumberFormat="1" applyFont="1" applyFill="1" applyBorder="1" applyAlignment="1">
      <alignment horizontal="center" vertical="center" wrapText="1"/>
    </xf>
    <xf numFmtId="167" fontId="76" fillId="2" borderId="46" xfId="0" applyNumberFormat="1" applyFont="1" applyFill="1" applyBorder="1" applyAlignment="1">
      <alignment horizontal="center" vertical="center" wrapText="1"/>
    </xf>
    <xf numFmtId="167" fontId="76" fillId="2" borderId="62" xfId="0" applyNumberFormat="1" applyFont="1" applyFill="1" applyBorder="1" applyAlignment="1">
      <alignment horizontal="center" vertical="center" wrapText="1"/>
    </xf>
    <xf numFmtId="167" fontId="76" fillId="2" borderId="37" xfId="0" applyNumberFormat="1" applyFont="1" applyFill="1" applyBorder="1" applyAlignment="1">
      <alignment horizontal="center" vertical="center" wrapText="1"/>
    </xf>
    <xf numFmtId="167" fontId="76" fillId="2" borderId="63" xfId="0" applyNumberFormat="1" applyFont="1" applyFill="1" applyBorder="1" applyAlignment="1">
      <alignment horizontal="center" vertical="center" wrapText="1"/>
    </xf>
    <xf numFmtId="167" fontId="76" fillId="2" borderId="26" xfId="0" applyNumberFormat="1" applyFont="1" applyFill="1" applyBorder="1" applyAlignment="1">
      <alignment horizontal="center" vertical="center" wrapText="1"/>
    </xf>
    <xf numFmtId="49" fontId="76" fillId="2" borderId="67" xfId="0" applyNumberFormat="1" applyFont="1" applyFill="1" applyBorder="1" applyAlignment="1">
      <alignment horizontal="center" vertical="center" wrapText="1"/>
    </xf>
    <xf numFmtId="166" fontId="76" fillId="2" borderId="44" xfId="0" applyNumberFormat="1" applyFont="1" applyFill="1" applyBorder="1" applyAlignment="1">
      <alignment horizontal="center" vertical="center" wrapText="1"/>
    </xf>
    <xf numFmtId="167" fontId="76" fillId="2" borderId="65" xfId="0" applyNumberFormat="1" applyFont="1" applyFill="1" applyBorder="1" applyAlignment="1">
      <alignment horizontal="center" vertical="center" wrapText="1"/>
    </xf>
    <xf numFmtId="167" fontId="76" fillId="2" borderId="68" xfId="0" applyNumberFormat="1" applyFont="1" applyFill="1" applyBorder="1" applyAlignment="1">
      <alignment horizontal="center" vertical="center" wrapText="1"/>
    </xf>
    <xf numFmtId="49" fontId="76" fillId="2" borderId="12" xfId="0" applyNumberFormat="1" applyFont="1" applyFill="1" applyBorder="1" applyAlignment="1">
      <alignment horizontal="center" vertical="center" wrapText="1"/>
    </xf>
    <xf numFmtId="166" fontId="76" fillId="2" borderId="11" xfId="0" applyNumberFormat="1" applyFont="1" applyFill="1" applyBorder="1" applyAlignment="1">
      <alignment horizontal="center" vertical="center" wrapText="1"/>
    </xf>
    <xf numFmtId="49" fontId="76" fillId="2" borderId="14" xfId="0" applyNumberFormat="1" applyFont="1" applyFill="1" applyBorder="1" applyAlignment="1">
      <alignment horizontal="center" vertical="center" wrapText="1"/>
    </xf>
    <xf numFmtId="166" fontId="76" fillId="2" borderId="17" xfId="0" applyNumberFormat="1" applyFont="1" applyFill="1" applyBorder="1" applyAlignment="1">
      <alignment horizontal="center" vertical="center" wrapText="1"/>
    </xf>
    <xf numFmtId="49" fontId="76" fillId="2" borderId="23" xfId="0" applyNumberFormat="1" applyFont="1" applyFill="1" applyBorder="1" applyAlignment="1">
      <alignment horizontal="center" vertical="center" wrapText="1"/>
    </xf>
    <xf numFmtId="166" fontId="76" fillId="2" borderId="46" xfId="0" applyNumberFormat="1" applyFont="1" applyFill="1" applyBorder="1" applyAlignment="1">
      <alignment horizontal="center" vertical="center" wrapText="1"/>
    </xf>
    <xf numFmtId="49" fontId="76" fillId="2" borderId="3" xfId="0" applyNumberFormat="1" applyFont="1" applyFill="1" applyBorder="1" applyAlignment="1">
      <alignment horizontal="center" vertical="center" wrapText="1"/>
    </xf>
    <xf numFmtId="166" fontId="76" fillId="2" borderId="78" xfId="0" applyNumberFormat="1" applyFont="1" applyFill="1" applyBorder="1" applyAlignment="1">
      <alignment horizontal="center" vertical="center" wrapText="1"/>
    </xf>
    <xf numFmtId="167" fontId="76" fillId="2" borderId="7" xfId="0" applyNumberFormat="1" applyFont="1" applyFill="1" applyBorder="1" applyAlignment="1">
      <alignment horizontal="center" vertical="center" wrapText="1"/>
    </xf>
    <xf numFmtId="167" fontId="76" fillId="2" borderId="47" xfId="0" applyNumberFormat="1" applyFont="1" applyFill="1" applyBorder="1" applyAlignment="1">
      <alignment horizontal="center" vertical="center" wrapText="1"/>
    </xf>
    <xf numFmtId="49" fontId="76" fillId="2" borderId="1" xfId="0" applyNumberFormat="1" applyFont="1" applyFill="1" applyBorder="1" applyAlignment="1">
      <alignment horizontal="center" vertical="center" wrapText="1"/>
    </xf>
    <xf numFmtId="166" fontId="76" fillId="2" borderId="71" xfId="0" applyNumberFormat="1" applyFont="1" applyFill="1" applyBorder="1" applyAlignment="1">
      <alignment horizontal="center" vertical="center" wrapText="1"/>
    </xf>
    <xf numFmtId="167" fontId="76" fillId="2" borderId="76" xfId="0" applyNumberFormat="1" applyFont="1" applyFill="1" applyBorder="1" applyAlignment="1">
      <alignment horizontal="center" vertical="center" wrapText="1"/>
    </xf>
    <xf numFmtId="167" fontId="76" fillId="2" borderId="72" xfId="0" applyNumberFormat="1" applyFont="1" applyFill="1" applyBorder="1" applyAlignment="1">
      <alignment horizontal="center" vertical="center" wrapText="1"/>
    </xf>
    <xf numFmtId="49" fontId="76" fillId="2" borderId="3" xfId="20" applyNumberFormat="1" applyFont="1" applyFill="1" applyBorder="1" applyAlignment="1">
      <alignment horizontal="center" vertical="center" wrapText="1"/>
    </xf>
    <xf numFmtId="166" fontId="76" fillId="2" borderId="78" xfId="20" applyNumberFormat="1" applyFont="1" applyFill="1" applyBorder="1" applyAlignment="1">
      <alignment horizontal="center" vertical="center" wrapText="1"/>
    </xf>
    <xf numFmtId="167" fontId="76" fillId="2" borderId="7" xfId="20" applyNumberFormat="1" applyFont="1" applyFill="1" applyBorder="1" applyAlignment="1">
      <alignment horizontal="center" vertical="center" wrapText="1"/>
    </xf>
    <xf numFmtId="167" fontId="76" fillId="2" borderId="47" xfId="20" applyNumberFormat="1" applyFont="1" applyFill="1" applyBorder="1" applyAlignment="1">
      <alignment horizontal="center" vertical="center" wrapText="1"/>
    </xf>
    <xf numFmtId="49" fontId="76" fillId="2" borderId="14" xfId="20" applyNumberFormat="1" applyFont="1" applyFill="1" applyBorder="1" applyAlignment="1">
      <alignment horizontal="center" vertical="center" wrapText="1"/>
    </xf>
    <xf numFmtId="166" fontId="76" fillId="2" borderId="17" xfId="20" applyNumberFormat="1" applyFont="1" applyFill="1" applyBorder="1" applyAlignment="1">
      <alignment horizontal="center" vertical="center" wrapText="1"/>
    </xf>
    <xf numFmtId="167" fontId="76" fillId="2" borderId="59" xfId="20" applyNumberFormat="1" applyFont="1" applyFill="1" applyBorder="1" applyAlignment="1">
      <alignment horizontal="center" vertical="center" wrapText="1"/>
    </xf>
    <xf numFmtId="167" fontId="76" fillId="2" borderId="18" xfId="20" applyNumberFormat="1" applyFont="1" applyFill="1" applyBorder="1" applyAlignment="1">
      <alignment horizontal="center" vertical="center" wrapText="1"/>
    </xf>
    <xf numFmtId="0" fontId="34" fillId="2" borderId="38" xfId="0" applyFont="1" applyFill="1" applyBorder="1"/>
    <xf numFmtId="167" fontId="34" fillId="2" borderId="39" xfId="0" applyNumberFormat="1" applyFont="1" applyFill="1" applyBorder="1"/>
    <xf numFmtId="167" fontId="34" fillId="2" borderId="40" xfId="0" applyNumberFormat="1" applyFont="1" applyFill="1" applyBorder="1"/>
    <xf numFmtId="0" fontId="38" fillId="0" borderId="5" xfId="0" applyFont="1" applyFill="1" applyBorder="1" applyAlignment="1">
      <alignment vertical="center" wrapText="1"/>
    </xf>
    <xf numFmtId="0" fontId="59" fillId="0" borderId="31" xfId="0" applyFont="1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0" fontId="38" fillId="0" borderId="55" xfId="0" applyFont="1" applyFill="1" applyBorder="1" applyAlignment="1">
      <alignment horizontal="left" vertical="center" wrapText="1"/>
    </xf>
    <xf numFmtId="0" fontId="38" fillId="0" borderId="55" xfId="0" applyFont="1" applyFill="1" applyBorder="1" applyAlignment="1">
      <alignment vertical="center" wrapText="1"/>
    </xf>
    <xf numFmtId="0" fontId="39" fillId="0" borderId="31" xfId="0" applyNumberFormat="1" applyFont="1" applyFill="1" applyBorder="1" applyAlignment="1">
      <alignment horizontal="center" vertical="center"/>
    </xf>
    <xf numFmtId="0" fontId="39" fillId="0" borderId="55" xfId="0" applyNumberFormat="1" applyFont="1" applyFill="1" applyBorder="1" applyAlignment="1">
      <alignment horizontal="center" vertical="center"/>
    </xf>
    <xf numFmtId="0" fontId="39" fillId="0" borderId="5" xfId="0" applyNumberFormat="1" applyFont="1" applyFill="1" applyBorder="1" applyAlignment="1">
      <alignment horizontal="center" vertical="center" wrapText="1"/>
    </xf>
    <xf numFmtId="2" fontId="41" fillId="0" borderId="32" xfId="0" applyNumberFormat="1" applyFont="1" applyFill="1" applyBorder="1" applyAlignment="1">
      <alignment horizontal="center" vertical="center"/>
    </xf>
    <xf numFmtId="2" fontId="36" fillId="0" borderId="32" xfId="0" applyNumberFormat="1" applyFont="1" applyFill="1" applyBorder="1" applyAlignment="1">
      <alignment horizontal="center" wrapText="1"/>
    </xf>
    <xf numFmtId="0" fontId="36" fillId="0" borderId="32" xfId="0" applyFont="1" applyFill="1" applyBorder="1" applyAlignment="1">
      <alignment horizontal="center" vertical="center" wrapText="1"/>
    </xf>
    <xf numFmtId="2" fontId="36" fillId="0" borderId="32" xfId="0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59" fillId="0" borderId="3" xfId="0" applyNumberFormat="1" applyFont="1" applyFill="1" applyBorder="1" applyAlignment="1">
      <alignment horizontal="center" vertical="center" wrapText="1"/>
    </xf>
    <xf numFmtId="167" fontId="39" fillId="0" borderId="32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167" fontId="39" fillId="0" borderId="55" xfId="0" applyNumberFormat="1" applyFont="1" applyFill="1" applyBorder="1" applyAlignment="1">
      <alignment horizontal="center" vertical="center"/>
    </xf>
    <xf numFmtId="3" fontId="39" fillId="0" borderId="55" xfId="0" applyNumberFormat="1" applyFont="1" applyFill="1" applyBorder="1" applyAlignment="1">
      <alignment horizontal="center" vertical="center" wrapText="1"/>
    </xf>
    <xf numFmtId="167" fontId="39" fillId="0" borderId="2" xfId="0" applyNumberFormat="1" applyFont="1" applyFill="1" applyBorder="1" applyAlignment="1">
      <alignment horizontal="center" vertical="center"/>
    </xf>
    <xf numFmtId="0" fontId="38" fillId="0" borderId="11" xfId="0" applyFont="1" applyFill="1" applyBorder="1"/>
    <xf numFmtId="3" fontId="39" fillId="0" borderId="60" xfId="0" applyNumberFormat="1" applyFont="1" applyFill="1" applyBorder="1" applyAlignment="1">
      <alignment horizontal="center" vertical="center"/>
    </xf>
    <xf numFmtId="167" fontId="39" fillId="0" borderId="58" xfId="0" applyNumberFormat="1" applyFont="1" applyFill="1" applyBorder="1" applyAlignment="1">
      <alignment horizontal="center"/>
    </xf>
    <xf numFmtId="0" fontId="34" fillId="0" borderId="17" xfId="0" applyFont="1" applyFill="1" applyBorder="1"/>
    <xf numFmtId="0" fontId="34" fillId="0" borderId="59" xfId="0" applyFont="1" applyFill="1" applyBorder="1"/>
    <xf numFmtId="0" fontId="34" fillId="0" borderId="39" xfId="0" applyFont="1" applyFill="1" applyBorder="1"/>
    <xf numFmtId="0" fontId="39" fillId="0" borderId="17" xfId="0" applyFont="1" applyFill="1" applyBorder="1"/>
    <xf numFmtId="166" fontId="39" fillId="0" borderId="59" xfId="0" applyNumberFormat="1" applyFont="1" applyFill="1" applyBorder="1" applyAlignment="1">
      <alignment horizontal="center" vertical="center"/>
    </xf>
    <xf numFmtId="0" fontId="39" fillId="0" borderId="44" xfId="0" applyFont="1" applyFill="1" applyBorder="1"/>
    <xf numFmtId="166" fontId="39" fillId="0" borderId="65" xfId="0" applyNumberFormat="1" applyFont="1" applyFill="1" applyBorder="1" applyAlignment="1">
      <alignment horizontal="center" vertical="center"/>
    </xf>
    <xf numFmtId="0" fontId="38" fillId="0" borderId="57" xfId="0" applyFont="1" applyFill="1" applyBorder="1"/>
    <xf numFmtId="166" fontId="133" fillId="0" borderId="11" xfId="0" applyNumberFormat="1" applyFont="1" applyFill="1" applyBorder="1" applyAlignment="1">
      <alignment horizontal="center" vertical="center"/>
    </xf>
    <xf numFmtId="166" fontId="133" fillId="0" borderId="12" xfId="0" applyNumberFormat="1" applyFont="1" applyFill="1" applyBorder="1" applyAlignment="1">
      <alignment horizontal="center" vertical="center"/>
    </xf>
    <xf numFmtId="0" fontId="39" fillId="0" borderId="11" xfId="0" applyFont="1" applyFill="1" applyBorder="1"/>
    <xf numFmtId="0" fontId="39" fillId="0" borderId="58" xfId="0" applyFont="1" applyFill="1" applyBorder="1"/>
    <xf numFmtId="0" fontId="39" fillId="0" borderId="29" xfId="0" applyFont="1" applyFill="1" applyBorder="1"/>
    <xf numFmtId="0" fontId="39" fillId="0" borderId="36" xfId="0" applyFont="1" applyFill="1" applyBorder="1"/>
    <xf numFmtId="0" fontId="34" fillId="0" borderId="57" xfId="0" applyFont="1" applyFill="1" applyBorder="1"/>
    <xf numFmtId="166" fontId="133" fillId="0" borderId="60" xfId="0" applyNumberFormat="1" applyFont="1" applyFill="1" applyBorder="1" applyAlignment="1">
      <alignment horizontal="center" vertical="center"/>
    </xf>
    <xf numFmtId="166" fontId="133" fillId="0" borderId="41" xfId="0" applyNumberFormat="1" applyFont="1" applyFill="1" applyBorder="1" applyAlignment="1">
      <alignment horizontal="center" vertical="center"/>
    </xf>
    <xf numFmtId="0" fontId="35" fillId="0" borderId="17" xfId="0" applyFont="1" applyFill="1" applyBorder="1"/>
    <xf numFmtId="167" fontId="35" fillId="0" borderId="59" xfId="0" applyNumberFormat="1" applyFont="1" applyFill="1" applyBorder="1" applyAlignment="1">
      <alignment horizontal="center"/>
    </xf>
    <xf numFmtId="167" fontId="35" fillId="0" borderId="18" xfId="0" applyNumberFormat="1" applyFont="1" applyFill="1" applyBorder="1" applyAlignment="1">
      <alignment horizontal="center"/>
    </xf>
    <xf numFmtId="0" fontId="35" fillId="0" borderId="24" xfId="0" applyFont="1" applyFill="1" applyBorder="1"/>
    <xf numFmtId="167" fontId="35" fillId="0" borderId="77" xfId="0" applyNumberFormat="1" applyFont="1" applyFill="1" applyBorder="1" applyAlignment="1">
      <alignment horizontal="center"/>
    </xf>
    <xf numFmtId="167" fontId="35" fillId="0" borderId="30" xfId="0" applyNumberFormat="1" applyFont="1" applyFill="1" applyBorder="1" applyAlignment="1">
      <alignment horizontal="center"/>
    </xf>
    <xf numFmtId="167" fontId="34" fillId="0" borderId="0" xfId="0" applyNumberFormat="1" applyFont="1" applyFill="1" applyAlignment="1">
      <alignment horizontal="center" vertical="center"/>
    </xf>
    <xf numFmtId="0" fontId="38" fillId="0" borderId="2" xfId="0" applyFont="1" applyFill="1" applyBorder="1" applyAlignment="1">
      <alignment horizontal="left"/>
    </xf>
    <xf numFmtId="0" fontId="38" fillId="0" borderId="32" xfId="0" applyFont="1" applyFill="1" applyBorder="1" applyAlignment="1">
      <alignment horizontal="left"/>
    </xf>
    <xf numFmtId="0" fontId="38" fillId="0" borderId="1" xfId="0" applyFont="1" applyFill="1" applyBorder="1"/>
    <xf numFmtId="0" fontId="39" fillId="0" borderId="2" xfId="0" applyFont="1" applyFill="1" applyBorder="1" applyAlignment="1">
      <alignment horizontal="left"/>
    </xf>
    <xf numFmtId="0" fontId="38" fillId="0" borderId="2" xfId="0" applyFont="1" applyFill="1" applyBorder="1"/>
    <xf numFmtId="0" fontId="38" fillId="0" borderId="32" xfId="0" applyFont="1" applyFill="1" applyBorder="1"/>
    <xf numFmtId="0" fontId="55" fillId="0" borderId="0" xfId="0" applyFont="1" applyFill="1" applyBorder="1"/>
    <xf numFmtId="0" fontId="34" fillId="0" borderId="2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3" fontId="56" fillId="0" borderId="2" xfId="0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3" fontId="39" fillId="0" borderId="32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62" fillId="0" borderId="57" xfId="0" applyFont="1" applyFill="1" applyBorder="1" applyAlignment="1">
      <alignment vertical="top" wrapText="1"/>
    </xf>
    <xf numFmtId="167" fontId="76" fillId="0" borderId="12" xfId="0" applyNumberFormat="1" applyFont="1" applyFill="1" applyBorder="1" applyAlignment="1">
      <alignment horizontal="center" wrapText="1"/>
    </xf>
    <xf numFmtId="167" fontId="35" fillId="0" borderId="13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/>
    </xf>
    <xf numFmtId="167" fontId="76" fillId="0" borderId="57" xfId="0" applyNumberFormat="1" applyFont="1" applyFill="1" applyBorder="1" applyAlignment="1">
      <alignment horizontal="center" wrapText="1"/>
    </xf>
    <xf numFmtId="167" fontId="35" fillId="0" borderId="41" xfId="0" applyNumberFormat="1" applyFont="1" applyFill="1" applyBorder="1" applyAlignment="1">
      <alignment horizontal="center"/>
    </xf>
    <xf numFmtId="167" fontId="76" fillId="0" borderId="13" xfId="0" applyNumberFormat="1" applyFont="1" applyFill="1" applyBorder="1" applyAlignment="1">
      <alignment horizontal="center" wrapText="1"/>
    </xf>
    <xf numFmtId="167" fontId="35" fillId="0" borderId="57" xfId="0" applyNumberFormat="1" applyFont="1" applyFill="1" applyBorder="1" applyAlignment="1">
      <alignment horizontal="center"/>
    </xf>
    <xf numFmtId="0" fontId="62" fillId="0" borderId="29" xfId="0" applyFont="1" applyFill="1" applyBorder="1" applyAlignment="1">
      <alignment vertical="top" wrapText="1"/>
    </xf>
    <xf numFmtId="167" fontId="76" fillId="0" borderId="14" xfId="0" applyNumberFormat="1" applyFont="1" applyFill="1" applyBorder="1" applyAlignment="1">
      <alignment horizontal="center" wrapText="1"/>
    </xf>
    <xf numFmtId="167" fontId="35" fillId="0" borderId="16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/>
    </xf>
    <xf numFmtId="167" fontId="76" fillId="0" borderId="29" xfId="0" applyNumberFormat="1" applyFont="1" applyFill="1" applyBorder="1" applyAlignment="1">
      <alignment horizontal="center" wrapText="1"/>
    </xf>
    <xf numFmtId="167" fontId="35" fillId="0" borderId="43" xfId="0" applyNumberFormat="1" applyFont="1" applyFill="1" applyBorder="1" applyAlignment="1">
      <alignment horizontal="center"/>
    </xf>
    <xf numFmtId="167" fontId="76" fillId="0" borderId="16" xfId="0" applyNumberFormat="1" applyFont="1" applyFill="1" applyBorder="1" applyAlignment="1">
      <alignment horizontal="center" wrapText="1"/>
    </xf>
    <xf numFmtId="167" fontId="35" fillId="0" borderId="29" xfId="0" applyNumberFormat="1" applyFont="1" applyFill="1" applyBorder="1" applyAlignment="1">
      <alignment horizontal="center"/>
    </xf>
    <xf numFmtId="167" fontId="76" fillId="0" borderId="14" xfId="0" applyNumberFormat="1" applyFont="1" applyFill="1" applyBorder="1" applyAlignment="1">
      <alignment horizontal="center" vertical="top" wrapText="1"/>
    </xf>
    <xf numFmtId="167" fontId="76" fillId="0" borderId="29" xfId="0" applyNumberFormat="1" applyFont="1" applyFill="1" applyBorder="1" applyAlignment="1">
      <alignment horizontal="center" vertical="top" wrapText="1"/>
    </xf>
    <xf numFmtId="167" fontId="76" fillId="0" borderId="16" xfId="0" applyNumberFormat="1" applyFont="1" applyFill="1" applyBorder="1" applyAlignment="1">
      <alignment horizontal="center" vertical="top" wrapText="1"/>
    </xf>
    <xf numFmtId="167" fontId="76" fillId="0" borderId="14" xfId="0" applyNumberFormat="1" applyFont="1" applyFill="1" applyBorder="1" applyAlignment="1">
      <alignment horizontal="center"/>
    </xf>
    <xf numFmtId="167" fontId="76" fillId="0" borderId="29" xfId="0" applyNumberFormat="1" applyFont="1" applyFill="1" applyBorder="1" applyAlignment="1">
      <alignment horizontal="center"/>
    </xf>
    <xf numFmtId="167" fontId="76" fillId="0" borderId="16" xfId="0" applyNumberFormat="1" applyFont="1" applyFill="1" applyBorder="1" applyAlignment="1">
      <alignment horizontal="center"/>
    </xf>
    <xf numFmtId="0" fontId="39" fillId="0" borderId="66" xfId="0" applyFont="1" applyFill="1" applyBorder="1"/>
    <xf numFmtId="167" fontId="76" fillId="0" borderId="67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35" fillId="0" borderId="67" xfId="0" applyNumberFormat="1" applyFont="1" applyFill="1" applyBorder="1" applyAlignment="1">
      <alignment horizontal="center"/>
    </xf>
    <xf numFmtId="167" fontId="76" fillId="0" borderId="66" xfId="0" applyNumberFormat="1" applyFont="1" applyFill="1" applyBorder="1" applyAlignment="1">
      <alignment horizontal="center"/>
    </xf>
    <xf numFmtId="167" fontId="35" fillId="0" borderId="45" xfId="0" applyNumberFormat="1" applyFont="1" applyFill="1" applyBorder="1" applyAlignment="1">
      <alignment horizontal="center"/>
    </xf>
    <xf numFmtId="167" fontId="76" fillId="0" borderId="54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41" fillId="0" borderId="5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/>
    </xf>
    <xf numFmtId="0" fontId="41" fillId="0" borderId="4" xfId="0" applyFont="1" applyFill="1" applyBorder="1" applyAlignment="1">
      <alignment horizontal="left"/>
    </xf>
    <xf numFmtId="0" fontId="45" fillId="0" borderId="4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right"/>
    </xf>
    <xf numFmtId="0" fontId="34" fillId="0" borderId="5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/>
    </xf>
    <xf numFmtId="4" fontId="55" fillId="0" borderId="53" xfId="0" applyNumberFormat="1" applyFont="1" applyFill="1" applyBorder="1" applyAlignment="1">
      <alignment horizontal="center" vertical="center"/>
    </xf>
    <xf numFmtId="4" fontId="55" fillId="0" borderId="34" xfId="0" applyNumberFormat="1" applyFont="1" applyFill="1" applyBorder="1" applyAlignment="1">
      <alignment horizontal="center" vertical="center"/>
    </xf>
    <xf numFmtId="4" fontId="55" fillId="0" borderId="58" xfId="0" applyNumberFormat="1" applyFont="1" applyFill="1" applyBorder="1" applyAlignment="1">
      <alignment horizontal="center" vertical="center"/>
    </xf>
    <xf numFmtId="4" fontId="55" fillId="0" borderId="14" xfId="18" applyNumberFormat="1" applyFont="1" applyFill="1" applyBorder="1" applyAlignment="1">
      <alignment horizontal="center" vertical="center"/>
    </xf>
    <xf numFmtId="4" fontId="55" fillId="0" borderId="12" xfId="18" applyNumberFormat="1" applyFont="1" applyFill="1" applyBorder="1" applyAlignment="1">
      <alignment horizontal="center" vertical="center"/>
    </xf>
    <xf numFmtId="4" fontId="55" fillId="0" borderId="25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23" xfId="0" applyNumberFormat="1" applyFont="1" applyFill="1" applyBorder="1" applyAlignment="1">
      <alignment horizontal="center" vertical="center"/>
    </xf>
    <xf numFmtId="4" fontId="55" fillId="0" borderId="67" xfId="0" applyNumberFormat="1" applyFont="1" applyFill="1" applyBorder="1" applyAlignment="1">
      <alignment horizontal="center" vertical="center"/>
    </xf>
    <xf numFmtId="4" fontId="55" fillId="0" borderId="10" xfId="18" applyNumberFormat="1" applyFont="1" applyFill="1" applyBorder="1" applyAlignment="1">
      <alignment horizontal="center" vertical="center"/>
    </xf>
    <xf numFmtId="4" fontId="55" fillId="0" borderId="22" xfId="0" applyNumberFormat="1" applyFont="1" applyFill="1" applyBorder="1" applyAlignment="1">
      <alignment horizontal="center" vertical="center"/>
    </xf>
    <xf numFmtId="168" fontId="61" fillId="0" borderId="14" xfId="0" applyNumberFormat="1" applyFont="1" applyFill="1" applyBorder="1" applyAlignment="1">
      <alignment horizontal="center" vertical="center"/>
    </xf>
    <xf numFmtId="168" fontId="61" fillId="0" borderId="22" xfId="0" applyNumberFormat="1" applyFont="1" applyFill="1" applyBorder="1" applyAlignment="1">
      <alignment horizontal="center" vertical="center"/>
    </xf>
    <xf numFmtId="168" fontId="61" fillId="0" borderId="34" xfId="0" applyNumberFormat="1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166" fontId="93" fillId="0" borderId="32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/>
    </xf>
    <xf numFmtId="0" fontId="0" fillId="0" borderId="32" xfId="0" applyFill="1" applyBorder="1" applyAlignment="1"/>
    <xf numFmtId="0" fontId="58" fillId="0" borderId="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16" fontId="35" fillId="0" borderId="29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 wrapText="1"/>
    </xf>
    <xf numFmtId="49" fontId="35" fillId="0" borderId="29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left" vertical="center" wrapText="1" indent="2"/>
    </xf>
    <xf numFmtId="0" fontId="39" fillId="0" borderId="14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/>
    </xf>
    <xf numFmtId="49" fontId="41" fillId="0" borderId="32" xfId="0" applyNumberFormat="1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vertical="center"/>
    </xf>
    <xf numFmtId="49" fontId="55" fillId="0" borderId="1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left" vertical="center" wrapText="1" indent="2"/>
    </xf>
    <xf numFmtId="49" fontId="55" fillId="0" borderId="23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left" vertical="center" wrapText="1" indent="2"/>
    </xf>
    <xf numFmtId="0" fontId="39" fillId="0" borderId="23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 indent="2"/>
    </xf>
    <xf numFmtId="49" fontId="55" fillId="0" borderId="67" xfId="0" applyNumberFormat="1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vertical="center"/>
    </xf>
    <xf numFmtId="0" fontId="65" fillId="0" borderId="55" xfId="0" applyFont="1" applyFill="1" applyBorder="1" applyAlignment="1">
      <alignment vertical="center"/>
    </xf>
    <xf numFmtId="0" fontId="76" fillId="0" borderId="3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left" vertical="center"/>
    </xf>
    <xf numFmtId="0" fontId="76" fillId="0" borderId="23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left" vertical="center" wrapText="1"/>
    </xf>
    <xf numFmtId="0" fontId="76" fillId="0" borderId="66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vertical="center"/>
    </xf>
    <xf numFmtId="4" fontId="58" fillId="0" borderId="32" xfId="0" applyNumberFormat="1" applyFont="1" applyFill="1" applyBorder="1" applyAlignment="1">
      <alignment horizontal="center" vertical="center"/>
    </xf>
    <xf numFmtId="4" fontId="58" fillId="0" borderId="22" xfId="0" applyNumberFormat="1" applyFont="1" applyFill="1" applyBorder="1" applyAlignment="1">
      <alignment horizontal="center" vertical="center"/>
    </xf>
    <xf numFmtId="4" fontId="59" fillId="0" borderId="14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/>
    </xf>
    <xf numFmtId="4" fontId="59" fillId="0" borderId="23" xfId="0" applyNumberFormat="1" applyFont="1" applyFill="1" applyBorder="1" applyAlignment="1">
      <alignment horizontal="center" vertical="center"/>
    </xf>
    <xf numFmtId="4" fontId="59" fillId="0" borderId="67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4" fontId="39" fillId="0" borderId="14" xfId="0" applyNumberFormat="1" applyFont="1" applyFill="1" applyBorder="1" applyAlignment="1">
      <alignment horizontal="center" vertical="center"/>
    </xf>
    <xf numFmtId="4" fontId="132" fillId="0" borderId="14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  <xf numFmtId="4" fontId="59" fillId="0" borderId="16" xfId="0" applyNumberFormat="1" applyFont="1" applyFill="1" applyBorder="1" applyAlignment="1">
      <alignment horizontal="center" vertical="center"/>
    </xf>
    <xf numFmtId="4" fontId="59" fillId="0" borderId="54" xfId="0" applyNumberFormat="1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 horizontal="center" vertical="center"/>
    </xf>
    <xf numFmtId="4" fontId="59" fillId="0" borderId="15" xfId="0" applyNumberFormat="1" applyFont="1" applyFill="1" applyBorder="1" applyAlignment="1">
      <alignment horizontal="center" vertical="center"/>
    </xf>
    <xf numFmtId="4" fontId="58" fillId="0" borderId="2" xfId="0" applyNumberFormat="1" applyFont="1" applyFill="1" applyBorder="1" applyAlignment="1">
      <alignment horizontal="center" vertical="center"/>
    </xf>
    <xf numFmtId="4" fontId="59" fillId="0" borderId="22" xfId="0" applyNumberFormat="1" applyFont="1" applyFill="1" applyBorder="1" applyAlignment="1">
      <alignment horizontal="center" vertical="center"/>
    </xf>
    <xf numFmtId="4" fontId="69" fillId="0" borderId="12" xfId="0" applyNumberFormat="1" applyFont="1" applyFill="1" applyBorder="1" applyAlignment="1">
      <alignment horizontal="center" vertical="center"/>
    </xf>
    <xf numFmtId="166" fontId="59" fillId="0" borderId="12" xfId="0" applyNumberFormat="1" applyFont="1" applyFill="1" applyBorder="1" applyAlignment="1">
      <alignment horizontal="center" vertical="center"/>
    </xf>
    <xf numFmtId="166" fontId="59" fillId="0" borderId="22" xfId="0" applyNumberFormat="1" applyFont="1" applyFill="1" applyBorder="1" applyAlignment="1">
      <alignment horizontal="center" vertical="center"/>
    </xf>
    <xf numFmtId="166" fontId="59" fillId="0" borderId="2" xfId="0" applyNumberFormat="1" applyFont="1" applyFill="1" applyBorder="1" applyAlignment="1">
      <alignment horizontal="center" vertical="center"/>
    </xf>
    <xf numFmtId="4" fontId="39" fillId="0" borderId="41" xfId="0" applyNumberFormat="1" applyFont="1" applyFill="1" applyBorder="1" applyAlignment="1">
      <alignment horizontal="center" vertical="center"/>
    </xf>
    <xf numFmtId="4" fontId="39" fillId="0" borderId="43" xfId="0" applyNumberFormat="1" applyFont="1" applyFill="1" applyBorder="1" applyAlignment="1">
      <alignment horizontal="center" vertical="center"/>
    </xf>
    <xf numFmtId="4" fontId="39" fillId="0" borderId="45" xfId="0" applyNumberFormat="1" applyFont="1" applyFill="1" applyBorder="1" applyAlignment="1">
      <alignment horizontal="center" vertical="center"/>
    </xf>
    <xf numFmtId="4" fontId="39" fillId="0" borderId="49" xfId="0" applyNumberFormat="1" applyFont="1" applyFill="1" applyBorder="1" applyAlignment="1">
      <alignment horizontal="center" vertical="center"/>
    </xf>
    <xf numFmtId="166" fontId="59" fillId="0" borderId="14" xfId="0" applyNumberFormat="1" applyFont="1" applyFill="1" applyBorder="1" applyAlignment="1">
      <alignment horizontal="center" vertical="center"/>
    </xf>
    <xf numFmtId="166" fontId="59" fillId="0" borderId="1" xfId="0" applyNumberFormat="1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vertical="center" wrapText="1"/>
    </xf>
    <xf numFmtId="0" fontId="58" fillId="0" borderId="32" xfId="0" applyFont="1" applyFill="1" applyBorder="1" applyAlignment="1">
      <alignment vertical="center" wrapText="1"/>
    </xf>
    <xf numFmtId="0" fontId="59" fillId="0" borderId="57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76" fillId="0" borderId="67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vertical="center" wrapText="1"/>
    </xf>
    <xf numFmtId="0" fontId="57" fillId="0" borderId="55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wrapText="1"/>
    </xf>
    <xf numFmtId="0" fontId="41" fillId="0" borderId="1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right" vertical="center" wrapText="1"/>
    </xf>
    <xf numFmtId="0" fontId="61" fillId="0" borderId="5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right" vertical="center" wrapText="1"/>
    </xf>
    <xf numFmtId="0" fontId="35" fillId="0" borderId="3" xfId="0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4" fontId="58" fillId="0" borderId="22" xfId="0" applyNumberFormat="1" applyFont="1" applyFill="1" applyBorder="1" applyAlignment="1">
      <alignment horizontal="center"/>
    </xf>
    <xf numFmtId="166" fontId="39" fillId="0" borderId="3" xfId="0" applyNumberFormat="1" applyFont="1" applyFill="1" applyBorder="1" applyAlignment="1">
      <alignment horizontal="center"/>
    </xf>
    <xf numFmtId="4" fontId="38" fillId="0" borderId="5" xfId="0" applyNumberFormat="1" applyFont="1" applyFill="1" applyBorder="1" applyAlignment="1">
      <alignment horizontal="center" vertical="center"/>
    </xf>
    <xf numFmtId="4" fontId="39" fillId="0" borderId="3" xfId="0" applyNumberFormat="1" applyFont="1" applyFill="1" applyBorder="1" applyAlignment="1">
      <alignment horizontal="center" vertical="center"/>
    </xf>
    <xf numFmtId="4" fontId="39" fillId="0" borderId="31" xfId="0" applyNumberFormat="1" applyFont="1" applyFill="1" applyBorder="1" applyAlignment="1">
      <alignment horizontal="center" vertical="center"/>
    </xf>
    <xf numFmtId="4" fontId="58" fillId="0" borderId="1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 vertical="center"/>
    </xf>
    <xf numFmtId="4" fontId="39" fillId="0" borderId="5" xfId="0" applyNumberFormat="1" applyFont="1" applyFill="1" applyBorder="1" applyAlignment="1">
      <alignment horizontal="center" vertical="center"/>
    </xf>
    <xf numFmtId="4" fontId="38" fillId="0" borderId="31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49" fontId="35" fillId="0" borderId="67" xfId="0" applyNumberFormat="1" applyFont="1" applyFill="1" applyBorder="1" applyAlignment="1">
      <alignment horizontal="center" vertical="center"/>
    </xf>
    <xf numFmtId="2" fontId="38" fillId="0" borderId="32" xfId="0" applyNumberFormat="1" applyFont="1" applyFill="1" applyBorder="1" applyAlignment="1">
      <alignment horizontal="center" vertical="center" wrapText="1"/>
    </xf>
    <xf numFmtId="2" fontId="39" fillId="0" borderId="3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39" fillId="0" borderId="67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top" wrapText="1"/>
    </xf>
    <xf numFmtId="0" fontId="81" fillId="0" borderId="9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5" fillId="0" borderId="10" xfId="0" applyNumberFormat="1" applyFont="1" applyFill="1" applyBorder="1" applyAlignment="1">
      <alignment horizontal="center" vertical="center"/>
    </xf>
    <xf numFmtId="0" fontId="39" fillId="0" borderId="3" xfId="0" applyFont="1" applyFill="1" applyBorder="1"/>
    <xf numFmtId="0" fontId="39" fillId="0" borderId="2" xfId="0" applyFont="1" applyFill="1" applyBorder="1"/>
    <xf numFmtId="0" fontId="39" fillId="0" borderId="4" xfId="0" applyFont="1" applyFill="1" applyBorder="1" applyAlignment="1">
      <alignment vertical="center" wrapText="1"/>
    </xf>
    <xf numFmtId="0" fontId="39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wrapText="1"/>
    </xf>
    <xf numFmtId="0" fontId="39" fillId="0" borderId="31" xfId="0" applyFont="1" applyFill="1" applyBorder="1" applyAlignment="1">
      <alignment wrapText="1"/>
    </xf>
    <xf numFmtId="0" fontId="39" fillId="0" borderId="31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left" wrapText="1"/>
    </xf>
    <xf numFmtId="166" fontId="35" fillId="0" borderId="5" xfId="0" applyNumberFormat="1" applyFont="1" applyFill="1" applyBorder="1" applyAlignment="1">
      <alignment horizontal="center" vertical="center"/>
    </xf>
    <xf numFmtId="166" fontId="39" fillId="0" borderId="4" xfId="0" applyNumberFormat="1" applyFont="1" applyFill="1" applyBorder="1" applyAlignment="1">
      <alignment horizontal="left" wrapText="1"/>
    </xf>
    <xf numFmtId="0" fontId="35" fillId="0" borderId="4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166" fontId="39" fillId="0" borderId="5" xfId="0" applyNumberFormat="1" applyFont="1" applyFill="1" applyBorder="1" applyAlignment="1">
      <alignment horizontal="center" vertical="center"/>
    </xf>
    <xf numFmtId="166" fontId="39" fillId="0" borderId="67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vertical="center" wrapText="1"/>
    </xf>
    <xf numFmtId="16" fontId="39" fillId="0" borderId="14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/>
    </xf>
    <xf numFmtId="166" fontId="39" fillId="0" borderId="39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166" fontId="76" fillId="0" borderId="27" xfId="0" applyNumberFormat="1" applyFont="1" applyFill="1" applyBorder="1" applyAlignment="1">
      <alignment horizontal="center" vertical="center" wrapText="1"/>
    </xf>
    <xf numFmtId="166" fontId="76" fillId="0" borderId="73" xfId="0" applyNumberFormat="1" applyFont="1" applyFill="1" applyBorder="1" applyAlignment="1">
      <alignment horizontal="center" vertical="center" wrapText="1"/>
    </xf>
    <xf numFmtId="49" fontId="76" fillId="0" borderId="55" xfId="0" applyNumberFormat="1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49" fontId="76" fillId="0" borderId="32" xfId="0" applyNumberFormat="1" applyFont="1" applyFill="1" applyBorder="1" applyAlignment="1">
      <alignment horizontal="center" vertical="center" wrapText="1"/>
    </xf>
    <xf numFmtId="49" fontId="76" fillId="0" borderId="2" xfId="20" applyNumberFormat="1" applyFont="1" applyFill="1" applyBorder="1" applyAlignment="1">
      <alignment horizontal="center" vertical="center" wrapText="1"/>
    </xf>
    <xf numFmtId="166" fontId="76" fillId="0" borderId="24" xfId="20" applyNumberFormat="1" applyFont="1" applyFill="1" applyBorder="1" applyAlignment="1">
      <alignment horizontal="center" vertical="center" wrapText="1"/>
    </xf>
    <xf numFmtId="167" fontId="76" fillId="0" borderId="77" xfId="20" applyNumberFormat="1" applyFont="1" applyFill="1" applyBorder="1" applyAlignment="1">
      <alignment horizontal="center" vertical="center" wrapText="1"/>
    </xf>
    <xf numFmtId="167" fontId="76" fillId="0" borderId="30" xfId="20" applyNumberFormat="1" applyFont="1" applyFill="1" applyBorder="1" applyAlignment="1">
      <alignment horizontal="center" vertical="center" wrapText="1"/>
    </xf>
    <xf numFmtId="167" fontId="76" fillId="0" borderId="64" xfId="0" applyNumberFormat="1" applyFont="1" applyFill="1" applyBorder="1" applyAlignment="1">
      <alignment horizontal="center" vertical="center" wrapText="1"/>
    </xf>
    <xf numFmtId="167" fontId="76" fillId="0" borderId="28" xfId="0" applyNumberFormat="1" applyFont="1" applyFill="1" applyBorder="1" applyAlignment="1">
      <alignment horizontal="center" vertical="center" wrapText="1"/>
    </xf>
    <xf numFmtId="166" fontId="76" fillId="0" borderId="71" xfId="0" applyNumberFormat="1" applyFont="1" applyFill="1" applyBorder="1" applyAlignment="1">
      <alignment horizontal="center" vertical="center" wrapText="1"/>
    </xf>
    <xf numFmtId="167" fontId="76" fillId="0" borderId="76" xfId="0" applyNumberFormat="1" applyFont="1" applyFill="1" applyBorder="1" applyAlignment="1">
      <alignment horizontal="center" vertical="center" wrapText="1"/>
    </xf>
    <xf numFmtId="167" fontId="76" fillId="0" borderId="72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wrapText="1"/>
    </xf>
    <xf numFmtId="0" fontId="34" fillId="0" borderId="5" xfId="0" applyFont="1" applyFill="1" applyBorder="1"/>
    <xf numFmtId="0" fontId="76" fillId="0" borderId="14" xfId="0" applyFont="1" applyFill="1" applyBorder="1" applyAlignment="1">
      <alignment horizontal="left" wrapText="1"/>
    </xf>
    <xf numFmtId="0" fontId="77" fillId="0" borderId="14" xfId="0" applyFont="1" applyFill="1" applyBorder="1" applyAlignment="1">
      <alignment horizontal="left" wrapText="1"/>
    </xf>
    <xf numFmtId="0" fontId="76" fillId="0" borderId="67" xfId="0" applyFont="1" applyFill="1" applyBorder="1" applyAlignment="1">
      <alignment horizontal="left" wrapText="1"/>
    </xf>
    <xf numFmtId="0" fontId="56" fillId="0" borderId="55" xfId="0" applyFont="1" applyFill="1" applyBorder="1" applyAlignment="1">
      <alignment horizontal="center" vertical="center" wrapText="1"/>
    </xf>
    <xf numFmtId="0" fontId="34" fillId="0" borderId="41" xfId="0" applyFont="1" applyFill="1" applyBorder="1"/>
    <xf numFmtId="2" fontId="76" fillId="0" borderId="14" xfId="121" applyNumberFormat="1" applyFont="1" applyFill="1" applyBorder="1" applyAlignment="1">
      <alignment horizontal="center" wrapText="1"/>
    </xf>
    <xf numFmtId="2" fontId="77" fillId="0" borderId="14" xfId="121" applyNumberFormat="1" applyFont="1" applyFill="1" applyBorder="1" applyAlignment="1">
      <alignment horizontal="center" wrapText="1"/>
    </xf>
    <xf numFmtId="2" fontId="76" fillId="0" borderId="67" xfId="121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top"/>
    </xf>
    <xf numFmtId="166" fontId="35" fillId="0" borderId="23" xfId="0" applyNumberFormat="1" applyFont="1" applyFill="1" applyBorder="1" applyAlignment="1">
      <alignment horizontal="center" vertical="center"/>
    </xf>
    <xf numFmtId="166" fontId="49" fillId="0" borderId="49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/>
    </xf>
    <xf numFmtId="166" fontId="35" fillId="0" borderId="41" xfId="0" applyNumberFormat="1" applyFont="1" applyFill="1" applyBorder="1" applyAlignment="1">
      <alignment horizontal="center" vertical="center"/>
    </xf>
    <xf numFmtId="166" fontId="55" fillId="0" borderId="13" xfId="0" applyNumberFormat="1" applyFont="1" applyFill="1" applyBorder="1" applyAlignment="1">
      <alignment horizontal="center" vertical="center"/>
    </xf>
    <xf numFmtId="166" fontId="55" fillId="0" borderId="12" xfId="0" applyNumberFormat="1" applyFont="1" applyFill="1" applyBorder="1" applyAlignment="1">
      <alignment horizontal="center" vertical="center"/>
    </xf>
    <xf numFmtId="166" fontId="61" fillId="0" borderId="13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vertical="center"/>
    </xf>
    <xf numFmtId="166" fontId="35" fillId="0" borderId="41" xfId="0" applyNumberFormat="1" applyFont="1" applyFill="1" applyBorder="1" applyAlignment="1">
      <alignment vertical="center"/>
    </xf>
    <xf numFmtId="0" fontId="35" fillId="4" borderId="5" xfId="0" applyNumberFormat="1" applyFont="1" applyFill="1" applyBorder="1" applyAlignment="1">
      <alignment horizontal="center" vertical="center"/>
    </xf>
    <xf numFmtId="166" fontId="39" fillId="0" borderId="55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166" fontId="62" fillId="0" borderId="11" xfId="0" applyNumberFormat="1" applyFont="1" applyFill="1" applyBorder="1" applyAlignment="1">
      <alignment horizontal="center" vertical="center"/>
    </xf>
    <xf numFmtId="166" fontId="62" fillId="0" borderId="60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/>
    </xf>
    <xf numFmtId="4" fontId="62" fillId="0" borderId="59" xfId="0" applyNumberFormat="1" applyFont="1" applyFill="1" applyBorder="1" applyAlignment="1">
      <alignment horizontal="center"/>
    </xf>
    <xf numFmtId="167" fontId="62" fillId="0" borderId="44" xfId="0" applyNumberFormat="1" applyFont="1" applyFill="1" applyBorder="1" applyAlignment="1">
      <alignment horizontal="center"/>
    </xf>
    <xf numFmtId="167" fontId="62" fillId="0" borderId="65" xfId="0" applyNumberFormat="1" applyFont="1" applyFill="1" applyBorder="1" applyAlignment="1">
      <alignment horizontal="center"/>
    </xf>
    <xf numFmtId="4" fontId="62" fillId="0" borderId="20" xfId="0" applyNumberFormat="1" applyFont="1" applyFill="1" applyBorder="1" applyAlignment="1">
      <alignment horizontal="center"/>
    </xf>
    <xf numFmtId="167" fontId="62" fillId="0" borderId="74" xfId="0" applyNumberFormat="1" applyFont="1" applyFill="1" applyBorder="1" applyAlignment="1">
      <alignment horizontal="center"/>
    </xf>
    <xf numFmtId="166" fontId="62" fillId="0" borderId="17" xfId="0" applyNumberFormat="1" applyFont="1" applyFill="1" applyBorder="1" applyAlignment="1">
      <alignment horizontal="center" vertical="center"/>
    </xf>
    <xf numFmtId="166" fontId="62" fillId="0" borderId="59" xfId="0" applyNumberFormat="1" applyFont="1" applyFill="1" applyBorder="1" applyAlignment="1">
      <alignment horizontal="center" vertical="center"/>
    </xf>
    <xf numFmtId="166" fontId="62" fillId="0" borderId="44" xfId="0" applyNumberFormat="1" applyFont="1" applyFill="1" applyBorder="1" applyAlignment="1">
      <alignment horizontal="center"/>
    </xf>
    <xf numFmtId="166" fontId="62" fillId="0" borderId="65" xfId="0" applyNumberFormat="1" applyFont="1" applyFill="1" applyBorder="1" applyAlignment="1">
      <alignment horizontal="center"/>
    </xf>
    <xf numFmtId="166" fontId="62" fillId="0" borderId="74" xfId="0" applyNumberFormat="1" applyFont="1" applyFill="1" applyBorder="1" applyAlignment="1">
      <alignment horizontal="center"/>
    </xf>
    <xf numFmtId="4" fontId="62" fillId="0" borderId="11" xfId="0" applyNumberFormat="1" applyFont="1" applyFill="1" applyBorder="1" applyAlignment="1">
      <alignment horizontal="center"/>
    </xf>
    <xf numFmtId="4" fontId="62" fillId="0" borderId="60" xfId="0" applyNumberFormat="1" applyFont="1" applyFill="1" applyBorder="1" applyAlignment="1">
      <alignment horizontal="center"/>
    </xf>
    <xf numFmtId="167" fontId="62" fillId="0" borderId="74" xfId="0" applyNumberFormat="1" applyFont="1" applyFill="1" applyBorder="1" applyAlignment="1">
      <alignment horizontal="center" vertical="center"/>
    </xf>
    <xf numFmtId="166" fontId="62" fillId="0" borderId="65" xfId="0" applyNumberFormat="1" applyFont="1" applyFill="1" applyBorder="1" applyAlignment="1">
      <alignment horizontal="center" vertical="center"/>
    </xf>
    <xf numFmtId="166" fontId="62" fillId="0" borderId="74" xfId="0" applyNumberFormat="1" applyFont="1" applyFill="1" applyBorder="1" applyAlignment="1">
      <alignment horizontal="center" vertical="center"/>
    </xf>
    <xf numFmtId="166" fontId="62" fillId="0" borderId="53" xfId="0" applyNumberFormat="1" applyFont="1" applyFill="1" applyBorder="1" applyAlignment="1">
      <alignment horizontal="center" vertical="center"/>
    </xf>
    <xf numFmtId="166" fontId="62" fillId="0" borderId="20" xfId="0" applyNumberFormat="1" applyFont="1" applyFill="1" applyBorder="1" applyAlignment="1">
      <alignment horizontal="center" vertical="center"/>
    </xf>
    <xf numFmtId="4" fontId="62" fillId="0" borderId="53" xfId="0" applyNumberFormat="1" applyFont="1" applyFill="1" applyBorder="1" applyAlignment="1">
      <alignment horizontal="center"/>
    </xf>
    <xf numFmtId="2" fontId="70" fillId="0" borderId="2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4" fillId="0" borderId="3" xfId="0" applyNumberFormat="1" applyFont="1" applyFill="1" applyBorder="1" applyAlignment="1">
      <alignment horizontal="center" vertical="center"/>
    </xf>
    <xf numFmtId="0" fontId="34" fillId="0" borderId="40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/>
    </xf>
    <xf numFmtId="0" fontId="38" fillId="0" borderId="5" xfId="0" applyFont="1" applyFill="1" applyBorder="1"/>
    <xf numFmtId="0" fontId="39" fillId="0" borderId="31" xfId="0" applyFont="1" applyFill="1" applyBorder="1" applyAlignment="1">
      <alignment horizontal="left"/>
    </xf>
    <xf numFmtId="0" fontId="58" fillId="0" borderId="41" xfId="0" applyNumberFormat="1" applyFont="1" applyFill="1" applyBorder="1" applyAlignment="1">
      <alignment horizontal="center" vertical="center"/>
    </xf>
    <xf numFmtId="0" fontId="39" fillId="0" borderId="48" xfId="0" applyNumberFormat="1" applyFont="1" applyFill="1" applyBorder="1" applyAlignment="1">
      <alignment horizontal="center" vertical="center"/>
    </xf>
    <xf numFmtId="0" fontId="61" fillId="0" borderId="43" xfId="0" applyNumberFormat="1" applyFont="1" applyFill="1" applyBorder="1" applyAlignment="1">
      <alignment horizontal="center" vertical="center"/>
    </xf>
    <xf numFmtId="0" fontId="69" fillId="0" borderId="43" xfId="0" applyNumberFormat="1" applyFont="1" applyFill="1" applyBorder="1" applyAlignment="1">
      <alignment horizontal="center" vertical="center"/>
    </xf>
    <xf numFmtId="0" fontId="69" fillId="0" borderId="49" xfId="0" applyNumberFormat="1" applyFont="1" applyFill="1" applyBorder="1" applyAlignment="1">
      <alignment horizontal="center" vertical="center"/>
    </xf>
    <xf numFmtId="3" fontId="39" fillId="0" borderId="67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166" fontId="39" fillId="0" borderId="12" xfId="0" applyNumberFormat="1" applyFont="1" applyFill="1" applyBorder="1" applyAlignment="1">
      <alignment vertical="center"/>
    </xf>
    <xf numFmtId="0" fontId="39" fillId="0" borderId="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/>
    </xf>
    <xf numFmtId="0" fontId="58" fillId="0" borderId="2" xfId="0" applyFont="1" applyFill="1" applyBorder="1" applyAlignment="1">
      <alignment vertical="center"/>
    </xf>
    <xf numFmtId="0" fontId="72" fillId="0" borderId="1" xfId="0" applyFont="1" applyFill="1" applyBorder="1" applyAlignment="1">
      <alignment vertical="center" wrapText="1"/>
    </xf>
    <xf numFmtId="0" fontId="72" fillId="0" borderId="3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3" fontId="39" fillId="0" borderId="22" xfId="0" applyNumberFormat="1" applyFont="1" applyFill="1" applyBorder="1" applyAlignment="1">
      <alignment horizontal="center" vertical="center"/>
    </xf>
    <xf numFmtId="166" fontId="39" fillId="0" borderId="22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vertical="center"/>
    </xf>
    <xf numFmtId="166" fontId="69" fillId="0" borderId="4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166" fontId="35" fillId="0" borderId="67" xfId="0" applyNumberFormat="1" applyFont="1" applyFill="1" applyBorder="1" applyAlignment="1">
      <alignment horizontal="center" vertical="center" wrapText="1"/>
    </xf>
    <xf numFmtId="166" fontId="69" fillId="0" borderId="45" xfId="0" applyNumberFormat="1" applyFont="1" applyFill="1" applyBorder="1" applyAlignment="1">
      <alignment horizontal="center" vertical="center" wrapText="1"/>
    </xf>
    <xf numFmtId="3" fontId="69" fillId="0" borderId="14" xfId="0" applyNumberFormat="1" applyFont="1" applyFill="1" applyBorder="1" applyAlignment="1">
      <alignment horizontal="center" vertical="center"/>
    </xf>
    <xf numFmtId="3" fontId="69" fillId="0" borderId="23" xfId="0" applyNumberFormat="1" applyFont="1" applyFill="1" applyBorder="1" applyAlignment="1">
      <alignment horizontal="center" vertical="center"/>
    </xf>
    <xf numFmtId="3" fontId="58" fillId="0" borderId="12" xfId="0" applyNumberFormat="1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39" xfId="0" applyNumberFormat="1" applyFont="1" applyFill="1" applyBorder="1" applyAlignment="1">
      <alignment horizontal="center" vertical="center"/>
    </xf>
    <xf numFmtId="0" fontId="94" fillId="0" borderId="52" xfId="20" applyFont="1" applyFill="1" applyBorder="1" applyAlignment="1">
      <alignment horizontal="center" vertical="center" wrapText="1"/>
    </xf>
    <xf numFmtId="0" fontId="101" fillId="0" borderId="1" xfId="20" applyFont="1" applyFill="1" applyBorder="1" applyAlignment="1">
      <alignment horizontal="left" vertical="center" wrapText="1"/>
    </xf>
    <xf numFmtId="0" fontId="101" fillId="0" borderId="1" xfId="20" applyFont="1" applyFill="1" applyBorder="1" applyAlignment="1">
      <alignment horizontal="center" vertical="center"/>
    </xf>
    <xf numFmtId="3" fontId="101" fillId="0" borderId="1" xfId="20" applyNumberFormat="1" applyFont="1" applyFill="1" applyBorder="1" applyAlignment="1">
      <alignment horizontal="center" vertical="center"/>
    </xf>
    <xf numFmtId="0" fontId="168" fillId="0" borderId="3" xfId="20" applyNumberFormat="1" applyFont="1" applyFill="1" applyBorder="1" applyAlignment="1">
      <alignment horizontal="left" vertical="center" indent="2"/>
    </xf>
    <xf numFmtId="0" fontId="168" fillId="0" borderId="3" xfId="20" applyFont="1" applyFill="1" applyBorder="1" applyAlignment="1">
      <alignment horizontal="center" vertical="center"/>
    </xf>
    <xf numFmtId="3" fontId="168" fillId="0" borderId="4" xfId="20" applyNumberFormat="1" applyFont="1" applyFill="1" applyBorder="1" applyAlignment="1">
      <alignment horizontal="center" vertical="center"/>
    </xf>
    <xf numFmtId="0" fontId="169" fillId="0" borderId="3" xfId="20" applyNumberFormat="1" applyFont="1" applyFill="1" applyBorder="1" applyAlignment="1">
      <alignment horizontal="left" vertical="center" indent="2"/>
    </xf>
    <xf numFmtId="0" fontId="169" fillId="0" borderId="3" xfId="20" applyFont="1" applyFill="1" applyBorder="1" applyAlignment="1">
      <alignment horizontal="center" vertical="center"/>
    </xf>
    <xf numFmtId="3" fontId="169" fillId="0" borderId="4" xfId="20" applyNumberFormat="1" applyFont="1" applyFill="1" applyBorder="1" applyAlignment="1">
      <alignment horizontal="center" vertical="center"/>
    </xf>
    <xf numFmtId="0" fontId="170" fillId="0" borderId="3" xfId="20" applyNumberFormat="1" applyFont="1" applyFill="1" applyBorder="1" applyAlignment="1">
      <alignment horizontal="left" vertical="center" indent="2"/>
    </xf>
    <xf numFmtId="0" fontId="170" fillId="0" borderId="3" xfId="20" applyFont="1" applyFill="1" applyBorder="1" applyAlignment="1">
      <alignment horizontal="center" vertical="center"/>
    </xf>
    <xf numFmtId="3" fontId="170" fillId="0" borderId="4" xfId="20" applyNumberFormat="1" applyFont="1" applyFill="1" applyBorder="1" applyAlignment="1">
      <alignment horizontal="center" vertical="center"/>
    </xf>
    <xf numFmtId="0" fontId="171" fillId="0" borderId="2" xfId="20" applyNumberFormat="1" applyFont="1" applyFill="1" applyBorder="1" applyAlignment="1">
      <alignment horizontal="left" vertical="center" wrapText="1" indent="2"/>
    </xf>
    <xf numFmtId="0" fontId="171" fillId="0" borderId="2" xfId="20" applyFont="1" applyFill="1" applyBorder="1" applyAlignment="1">
      <alignment horizontal="center" vertical="center"/>
    </xf>
    <xf numFmtId="3" fontId="171" fillId="0" borderId="31" xfId="20" applyNumberFormat="1" applyFont="1" applyFill="1" applyBorder="1" applyAlignment="1">
      <alignment horizontal="center" vertical="center"/>
    </xf>
    <xf numFmtId="49" fontId="71" fillId="4" borderId="1" xfId="20" applyNumberFormat="1" applyFont="1" applyFill="1" applyBorder="1" applyAlignment="1">
      <alignment horizontal="center"/>
    </xf>
    <xf numFmtId="0" fontId="172" fillId="0" borderId="4" xfId="20" applyFont="1" applyFill="1" applyBorder="1"/>
    <xf numFmtId="0" fontId="172" fillId="0" borderId="3" xfId="20" applyFont="1" applyFill="1" applyBorder="1" applyAlignment="1">
      <alignment horizontal="center"/>
    </xf>
    <xf numFmtId="0" fontId="173" fillId="0" borderId="4" xfId="20" applyFont="1" applyFill="1" applyBorder="1" applyAlignment="1">
      <alignment horizontal="left"/>
    </xf>
    <xf numFmtId="0" fontId="173" fillId="0" borderId="3" xfId="20" applyFont="1" applyFill="1" applyBorder="1" applyAlignment="1">
      <alignment horizontal="center"/>
    </xf>
    <xf numFmtId="3" fontId="172" fillId="0" borderId="3" xfId="20" applyNumberFormat="1" applyFont="1" applyFill="1" applyBorder="1" applyAlignment="1">
      <alignment horizontal="center"/>
    </xf>
    <xf numFmtId="0" fontId="173" fillId="0" borderId="3" xfId="20" applyNumberFormat="1" applyFont="1" applyFill="1" applyBorder="1" applyAlignment="1">
      <alignment horizontal="center"/>
    </xf>
    <xf numFmtId="49" fontId="81" fillId="0" borderId="0" xfId="20" applyNumberFormat="1" applyFont="1" applyFill="1" applyBorder="1"/>
    <xf numFmtId="3" fontId="173" fillId="0" borderId="3" xfId="20" applyNumberFormat="1" applyFont="1" applyFill="1" applyBorder="1" applyAlignment="1">
      <alignment horizontal="center" vertical="center"/>
    </xf>
    <xf numFmtId="49" fontId="173" fillId="0" borderId="3" xfId="20" applyNumberFormat="1" applyFont="1" applyFill="1" applyBorder="1" applyAlignment="1">
      <alignment horizontal="center" vertical="center"/>
    </xf>
    <xf numFmtId="0" fontId="174" fillId="0" borderId="4" xfId="20" applyFont="1" applyFill="1" applyBorder="1"/>
    <xf numFmtId="0" fontId="174" fillId="0" borderId="3" xfId="20" applyFont="1" applyFill="1" applyBorder="1" applyAlignment="1">
      <alignment horizontal="center"/>
    </xf>
    <xf numFmtId="0" fontId="175" fillId="0" borderId="4" xfId="20" applyFont="1" applyFill="1" applyBorder="1" applyAlignment="1">
      <alignment horizontal="left"/>
    </xf>
    <xf numFmtId="0" fontId="175" fillId="0" borderId="3" xfId="20" applyFont="1" applyFill="1" applyBorder="1" applyAlignment="1">
      <alignment horizontal="center"/>
    </xf>
    <xf numFmtId="49" fontId="175" fillId="6" borderId="3" xfId="20" applyNumberFormat="1" applyFont="1" applyFill="1" applyBorder="1" applyAlignment="1">
      <alignment horizontal="center" vertical="center"/>
    </xf>
    <xf numFmtId="49" fontId="175" fillId="0" borderId="3" xfId="20" applyNumberFormat="1" applyFont="1" applyFill="1" applyBorder="1" applyAlignment="1">
      <alignment horizontal="center" vertical="center"/>
    </xf>
    <xf numFmtId="49" fontId="174" fillId="6" borderId="3" xfId="20" applyNumberFormat="1" applyFont="1" applyFill="1" applyBorder="1" applyAlignment="1">
      <alignment horizontal="center" vertical="center"/>
    </xf>
    <xf numFmtId="0" fontId="175" fillId="0" borderId="4" xfId="20" applyFont="1" applyFill="1" applyBorder="1" applyAlignment="1">
      <alignment horizontal="center"/>
    </xf>
    <xf numFmtId="0" fontId="175" fillId="6" borderId="3" xfId="20" applyFont="1" applyFill="1" applyBorder="1" applyAlignment="1">
      <alignment horizontal="center"/>
    </xf>
    <xf numFmtId="0" fontId="174" fillId="6" borderId="4" xfId="20" applyFont="1" applyFill="1" applyBorder="1" applyAlignment="1">
      <alignment horizontal="left"/>
    </xf>
    <xf numFmtId="0" fontId="175" fillId="6" borderId="4" xfId="20" applyFont="1" applyFill="1" applyBorder="1" applyAlignment="1">
      <alignment horizontal="center"/>
    </xf>
    <xf numFmtId="3" fontId="174" fillId="6" borderId="3" xfId="20" applyNumberFormat="1" applyFont="1" applyFill="1" applyBorder="1" applyAlignment="1">
      <alignment horizontal="center"/>
    </xf>
    <xf numFmtId="0" fontId="174" fillId="6" borderId="4" xfId="20" applyFont="1" applyFill="1" applyBorder="1" applyAlignment="1">
      <alignment horizontal="center"/>
    </xf>
    <xf numFmtId="0" fontId="71" fillId="6" borderId="3" xfId="20" applyFont="1" applyFill="1" applyBorder="1" applyAlignment="1">
      <alignment horizontal="center"/>
    </xf>
    <xf numFmtId="0" fontId="159" fillId="0" borderId="4" xfId="20" applyFont="1" applyFill="1" applyBorder="1" applyAlignment="1">
      <alignment horizontal="left"/>
    </xf>
    <xf numFmtId="0" fontId="159" fillId="0" borderId="3" xfId="20" applyFont="1" applyFill="1" applyBorder="1" applyAlignment="1">
      <alignment horizontal="center"/>
    </xf>
    <xf numFmtId="0" fontId="159" fillId="6" borderId="3" xfId="20" applyFont="1" applyFill="1" applyBorder="1" applyAlignment="1">
      <alignment horizontal="center"/>
    </xf>
    <xf numFmtId="0" fontId="71" fillId="6" borderId="4" xfId="20" applyFont="1" applyFill="1" applyBorder="1"/>
    <xf numFmtId="3" fontId="159" fillId="0" borderId="3" xfId="20" applyNumberFormat="1" applyFont="1" applyFill="1" applyBorder="1" applyAlignment="1">
      <alignment horizontal="center" vertical="center"/>
    </xf>
    <xf numFmtId="0" fontId="177" fillId="0" borderId="4" xfId="20" applyFont="1" applyFill="1" applyBorder="1" applyAlignment="1">
      <alignment horizontal="left"/>
    </xf>
    <xf numFmtId="0" fontId="177" fillId="0" borderId="3" xfId="20" applyFont="1" applyFill="1" applyBorder="1" applyAlignment="1">
      <alignment horizontal="center"/>
    </xf>
    <xf numFmtId="0" fontId="177" fillId="0" borderId="3" xfId="20" applyNumberFormat="1" applyFont="1" applyFill="1" applyBorder="1" applyAlignment="1">
      <alignment horizontal="center" vertical="center"/>
    </xf>
    <xf numFmtId="49" fontId="159" fillId="0" borderId="3" xfId="20" applyNumberFormat="1" applyFont="1" applyFill="1" applyBorder="1" applyAlignment="1">
      <alignment horizontal="center" vertical="center"/>
    </xf>
    <xf numFmtId="0" fontId="178" fillId="0" borderId="0" xfId="293"/>
    <xf numFmtId="0" fontId="173" fillId="0" borderId="4" xfId="20" applyFont="1" applyFill="1" applyBorder="1"/>
    <xf numFmtId="0" fontId="173" fillId="0" borderId="2" xfId="20" applyFont="1" applyFill="1" applyBorder="1" applyAlignment="1">
      <alignment horizontal="center"/>
    </xf>
    <xf numFmtId="0" fontId="174" fillId="0" borderId="5" xfId="20" applyFont="1" applyFill="1" applyBorder="1"/>
    <xf numFmtId="0" fontId="175" fillId="0" borderId="1" xfId="20" applyFont="1" applyFill="1" applyBorder="1" applyAlignment="1">
      <alignment horizontal="center" vertical="center"/>
    </xf>
    <xf numFmtId="0" fontId="62" fillId="4" borderId="1" xfId="20" applyFont="1" applyFill="1" applyBorder="1" applyAlignment="1">
      <alignment horizontal="center"/>
    </xf>
    <xf numFmtId="0" fontId="174" fillId="0" borderId="3" xfId="20" applyFont="1" applyFill="1" applyBorder="1" applyAlignment="1">
      <alignment horizontal="center" vertical="center"/>
    </xf>
    <xf numFmtId="0" fontId="175" fillId="0" borderId="4" xfId="20" applyFont="1" applyFill="1" applyBorder="1"/>
    <xf numFmtId="0" fontId="175" fillId="0" borderId="3" xfId="20" applyFont="1" applyFill="1" applyBorder="1" applyAlignment="1">
      <alignment horizontal="center" vertical="center"/>
    </xf>
    <xf numFmtId="49" fontId="175" fillId="0" borderId="3" xfId="20" applyNumberFormat="1" applyFont="1" applyFill="1" applyBorder="1" applyAlignment="1">
      <alignment horizontal="center"/>
    </xf>
    <xf numFmtId="0" fontId="175" fillId="0" borderId="4" xfId="20" applyFont="1" applyFill="1" applyBorder="1" applyAlignment="1">
      <alignment vertical="center" wrapText="1"/>
    </xf>
    <xf numFmtId="0" fontId="175" fillId="0" borderId="2" xfId="20" applyFont="1" applyFill="1" applyBorder="1" applyAlignment="1">
      <alignment horizontal="center"/>
    </xf>
    <xf numFmtId="0" fontId="62" fillId="0" borderId="5" xfId="20" applyFont="1" applyFill="1" applyBorder="1" applyAlignment="1">
      <alignment horizontal="center"/>
    </xf>
    <xf numFmtId="3" fontId="62" fillId="4" borderId="1" xfId="20" applyNumberFormat="1" applyFont="1" applyFill="1" applyBorder="1" applyAlignment="1">
      <alignment horizontal="center"/>
    </xf>
    <xf numFmtId="0" fontId="172" fillId="0" borderId="4" xfId="20" applyFont="1" applyFill="1" applyBorder="1" applyAlignment="1">
      <alignment horizontal="center"/>
    </xf>
    <xf numFmtId="0" fontId="71" fillId="0" borderId="4" xfId="20" applyFont="1" applyFill="1" applyBorder="1" applyAlignment="1">
      <alignment horizontal="center" vertical="center"/>
    </xf>
    <xf numFmtId="0" fontId="173" fillId="0" borderId="4" xfId="20" applyFont="1" applyFill="1" applyBorder="1" applyAlignment="1">
      <alignment horizontal="center" vertical="center"/>
    </xf>
    <xf numFmtId="0" fontId="62" fillId="0" borderId="4" xfId="20" applyFont="1" applyFill="1" applyBorder="1" applyAlignment="1">
      <alignment horizontal="center" vertical="center"/>
    </xf>
    <xf numFmtId="3" fontId="139" fillId="6" borderId="3" xfId="293" applyNumberFormat="1" applyFont="1" applyFill="1" applyBorder="1" applyAlignment="1">
      <alignment horizontal="center" vertical="center" wrapText="1"/>
    </xf>
    <xf numFmtId="3" fontId="139" fillId="6" borderId="3" xfId="293" applyNumberFormat="1" applyFont="1" applyFill="1" applyBorder="1" applyAlignment="1">
      <alignment horizontal="center" vertical="center"/>
    </xf>
    <xf numFmtId="0" fontId="177" fillId="0" borderId="4" xfId="20" applyFont="1" applyFill="1" applyBorder="1" applyAlignment="1">
      <alignment wrapText="1"/>
    </xf>
    <xf numFmtId="0" fontId="177" fillId="0" borderId="4" xfId="20" applyFont="1" applyFill="1" applyBorder="1" applyAlignment="1">
      <alignment horizontal="center" vertical="center"/>
    </xf>
    <xf numFmtId="0" fontId="177" fillId="0" borderId="3" xfId="20" applyFont="1" applyFill="1" applyBorder="1" applyAlignment="1">
      <alignment horizontal="center" vertical="center"/>
    </xf>
    <xf numFmtId="0" fontId="174" fillId="0" borderId="4" xfId="20" applyFont="1" applyFill="1" applyBorder="1" applyAlignment="1">
      <alignment horizontal="center" vertical="center"/>
    </xf>
    <xf numFmtId="0" fontId="175" fillId="0" borderId="4" xfId="20" applyFont="1" applyFill="1" applyBorder="1" applyAlignment="1">
      <alignment horizontal="center" vertical="center"/>
    </xf>
    <xf numFmtId="0" fontId="172" fillId="0" borderId="4" xfId="20" applyFont="1" applyFill="1" applyBorder="1" applyAlignment="1">
      <alignment horizontal="center" vertical="center"/>
    </xf>
    <xf numFmtId="0" fontId="172" fillId="0" borderId="3" xfId="20" applyFont="1" applyFill="1" applyBorder="1" applyAlignment="1">
      <alignment horizontal="left"/>
    </xf>
    <xf numFmtId="0" fontId="173" fillId="0" borderId="3" xfId="20" applyFont="1" applyFill="1" applyBorder="1" applyAlignment="1">
      <alignment horizontal="left"/>
    </xf>
    <xf numFmtId="3" fontId="173" fillId="0" borderId="3" xfId="20" applyNumberFormat="1" applyFont="1" applyFill="1" applyBorder="1" applyAlignment="1">
      <alignment horizontal="center"/>
    </xf>
    <xf numFmtId="0" fontId="177" fillId="0" borderId="3" xfId="20" applyFont="1" applyFill="1" applyBorder="1" applyAlignment="1">
      <alignment horizontal="left" wrapText="1"/>
    </xf>
    <xf numFmtId="0" fontId="173" fillId="0" borderId="3" xfId="20" applyFont="1" applyFill="1" applyBorder="1" applyAlignment="1">
      <alignment horizontal="left" wrapText="1"/>
    </xf>
    <xf numFmtId="49" fontId="173" fillId="0" borderId="3" xfId="20" applyNumberFormat="1" applyFont="1" applyFill="1" applyBorder="1" applyAlignment="1">
      <alignment horizontal="center"/>
    </xf>
    <xf numFmtId="0" fontId="173" fillId="0" borderId="4" xfId="20" applyFont="1" applyFill="1" applyBorder="1" applyAlignment="1">
      <alignment horizontal="center"/>
    </xf>
    <xf numFmtId="0" fontId="172" fillId="0" borderId="1" xfId="20" applyFont="1" applyFill="1" applyBorder="1" applyAlignment="1">
      <alignment horizontal="left"/>
    </xf>
    <xf numFmtId="0" fontId="173" fillId="0" borderId="1" xfId="20" applyFont="1" applyFill="1" applyBorder="1" applyAlignment="1">
      <alignment horizontal="center"/>
    </xf>
    <xf numFmtId="0" fontId="71" fillId="4" borderId="1" xfId="20" applyFont="1" applyFill="1" applyBorder="1" applyAlignment="1">
      <alignment horizontal="center"/>
    </xf>
    <xf numFmtId="0" fontId="71" fillId="4" borderId="38" xfId="20" applyFont="1" applyFill="1" applyBorder="1" applyAlignment="1">
      <alignment horizontal="center"/>
    </xf>
    <xf numFmtId="0" fontId="172" fillId="0" borderId="39" xfId="20" applyFont="1" applyFill="1" applyBorder="1" applyAlignment="1">
      <alignment horizontal="center"/>
    </xf>
    <xf numFmtId="0" fontId="173" fillId="0" borderId="39" xfId="20" applyFont="1" applyFill="1" applyBorder="1" applyAlignment="1">
      <alignment horizontal="center"/>
    </xf>
    <xf numFmtId="0" fontId="173" fillId="0" borderId="3" xfId="20" applyFont="1" applyFill="1" applyBorder="1"/>
    <xf numFmtId="0" fontId="173" fillId="0" borderId="3" xfId="20" applyFont="1" applyFill="1" applyBorder="1" applyAlignment="1">
      <alignment vertical="center" wrapText="1"/>
    </xf>
    <xf numFmtId="3" fontId="173" fillId="6" borderId="3" xfId="20" applyNumberFormat="1" applyFont="1" applyFill="1" applyBorder="1" applyAlignment="1">
      <alignment horizontal="center" vertical="center"/>
    </xf>
    <xf numFmtId="3" fontId="173" fillId="6" borderId="39" xfId="20" applyNumberFormat="1" applyFont="1" applyFill="1" applyBorder="1" applyAlignment="1">
      <alignment horizontal="center" vertical="center"/>
    </xf>
    <xf numFmtId="0" fontId="172" fillId="0" borderId="4" xfId="20" applyFont="1" applyFill="1" applyBorder="1" applyAlignment="1">
      <alignment horizontal="left"/>
    </xf>
    <xf numFmtId="0" fontId="173" fillId="0" borderId="2" xfId="20" applyFont="1" applyFill="1" applyBorder="1" applyAlignment="1">
      <alignment horizontal="center" vertical="center"/>
    </xf>
    <xf numFmtId="0" fontId="173" fillId="0" borderId="39" xfId="20" applyFont="1" applyFill="1" applyBorder="1" applyAlignment="1">
      <alignment horizontal="center" vertical="center"/>
    </xf>
    <xf numFmtId="0" fontId="172" fillId="0" borderId="5" xfId="20" applyFont="1" applyFill="1" applyBorder="1" applyAlignment="1">
      <alignment horizontal="left"/>
    </xf>
    <xf numFmtId="0" fontId="173" fillId="0" borderId="1" xfId="20" applyFont="1" applyFill="1" applyBorder="1" applyAlignment="1">
      <alignment horizontal="center" vertical="center"/>
    </xf>
    <xf numFmtId="3" fontId="71" fillId="4" borderId="1" xfId="20" applyNumberFormat="1" applyFont="1" applyFill="1" applyBorder="1" applyAlignment="1">
      <alignment horizontal="center" vertical="center"/>
    </xf>
    <xf numFmtId="0" fontId="172" fillId="0" borderId="3" xfId="20" applyFont="1" applyFill="1" applyBorder="1" applyAlignment="1">
      <alignment horizontal="left" wrapText="1"/>
    </xf>
    <xf numFmtId="3" fontId="173" fillId="0" borderId="2" xfId="20" applyNumberFormat="1" applyFont="1" applyFill="1" applyBorder="1" applyAlignment="1">
      <alignment horizontal="center"/>
    </xf>
    <xf numFmtId="0" fontId="172" fillId="0" borderId="1" xfId="20" applyFont="1" applyFill="1" applyBorder="1" applyAlignment="1">
      <alignment horizontal="center"/>
    </xf>
    <xf numFmtId="3" fontId="71" fillId="4" borderId="1" xfId="20" applyNumberFormat="1" applyFont="1" applyFill="1" applyBorder="1" applyAlignment="1">
      <alignment horizontal="center"/>
    </xf>
    <xf numFmtId="0" fontId="173" fillId="0" borderId="3" xfId="20" applyFont="1" applyFill="1" applyBorder="1" applyAlignment="1">
      <alignment horizontal="left" vertical="distributed"/>
    </xf>
    <xf numFmtId="3" fontId="173" fillId="6" borderId="3" xfId="20" applyNumberFormat="1" applyFont="1" applyFill="1" applyBorder="1" applyAlignment="1">
      <alignment horizontal="center"/>
    </xf>
    <xf numFmtId="0" fontId="172" fillId="0" borderId="3" xfId="20" applyFont="1" applyFill="1" applyBorder="1" applyAlignment="1">
      <alignment horizontal="left" vertical="center"/>
    </xf>
    <xf numFmtId="0" fontId="172" fillId="0" borderId="2" xfId="20" applyFont="1" applyFill="1" applyBorder="1" applyAlignment="1">
      <alignment horizontal="left" vertical="center"/>
    </xf>
    <xf numFmtId="0" fontId="172" fillId="0" borderId="2" xfId="20" applyFont="1" applyFill="1" applyBorder="1" applyAlignment="1">
      <alignment horizontal="center"/>
    </xf>
    <xf numFmtId="0" fontId="172" fillId="6" borderId="2" xfId="2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0" fontId="34" fillId="0" borderId="58" xfId="0" applyFont="1" applyFill="1" applyBorder="1" applyAlignment="1">
      <alignment horizontal="center"/>
    </xf>
    <xf numFmtId="0" fontId="34" fillId="0" borderId="22" xfId="0" applyFont="1" applyFill="1" applyBorder="1"/>
    <xf numFmtId="0" fontId="34" fillId="0" borderId="42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left" vertical="center" wrapText="1"/>
    </xf>
    <xf numFmtId="166" fontId="34" fillId="0" borderId="17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6" fontId="34" fillId="0" borderId="18" xfId="0" applyNumberFormat="1" applyFont="1" applyFill="1" applyBorder="1" applyAlignment="1">
      <alignment horizontal="center" vertical="center"/>
    </xf>
    <xf numFmtId="168" fontId="55" fillId="0" borderId="18" xfId="0" applyNumberFormat="1" applyFont="1" applyFill="1" applyBorder="1" applyAlignment="1">
      <alignment horizontal="center" vertical="center"/>
    </xf>
    <xf numFmtId="167" fontId="61" fillId="3" borderId="11" xfId="0" applyNumberFormat="1" applyFont="1" applyFill="1" applyBorder="1" applyAlignment="1">
      <alignment horizontal="center" vertical="center"/>
    </xf>
    <xf numFmtId="167" fontId="61" fillId="3" borderId="27" xfId="0" applyNumberFormat="1" applyFont="1" applyFill="1" applyBorder="1" applyAlignment="1">
      <alignment horizontal="center" vertical="center"/>
    </xf>
    <xf numFmtId="167" fontId="61" fillId="0" borderId="42" xfId="0" applyNumberFormat="1" applyFont="1" applyFill="1" applyBorder="1" applyAlignment="1">
      <alignment horizontal="center" vertical="center"/>
    </xf>
    <xf numFmtId="167" fontId="61" fillId="0" borderId="17" xfId="0" applyNumberFormat="1" applyFont="1" applyFill="1" applyBorder="1" applyAlignment="1">
      <alignment horizontal="center" vertical="center"/>
    </xf>
    <xf numFmtId="167" fontId="61" fillId="0" borderId="11" xfId="0" applyNumberFormat="1" applyFont="1" applyFill="1" applyBorder="1" applyAlignment="1">
      <alignment horizontal="center" vertical="center"/>
    </xf>
    <xf numFmtId="167" fontId="61" fillId="0" borderId="35" xfId="0" applyNumberFormat="1" applyFont="1" applyFill="1" applyBorder="1" applyAlignment="1">
      <alignment horizontal="center" vertical="center"/>
    </xf>
    <xf numFmtId="167" fontId="61" fillId="0" borderId="19" xfId="0" applyNumberFormat="1" applyFont="1" applyFill="1" applyBorder="1" applyAlignment="1">
      <alignment horizontal="center" vertical="center"/>
    </xf>
    <xf numFmtId="167" fontId="61" fillId="0" borderId="63" xfId="0" applyNumberFormat="1" applyFont="1" applyFill="1" applyBorder="1" applyAlignment="1">
      <alignment horizontal="center" vertical="center"/>
    </xf>
    <xf numFmtId="166" fontId="52" fillId="0" borderId="0" xfId="0" applyNumberFormat="1" applyFont="1" applyFill="1" applyBorder="1" applyAlignment="1"/>
    <xf numFmtId="0" fontId="44" fillId="0" borderId="9" xfId="0" applyFont="1" applyFill="1" applyBorder="1" applyAlignment="1"/>
    <xf numFmtId="166" fontId="61" fillId="0" borderId="18" xfId="0" applyNumberFormat="1" applyFont="1" applyFill="1" applyBorder="1" applyAlignment="1">
      <alignment horizontal="center" vertical="center"/>
    </xf>
    <xf numFmtId="168" fontId="61" fillId="0" borderId="18" xfId="0" applyNumberFormat="1" applyFont="1" applyFill="1" applyBorder="1" applyAlignment="1">
      <alignment horizontal="center" vertical="center"/>
    </xf>
    <xf numFmtId="166" fontId="61" fillId="3" borderId="55" xfId="0" applyNumberFormat="1" applyFont="1" applyFill="1" applyBorder="1" applyAlignment="1">
      <alignment horizontal="center" vertical="center"/>
    </xf>
    <xf numFmtId="166" fontId="61" fillId="0" borderId="12" xfId="0" applyNumberFormat="1" applyFont="1" applyFill="1" applyBorder="1" applyAlignment="1">
      <alignment horizontal="center" vertical="center"/>
    </xf>
    <xf numFmtId="166" fontId="61" fillId="0" borderId="23" xfId="0" applyNumberFormat="1" applyFont="1" applyFill="1" applyBorder="1" applyAlignment="1">
      <alignment horizontal="center" vertical="center"/>
    </xf>
    <xf numFmtId="166" fontId="61" fillId="3" borderId="32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166" fontId="55" fillId="3" borderId="32" xfId="18" applyNumberFormat="1" applyFont="1" applyFill="1" applyBorder="1" applyAlignment="1">
      <alignment horizontal="center" vertical="center"/>
    </xf>
    <xf numFmtId="168" fontId="61" fillId="0" borderId="23" xfId="0" applyNumberFormat="1" applyFont="1" applyFill="1" applyBorder="1" applyAlignment="1">
      <alignment horizontal="center" vertical="center"/>
    </xf>
    <xf numFmtId="172" fontId="61" fillId="0" borderId="14" xfId="0" applyNumberFormat="1" applyFont="1" applyFill="1" applyBorder="1" applyAlignment="1">
      <alignment horizontal="center" vertical="center"/>
    </xf>
    <xf numFmtId="166" fontId="61" fillId="3" borderId="52" xfId="0" applyNumberFormat="1" applyFont="1" applyFill="1" applyBorder="1" applyAlignment="1">
      <alignment horizontal="center" vertical="center"/>
    </xf>
    <xf numFmtId="166" fontId="61" fillId="0" borderId="37" xfId="0" applyNumberFormat="1" applyFont="1" applyFill="1" applyBorder="1" applyAlignment="1">
      <alignment horizontal="center" vertical="center"/>
    </xf>
    <xf numFmtId="166" fontId="61" fillId="0" borderId="34" xfId="0" applyNumberFormat="1" applyFont="1" applyFill="1" applyBorder="1" applyAlignment="1">
      <alignment horizontal="center" vertical="center"/>
    </xf>
    <xf numFmtId="166" fontId="61" fillId="0" borderId="32" xfId="0" applyNumberFormat="1" applyFont="1" applyFill="1" applyBorder="1" applyAlignment="1">
      <alignment horizontal="center" vertical="center"/>
    </xf>
    <xf numFmtId="172" fontId="61" fillId="0" borderId="18" xfId="0" applyNumberFormat="1" applyFont="1" applyFill="1" applyBorder="1" applyAlignment="1">
      <alignment horizontal="center" vertical="center"/>
    </xf>
    <xf numFmtId="166" fontId="61" fillId="3" borderId="1" xfId="0" applyNumberFormat="1" applyFont="1" applyFill="1" applyBorder="1" applyAlignment="1">
      <alignment horizontal="center" vertical="center"/>
    </xf>
    <xf numFmtId="166" fontId="61" fillId="3" borderId="40" xfId="0" applyNumberFormat="1" applyFont="1" applyFill="1" applyBorder="1" applyAlignment="1">
      <alignment horizontal="center" vertical="center"/>
    </xf>
    <xf numFmtId="166" fontId="61" fillId="0" borderId="41" xfId="0" applyNumberFormat="1" applyFont="1" applyFill="1" applyBorder="1" applyAlignment="1">
      <alignment horizontal="center" vertical="center"/>
    </xf>
    <xf numFmtId="166" fontId="61" fillId="0" borderId="43" xfId="0" applyNumberFormat="1" applyFont="1" applyFill="1" applyBorder="1" applyAlignment="1">
      <alignment horizontal="center" vertical="center"/>
    </xf>
    <xf numFmtId="166" fontId="61" fillId="0" borderId="52" xfId="0" applyNumberFormat="1" applyFont="1" applyFill="1" applyBorder="1" applyAlignment="1">
      <alignment horizontal="center" vertical="center"/>
    </xf>
    <xf numFmtId="168" fontId="61" fillId="0" borderId="43" xfId="0" applyNumberFormat="1" applyFont="1" applyFill="1" applyBorder="1" applyAlignment="1">
      <alignment horizontal="center" vertical="center"/>
    </xf>
    <xf numFmtId="166" fontId="61" fillId="0" borderId="48" xfId="0" applyNumberFormat="1" applyFont="1" applyFill="1" applyBorder="1" applyAlignment="1">
      <alignment horizontal="center" vertical="center"/>
    </xf>
    <xf numFmtId="166" fontId="61" fillId="0" borderId="39" xfId="0" applyNumberFormat="1" applyFont="1" applyFill="1" applyBorder="1" applyAlignment="1">
      <alignment horizontal="center" vertical="center"/>
    </xf>
    <xf numFmtId="166" fontId="55" fillId="3" borderId="52" xfId="0" applyNumberFormat="1" applyFont="1" applyFill="1" applyBorder="1" applyAlignment="1">
      <alignment horizontal="center" vertical="center"/>
    </xf>
    <xf numFmtId="166" fontId="55" fillId="3" borderId="32" xfId="0" applyNumberFormat="1" applyFont="1" applyFill="1" applyBorder="1" applyAlignment="1">
      <alignment horizontal="center" vertical="center"/>
    </xf>
    <xf numFmtId="0" fontId="181" fillId="0" borderId="0" xfId="0" applyFont="1" applyFill="1" applyAlignment="1"/>
    <xf numFmtId="3" fontId="59" fillId="0" borderId="16" xfId="0" applyNumberFormat="1" applyFont="1" applyFill="1" applyBorder="1" applyAlignment="1">
      <alignment horizontal="center" vertical="center" wrapText="1"/>
    </xf>
    <xf numFmtId="3" fontId="58" fillId="0" borderId="21" xfId="0" applyNumberFormat="1" applyFont="1" applyFill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center" vertical="center"/>
    </xf>
    <xf numFmtId="3" fontId="59" fillId="0" borderId="5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left" vertical="top"/>
    </xf>
    <xf numFmtId="3" fontId="39" fillId="0" borderId="29" xfId="0" applyNumberFormat="1" applyFont="1" applyFill="1" applyBorder="1" applyAlignment="1">
      <alignment horizontal="center" vertical="center" wrapText="1"/>
    </xf>
    <xf numFmtId="0" fontId="39" fillId="0" borderId="43" xfId="0" applyNumberFormat="1" applyFont="1" applyFill="1" applyBorder="1" applyAlignment="1">
      <alignment horizontal="center" vertical="center"/>
    </xf>
    <xf numFmtId="0" fontId="39" fillId="0" borderId="45" xfId="0" applyNumberFormat="1" applyFont="1" applyFill="1" applyBorder="1" applyAlignment="1">
      <alignment horizontal="center" vertical="center"/>
    </xf>
    <xf numFmtId="3" fontId="39" fillId="0" borderId="66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 wrapText="1"/>
    </xf>
    <xf numFmtId="166" fontId="61" fillId="0" borderId="15" xfId="0" applyNumberFormat="1" applyFont="1" applyFill="1" applyBorder="1" applyAlignment="1">
      <alignment horizontal="center" vertical="center"/>
    </xf>
    <xf numFmtId="166" fontId="55" fillId="0" borderId="23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/>
    </xf>
    <xf numFmtId="4" fontId="55" fillId="0" borderId="5" xfId="18" applyNumberFormat="1" applyFont="1" applyFill="1" applyBorder="1" applyAlignment="1">
      <alignment horizontal="center" vertical="center"/>
    </xf>
    <xf numFmtId="4" fontId="55" fillId="0" borderId="29" xfId="18" applyNumberFormat="1" applyFont="1" applyFill="1" applyBorder="1" applyAlignment="1">
      <alignment horizontal="center" vertical="center"/>
    </xf>
    <xf numFmtId="4" fontId="55" fillId="0" borderId="66" xfId="18" applyNumberFormat="1" applyFont="1" applyFill="1" applyBorder="1" applyAlignment="1">
      <alignment horizontal="center" vertical="center"/>
    </xf>
    <xf numFmtId="4" fontId="55" fillId="0" borderId="13" xfId="18" applyNumberFormat="1" applyFont="1" applyFill="1" applyBorder="1" applyAlignment="1">
      <alignment horizontal="center" vertical="center"/>
    </xf>
    <xf numFmtId="166" fontId="55" fillId="0" borderId="16" xfId="18" applyNumberFormat="1" applyFont="1" applyFill="1" applyBorder="1" applyAlignment="1">
      <alignment horizontal="center" vertical="center"/>
    </xf>
    <xf numFmtId="166" fontId="62" fillId="0" borderId="44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57" fillId="0" borderId="0" xfId="0" applyFont="1" applyFill="1" applyAlignment="1">
      <alignment horizontal="right"/>
    </xf>
    <xf numFmtId="0" fontId="37" fillId="0" borderId="55" xfId="0" applyNumberFormat="1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horizontal="left"/>
    </xf>
    <xf numFmtId="166" fontId="52" fillId="0" borderId="39" xfId="0" applyNumberFormat="1" applyFont="1" applyFill="1" applyBorder="1" applyAlignment="1"/>
    <xf numFmtId="166" fontId="74" fillId="0" borderId="32" xfId="0" applyNumberFormat="1" applyFont="1" applyFill="1" applyBorder="1" applyAlignment="1">
      <alignment horizontal="center" vertical="center" wrapText="1"/>
    </xf>
    <xf numFmtId="166" fontId="44" fillId="0" borderId="50" xfId="0" applyNumberFormat="1" applyFont="1" applyFill="1" applyBorder="1" applyAlignment="1">
      <alignment horizontal="center" vertical="center"/>
    </xf>
    <xf numFmtId="166" fontId="113" fillId="0" borderId="52" xfId="0" applyNumberFormat="1" applyFont="1" applyFill="1" applyBorder="1" applyAlignment="1">
      <alignment horizontal="center"/>
    </xf>
    <xf numFmtId="168" fontId="114" fillId="0" borderId="32" xfId="0" applyNumberFormat="1" applyFont="1" applyFill="1" applyBorder="1" applyAlignment="1">
      <alignment horizontal="center"/>
    </xf>
    <xf numFmtId="166" fontId="52" fillId="0" borderId="38" xfId="0" applyNumberFormat="1" applyFont="1" applyFill="1" applyBorder="1" applyAlignment="1">
      <alignment horizontal="center"/>
    </xf>
    <xf numFmtId="49" fontId="42" fillId="0" borderId="5" xfId="0" applyNumberFormat="1" applyFont="1" applyFill="1" applyBorder="1" applyAlignment="1">
      <alignment vertical="center"/>
    </xf>
    <xf numFmtId="49" fontId="42" fillId="0" borderId="29" xfId="0" applyNumberFormat="1" applyFont="1" applyFill="1" applyBorder="1" applyAlignment="1">
      <alignment vertical="center"/>
    </xf>
    <xf numFmtId="49" fontId="42" fillId="0" borderId="29" xfId="0" applyNumberFormat="1" applyFont="1" applyFill="1" applyBorder="1" applyAlignment="1">
      <alignment horizontal="center"/>
    </xf>
    <xf numFmtId="49" fontId="42" fillId="0" borderId="36" xfId="0" applyNumberFormat="1" applyFont="1" applyFill="1" applyBorder="1" applyAlignment="1">
      <alignment vertical="center"/>
    </xf>
    <xf numFmtId="4" fontId="55" fillId="0" borderId="22" xfId="18" applyNumberFormat="1" applyFont="1" applyFill="1" applyBorder="1" applyAlignment="1">
      <alignment horizontal="center" vertical="center"/>
    </xf>
    <xf numFmtId="168" fontId="55" fillId="0" borderId="22" xfId="1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66" fontId="52" fillId="0" borderId="1" xfId="0" applyNumberFormat="1" applyFont="1" applyFill="1" applyBorder="1" applyAlignment="1">
      <alignment horizontal="center"/>
    </xf>
    <xf numFmtId="166" fontId="52" fillId="0" borderId="3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166" fontId="52" fillId="0" borderId="55" xfId="0" applyNumberFormat="1" applyFont="1" applyFill="1" applyBorder="1" applyAlignment="1">
      <alignment horizontal="center"/>
    </xf>
    <xf numFmtId="166" fontId="112" fillId="0" borderId="40" xfId="0" applyNumberFormat="1" applyFont="1" applyFill="1" applyBorder="1" applyAlignment="1">
      <alignment horizontal="center"/>
    </xf>
    <xf numFmtId="49" fontId="34" fillId="2" borderId="14" xfId="0" applyNumberFormat="1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vertical="center" wrapText="1"/>
    </xf>
    <xf numFmtId="49" fontId="42" fillId="2" borderId="14" xfId="0" applyNumberFormat="1" applyFont="1" applyFill="1" applyBorder="1" applyAlignment="1">
      <alignment horizontal="center" vertical="center"/>
    </xf>
    <xf numFmtId="4" fontId="55" fillId="2" borderId="21" xfId="18" applyNumberFormat="1" applyFont="1" applyFill="1" applyBorder="1" applyAlignment="1">
      <alignment horizontal="center" vertical="center"/>
    </xf>
    <xf numFmtId="167" fontId="61" fillId="2" borderId="17" xfId="0" applyNumberFormat="1" applyFont="1" applyFill="1" applyBorder="1" applyAlignment="1">
      <alignment horizontal="center" vertical="center"/>
    </xf>
    <xf numFmtId="4" fontId="55" fillId="2" borderId="20" xfId="0" applyNumberFormat="1" applyFont="1" applyFill="1" applyBorder="1" applyAlignment="1">
      <alignment horizontal="center" vertical="center"/>
    </xf>
    <xf numFmtId="4" fontId="55" fillId="2" borderId="18" xfId="0" applyNumberFormat="1" applyFont="1" applyFill="1" applyBorder="1" applyAlignment="1">
      <alignment horizontal="center" vertical="center"/>
    </xf>
    <xf numFmtId="4" fontId="55" fillId="2" borderId="16" xfId="18" applyNumberFormat="1" applyFont="1" applyFill="1" applyBorder="1" applyAlignment="1">
      <alignment horizontal="center" vertical="center"/>
    </xf>
    <xf numFmtId="49" fontId="34" fillId="2" borderId="23" xfId="0" applyNumberFormat="1" applyFont="1" applyFill="1" applyBorder="1" applyAlignment="1">
      <alignment horizontal="center" vertical="center"/>
    </xf>
    <xf numFmtId="49" fontId="67" fillId="2" borderId="15" xfId="0" applyNumberFormat="1" applyFont="1" applyFill="1" applyBorder="1" applyAlignment="1">
      <alignment horizontal="left" vertical="center" wrapText="1" indent="1"/>
    </xf>
    <xf numFmtId="49" fontId="34" fillId="2" borderId="3" xfId="0" applyNumberFormat="1" applyFont="1" applyFill="1" applyBorder="1" applyAlignment="1">
      <alignment horizontal="center" vertical="center"/>
    </xf>
    <xf numFmtId="49" fontId="67" fillId="2" borderId="16" xfId="0" applyNumberFormat="1" applyFont="1" applyFill="1" applyBorder="1" applyAlignment="1">
      <alignment horizontal="left" vertical="center" wrapText="1" indent="1"/>
    </xf>
    <xf numFmtId="49" fontId="42" fillId="2" borderId="14" xfId="0" applyNumberFormat="1" applyFont="1" applyFill="1" applyBorder="1" applyAlignment="1">
      <alignment horizontal="center" vertical="center" wrapText="1"/>
    </xf>
    <xf numFmtId="4" fontId="55" fillId="2" borderId="20" xfId="0" applyNumberFormat="1" applyFont="1" applyFill="1" applyBorder="1" applyAlignment="1">
      <alignment horizontal="center" vertical="center" wrapText="1"/>
    </xf>
    <xf numFmtId="49" fontId="67" fillId="2" borderId="21" xfId="0" applyNumberFormat="1" applyFont="1" applyFill="1" applyBorder="1" applyAlignment="1">
      <alignment horizontal="left" vertical="center" wrapText="1" indent="1"/>
    </xf>
    <xf numFmtId="49" fontId="67" fillId="2" borderId="21" xfId="0" applyNumberFormat="1" applyFont="1" applyFill="1" applyBorder="1" applyAlignment="1">
      <alignment horizontal="left" vertical="center" indent="1"/>
    </xf>
    <xf numFmtId="49" fontId="67" fillId="2" borderId="16" xfId="0" applyNumberFormat="1" applyFont="1" applyFill="1" applyBorder="1" applyAlignment="1">
      <alignment horizontal="left" vertical="center" indent="1"/>
    </xf>
    <xf numFmtId="49" fontId="42" fillId="2" borderId="23" xfId="0" applyNumberFormat="1" applyFont="1" applyFill="1" applyBorder="1" applyAlignment="1">
      <alignment horizontal="center" vertical="center" wrapText="1"/>
    </xf>
    <xf numFmtId="167" fontId="61" fillId="2" borderId="46" xfId="0" applyNumberFormat="1" applyFont="1" applyFill="1" applyBorder="1" applyAlignment="1">
      <alignment horizontal="center" vertical="center"/>
    </xf>
    <xf numFmtId="4" fontId="55" fillId="2" borderId="26" xfId="0" applyNumberFormat="1" applyFont="1" applyFill="1" applyBorder="1" applyAlignment="1">
      <alignment horizontal="center" vertical="center"/>
    </xf>
    <xf numFmtId="4" fontId="55" fillId="2" borderId="37" xfId="0" applyNumberFormat="1" applyFont="1" applyFill="1" applyBorder="1" applyAlignment="1">
      <alignment horizontal="center" vertical="center"/>
    </xf>
    <xf numFmtId="4" fontId="55" fillId="0" borderId="3" xfId="18" applyNumberFormat="1" applyFont="1" applyFill="1" applyBorder="1" applyAlignment="1">
      <alignment horizontal="center" vertical="center"/>
    </xf>
    <xf numFmtId="4" fontId="55" fillId="2" borderId="43" xfId="18" applyNumberFormat="1" applyFont="1" applyFill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49" fontId="52" fillId="0" borderId="23" xfId="0" applyNumberFormat="1" applyFont="1" applyFill="1" applyBorder="1" applyAlignment="1">
      <alignment horizontal="center" vertical="center"/>
    </xf>
    <xf numFmtId="166" fontId="112" fillId="0" borderId="31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Alignment="1">
      <alignment horizontal="center" vertical="center"/>
    </xf>
    <xf numFmtId="166" fontId="52" fillId="0" borderId="9" xfId="0" applyNumberFormat="1" applyFont="1" applyFill="1" applyBorder="1" applyAlignment="1">
      <alignment vertical="center"/>
    </xf>
    <xf numFmtId="4" fontId="55" fillId="0" borderId="57" xfId="0" applyNumberFormat="1" applyFont="1" applyFill="1" applyBorder="1" applyAlignment="1">
      <alignment horizontal="center" vertical="center"/>
    </xf>
    <xf numFmtId="4" fontId="55" fillId="0" borderId="29" xfId="0" applyNumberFormat="1" applyFont="1" applyFill="1" applyBorder="1" applyAlignment="1">
      <alignment horizontal="center" vertical="center"/>
    </xf>
    <xf numFmtId="4" fontId="55" fillId="2" borderId="16" xfId="0" applyNumberFormat="1" applyFont="1" applyFill="1" applyBorder="1" applyAlignment="1">
      <alignment horizontal="center" vertical="center"/>
    </xf>
    <xf numFmtId="4" fontId="55" fillId="2" borderId="21" xfId="0" applyNumberFormat="1" applyFont="1" applyFill="1" applyBorder="1" applyAlignment="1">
      <alignment horizontal="center" vertical="center"/>
    </xf>
    <xf numFmtId="4" fontId="55" fillId="2" borderId="21" xfId="0" applyNumberFormat="1" applyFont="1" applyFill="1" applyBorder="1" applyAlignment="1">
      <alignment horizontal="center" vertical="center" wrapText="1"/>
    </xf>
    <xf numFmtId="4" fontId="55" fillId="2" borderId="0" xfId="0" applyNumberFormat="1" applyFont="1" applyFill="1" applyBorder="1" applyAlignment="1">
      <alignment horizontal="center" vertical="center" wrapText="1"/>
    </xf>
    <xf numFmtId="4" fontId="55" fillId="3" borderId="55" xfId="0" applyNumberFormat="1" applyFont="1" applyFill="1" applyBorder="1" applyAlignment="1">
      <alignment horizontal="center" vertical="center" wrapText="1"/>
    </xf>
    <xf numFmtId="4" fontId="55" fillId="0" borderId="66" xfId="0" applyNumberFormat="1" applyFont="1" applyFill="1" applyBorder="1" applyAlignment="1">
      <alignment horizontal="center" vertical="center"/>
    </xf>
    <xf numFmtId="4" fontId="56" fillId="3" borderId="55" xfId="0" applyNumberFormat="1" applyFont="1" applyFill="1" applyBorder="1" applyAlignment="1">
      <alignment horizontal="center" vertical="center"/>
    </xf>
    <xf numFmtId="4" fontId="55" fillId="3" borderId="10" xfId="0" applyNumberFormat="1" applyFont="1" applyFill="1" applyBorder="1" applyAlignment="1">
      <alignment horizontal="center" vertical="center"/>
    </xf>
    <xf numFmtId="4" fontId="55" fillId="3" borderId="52" xfId="0" applyNumberFormat="1" applyFont="1" applyFill="1" applyBorder="1" applyAlignment="1">
      <alignment horizontal="center" vertical="center"/>
    </xf>
    <xf numFmtId="4" fontId="55" fillId="0" borderId="41" xfId="0" applyNumberFormat="1" applyFont="1" applyFill="1" applyBorder="1" applyAlignment="1">
      <alignment horizontal="center" vertical="center"/>
    </xf>
    <xf numFmtId="4" fontId="55" fillId="0" borderId="48" xfId="0" applyNumberFormat="1" applyFont="1" applyFill="1" applyBorder="1" applyAlignment="1">
      <alignment horizontal="center" vertical="center"/>
    </xf>
    <xf numFmtId="4" fontId="55" fillId="0" borderId="48" xfId="0" applyNumberFormat="1" applyFont="1" applyFill="1" applyBorder="1" applyAlignment="1">
      <alignment horizontal="center" vertical="center" wrapText="1"/>
    </xf>
    <xf numFmtId="4" fontId="55" fillId="0" borderId="39" xfId="0" applyNumberFormat="1" applyFont="1" applyFill="1" applyBorder="1" applyAlignment="1">
      <alignment horizontal="center" vertical="center"/>
    </xf>
    <xf numFmtId="4" fontId="55" fillId="3" borderId="52" xfId="0" applyNumberFormat="1" applyFont="1" applyFill="1" applyBorder="1" applyAlignment="1">
      <alignment horizontal="center" vertical="center" wrapText="1"/>
    </xf>
    <xf numFmtId="4" fontId="55" fillId="0" borderId="43" xfId="0" applyNumberFormat="1" applyFont="1" applyFill="1" applyBorder="1" applyAlignment="1">
      <alignment horizontal="center" vertical="center"/>
    </xf>
    <xf numFmtId="4" fontId="55" fillId="0" borderId="45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6" fillId="3" borderId="50" xfId="0" applyNumberFormat="1" applyFont="1" applyFill="1" applyBorder="1" applyAlignment="1">
      <alignment horizontal="center" vertical="center"/>
    </xf>
    <xf numFmtId="4" fontId="58" fillId="3" borderId="55" xfId="18" applyNumberFormat="1" applyFont="1" applyFill="1" applyBorder="1" applyAlignment="1">
      <alignment horizontal="center" vertical="center"/>
    </xf>
    <xf numFmtId="166" fontId="45" fillId="3" borderId="27" xfId="0" applyNumberFormat="1" applyFont="1" applyFill="1" applyBorder="1" applyAlignment="1">
      <alignment horizontal="center" vertical="center"/>
    </xf>
    <xf numFmtId="166" fontId="45" fillId="0" borderId="11" xfId="0" applyNumberFormat="1" applyFont="1" applyFill="1" applyBorder="1" applyAlignment="1">
      <alignment horizontal="center" vertical="center"/>
    </xf>
    <xf numFmtId="166" fontId="45" fillId="0" borderId="17" xfId="0" applyNumberFormat="1" applyFont="1" applyFill="1" applyBorder="1" applyAlignment="1">
      <alignment horizontal="center" vertical="center"/>
    </xf>
    <xf numFmtId="166" fontId="45" fillId="2" borderId="16" xfId="0" applyNumberFormat="1" applyFont="1" applyFill="1" applyBorder="1" applyAlignment="1">
      <alignment horizontal="center" vertical="center"/>
    </xf>
    <xf numFmtId="166" fontId="45" fillId="2" borderId="21" xfId="0" applyNumberFormat="1" applyFont="1" applyFill="1" applyBorder="1" applyAlignment="1">
      <alignment horizontal="center" vertical="center"/>
    </xf>
    <xf numFmtId="166" fontId="45" fillId="2" borderId="21" xfId="0" applyNumberFormat="1" applyFont="1" applyFill="1" applyBorder="1" applyAlignment="1">
      <alignment horizontal="center" vertical="center" wrapText="1"/>
    </xf>
    <xf numFmtId="166" fontId="45" fillId="2" borderId="0" xfId="0" applyNumberFormat="1" applyFont="1" applyFill="1" applyBorder="1" applyAlignment="1">
      <alignment horizontal="center" vertical="center" wrapText="1"/>
    </xf>
    <xf numFmtId="166" fontId="45" fillId="3" borderId="27" xfId="0" applyNumberFormat="1" applyFont="1" applyFill="1" applyBorder="1" applyAlignment="1">
      <alignment horizontal="center" vertical="center" wrapText="1"/>
    </xf>
    <xf numFmtId="166" fontId="45" fillId="0" borderId="44" xfId="0" applyNumberFormat="1" applyFont="1" applyFill="1" applyBorder="1" applyAlignment="1">
      <alignment horizontal="center" vertical="center"/>
    </xf>
    <xf numFmtId="166" fontId="45" fillId="0" borderId="71" xfId="0" applyNumberFormat="1" applyFont="1" applyFill="1" applyBorder="1" applyAlignment="1">
      <alignment horizontal="center" vertical="center"/>
    </xf>
    <xf numFmtId="166" fontId="73" fillId="3" borderId="27" xfId="0" applyNumberFormat="1" applyFont="1" applyFill="1" applyBorder="1" applyAlignment="1">
      <alignment horizontal="center" vertical="center"/>
    </xf>
    <xf numFmtId="2" fontId="34" fillId="2" borderId="39" xfId="0" applyNumberFormat="1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/>
    </xf>
    <xf numFmtId="4" fontId="39" fillId="0" borderId="3" xfId="0" applyNumberFormat="1" applyFont="1" applyFill="1" applyBorder="1" applyAlignment="1">
      <alignment horizontal="center" vertical="center" wrapText="1"/>
    </xf>
    <xf numFmtId="4" fontId="39" fillId="0" borderId="39" xfId="0" applyNumberFormat="1" applyFont="1" applyFill="1" applyBorder="1" applyAlignment="1">
      <alignment horizontal="center" vertical="center"/>
    </xf>
    <xf numFmtId="4" fontId="39" fillId="0" borderId="39" xfId="0" applyNumberFormat="1" applyFont="1" applyFill="1" applyBorder="1" applyAlignment="1">
      <alignment horizontal="center" vertical="center" wrapText="1"/>
    </xf>
    <xf numFmtId="2" fontId="141" fillId="0" borderId="55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63" fillId="2" borderId="0" xfId="0" applyFont="1" applyFill="1" applyBorder="1"/>
    <xf numFmtId="166" fontId="34" fillId="0" borderId="3" xfId="0" applyNumberFormat="1" applyFont="1" applyFill="1" applyBorder="1" applyAlignment="1">
      <alignment horizontal="center" vertical="center" wrapText="1"/>
    </xf>
    <xf numFmtId="166" fontId="39" fillId="0" borderId="32" xfId="0" applyNumberFormat="1" applyFont="1" applyFill="1" applyBorder="1" applyAlignment="1">
      <alignment horizontal="center" vertical="center" wrapText="1"/>
    </xf>
    <xf numFmtId="166" fontId="39" fillId="0" borderId="38" xfId="0" applyNumberFormat="1" applyFont="1" applyFill="1" applyBorder="1" applyAlignment="1">
      <alignment horizontal="center" vertical="center"/>
    </xf>
    <xf numFmtId="166" fontId="35" fillId="0" borderId="52" xfId="0" applyNumberFormat="1" applyFont="1" applyFill="1" applyBorder="1" applyAlignment="1">
      <alignment horizontal="center" vertical="center" wrapText="1"/>
    </xf>
    <xf numFmtId="166" fontId="44" fillId="0" borderId="1" xfId="0" applyNumberFormat="1" applyFont="1" applyFill="1" applyBorder="1" applyAlignment="1">
      <alignment horizontal="center" vertical="center"/>
    </xf>
    <xf numFmtId="166" fontId="44" fillId="0" borderId="38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4" fontId="61" fillId="0" borderId="43" xfId="0" applyNumberFormat="1" applyFont="1" applyFill="1" applyBorder="1" applyAlignment="1">
      <alignment horizontal="center" vertical="center"/>
    </xf>
    <xf numFmtId="4" fontId="61" fillId="0" borderId="49" xfId="0" applyNumberFormat="1" applyFont="1" applyFill="1" applyBorder="1" applyAlignment="1">
      <alignment horizontal="center" vertical="center"/>
    </xf>
    <xf numFmtId="4" fontId="61" fillId="0" borderId="39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 wrapText="1"/>
    </xf>
    <xf numFmtId="4" fontId="61" fillId="0" borderId="18" xfId="0" applyNumberFormat="1" applyFont="1" applyFill="1" applyBorder="1" applyAlignment="1">
      <alignment horizontal="center" vertical="center"/>
    </xf>
    <xf numFmtId="166" fontId="61" fillId="0" borderId="21" xfId="0" applyNumberFormat="1" applyFont="1" applyFill="1" applyBorder="1" applyAlignment="1">
      <alignment horizontal="center" vertical="center"/>
    </xf>
    <xf numFmtId="167" fontId="39" fillId="2" borderId="29" xfId="0" applyNumberFormat="1" applyFont="1" applyFill="1" applyBorder="1" applyAlignment="1">
      <alignment horizontal="center" vertical="center"/>
    </xf>
    <xf numFmtId="167" fontId="39" fillId="2" borderId="36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166" fontId="0" fillId="0" borderId="59" xfId="0" applyNumberFormat="1" applyFont="1" applyFill="1" applyBorder="1" applyAlignment="1">
      <alignment horizontal="center" vertical="center"/>
    </xf>
    <xf numFmtId="167" fontId="0" fillId="0" borderId="59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35" fillId="0" borderId="45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67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166" fontId="45" fillId="0" borderId="67" xfId="0" applyNumberFormat="1" applyFont="1" applyFill="1" applyBorder="1" applyAlignment="1">
      <alignment horizontal="center" vertical="center"/>
    </xf>
    <xf numFmtId="166" fontId="55" fillId="0" borderId="16" xfId="0" applyNumberFormat="1" applyFont="1" applyFill="1" applyBorder="1" applyAlignment="1">
      <alignment horizontal="center" vertical="center"/>
    </xf>
    <xf numFmtId="166" fontId="61" fillId="0" borderId="16" xfId="0" applyNumberFormat="1" applyFont="1" applyFill="1" applyBorder="1" applyAlignment="1">
      <alignment horizontal="center" vertical="center"/>
    </xf>
    <xf numFmtId="166" fontId="61" fillId="0" borderId="54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center" vertical="center" wrapText="1"/>
    </xf>
    <xf numFmtId="3" fontId="59" fillId="0" borderId="67" xfId="0" applyNumberFormat="1" applyFont="1" applyFill="1" applyBorder="1" applyAlignment="1">
      <alignment horizontal="center" vertical="center" wrapText="1"/>
    </xf>
    <xf numFmtId="166" fontId="58" fillId="0" borderId="12" xfId="0" applyNumberFormat="1" applyFont="1" applyFill="1" applyBorder="1" applyAlignment="1">
      <alignment horizontal="center" vertical="center" wrapText="1"/>
    </xf>
    <xf numFmtId="166" fontId="59" fillId="0" borderId="14" xfId="0" applyNumberFormat="1" applyFont="1" applyFill="1" applyBorder="1" applyAlignment="1">
      <alignment horizontal="center" vertical="center" wrapText="1"/>
    </xf>
    <xf numFmtId="166" fontId="59" fillId="0" borderId="67" xfId="0" applyNumberFormat="1" applyFont="1" applyFill="1" applyBorder="1" applyAlignment="1">
      <alignment horizontal="center" vertical="center" wrapText="1"/>
    </xf>
    <xf numFmtId="166" fontId="55" fillId="0" borderId="14" xfId="0" applyNumberFormat="1" applyFont="1" applyFill="1" applyBorder="1" applyAlignment="1">
      <alignment horizontal="center" vertical="center"/>
    </xf>
    <xf numFmtId="166" fontId="55" fillId="0" borderId="43" xfId="0" applyNumberFormat="1" applyFont="1" applyFill="1" applyBorder="1" applyAlignment="1">
      <alignment horizontal="center" vertical="center"/>
    </xf>
    <xf numFmtId="166" fontId="61" fillId="0" borderId="43" xfId="0" applyNumberFormat="1" applyFont="1" applyFill="1" applyBorder="1" applyAlignment="1">
      <alignment horizontal="center" vertical="center" wrapText="1"/>
    </xf>
    <xf numFmtId="3" fontId="173" fillId="6" borderId="3" xfId="297" applyNumberFormat="1" applyFont="1" applyFill="1" applyBorder="1" applyAlignment="1">
      <alignment horizontal="center"/>
    </xf>
    <xf numFmtId="3" fontId="173" fillId="0" borderId="3" xfId="297" applyNumberFormat="1" applyFont="1" applyFill="1" applyBorder="1" applyAlignment="1">
      <alignment horizontal="center"/>
    </xf>
    <xf numFmtId="3" fontId="173" fillId="0" borderId="0" xfId="297" applyNumberFormat="1" applyFont="1" applyFill="1" applyAlignment="1">
      <alignment horizontal="center"/>
    </xf>
    <xf numFmtId="3" fontId="71" fillId="6" borderId="3" xfId="20" applyNumberFormat="1" applyFont="1" applyFill="1" applyBorder="1" applyAlignment="1">
      <alignment horizontal="center"/>
    </xf>
    <xf numFmtId="0" fontId="1" fillId="0" borderId="0" xfId="298" applyFill="1" applyAlignment="1">
      <alignment vertical="center" wrapText="1"/>
    </xf>
    <xf numFmtId="0" fontId="185" fillId="0" borderId="21" xfId="298" applyFont="1" applyFill="1" applyBorder="1" applyAlignment="1">
      <alignment horizontal="center" vertical="center" wrapText="1"/>
    </xf>
    <xf numFmtId="0" fontId="185" fillId="0" borderId="0" xfId="298" applyFont="1" applyFill="1" applyBorder="1" applyAlignment="1">
      <alignment horizontal="center" vertical="center" wrapText="1"/>
    </xf>
    <xf numFmtId="0" fontId="1" fillId="0" borderId="0" xfId="298" applyFill="1" applyAlignment="1">
      <alignment horizontal="center" vertical="center" wrapText="1"/>
    </xf>
    <xf numFmtId="0" fontId="186" fillId="0" borderId="59" xfId="298" applyFont="1" applyFill="1" applyBorder="1" applyAlignment="1">
      <alignment horizontal="center" vertical="center" wrapText="1"/>
    </xf>
    <xf numFmtId="0" fontId="187" fillId="0" borderId="59" xfId="298" applyFont="1" applyFill="1" applyBorder="1" applyAlignment="1">
      <alignment horizontal="left" vertical="center" wrapText="1"/>
    </xf>
    <xf numFmtId="0" fontId="187" fillId="0" borderId="59" xfId="298" applyFont="1" applyFill="1" applyBorder="1" applyAlignment="1">
      <alignment vertical="center" wrapText="1"/>
    </xf>
    <xf numFmtId="0" fontId="184" fillId="0" borderId="0" xfId="298" applyFont="1" applyFill="1" applyAlignment="1">
      <alignment vertical="center" wrapText="1"/>
    </xf>
    <xf numFmtId="0" fontId="184" fillId="0" borderId="0" xfId="298" applyFont="1" applyAlignment="1">
      <alignment vertical="center" wrapText="1"/>
    </xf>
    <xf numFmtId="0" fontId="186" fillId="0" borderId="59" xfId="298" applyFont="1" applyFill="1" applyBorder="1" applyAlignment="1">
      <alignment horizontal="right" vertical="center" wrapText="1"/>
    </xf>
    <xf numFmtId="0" fontId="186" fillId="0" borderId="59" xfId="298" applyFont="1" applyFill="1" applyBorder="1" applyAlignment="1">
      <alignment vertical="center" wrapText="1"/>
    </xf>
    <xf numFmtId="0" fontId="1" fillId="0" borderId="0" xfId="298" applyAlignment="1">
      <alignment vertical="center" wrapText="1"/>
    </xf>
    <xf numFmtId="0" fontId="188" fillId="0" borderId="59" xfId="298" applyFont="1" applyFill="1" applyBorder="1" applyAlignment="1">
      <alignment horizontal="right" vertical="center" wrapText="1"/>
    </xf>
    <xf numFmtId="0" fontId="188" fillId="0" borderId="59" xfId="298" applyFont="1" applyFill="1" applyBorder="1" applyAlignment="1">
      <alignment vertical="center" wrapText="1"/>
    </xf>
    <xf numFmtId="0" fontId="189" fillId="0" borderId="0" xfId="298" applyFont="1" applyFill="1" applyAlignment="1">
      <alignment vertical="center" wrapText="1"/>
    </xf>
    <xf numFmtId="0" fontId="189" fillId="0" borderId="0" xfId="298" applyFont="1" applyAlignment="1">
      <alignment vertical="center" wrapText="1"/>
    </xf>
    <xf numFmtId="3" fontId="188" fillId="0" borderId="59" xfId="298" applyNumberFormat="1" applyFont="1" applyFill="1" applyBorder="1" applyAlignment="1">
      <alignment vertical="center" wrapText="1"/>
    </xf>
    <xf numFmtId="0" fontId="190" fillId="0" borderId="0" xfId="298" applyFont="1" applyFill="1" applyAlignment="1">
      <alignment vertical="center" wrapText="1"/>
    </xf>
    <xf numFmtId="0" fontId="62" fillId="0" borderId="0" xfId="20" applyFont="1" applyFill="1" applyBorder="1" applyAlignment="1">
      <alignment horizontal="center"/>
    </xf>
    <xf numFmtId="166" fontId="58" fillId="0" borderId="12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/>
    </xf>
    <xf numFmtId="166" fontId="69" fillId="0" borderId="22" xfId="0" applyNumberFormat="1" applyFont="1" applyFill="1" applyBorder="1" applyAlignment="1">
      <alignment horizontal="center" vertical="center"/>
    </xf>
    <xf numFmtId="166" fontId="38" fillId="0" borderId="55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/>
    </xf>
    <xf numFmtId="166" fontId="39" fillId="0" borderId="4" xfId="0" applyNumberFormat="1" applyFont="1" applyFill="1" applyBorder="1" applyAlignment="1">
      <alignment horizontal="center" vertical="center"/>
    </xf>
    <xf numFmtId="166" fontId="39" fillId="0" borderId="36" xfId="0" applyNumberFormat="1" applyFont="1" applyFill="1" applyBorder="1" applyAlignment="1">
      <alignment horizontal="center" vertical="center"/>
    </xf>
    <xf numFmtId="166" fontId="39" fillId="0" borderId="14" xfId="0" applyNumberFormat="1" applyFont="1" applyFill="1" applyBorder="1" applyAlignment="1">
      <alignment horizontal="center" vertical="center"/>
    </xf>
    <xf numFmtId="167" fontId="39" fillId="0" borderId="29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/>
    </xf>
    <xf numFmtId="167" fontId="39" fillId="0" borderId="36" xfId="0" applyNumberFormat="1" applyFont="1" applyFill="1" applyBorder="1" applyAlignment="1">
      <alignment horizontal="center" vertical="center"/>
    </xf>
    <xf numFmtId="167" fontId="39" fillId="0" borderId="33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/>
    </xf>
    <xf numFmtId="167" fontId="39" fillId="0" borderId="32" xfId="0" applyNumberFormat="1" applyFont="1" applyFill="1" applyBorder="1" applyAlignment="1">
      <alignment horizontal="center" vertical="center"/>
    </xf>
    <xf numFmtId="166" fontId="58" fillId="0" borderId="14" xfId="0" applyNumberFormat="1" applyFont="1" applyFill="1" applyBorder="1" applyAlignment="1">
      <alignment horizontal="center" vertical="center"/>
    </xf>
    <xf numFmtId="166" fontId="58" fillId="0" borderId="32" xfId="0" applyNumberFormat="1" applyFont="1" applyFill="1" applyBorder="1" applyAlignment="1">
      <alignment horizontal="center" vertical="center"/>
    </xf>
    <xf numFmtId="3" fontId="39" fillId="0" borderId="3" xfId="0" applyNumberFormat="1" applyFont="1" applyFill="1" applyBorder="1" applyAlignment="1">
      <alignment horizontal="center" vertical="center"/>
    </xf>
    <xf numFmtId="166" fontId="39" fillId="0" borderId="16" xfId="0" applyNumberFormat="1" applyFont="1" applyFill="1" applyBorder="1" applyAlignment="1">
      <alignment horizontal="center" vertical="center"/>
    </xf>
    <xf numFmtId="166" fontId="39" fillId="0" borderId="15" xfId="0" applyNumberFormat="1" applyFont="1" applyFill="1" applyBorder="1" applyAlignment="1">
      <alignment horizontal="center" vertical="center"/>
    </xf>
    <xf numFmtId="166" fontId="46" fillId="0" borderId="12" xfId="0" applyNumberFormat="1" applyFont="1" applyFill="1" applyBorder="1" applyAlignment="1">
      <alignment horizontal="center" vertical="center"/>
    </xf>
    <xf numFmtId="166" fontId="46" fillId="0" borderId="22" xfId="0" applyNumberFormat="1" applyFont="1" applyFill="1" applyBorder="1" applyAlignment="1">
      <alignment horizontal="center" vertical="center"/>
    </xf>
    <xf numFmtId="166" fontId="46" fillId="0" borderId="14" xfId="0" applyNumberFormat="1" applyFont="1" applyFill="1" applyBorder="1" applyAlignment="1">
      <alignment horizontal="center" vertical="center"/>
    </xf>
    <xf numFmtId="166" fontId="39" fillId="0" borderId="48" xfId="0" applyNumberFormat="1" applyFont="1" applyFill="1" applyBorder="1" applyAlignment="1">
      <alignment horizontal="center" vertical="center"/>
    </xf>
    <xf numFmtId="3" fontId="101" fillId="0" borderId="3" xfId="20" applyNumberFormat="1" applyFont="1" applyFill="1" applyBorder="1" applyAlignment="1">
      <alignment horizontal="center" vertical="center"/>
    </xf>
    <xf numFmtId="3" fontId="101" fillId="0" borderId="2" xfId="20" applyNumberFormat="1" applyFont="1" applyFill="1" applyBorder="1" applyAlignment="1">
      <alignment horizontal="center" vertical="center"/>
    </xf>
    <xf numFmtId="0" fontId="71" fillId="0" borderId="39" xfId="20" applyFont="1" applyFill="1" applyBorder="1" applyAlignment="1">
      <alignment horizontal="center"/>
    </xf>
    <xf numFmtId="3" fontId="62" fillId="0" borderId="39" xfId="20" applyNumberFormat="1" applyFont="1" applyFill="1" applyBorder="1" applyAlignment="1">
      <alignment horizontal="center"/>
    </xf>
    <xf numFmtId="0" fontId="137" fillId="0" borderId="39" xfId="20" applyFont="1" applyFill="1" applyBorder="1"/>
    <xf numFmtId="49" fontId="159" fillId="0" borderId="3" xfId="20" applyNumberFormat="1" applyFont="1" applyFill="1" applyBorder="1" applyAlignment="1">
      <alignment horizontal="center"/>
    </xf>
    <xf numFmtId="0" fontId="160" fillId="0" borderId="3" xfId="20" applyFont="1" applyFill="1" applyBorder="1" applyAlignment="1">
      <alignment horizontal="center"/>
    </xf>
    <xf numFmtId="49" fontId="62" fillId="0" borderId="3" xfId="20" applyNumberFormat="1" applyFont="1" applyFill="1" applyBorder="1" applyAlignment="1">
      <alignment horizontal="center" vertical="center"/>
    </xf>
    <xf numFmtId="0" fontId="62" fillId="0" borderId="2" xfId="20" applyFont="1" applyFill="1" applyBorder="1" applyAlignment="1">
      <alignment horizontal="center"/>
    </xf>
    <xf numFmtId="0" fontId="62" fillId="0" borderId="39" xfId="20" applyFont="1" applyFill="1" applyBorder="1" applyAlignment="1">
      <alignment horizontal="center"/>
    </xf>
    <xf numFmtId="0" fontId="71" fillId="0" borderId="1" xfId="20" applyFont="1" applyFill="1" applyBorder="1" applyAlignment="1">
      <alignment horizontal="center"/>
    </xf>
    <xf numFmtId="3" fontId="159" fillId="0" borderId="3" xfId="20" applyNumberFormat="1" applyFont="1" applyFill="1" applyBorder="1" applyAlignment="1">
      <alignment horizontal="center"/>
    </xf>
    <xf numFmtId="3" fontId="62" fillId="0" borderId="3" xfId="20" applyNumberFormat="1" applyFont="1" applyFill="1" applyBorder="1" applyAlignment="1">
      <alignment horizontal="center" vertical="center"/>
    </xf>
    <xf numFmtId="0" fontId="159" fillId="0" borderId="2" xfId="20" applyFont="1" applyFill="1" applyBorder="1" applyAlignment="1">
      <alignment horizontal="center"/>
    </xf>
    <xf numFmtId="0" fontId="71" fillId="0" borderId="38" xfId="20" applyFont="1" applyFill="1" applyBorder="1" applyAlignment="1">
      <alignment horizontal="center"/>
    </xf>
    <xf numFmtId="3" fontId="101" fillId="0" borderId="38" xfId="20" applyNumberFormat="1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vertical="center"/>
    </xf>
    <xf numFmtId="14" fontId="34" fillId="0" borderId="60" xfId="0" applyNumberFormat="1" applyFont="1" applyFill="1" applyBorder="1" applyAlignment="1">
      <alignment vertical="center"/>
    </xf>
    <xf numFmtId="14" fontId="34" fillId="0" borderId="58" xfId="0" applyNumberFormat="1" applyFont="1" applyFill="1" applyBorder="1" applyAlignment="1">
      <alignment vertical="center"/>
    </xf>
    <xf numFmtId="14" fontId="34" fillId="0" borderId="12" xfId="0" applyNumberFormat="1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3" fontId="39" fillId="0" borderId="59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vertical="center"/>
    </xf>
    <xf numFmtId="3" fontId="39" fillId="0" borderId="65" xfId="0" applyNumberFormat="1" applyFont="1" applyFill="1" applyBorder="1" applyAlignment="1">
      <alignment horizontal="center" vertical="center"/>
    </xf>
    <xf numFmtId="3" fontId="39" fillId="0" borderId="68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55" xfId="0" applyNumberFormat="1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horizontal="center"/>
    </xf>
    <xf numFmtId="3" fontId="39" fillId="0" borderId="31" xfId="0" applyNumberFormat="1" applyFont="1" applyFill="1" applyBorder="1" applyAlignment="1">
      <alignment horizontal="center" vertical="center"/>
    </xf>
    <xf numFmtId="3" fontId="39" fillId="0" borderId="40" xfId="0" applyNumberFormat="1" applyFont="1" applyFill="1" applyBorder="1" applyAlignment="1">
      <alignment horizontal="center" vertical="center"/>
    </xf>
    <xf numFmtId="3" fontId="96" fillId="0" borderId="55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 wrapText="1"/>
    </xf>
    <xf numFmtId="49" fontId="56" fillId="0" borderId="5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/>
    </xf>
    <xf numFmtId="166" fontId="39" fillId="0" borderId="1" xfId="0" applyNumberFormat="1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6" fontId="39" fillId="0" borderId="29" xfId="0" applyNumberFormat="1" applyFont="1" applyFill="1" applyBorder="1" applyAlignment="1">
      <alignment horizontal="center" vertical="center"/>
    </xf>
    <xf numFmtId="166" fontId="39" fillId="0" borderId="43" xfId="0" applyNumberFormat="1" applyFont="1" applyFill="1" applyBorder="1" applyAlignment="1">
      <alignment horizontal="center" vertical="center"/>
    </xf>
    <xf numFmtId="166" fontId="39" fillId="0" borderId="17" xfId="0" applyNumberFormat="1" applyFont="1" applyFill="1" applyBorder="1" applyAlignment="1">
      <alignment horizontal="center" vertical="center"/>
    </xf>
    <xf numFmtId="166" fontId="39" fillId="0" borderId="18" xfId="0" applyNumberFormat="1" applyFont="1" applyFill="1" applyBorder="1" applyAlignment="1">
      <alignment horizontal="center" vertic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8" xfId="0" applyNumberFormat="1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99" fillId="0" borderId="0" xfId="0" applyFont="1" applyFill="1" applyAlignment="1"/>
    <xf numFmtId="0" fontId="54" fillId="0" borderId="0" xfId="0" applyFont="1" applyFill="1" applyAlignment="1"/>
    <xf numFmtId="0" fontId="93" fillId="0" borderId="0" xfId="0" applyFont="1" applyFill="1"/>
    <xf numFmtId="0" fontId="38" fillId="0" borderId="0" xfId="0" applyFont="1" applyFill="1" applyBorder="1"/>
    <xf numFmtId="167" fontId="34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5" fillId="0" borderId="6" xfId="0" applyFont="1" applyFill="1" applyBorder="1" applyAlignment="1">
      <alignment horizontal="center"/>
    </xf>
    <xf numFmtId="166" fontId="35" fillId="0" borderId="7" xfId="0" applyNumberFormat="1" applyFont="1" applyFill="1" applyBorder="1" applyAlignment="1">
      <alignment horizontal="center" vertical="center"/>
    </xf>
    <xf numFmtId="0" fontId="35" fillId="0" borderId="8" xfId="0" applyFont="1" applyFill="1" applyBorder="1"/>
    <xf numFmtId="166" fontId="35" fillId="0" borderId="0" xfId="0" applyNumberFormat="1" applyFont="1" applyFill="1" applyBorder="1"/>
    <xf numFmtId="2" fontId="34" fillId="0" borderId="0" xfId="0" applyNumberFormat="1" applyFont="1" applyFill="1" applyAlignment="1">
      <alignment horizontal="left"/>
    </xf>
    <xf numFmtId="166" fontId="41" fillId="0" borderId="0" xfId="0" applyNumberFormat="1" applyFont="1" applyFill="1" applyBorder="1" applyAlignment="1">
      <alignment horizontal="center"/>
    </xf>
    <xf numFmtId="0" fontId="105" fillId="0" borderId="0" xfId="10" applyFont="1" applyFill="1"/>
    <xf numFmtId="0" fontId="105" fillId="0" borderId="0" xfId="7" applyFont="1" applyFill="1"/>
    <xf numFmtId="167" fontId="105" fillId="0" borderId="0" xfId="10" applyNumberFormat="1" applyFont="1" applyFill="1" applyBorder="1"/>
    <xf numFmtId="0" fontId="76" fillId="0" borderId="0" xfId="0" applyFont="1" applyFill="1" applyAlignment="1">
      <alignment horizontal="left"/>
    </xf>
    <xf numFmtId="0" fontId="105" fillId="0" borderId="0" xfId="11" applyFont="1" applyFill="1"/>
    <xf numFmtId="0" fontId="105" fillId="0" borderId="0" xfId="12" applyFont="1" applyFill="1"/>
    <xf numFmtId="0" fontId="105" fillId="0" borderId="0" xfId="13" applyFont="1" applyFill="1"/>
    <xf numFmtId="0" fontId="76" fillId="0" borderId="0" xfId="0" applyFont="1" applyFill="1" applyBorder="1" applyAlignment="1">
      <alignment horizontal="left" wrapText="1"/>
    </xf>
    <xf numFmtId="0" fontId="108" fillId="0" borderId="0" xfId="3" applyFont="1" applyFill="1" applyBorder="1" applyAlignment="1">
      <alignment horizontal="right" wrapText="1"/>
    </xf>
    <xf numFmtId="0" fontId="106" fillId="0" borderId="0" xfId="2" applyFont="1" applyFill="1" applyBorder="1" applyAlignment="1">
      <alignment horizontal="right" wrapText="1"/>
    </xf>
    <xf numFmtId="0" fontId="104" fillId="0" borderId="0" xfId="14" applyFill="1"/>
    <xf numFmtId="0" fontId="104" fillId="0" borderId="0" xfId="15" applyFill="1"/>
    <xf numFmtId="167" fontId="110" fillId="0" borderId="0" xfId="17" applyNumberFormat="1" applyFont="1" applyFill="1" applyBorder="1" applyAlignment="1">
      <alignment horizontal="center" wrapText="1"/>
    </xf>
    <xf numFmtId="0" fontId="108" fillId="0" borderId="0" xfId="4" applyFont="1" applyFill="1" applyBorder="1" applyAlignment="1">
      <alignment horizontal="right" wrapText="1"/>
    </xf>
    <xf numFmtId="0" fontId="105" fillId="0" borderId="0" xfId="16" applyFont="1" applyFill="1"/>
    <xf numFmtId="0" fontId="105" fillId="0" borderId="0" xfId="8" applyFont="1" applyFill="1"/>
    <xf numFmtId="0" fontId="76" fillId="0" borderId="0" xfId="17" applyFont="1" applyFill="1" applyBorder="1" applyAlignment="1">
      <alignment horizontal="left" wrapText="1"/>
    </xf>
    <xf numFmtId="0" fontId="105" fillId="0" borderId="0" xfId="9" applyFont="1" applyFill="1"/>
    <xf numFmtId="167" fontId="76" fillId="0" borderId="0" xfId="0" applyNumberFormat="1" applyFont="1" applyFill="1" applyBorder="1" applyAlignment="1">
      <alignment horizontal="center" vertical="center" wrapText="1"/>
    </xf>
    <xf numFmtId="0" fontId="109" fillId="0" borderId="0" xfId="5" applyFont="1" applyFill="1" applyBorder="1" applyAlignment="1">
      <alignment horizontal="right" wrapText="1"/>
    </xf>
    <xf numFmtId="0" fontId="107" fillId="0" borderId="0" xfId="8" applyFont="1" applyFill="1"/>
    <xf numFmtId="0" fontId="36" fillId="0" borderId="0" xfId="0" applyFont="1" applyFill="1" applyBorder="1"/>
    <xf numFmtId="0" fontId="107" fillId="0" borderId="0" xfId="10" applyFont="1" applyFill="1"/>
    <xf numFmtId="0" fontId="107" fillId="0" borderId="0" xfId="9" applyFont="1" applyFill="1"/>
    <xf numFmtId="0" fontId="36" fillId="0" borderId="0" xfId="0" applyFont="1" applyFill="1"/>
    <xf numFmtId="0" fontId="37" fillId="0" borderId="0" xfId="0" applyFont="1" applyFill="1" applyBorder="1" applyAlignment="1">
      <alignment vertical="center"/>
    </xf>
    <xf numFmtId="2" fontId="70" fillId="0" borderId="0" xfId="0" applyNumberFormat="1" applyFont="1" applyFill="1" applyBorder="1" applyAlignment="1">
      <alignment vertical="center"/>
    </xf>
    <xf numFmtId="2" fontId="38" fillId="0" borderId="52" xfId="0" applyNumberFormat="1" applyFont="1" applyFill="1" applyBorder="1" applyAlignment="1">
      <alignment horizontal="center" vertical="top"/>
    </xf>
    <xf numFmtId="49" fontId="38" fillId="0" borderId="52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/>
    </xf>
    <xf numFmtId="0" fontId="34" fillId="0" borderId="20" xfId="0" applyFont="1" applyFill="1" applyBorder="1"/>
    <xf numFmtId="0" fontId="34" fillId="0" borderId="14" xfId="0" applyFont="1" applyFill="1" applyBorder="1"/>
    <xf numFmtId="3" fontId="66" fillId="0" borderId="16" xfId="0" applyNumberFormat="1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/>
    </xf>
    <xf numFmtId="0" fontId="66" fillId="0" borderId="20" xfId="0" applyFont="1" applyFill="1" applyBorder="1"/>
    <xf numFmtId="49" fontId="35" fillId="0" borderId="2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 vertical="center"/>
    </xf>
    <xf numFmtId="3" fontId="59" fillId="0" borderId="2" xfId="0" applyNumberFormat="1" applyFont="1" applyFill="1" applyBorder="1" applyAlignment="1">
      <alignment horizontal="center" vertical="center" wrapText="1"/>
    </xf>
    <xf numFmtId="166" fontId="59" fillId="0" borderId="2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0" fontId="39" fillId="0" borderId="22" xfId="0" applyNumberFormat="1" applyFont="1" applyFill="1" applyBorder="1" applyAlignment="1">
      <alignment horizontal="center" vertical="center"/>
    </xf>
    <xf numFmtId="3" fontId="66" fillId="0" borderId="22" xfId="0" applyNumberFormat="1" applyFont="1" applyFill="1" applyBorder="1" applyAlignment="1">
      <alignment horizontal="center" vertical="center" wrapText="1"/>
    </xf>
    <xf numFmtId="3" fontId="59" fillId="0" borderId="22" xfId="0" applyNumberFormat="1" applyFont="1" applyFill="1" applyBorder="1" applyAlignment="1">
      <alignment horizontal="center" vertical="center" wrapText="1"/>
    </xf>
    <xf numFmtId="166" fontId="59" fillId="0" borderId="22" xfId="0" applyNumberFormat="1" applyFont="1" applyFill="1" applyBorder="1" applyAlignment="1">
      <alignment horizontal="center" vertical="center" wrapText="1"/>
    </xf>
    <xf numFmtId="3" fontId="59" fillId="0" borderId="39" xfId="0" applyNumberFormat="1" applyFont="1" applyFill="1" applyBorder="1" applyAlignment="1">
      <alignment horizontal="center" vertical="center" wrapText="1"/>
    </xf>
    <xf numFmtId="0" fontId="56" fillId="0" borderId="48" xfId="0" applyNumberFormat="1" applyFont="1" applyFill="1" applyBorder="1" applyAlignment="1">
      <alignment horizontal="center" vertical="center"/>
    </xf>
    <xf numFmtId="3" fontId="58" fillId="0" borderId="22" xfId="0" applyNumberFormat="1" applyFont="1" applyFill="1" applyBorder="1" applyAlignment="1">
      <alignment horizontal="center" vertical="center"/>
    </xf>
    <xf numFmtId="166" fontId="58" fillId="0" borderId="22" xfId="0" applyNumberFormat="1" applyFont="1" applyFill="1" applyBorder="1" applyAlignment="1">
      <alignment horizontal="center" vertical="center"/>
    </xf>
    <xf numFmtId="0" fontId="56" fillId="0" borderId="43" xfId="0" applyNumberFormat="1" applyFont="1" applyFill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/>
    </xf>
    <xf numFmtId="0" fontId="121" fillId="0" borderId="45" xfId="0" applyNumberFormat="1" applyFont="1" applyFill="1" applyBorder="1" applyAlignment="1">
      <alignment horizontal="center" vertical="center"/>
    </xf>
    <xf numFmtId="3" fontId="58" fillId="0" borderId="67" xfId="0" applyNumberFormat="1" applyFont="1" applyFill="1" applyBorder="1" applyAlignment="1">
      <alignment horizontal="center" vertical="center"/>
    </xf>
    <xf numFmtId="3" fontId="58" fillId="0" borderId="2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vertical="center"/>
    </xf>
    <xf numFmtId="1" fontId="34" fillId="0" borderId="0" xfId="0" applyNumberFormat="1" applyFont="1" applyFill="1" applyBorder="1"/>
    <xf numFmtId="3" fontId="39" fillId="0" borderId="0" xfId="0" applyNumberFormat="1" applyFont="1" applyFill="1" applyBorder="1" applyAlignment="1">
      <alignment horizontal="center" vertical="center" wrapText="1"/>
    </xf>
    <xf numFmtId="3" fontId="39" fillId="2" borderId="22" xfId="0" applyNumberFormat="1" applyFont="1" applyFill="1" applyBorder="1" applyAlignment="1">
      <alignment horizontal="center" vertical="center"/>
    </xf>
    <xf numFmtId="166" fontId="39" fillId="2" borderId="1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/>
    <xf numFmtId="166" fontId="39" fillId="2" borderId="16" xfId="0" applyNumberFormat="1" applyFont="1" applyFill="1" applyBorder="1" applyAlignment="1">
      <alignment horizontal="center" vertical="center"/>
    </xf>
    <xf numFmtId="166" fontId="39" fillId="2" borderId="1" xfId="0" applyNumberFormat="1" applyFont="1" applyFill="1" applyBorder="1" applyAlignment="1">
      <alignment horizontal="center" vertical="center"/>
    </xf>
    <xf numFmtId="166" fontId="39" fillId="2" borderId="38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/>
    </xf>
    <xf numFmtId="0" fontId="116" fillId="0" borderId="0" xfId="0" applyFont="1" applyFill="1"/>
    <xf numFmtId="166" fontId="61" fillId="0" borderId="1" xfId="0" applyNumberFormat="1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166" fontId="39" fillId="0" borderId="3" xfId="0" applyNumberFormat="1" applyFont="1" applyFill="1" applyBorder="1" applyAlignment="1">
      <alignment horizontal="center" vertical="center"/>
    </xf>
    <xf numFmtId="0" fontId="81" fillId="6" borderId="0" xfId="0" applyFont="1" applyFill="1"/>
    <xf numFmtId="0" fontId="195" fillId="6" borderId="59" xfId="0" applyFont="1" applyFill="1" applyBorder="1" applyAlignment="1">
      <alignment wrapText="1"/>
    </xf>
    <xf numFmtId="0" fontId="195" fillId="6" borderId="59" xfId="0" applyFont="1" applyFill="1" applyBorder="1" applyAlignment="1">
      <alignment horizontal="center" vertical="center" wrapText="1"/>
    </xf>
    <xf numFmtId="166" fontId="62" fillId="6" borderId="59" xfId="0" applyNumberFormat="1" applyFont="1" applyFill="1" applyBorder="1" applyAlignment="1">
      <alignment horizontal="center" vertical="center" wrapText="1"/>
    </xf>
    <xf numFmtId="166" fontId="81" fillId="6" borderId="0" xfId="0" applyNumberFormat="1" applyFont="1" applyFill="1"/>
    <xf numFmtId="167" fontId="62" fillId="6" borderId="59" xfId="0" applyNumberFormat="1" applyFont="1" applyFill="1" applyBorder="1" applyAlignment="1">
      <alignment horizontal="center" vertical="center" wrapText="1"/>
    </xf>
    <xf numFmtId="0" fontId="62" fillId="6" borderId="59" xfId="0" applyFont="1" applyFill="1" applyBorder="1" applyAlignment="1">
      <alignment horizontal="center" vertical="center" wrapText="1"/>
    </xf>
    <xf numFmtId="0" fontId="197" fillId="6" borderId="0" xfId="0" applyFont="1" applyFill="1"/>
    <xf numFmtId="0" fontId="94" fillId="6" borderId="0" xfId="0" applyFont="1" applyFill="1"/>
    <xf numFmtId="3" fontId="81" fillId="6" borderId="0" xfId="0" applyNumberFormat="1" applyFont="1" applyFill="1"/>
    <xf numFmtId="0" fontId="71" fillId="6" borderId="59" xfId="0" applyFont="1" applyFill="1" applyBorder="1" applyAlignment="1">
      <alignment horizontal="center" vertical="center" wrapText="1"/>
    </xf>
    <xf numFmtId="0" fontId="62" fillId="6" borderId="0" xfId="0" applyFont="1" applyFill="1"/>
    <xf numFmtId="0" fontId="159" fillId="6" borderId="0" xfId="0" applyFont="1" applyFill="1"/>
    <xf numFmtId="0" fontId="199" fillId="6" borderId="59" xfId="0" applyFont="1" applyFill="1" applyBorder="1" applyAlignment="1">
      <alignment horizontal="center" wrapText="1"/>
    </xf>
    <xf numFmtId="0" fontId="186" fillId="0" borderId="59" xfId="0" applyFont="1" applyBorder="1" applyAlignment="1">
      <alignment horizontal="left" vertical="center" wrapText="1"/>
    </xf>
    <xf numFmtId="0" fontId="186" fillId="0" borderId="59" xfId="0" applyFont="1" applyBorder="1" applyAlignment="1">
      <alignment horizontal="center" vertical="center" wrapText="1"/>
    </xf>
    <xf numFmtId="2" fontId="186" fillId="0" borderId="15" xfId="0" applyNumberFormat="1" applyFont="1" applyBorder="1" applyAlignment="1">
      <alignment horizontal="center"/>
    </xf>
    <xf numFmtId="0" fontId="187" fillId="0" borderId="17" xfId="0" applyFont="1" applyBorder="1" applyAlignment="1">
      <alignment horizontal="left" vertical="center" wrapText="1"/>
    </xf>
    <xf numFmtId="0" fontId="186" fillId="0" borderId="17" xfId="0" applyFont="1" applyBorder="1" applyAlignment="1">
      <alignment horizontal="left" vertical="center" wrapText="1"/>
    </xf>
    <xf numFmtId="0" fontId="187" fillId="0" borderId="0" xfId="0" applyFont="1" applyBorder="1" applyAlignment="1">
      <alignment horizontal="left" vertical="center" wrapText="1"/>
    </xf>
    <xf numFmtId="4" fontId="187" fillId="6" borderId="0" xfId="0" applyNumberFormat="1" applyFont="1" applyFill="1" applyBorder="1" applyAlignment="1">
      <alignment horizontal="left" vertical="center" wrapText="1"/>
    </xf>
    <xf numFmtId="3" fontId="62" fillId="6" borderId="0" xfId="0" applyNumberFormat="1" applyFont="1" applyFill="1"/>
    <xf numFmtId="4" fontId="62" fillId="6" borderId="59" xfId="0" applyNumberFormat="1" applyFont="1" applyFill="1" applyBorder="1" applyAlignment="1">
      <alignment horizontal="center" vertical="center" wrapText="1"/>
    </xf>
    <xf numFmtId="0" fontId="187" fillId="0" borderId="59" xfId="0" applyFont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66" fontId="49" fillId="0" borderId="3" xfId="0" applyNumberFormat="1" applyFont="1" applyFill="1" applyBorder="1" applyAlignment="1">
      <alignment horizontal="center" vertical="center"/>
    </xf>
    <xf numFmtId="166" fontId="46" fillId="0" borderId="3" xfId="0" applyNumberFormat="1" applyFont="1" applyFill="1" applyBorder="1" applyAlignment="1">
      <alignment horizontal="center" vertical="center"/>
    </xf>
    <xf numFmtId="166" fontId="46" fillId="0" borderId="2" xfId="0" applyNumberFormat="1" applyFont="1" applyFill="1" applyBorder="1" applyAlignment="1">
      <alignment horizontal="center" vertical="center"/>
    </xf>
    <xf numFmtId="0" fontId="62" fillId="0" borderId="31" xfId="20" applyFont="1" applyFill="1" applyBorder="1"/>
    <xf numFmtId="0" fontId="62" fillId="0" borderId="31" xfId="20" applyFont="1" applyFill="1" applyBorder="1" applyAlignment="1">
      <alignment horizontal="center" vertical="center"/>
    </xf>
    <xf numFmtId="0" fontId="62" fillId="0" borderId="40" xfId="2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 wrapText="1"/>
    </xf>
    <xf numFmtId="0" fontId="58" fillId="0" borderId="0" xfId="0" applyFont="1" applyFill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4" fontId="34" fillId="0" borderId="61" xfId="0" applyNumberFormat="1" applyFont="1" applyFill="1" applyBorder="1" applyAlignment="1">
      <alignment vertical="center"/>
    </xf>
    <xf numFmtId="3" fontId="39" fillId="0" borderId="19" xfId="0" applyNumberFormat="1" applyFont="1" applyFill="1" applyBorder="1" applyAlignment="1">
      <alignment horizontal="center" vertical="center"/>
    </xf>
    <xf numFmtId="3" fontId="39" fillId="0" borderId="6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166" fontId="39" fillId="0" borderId="0" xfId="0" applyNumberFormat="1" applyFont="1" applyFill="1" applyBorder="1"/>
    <xf numFmtId="4" fontId="39" fillId="0" borderId="0" xfId="0" applyNumberFormat="1" applyFont="1" applyFill="1" applyBorder="1"/>
    <xf numFmtId="166" fontId="38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center"/>
    </xf>
    <xf numFmtId="0" fontId="55" fillId="0" borderId="23" xfId="0" applyFont="1" applyFill="1" applyBorder="1" applyAlignment="1">
      <alignment horizontal="left" vertical="center" wrapText="1"/>
    </xf>
    <xf numFmtId="166" fontId="34" fillId="0" borderId="46" xfId="0" applyNumberFormat="1" applyFont="1" applyFill="1" applyBorder="1" applyAlignment="1">
      <alignment horizontal="center" vertical="center"/>
    </xf>
    <xf numFmtId="166" fontId="34" fillId="0" borderId="26" xfId="0" applyNumberFormat="1" applyFont="1" applyFill="1" applyBorder="1" applyAlignment="1">
      <alignment horizontal="center" vertical="center"/>
    </xf>
    <xf numFmtId="166" fontId="34" fillId="0" borderId="37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9" fontId="3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/>
    <xf numFmtId="0" fontId="55" fillId="0" borderId="0" xfId="0" applyFont="1" applyFill="1" applyBorder="1" applyAlignment="1">
      <alignment horizontal="left" vertical="center"/>
    </xf>
    <xf numFmtId="166" fontId="34" fillId="0" borderId="0" xfId="0" applyNumberFormat="1" applyFont="1" applyFill="1" applyBorder="1" applyAlignment="1">
      <alignment horizontal="center"/>
    </xf>
    <xf numFmtId="167" fontId="34" fillId="0" borderId="0" xfId="0" applyNumberFormat="1" applyFont="1" applyFill="1" applyBorder="1" applyAlignment="1">
      <alignment horizontal="center"/>
    </xf>
    <xf numFmtId="0" fontId="96" fillId="0" borderId="0" xfId="0" applyFont="1" applyFill="1" applyBorder="1"/>
    <xf numFmtId="4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/>
    <xf numFmtId="0" fontId="35" fillId="0" borderId="0" xfId="0" applyFont="1" applyFill="1" applyBorder="1" applyAlignment="1">
      <alignment horizontal="center" wrapText="1" shrinkToFit="1"/>
    </xf>
    <xf numFmtId="166" fontId="38" fillId="0" borderId="0" xfId="0" applyNumberFormat="1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71" fillId="0" borderId="57" xfId="0" applyFont="1" applyFill="1" applyBorder="1" applyAlignment="1">
      <alignment horizontal="center" vertical="top" wrapText="1"/>
    </xf>
    <xf numFmtId="0" fontId="71" fillId="0" borderId="66" xfId="0" applyFont="1" applyFill="1" applyBorder="1" applyAlignment="1">
      <alignment horizontal="center" vertical="top" wrapText="1"/>
    </xf>
    <xf numFmtId="0" fontId="71" fillId="0" borderId="5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71" fillId="0" borderId="38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/>
    </xf>
    <xf numFmtId="3" fontId="39" fillId="0" borderId="55" xfId="0" applyNumberFormat="1" applyFont="1" applyFill="1" applyBorder="1" applyAlignment="1">
      <alignment horizontal="center"/>
    </xf>
    <xf numFmtId="3" fontId="39" fillId="0" borderId="52" xfId="0" applyNumberFormat="1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horizontal="center" vertical="center"/>
    </xf>
    <xf numFmtId="3" fontId="39" fillId="0" borderId="31" xfId="0" applyNumberFormat="1" applyFont="1" applyFill="1" applyBorder="1" applyAlignment="1">
      <alignment horizontal="center" vertical="center"/>
    </xf>
    <xf numFmtId="3" fontId="39" fillId="0" borderId="40" xfId="0" applyNumberFormat="1" applyFont="1" applyFill="1" applyBorder="1" applyAlignment="1">
      <alignment horizontal="center" vertical="center"/>
    </xf>
    <xf numFmtId="3" fontId="96" fillId="0" borderId="55" xfId="0" applyNumberFormat="1" applyFont="1" applyFill="1" applyBorder="1" applyAlignment="1">
      <alignment horizontal="center" vertical="center" wrapText="1"/>
    </xf>
    <xf numFmtId="3" fontId="96" fillId="0" borderId="52" xfId="0" applyNumberFormat="1" applyFont="1" applyFill="1" applyBorder="1" applyAlignment="1">
      <alignment horizontal="center" vertical="center" wrapText="1"/>
    </xf>
    <xf numFmtId="3" fontId="56" fillId="0" borderId="55" xfId="0" applyNumberFormat="1" applyFont="1" applyFill="1" applyBorder="1" applyAlignment="1">
      <alignment horizontal="center" vertical="center"/>
    </xf>
    <xf numFmtId="3" fontId="56" fillId="0" borderId="52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2" fontId="70" fillId="0" borderId="55" xfId="0" applyNumberFormat="1" applyFont="1" applyFill="1" applyBorder="1" applyAlignment="1">
      <alignment horizontal="center" vertical="center"/>
    </xf>
    <xf numFmtId="2" fontId="70" fillId="0" borderId="52" xfId="0" applyNumberFormat="1" applyFont="1" applyFill="1" applyBorder="1" applyAlignment="1">
      <alignment horizontal="center" vertical="center"/>
    </xf>
    <xf numFmtId="3" fontId="39" fillId="0" borderId="55" xfId="0" applyNumberFormat="1" applyFont="1" applyFill="1" applyBorder="1" applyAlignment="1">
      <alignment horizontal="center" vertical="center"/>
    </xf>
    <xf numFmtId="3" fontId="39" fillId="0" borderId="52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/>
    </xf>
    <xf numFmtId="3" fontId="39" fillId="0" borderId="4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39" fillId="0" borderId="38" xfId="0" applyNumberFormat="1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3" fontId="39" fillId="0" borderId="31" xfId="0" applyNumberFormat="1" applyFont="1" applyFill="1" applyBorder="1" applyAlignment="1">
      <alignment horizontal="center"/>
    </xf>
    <xf numFmtId="3" fontId="39" fillId="0" borderId="5" xfId="0" applyNumberFormat="1" applyFont="1" applyFill="1" applyBorder="1" applyAlignment="1">
      <alignment horizontal="center"/>
    </xf>
    <xf numFmtId="0" fontId="101" fillId="0" borderId="5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2" fontId="51" fillId="0" borderId="0" xfId="0" applyNumberFormat="1" applyFont="1" applyFill="1" applyAlignment="1">
      <alignment horizontal="center"/>
    </xf>
    <xf numFmtId="2" fontId="55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136" fillId="0" borderId="67" xfId="0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67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2" fontId="36" fillId="0" borderId="58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36" fillId="0" borderId="68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54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69" fillId="0" borderId="17" xfId="0" applyNumberFormat="1" applyFont="1" applyFill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89" fillId="0" borderId="11" xfId="0" applyFont="1" applyFill="1" applyBorder="1" applyAlignment="1">
      <alignment horizontal="center" vertical="center"/>
    </xf>
    <xf numFmtId="0" fontId="89" fillId="0" borderId="58" xfId="0" applyFont="1" applyFill="1" applyBorder="1" applyAlignment="1">
      <alignment horizontal="center" vertical="center"/>
    </xf>
    <xf numFmtId="0" fontId="89" fillId="0" borderId="44" xfId="0" applyFont="1" applyFill="1" applyBorder="1" applyAlignment="1">
      <alignment horizontal="center" vertical="center"/>
    </xf>
    <xf numFmtId="0" fontId="89" fillId="0" borderId="6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2" fontId="96" fillId="0" borderId="55" xfId="0" applyNumberFormat="1" applyFont="1" applyFill="1" applyBorder="1" applyAlignment="1">
      <alignment horizontal="center" vertical="center" wrapText="1"/>
    </xf>
    <xf numFmtId="2" fontId="96" fillId="0" borderId="52" xfId="0" applyNumberFormat="1" applyFont="1" applyFill="1" applyBorder="1" applyAlignment="1">
      <alignment horizontal="center" vertical="center" wrapText="1"/>
    </xf>
    <xf numFmtId="0" fontId="117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68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38" fillId="0" borderId="57" xfId="0" applyFont="1" applyFill="1" applyBorder="1" applyAlignment="1">
      <alignment horizontal="left" vertical="center" wrapText="1"/>
    </xf>
    <xf numFmtId="0" fontId="38" fillId="0" borderId="41" xfId="0" applyFont="1" applyFill="1" applyBorder="1" applyAlignment="1">
      <alignment horizontal="left" vertical="center" wrapText="1"/>
    </xf>
    <xf numFmtId="0" fontId="58" fillId="0" borderId="5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67" xfId="0" applyNumberFormat="1" applyFont="1" applyFill="1" applyBorder="1" applyAlignment="1">
      <alignment horizontal="center" vertical="center"/>
    </xf>
    <xf numFmtId="49" fontId="56" fillId="0" borderId="5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2" fontId="96" fillId="0" borderId="71" xfId="0" applyNumberFormat="1" applyFont="1" applyFill="1" applyBorder="1" applyAlignment="1">
      <alignment horizontal="center" vertical="center" wrapText="1"/>
    </xf>
    <xf numFmtId="2" fontId="96" fillId="0" borderId="72" xfId="0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135" fillId="0" borderId="15" xfId="0" applyFont="1" applyFill="1" applyBorder="1" applyAlignment="1">
      <alignment horizontal="left" vertical="center" wrapText="1" indent="3"/>
    </xf>
    <xf numFmtId="0" fontId="59" fillId="0" borderId="10" xfId="0" applyFont="1" applyFill="1" applyBorder="1" applyAlignment="1">
      <alignment horizontal="left" vertical="center" wrapText="1"/>
    </xf>
    <xf numFmtId="0" fontId="59" fillId="0" borderId="44" xfId="0" applyFont="1" applyFill="1" applyBorder="1" applyAlignment="1">
      <alignment horizontal="left" vertical="center" wrapText="1"/>
    </xf>
    <xf numFmtId="0" fontId="59" fillId="0" borderId="68" xfId="0" applyFont="1" applyFill="1" applyBorder="1" applyAlignment="1">
      <alignment horizontal="left" vertical="center" wrapText="1"/>
    </xf>
    <xf numFmtId="0" fontId="58" fillId="0" borderId="42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121" fillId="0" borderId="44" xfId="0" applyFont="1" applyFill="1" applyBorder="1" applyAlignment="1">
      <alignment horizontal="left" vertical="center" wrapText="1"/>
    </xf>
    <xf numFmtId="0" fontId="121" fillId="0" borderId="68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58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59" fillId="0" borderId="69" xfId="0" applyFont="1" applyFill="1" applyBorder="1" applyAlignment="1">
      <alignment horizontal="left" vertical="center" wrapText="1"/>
    </xf>
    <xf numFmtId="0" fontId="59" fillId="0" borderId="74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8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51" fillId="0" borderId="0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right" vertical="top"/>
    </xf>
    <xf numFmtId="0" fontId="39" fillId="0" borderId="0" xfId="0" applyFont="1" applyFill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 wrapText="1"/>
    </xf>
    <xf numFmtId="2" fontId="41" fillId="0" borderId="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77" fillId="2" borderId="55" xfId="0" applyNumberFormat="1" applyFont="1" applyFill="1" applyBorder="1" applyAlignment="1">
      <alignment horizontal="center" vertical="center" wrapText="1"/>
    </xf>
    <xf numFmtId="49" fontId="77" fillId="2" borderId="50" xfId="0" applyNumberFormat="1" applyFont="1" applyFill="1" applyBorder="1" applyAlignment="1">
      <alignment horizontal="center" vertical="center" wrapText="1"/>
    </xf>
    <xf numFmtId="49" fontId="77" fillId="2" borderId="52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 wrapText="1"/>
    </xf>
    <xf numFmtId="49" fontId="77" fillId="0" borderId="55" xfId="0" applyNumberFormat="1" applyFont="1" applyFill="1" applyBorder="1" applyAlignment="1">
      <alignment horizontal="center" vertical="center" wrapText="1"/>
    </xf>
    <xf numFmtId="49" fontId="77" fillId="0" borderId="50" xfId="0" applyNumberFormat="1" applyFont="1" applyFill="1" applyBorder="1" applyAlignment="1">
      <alignment horizontal="center" vertical="center" wrapText="1"/>
    </xf>
    <xf numFmtId="49" fontId="77" fillId="0" borderId="52" xfId="0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vertical="justify"/>
    </xf>
    <xf numFmtId="0" fontId="91" fillId="0" borderId="34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64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91" fillId="0" borderId="60" xfId="0" applyFont="1" applyFill="1" applyBorder="1" applyAlignment="1">
      <alignment horizontal="center" vertical="center" wrapText="1"/>
    </xf>
    <xf numFmtId="0" fontId="91" fillId="0" borderId="65" xfId="0" applyFont="1" applyFill="1" applyBorder="1" applyAlignment="1">
      <alignment horizontal="center" vertical="center" wrapText="1"/>
    </xf>
    <xf numFmtId="0" fontId="91" fillId="0" borderId="58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top" wrapText="1"/>
    </xf>
    <xf numFmtId="0" fontId="76" fillId="0" borderId="29" xfId="0" applyFont="1" applyFill="1" applyBorder="1" applyAlignment="1">
      <alignment horizontal="center" vertical="top" wrapText="1"/>
    </xf>
    <xf numFmtId="0" fontId="76" fillId="0" borderId="66" xfId="0" applyFont="1" applyFill="1" applyBorder="1" applyAlignment="1">
      <alignment horizontal="center" vertical="top" wrapText="1"/>
    </xf>
    <xf numFmtId="0" fontId="90" fillId="0" borderId="73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70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6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66" fontId="38" fillId="0" borderId="55" xfId="0" applyNumberFormat="1" applyFont="1" applyFill="1" applyBorder="1" applyAlignment="1">
      <alignment horizontal="center" vertical="center"/>
    </xf>
    <xf numFmtId="166" fontId="38" fillId="0" borderId="52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wrapText="1"/>
    </xf>
    <xf numFmtId="166" fontId="52" fillId="0" borderId="0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166" fontId="37" fillId="0" borderId="1" xfId="18" applyNumberFormat="1" applyFont="1" applyFill="1" applyBorder="1" applyAlignment="1">
      <alignment horizontal="center" vertical="center"/>
    </xf>
    <xf numFmtId="166" fontId="37" fillId="0" borderId="2" xfId="18" applyNumberFormat="1" applyFont="1" applyFill="1" applyBorder="1" applyAlignment="1">
      <alignment horizontal="center" vertical="center"/>
    </xf>
    <xf numFmtId="166" fontId="52" fillId="0" borderId="55" xfId="0" applyNumberFormat="1" applyFont="1" applyFill="1" applyBorder="1" applyAlignment="1">
      <alignment horizontal="center"/>
    </xf>
    <xf numFmtId="166" fontId="52" fillId="0" borderId="50" xfId="0" applyNumberFormat="1" applyFont="1" applyFill="1" applyBorder="1" applyAlignment="1">
      <alignment horizontal="center"/>
    </xf>
    <xf numFmtId="166" fontId="52" fillId="0" borderId="52" xfId="0" applyNumberFormat="1" applyFont="1" applyFill="1" applyBorder="1" applyAlignment="1">
      <alignment horizontal="center"/>
    </xf>
    <xf numFmtId="0" fontId="183" fillId="0" borderId="55" xfId="0" applyFont="1" applyFill="1" applyBorder="1" applyAlignment="1">
      <alignment horizontal="center" vertical="center" wrapText="1"/>
    </xf>
    <xf numFmtId="0" fontId="183" fillId="0" borderId="50" xfId="0" applyFont="1" applyFill="1" applyBorder="1" applyAlignment="1">
      <alignment horizontal="center" vertical="center" wrapText="1"/>
    </xf>
    <xf numFmtId="0" fontId="183" fillId="0" borderId="5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0" fontId="43" fillId="0" borderId="57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0" fontId="80" fillId="0" borderId="67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 wrapText="1"/>
    </xf>
    <xf numFmtId="0" fontId="44" fillId="0" borderId="64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168" fontId="52" fillId="0" borderId="0" xfId="0" applyNumberFormat="1" applyFont="1" applyFill="1" applyAlignment="1">
      <alignment horizontal="center" vertical="center"/>
    </xf>
    <xf numFmtId="0" fontId="58" fillId="0" borderId="5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4" fontId="59" fillId="0" borderId="57" xfId="0" applyNumberFormat="1" applyFont="1" applyFill="1" applyBorder="1" applyAlignment="1">
      <alignment horizontal="center" vertical="center"/>
    </xf>
    <xf numFmtId="4" fontId="59" fillId="0" borderId="41" xfId="0" applyNumberFormat="1" applyFont="1" applyFill="1" applyBorder="1" applyAlignment="1">
      <alignment horizontal="center" vertical="center"/>
    </xf>
    <xf numFmtId="4" fontId="59" fillId="0" borderId="29" xfId="0" applyNumberFormat="1" applyFont="1" applyFill="1" applyBorder="1" applyAlignment="1">
      <alignment horizontal="center" vertical="center"/>
    </xf>
    <xf numFmtId="4" fontId="59" fillId="0" borderId="43" xfId="0" applyNumberFormat="1" applyFont="1" applyFill="1" applyBorder="1" applyAlignment="1">
      <alignment horizontal="center" vertical="center"/>
    </xf>
    <xf numFmtId="4" fontId="59" fillId="0" borderId="66" xfId="0" applyNumberFormat="1" applyFont="1" applyFill="1" applyBorder="1" applyAlignment="1">
      <alignment horizontal="center" vertical="center"/>
    </xf>
    <xf numFmtId="4" fontId="59" fillId="0" borderId="45" xfId="0" applyNumberFormat="1" applyFont="1" applyFill="1" applyBorder="1" applyAlignment="1">
      <alignment horizontal="center" vertical="center"/>
    </xf>
    <xf numFmtId="166" fontId="59" fillId="0" borderId="57" xfId="0" applyNumberFormat="1" applyFont="1" applyFill="1" applyBorder="1" applyAlignment="1">
      <alignment horizontal="center" vertical="center"/>
    </xf>
    <xf numFmtId="166" fontId="59" fillId="0" borderId="41" xfId="0" applyNumberFormat="1" applyFont="1" applyFill="1" applyBorder="1" applyAlignment="1">
      <alignment horizontal="center" vertical="center"/>
    </xf>
    <xf numFmtId="166" fontId="59" fillId="0" borderId="33" xfId="0" applyNumberFormat="1" applyFont="1" applyFill="1" applyBorder="1" applyAlignment="1">
      <alignment horizontal="center" vertical="center"/>
    </xf>
    <xf numFmtId="166" fontId="59" fillId="0" borderId="48" xfId="0" applyNumberFormat="1" applyFont="1" applyFill="1" applyBorder="1" applyAlignment="1">
      <alignment horizontal="center" vertical="center"/>
    </xf>
    <xf numFmtId="166" fontId="59" fillId="0" borderId="31" xfId="0" applyNumberFormat="1" applyFont="1" applyFill="1" applyBorder="1" applyAlignment="1">
      <alignment horizontal="center" vertical="center"/>
    </xf>
    <xf numFmtId="166" fontId="59" fillId="0" borderId="4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166" fontId="39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39" fillId="0" borderId="2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166" fontId="39" fillId="0" borderId="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76" fillId="0" borderId="0" xfId="20" applyFont="1" applyFill="1" applyAlignment="1">
      <alignment horizontal="left" vertical="center" wrapText="1"/>
    </xf>
    <xf numFmtId="0" fontId="76" fillId="0" borderId="0" xfId="20" applyFont="1" applyFill="1" applyBorder="1" applyAlignment="1">
      <alignment horizontal="left" vertical="center" wrapText="1"/>
    </xf>
    <xf numFmtId="0" fontId="62" fillId="0" borderId="0" xfId="20" applyFont="1" applyFill="1" applyBorder="1" applyAlignment="1">
      <alignment horizontal="left" vertical="center" wrapText="1"/>
    </xf>
    <xf numFmtId="0" fontId="89" fillId="5" borderId="55" xfId="20" applyFont="1" applyFill="1" applyBorder="1" applyAlignment="1">
      <alignment horizontal="center" vertical="center"/>
    </xf>
    <xf numFmtId="0" fontId="89" fillId="5" borderId="50" xfId="20" applyFont="1" applyFill="1" applyBorder="1" applyAlignment="1">
      <alignment horizontal="center" vertical="center"/>
    </xf>
    <xf numFmtId="0" fontId="89" fillId="5" borderId="52" xfId="20" applyFont="1" applyFill="1" applyBorder="1" applyAlignment="1">
      <alignment horizontal="center" vertical="center"/>
    </xf>
    <xf numFmtId="0" fontId="119" fillId="0" borderId="0" xfId="20" applyFont="1" applyFill="1" applyBorder="1" applyAlignment="1">
      <alignment horizontal="center"/>
    </xf>
    <xf numFmtId="0" fontId="88" fillId="0" borderId="0" xfId="20" applyFont="1" applyFill="1" applyBorder="1" applyAlignment="1">
      <alignment horizontal="center"/>
    </xf>
    <xf numFmtId="0" fontId="89" fillId="0" borderId="1" xfId="20" applyFont="1" applyFill="1" applyBorder="1" applyAlignment="1">
      <alignment horizontal="center" vertical="center"/>
    </xf>
    <xf numFmtId="0" fontId="89" fillId="0" borderId="31" xfId="20" applyFont="1" applyFill="1" applyBorder="1" applyAlignment="1">
      <alignment horizontal="center" vertical="center"/>
    </xf>
    <xf numFmtId="0" fontId="71" fillId="0" borderId="55" xfId="20" applyFont="1" applyFill="1" applyBorder="1" applyAlignment="1">
      <alignment horizontal="center" vertical="center"/>
    </xf>
    <xf numFmtId="0" fontId="71" fillId="0" borderId="50" xfId="20" applyFont="1" applyFill="1" applyBorder="1" applyAlignment="1">
      <alignment horizontal="center" vertical="center"/>
    </xf>
    <xf numFmtId="0" fontId="190" fillId="0" borderId="0" xfId="298" applyFont="1" applyFill="1" applyAlignment="1">
      <alignment horizontal="left" wrapText="1"/>
    </xf>
    <xf numFmtId="0" fontId="193" fillId="0" borderId="0" xfId="298" applyFont="1" applyFill="1" applyAlignment="1">
      <alignment horizontal="left" wrapText="1"/>
    </xf>
    <xf numFmtId="0" fontId="185" fillId="0" borderId="0" xfId="298" applyFont="1" applyFill="1" applyBorder="1" applyAlignment="1">
      <alignment horizontal="center" vertical="center" wrapText="1"/>
    </xf>
    <xf numFmtId="0" fontId="185" fillId="0" borderId="21" xfId="298" applyFont="1" applyFill="1" applyBorder="1" applyAlignment="1">
      <alignment horizontal="right" vertical="center" wrapText="1"/>
    </xf>
    <xf numFmtId="0" fontId="186" fillId="0" borderId="59" xfId="298" applyFont="1" applyFill="1" applyBorder="1" applyAlignment="1">
      <alignment horizontal="center" vertical="center" wrapText="1"/>
    </xf>
    <xf numFmtId="0" fontId="190" fillId="0" borderId="0" xfId="298" applyFont="1" applyFill="1" applyAlignment="1">
      <alignment horizontal="left" vertical="center" wrapText="1"/>
    </xf>
    <xf numFmtId="0" fontId="122" fillId="0" borderId="0" xfId="0" applyFont="1" applyFill="1" applyBorder="1" applyAlignment="1">
      <alignment horizontal="left" vertical="top" wrapText="1"/>
    </xf>
    <xf numFmtId="166" fontId="39" fillId="0" borderId="11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166" fontId="39" fillId="0" borderId="29" xfId="0" applyNumberFormat="1" applyFont="1" applyFill="1" applyBorder="1" applyAlignment="1">
      <alignment horizontal="center" vertical="center"/>
    </xf>
    <xf numFmtId="166" fontId="39" fillId="0" borderId="43" xfId="0" applyNumberFormat="1" applyFont="1" applyFill="1" applyBorder="1" applyAlignment="1">
      <alignment horizontal="center" vertical="center"/>
    </xf>
    <xf numFmtId="166" fontId="39" fillId="0" borderId="17" xfId="0" applyNumberFormat="1" applyFont="1" applyFill="1" applyBorder="1" applyAlignment="1">
      <alignment horizontal="center" vertical="center"/>
    </xf>
    <xf numFmtId="166" fontId="39" fillId="0" borderId="18" xfId="0" applyNumberFormat="1" applyFont="1" applyFill="1" applyBorder="1" applyAlignment="1">
      <alignment horizontal="center" vertic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8" xfId="0" applyNumberFormat="1" applyFont="1" applyFill="1" applyBorder="1" applyAlignment="1">
      <alignment horizontal="center" vertical="center"/>
    </xf>
    <xf numFmtId="166" fontId="39" fillId="0" borderId="66" xfId="0" applyNumberFormat="1" applyFont="1" applyFill="1" applyBorder="1" applyAlignment="1">
      <alignment horizontal="center" vertical="center"/>
    </xf>
    <xf numFmtId="166" fontId="39" fillId="0" borderId="45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right"/>
    </xf>
    <xf numFmtId="0" fontId="119" fillId="6" borderId="55" xfId="0" applyFont="1" applyFill="1" applyBorder="1" applyAlignment="1">
      <alignment horizontal="center" vertical="center" wrapText="1"/>
    </xf>
    <xf numFmtId="0" fontId="119" fillId="6" borderId="52" xfId="0" applyFont="1" applyFill="1" applyBorder="1" applyAlignment="1">
      <alignment horizontal="center" vertical="center" wrapText="1"/>
    </xf>
    <xf numFmtId="0" fontId="130" fillId="0" borderId="0" xfId="0" applyFont="1" applyFill="1" applyAlignment="1">
      <alignment horizontal="center" vertical="center"/>
    </xf>
    <xf numFmtId="0" fontId="119" fillId="6" borderId="1" xfId="0" applyFont="1" applyFill="1" applyBorder="1" applyAlignment="1">
      <alignment horizontal="center" vertical="center" wrapText="1"/>
    </xf>
    <xf numFmtId="0" fontId="119" fillId="6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37" fillId="0" borderId="55" xfId="0" applyNumberFormat="1" applyFont="1" applyFill="1" applyBorder="1" applyAlignment="1">
      <alignment horizontal="center" vertical="center"/>
    </xf>
    <xf numFmtId="2" fontId="37" fillId="0" borderId="50" xfId="0" applyNumberFormat="1" applyFont="1" applyFill="1" applyBorder="1" applyAlignment="1">
      <alignment horizontal="center" vertical="center"/>
    </xf>
    <xf numFmtId="2" fontId="37" fillId="0" borderId="52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left" vertical="center" wrapText="1"/>
    </xf>
    <xf numFmtId="167" fontId="62" fillId="0" borderId="38" xfId="0" applyNumberFormat="1" applyFont="1" applyFill="1" applyBorder="1" applyAlignment="1">
      <alignment horizontal="center" vertical="center"/>
    </xf>
    <xf numFmtId="167" fontId="62" fillId="0" borderId="39" xfId="0" applyNumberFormat="1" applyFont="1" applyFill="1" applyBorder="1" applyAlignment="1">
      <alignment horizontal="center" vertical="center"/>
    </xf>
    <xf numFmtId="167" fontId="62" fillId="0" borderId="40" xfId="0" applyNumberFormat="1" applyFont="1" applyFill="1" applyBorder="1" applyAlignment="1">
      <alignment horizontal="center" vertical="center"/>
    </xf>
    <xf numFmtId="170" fontId="62" fillId="0" borderId="60" xfId="1" applyNumberFormat="1" applyFont="1" applyFill="1" applyBorder="1" applyAlignment="1">
      <alignment horizontal="center" vertical="center"/>
    </xf>
    <xf numFmtId="170" fontId="62" fillId="0" borderId="59" xfId="1" applyNumberFormat="1" applyFont="1" applyFill="1" applyBorder="1" applyAlignment="1">
      <alignment horizontal="center" vertical="center"/>
    </xf>
    <xf numFmtId="170" fontId="62" fillId="0" borderId="65" xfId="1" applyNumberFormat="1" applyFont="1" applyFill="1" applyBorder="1" applyAlignment="1">
      <alignment horizontal="center" vertical="center"/>
    </xf>
    <xf numFmtId="170" fontId="62" fillId="0" borderId="76" xfId="1" applyNumberFormat="1" applyFont="1" applyFill="1" applyBorder="1" applyAlignment="1">
      <alignment horizontal="center" vertical="center"/>
    </xf>
    <xf numFmtId="170" fontId="62" fillId="0" borderId="7" xfId="1" applyNumberFormat="1" applyFont="1" applyFill="1" applyBorder="1" applyAlignment="1">
      <alignment horizontal="center" vertical="center"/>
    </xf>
    <xf numFmtId="170" fontId="62" fillId="0" borderId="77" xfId="1" applyNumberFormat="1" applyFont="1" applyFill="1" applyBorder="1" applyAlignment="1">
      <alignment horizontal="center" vertical="center"/>
    </xf>
    <xf numFmtId="167" fontId="62" fillId="0" borderId="76" xfId="0" applyNumberFormat="1" applyFont="1" applyFill="1" applyBorder="1" applyAlignment="1">
      <alignment horizontal="center" vertical="center"/>
    </xf>
    <xf numFmtId="167" fontId="62" fillId="0" borderId="7" xfId="0" applyNumberFormat="1" applyFont="1" applyFill="1" applyBorder="1" applyAlignment="1">
      <alignment horizontal="center" vertical="center"/>
    </xf>
    <xf numFmtId="167" fontId="62" fillId="0" borderId="77" xfId="0" applyNumberFormat="1" applyFont="1" applyFill="1" applyBorder="1" applyAlignment="1">
      <alignment horizontal="center" vertical="center"/>
    </xf>
    <xf numFmtId="1" fontId="71" fillId="0" borderId="60" xfId="0" applyNumberFormat="1" applyFont="1" applyFill="1" applyBorder="1" applyAlignment="1">
      <alignment horizontal="center" vertical="center"/>
    </xf>
    <xf numFmtId="1" fontId="71" fillId="0" borderId="59" xfId="0" applyNumberFormat="1" applyFont="1" applyFill="1" applyBorder="1" applyAlignment="1">
      <alignment horizontal="center" vertical="center"/>
    </xf>
    <xf numFmtId="1" fontId="71" fillId="0" borderId="65" xfId="0" applyNumberFormat="1" applyFont="1" applyFill="1" applyBorder="1" applyAlignment="1">
      <alignment horizontal="center" vertical="center"/>
    </xf>
    <xf numFmtId="170" fontId="62" fillId="0" borderId="12" xfId="1" applyNumberFormat="1" applyFont="1" applyFill="1" applyBorder="1" applyAlignment="1">
      <alignment horizontal="center" vertical="center"/>
    </xf>
    <xf numFmtId="170" fontId="62" fillId="0" borderId="14" xfId="1" applyNumberFormat="1" applyFont="1" applyFill="1" applyBorder="1" applyAlignment="1">
      <alignment horizontal="center" vertical="center"/>
    </xf>
    <xf numFmtId="170" fontId="62" fillId="0" borderId="67" xfId="1" applyNumberFormat="1" applyFont="1" applyFill="1" applyBorder="1" applyAlignment="1">
      <alignment horizontal="center" vertical="center"/>
    </xf>
    <xf numFmtId="168" fontId="71" fillId="0" borderId="36" xfId="0" applyNumberFormat="1" applyFont="1" applyFill="1" applyBorder="1" applyAlignment="1">
      <alignment vertical="center" wrapText="1"/>
    </xf>
    <xf numFmtId="168" fontId="71" fillId="0" borderId="15" xfId="0" applyNumberFormat="1" applyFont="1" applyFill="1" applyBorder="1" applyAlignment="1">
      <alignment vertical="center" wrapText="1"/>
    </xf>
    <xf numFmtId="168" fontId="71" fillId="0" borderId="4" xfId="0" applyNumberFormat="1" applyFont="1" applyFill="1" applyBorder="1" applyAlignment="1">
      <alignment vertical="center" wrapText="1"/>
    </xf>
    <xf numFmtId="168" fontId="71" fillId="0" borderId="0" xfId="0" applyNumberFormat="1" applyFont="1" applyFill="1" applyBorder="1" applyAlignment="1">
      <alignment vertical="center" wrapText="1"/>
    </xf>
    <xf numFmtId="168" fontId="71" fillId="0" borderId="31" xfId="0" applyNumberFormat="1" applyFont="1" applyFill="1" applyBorder="1" applyAlignment="1">
      <alignment vertical="center" wrapText="1"/>
    </xf>
    <xf numFmtId="168" fontId="71" fillId="0" borderId="9" xfId="0" applyNumberFormat="1" applyFont="1" applyFill="1" applyBorder="1" applyAlignment="1">
      <alignment vertical="center" wrapText="1"/>
    </xf>
    <xf numFmtId="167" fontId="62" fillId="0" borderId="62" xfId="0" applyNumberFormat="1" applyFont="1" applyFill="1" applyBorder="1" applyAlignment="1">
      <alignment horizontal="center" vertical="center"/>
    </xf>
    <xf numFmtId="170" fontId="62" fillId="0" borderId="26" xfId="1" applyNumberFormat="1" applyFont="1" applyFill="1" applyBorder="1" applyAlignment="1">
      <alignment horizontal="center" vertical="center"/>
    </xf>
    <xf numFmtId="170" fontId="62" fillId="0" borderId="8" xfId="1" applyNumberFormat="1" applyFont="1" applyFill="1" applyBorder="1" applyAlignment="1">
      <alignment horizontal="center" vertical="center"/>
    </xf>
    <xf numFmtId="170" fontId="62" fillId="0" borderId="56" xfId="1" applyNumberFormat="1" applyFont="1" applyFill="1" applyBorder="1" applyAlignment="1">
      <alignment horizontal="center" vertical="center"/>
    </xf>
    <xf numFmtId="170" fontId="62" fillId="0" borderId="62" xfId="1" applyNumberFormat="1" applyFont="1" applyFill="1" applyBorder="1" applyAlignment="1">
      <alignment horizontal="center" vertical="center"/>
    </xf>
    <xf numFmtId="170" fontId="62" fillId="0" borderId="38" xfId="1" applyNumberFormat="1" applyFont="1" applyFill="1" applyBorder="1" applyAlignment="1">
      <alignment horizontal="center" vertical="center"/>
    </xf>
    <xf numFmtId="170" fontId="62" fillId="0" borderId="39" xfId="1" applyNumberFormat="1" applyFont="1" applyFill="1" applyBorder="1" applyAlignment="1">
      <alignment horizontal="center" vertical="center"/>
    </xf>
    <xf numFmtId="170" fontId="62" fillId="0" borderId="40" xfId="1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167" fontId="62" fillId="0" borderId="1" xfId="0" applyNumberFormat="1" applyFont="1" applyFill="1" applyBorder="1" applyAlignment="1">
      <alignment horizontal="center" vertical="center"/>
    </xf>
    <xf numFmtId="167" fontId="62" fillId="0" borderId="3" xfId="0" applyNumberFormat="1" applyFont="1" applyFill="1" applyBorder="1" applyAlignment="1">
      <alignment horizontal="center" vertical="center"/>
    </xf>
    <xf numFmtId="167" fontId="62" fillId="0" borderId="2" xfId="0" applyNumberFormat="1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49" fontId="71" fillId="0" borderId="5" xfId="0" applyNumberFormat="1" applyFont="1" applyFill="1" applyBorder="1" applyAlignment="1">
      <alignment vertical="center" wrapText="1"/>
    </xf>
    <xf numFmtId="0" fontId="134" fillId="0" borderId="38" xfId="0" applyFont="1" applyFill="1" applyBorder="1" applyAlignment="1">
      <alignment vertical="center"/>
    </xf>
    <xf numFmtId="49" fontId="134" fillId="0" borderId="4" xfId="0" applyNumberFormat="1" applyFont="1" applyFill="1" applyBorder="1" applyAlignment="1">
      <alignment vertical="center" wrapText="1"/>
    </xf>
    <xf numFmtId="0" fontId="134" fillId="0" borderId="39" xfId="0" applyFont="1" applyFill="1" applyBorder="1" applyAlignment="1">
      <alignment vertical="center"/>
    </xf>
    <xf numFmtId="49" fontId="134" fillId="0" borderId="31" xfId="0" applyNumberFormat="1" applyFont="1" applyFill="1" applyBorder="1" applyAlignment="1">
      <alignment vertical="center" wrapText="1"/>
    </xf>
    <xf numFmtId="0" fontId="134" fillId="0" borderId="40" xfId="0" applyFont="1" applyFill="1" applyBorder="1" applyAlignment="1">
      <alignment vertical="center"/>
    </xf>
    <xf numFmtId="168" fontId="71" fillId="0" borderId="5" xfId="0" applyNumberFormat="1" applyFont="1" applyFill="1" applyBorder="1" applyAlignment="1">
      <alignment vertical="center" wrapText="1"/>
    </xf>
    <xf numFmtId="168" fontId="71" fillId="0" borderId="38" xfId="0" applyNumberFormat="1" applyFont="1" applyFill="1" applyBorder="1" applyAlignment="1">
      <alignment vertical="center" wrapText="1"/>
    </xf>
    <xf numFmtId="168" fontId="71" fillId="0" borderId="39" xfId="0" applyNumberFormat="1" applyFont="1" applyFill="1" applyBorder="1" applyAlignment="1">
      <alignment vertical="center" wrapText="1"/>
    </xf>
    <xf numFmtId="168" fontId="71" fillId="0" borderId="4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71" fillId="6" borderId="17" xfId="0" applyFont="1" applyFill="1" applyBorder="1" applyAlignment="1">
      <alignment horizontal="center" vertical="center" wrapText="1"/>
    </xf>
    <xf numFmtId="0" fontId="71" fillId="6" borderId="59" xfId="0" applyFont="1" applyFill="1" applyBorder="1" applyAlignment="1">
      <alignment horizontal="center" vertical="center" wrapText="1"/>
    </xf>
    <xf numFmtId="0" fontId="187" fillId="0" borderId="59" xfId="0" applyFont="1" applyBorder="1" applyAlignment="1">
      <alignment horizontal="center" vertical="center" wrapText="1"/>
    </xf>
    <xf numFmtId="0" fontId="71" fillId="6" borderId="0" xfId="0" applyFont="1" applyFill="1" applyAlignment="1">
      <alignment horizontal="center" vertical="center"/>
    </xf>
    <xf numFmtId="0" fontId="71" fillId="6" borderId="62" xfId="0" applyFont="1" applyFill="1" applyBorder="1" applyAlignment="1">
      <alignment horizontal="center" vertical="center" wrapText="1"/>
    </xf>
    <xf numFmtId="0" fontId="71" fillId="6" borderId="70" xfId="0" applyFont="1" applyFill="1" applyBorder="1" applyAlignment="1">
      <alignment horizontal="center" vertical="center" wrapText="1"/>
    </xf>
    <xf numFmtId="0" fontId="187" fillId="0" borderId="62" xfId="0" applyFont="1" applyBorder="1" applyAlignment="1">
      <alignment horizontal="center" vertical="center" wrapText="1"/>
    </xf>
    <xf numFmtId="0" fontId="187" fillId="0" borderId="70" xfId="0" applyFont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50" xfId="0" applyFont="1" applyFill="1" applyBorder="1" applyAlignment="1">
      <alignment horizontal="center" vertical="center" wrapText="1"/>
    </xf>
    <xf numFmtId="0" fontId="76" fillId="0" borderId="64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49" fontId="76" fillId="0" borderId="27" xfId="0" applyNumberFormat="1" applyFont="1" applyFill="1" applyBorder="1" applyAlignment="1">
      <alignment horizontal="center" vertical="center" wrapText="1"/>
    </xf>
    <xf numFmtId="49" fontId="76" fillId="0" borderId="64" xfId="0" applyNumberFormat="1" applyFont="1" applyFill="1" applyBorder="1" applyAlignment="1">
      <alignment horizontal="center" vertical="center" wrapText="1"/>
    </xf>
    <xf numFmtId="49" fontId="76" fillId="0" borderId="28" xfId="0" applyNumberFormat="1" applyFont="1" applyFill="1" applyBorder="1" applyAlignment="1">
      <alignment horizontal="center" vertical="center" wrapText="1"/>
    </xf>
    <xf numFmtId="2" fontId="76" fillId="0" borderId="55" xfId="0" applyNumberFormat="1" applyFont="1" applyFill="1" applyBorder="1" applyAlignment="1">
      <alignment horizontal="center" vertical="center" wrapText="1"/>
    </xf>
    <xf numFmtId="2" fontId="76" fillId="0" borderId="50" xfId="0" applyNumberFormat="1" applyFont="1" applyFill="1" applyBorder="1" applyAlignment="1">
      <alignment horizontal="center" vertical="center" wrapText="1"/>
    </xf>
    <xf numFmtId="0" fontId="76" fillId="0" borderId="51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6" fillId="0" borderId="73" xfId="0" applyFont="1" applyFill="1" applyBorder="1" applyAlignment="1">
      <alignment horizontal="center" vertical="center"/>
    </xf>
    <xf numFmtId="0" fontId="88" fillId="0" borderId="55" xfId="0" applyFont="1" applyFill="1" applyBorder="1" applyAlignment="1">
      <alignment horizontal="center" wrapText="1"/>
    </xf>
    <xf numFmtId="0" fontId="88" fillId="0" borderId="50" xfId="0" applyFont="1" applyFill="1" applyBorder="1" applyAlignment="1">
      <alignment horizontal="center" wrapText="1"/>
    </xf>
    <xf numFmtId="0" fontId="88" fillId="0" borderId="52" xfId="0" applyFont="1" applyFill="1" applyBorder="1" applyAlignment="1">
      <alignment horizont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center" wrapText="1"/>
    </xf>
    <xf numFmtId="0" fontId="77" fillId="0" borderId="50" xfId="0" applyFont="1" applyFill="1" applyBorder="1" applyAlignment="1">
      <alignment horizontal="center" wrapText="1"/>
    </xf>
    <xf numFmtId="0" fontId="77" fillId="0" borderId="52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0" fontId="76" fillId="0" borderId="58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6" fillId="0" borderId="62" xfId="0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60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2" fontId="76" fillId="0" borderId="62" xfId="0" applyNumberFormat="1" applyFont="1" applyFill="1" applyBorder="1" applyAlignment="1">
      <alignment horizontal="center" vertical="center" wrapText="1"/>
    </xf>
    <xf numFmtId="2" fontId="76" fillId="0" borderId="3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right"/>
    </xf>
    <xf numFmtId="49" fontId="76" fillId="0" borderId="51" xfId="0" applyNumberFormat="1" applyFont="1" applyFill="1" applyBorder="1" applyAlignment="1">
      <alignment horizontal="center" vertical="center" wrapText="1"/>
    </xf>
    <xf numFmtId="2" fontId="76" fillId="0" borderId="27" xfId="0" applyNumberFormat="1" applyFont="1" applyFill="1" applyBorder="1" applyAlignment="1">
      <alignment horizontal="center" vertical="center" wrapText="1"/>
    </xf>
    <xf numFmtId="2" fontId="76" fillId="0" borderId="64" xfId="0" applyNumberFormat="1" applyFont="1" applyFill="1" applyBorder="1" applyAlignment="1">
      <alignment horizontal="center" vertical="center" wrapText="1"/>
    </xf>
    <xf numFmtId="2" fontId="76" fillId="0" borderId="51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wrapText="1"/>
    </xf>
    <xf numFmtId="0" fontId="77" fillId="0" borderId="38" xfId="0" applyFont="1" applyFill="1" applyBorder="1" applyAlignment="1">
      <alignment horizontal="center" wrapText="1"/>
    </xf>
    <xf numFmtId="2" fontId="76" fillId="0" borderId="52" xfId="0" applyNumberFormat="1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/>
    </xf>
    <xf numFmtId="0" fontId="76" fillId="0" borderId="70" xfId="0" applyFont="1" applyFill="1" applyBorder="1" applyAlignment="1">
      <alignment horizontal="center"/>
    </xf>
    <xf numFmtId="0" fontId="76" fillId="0" borderId="34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6" fillId="0" borderId="60" xfId="0" applyFont="1" applyFill="1" applyBorder="1" applyAlignment="1">
      <alignment horizontal="center"/>
    </xf>
    <xf numFmtId="0" fontId="76" fillId="0" borderId="58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top" wrapText="1"/>
    </xf>
    <xf numFmtId="0" fontId="76" fillId="0" borderId="29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6" fillId="0" borderId="43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center"/>
    </xf>
    <xf numFmtId="0" fontId="76" fillId="0" borderId="18" xfId="0" applyFont="1" applyFill="1" applyBorder="1" applyAlignment="1">
      <alignment horizontal="center"/>
    </xf>
    <xf numFmtId="0" fontId="76" fillId="0" borderId="46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top" wrapText="1"/>
    </xf>
    <xf numFmtId="0" fontId="76" fillId="0" borderId="59" xfId="0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center" vertical="top" wrapText="1"/>
    </xf>
    <xf numFmtId="0" fontId="76" fillId="0" borderId="44" xfId="0" applyFont="1" applyFill="1" applyBorder="1" applyAlignment="1">
      <alignment horizontal="center" vertical="top" wrapText="1"/>
    </xf>
    <xf numFmtId="0" fontId="76" fillId="0" borderId="65" xfId="0" applyFont="1" applyFill="1" applyBorder="1" applyAlignment="1">
      <alignment horizontal="center" vertical="top" wrapText="1"/>
    </xf>
    <xf numFmtId="0" fontId="76" fillId="0" borderId="68" xfId="0" applyFont="1" applyFill="1" applyBorder="1" applyAlignment="1">
      <alignment horizontal="center" vertical="top" wrapText="1"/>
    </xf>
    <xf numFmtId="0" fontId="76" fillId="0" borderId="66" xfId="0" applyFont="1" applyFill="1" applyBorder="1" applyAlignment="1">
      <alignment horizontal="center"/>
    </xf>
    <xf numFmtId="0" fontId="76" fillId="0" borderId="54" xfId="0" applyFont="1" applyFill="1" applyBorder="1" applyAlignment="1">
      <alignment horizontal="center"/>
    </xf>
    <xf numFmtId="0" fontId="76" fillId="0" borderId="45" xfId="0" applyFont="1" applyFill="1" applyBorder="1" applyAlignment="1">
      <alignment horizontal="center"/>
    </xf>
    <xf numFmtId="0" fontId="76" fillId="0" borderId="44" xfId="0" applyFont="1" applyFill="1" applyBorder="1" applyAlignment="1">
      <alignment horizontal="center"/>
    </xf>
    <xf numFmtId="0" fontId="76" fillId="0" borderId="65" xfId="0" applyFont="1" applyFill="1" applyBorder="1" applyAlignment="1">
      <alignment horizontal="center"/>
    </xf>
    <xf numFmtId="0" fontId="76" fillId="0" borderId="68" xfId="0" applyFont="1" applyFill="1" applyBorder="1" applyAlignment="1">
      <alignment horizontal="center"/>
    </xf>
    <xf numFmtId="0" fontId="76" fillId="0" borderId="24" xfId="0" applyFont="1" applyFill="1" applyBorder="1" applyAlignment="1">
      <alignment horizontal="center"/>
    </xf>
    <xf numFmtId="0" fontId="76" fillId="0" borderId="77" xfId="0" applyFont="1" applyFill="1" applyBorder="1" applyAlignment="1">
      <alignment horizontal="center"/>
    </xf>
    <xf numFmtId="0" fontId="76" fillId="0" borderId="30" xfId="0" applyFont="1" applyFill="1" applyBorder="1" applyAlignment="1">
      <alignment horizontal="center"/>
    </xf>
    <xf numFmtId="0" fontId="76" fillId="0" borderId="42" xfId="0" applyFont="1" applyFill="1" applyBorder="1" applyAlignment="1">
      <alignment horizontal="center" vertical="top" wrapText="1"/>
    </xf>
    <xf numFmtId="0" fontId="76" fillId="0" borderId="70" xfId="0" applyFont="1" applyFill="1" applyBorder="1" applyAlignment="1">
      <alignment horizontal="center" vertical="top" wrapText="1"/>
    </xf>
    <xf numFmtId="0" fontId="76" fillId="0" borderId="34" xfId="0" applyFont="1" applyFill="1" applyBorder="1" applyAlignment="1">
      <alignment horizontal="center" vertical="top" wrapText="1"/>
    </xf>
    <xf numFmtId="0" fontId="76" fillId="0" borderId="57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41" xfId="0" applyFont="1" applyFill="1" applyBorder="1" applyAlignment="1">
      <alignment horizontal="center"/>
    </xf>
    <xf numFmtId="0" fontId="76" fillId="0" borderId="27" xfId="0" applyFont="1" applyFill="1" applyBorder="1" applyAlignment="1">
      <alignment horizontal="center" vertical="top" wrapText="1"/>
    </xf>
    <xf numFmtId="0" fontId="76" fillId="0" borderId="64" xfId="0" applyFont="1" applyFill="1" applyBorder="1" applyAlignment="1">
      <alignment horizontal="center" vertical="top" wrapText="1"/>
    </xf>
    <xf numFmtId="0" fontId="76" fillId="0" borderId="28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 vertical="top" wrapText="1"/>
    </xf>
    <xf numFmtId="0" fontId="76" fillId="0" borderId="52" xfId="0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/>
    </xf>
    <xf numFmtId="0" fontId="88" fillId="0" borderId="52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top" wrapText="1"/>
    </xf>
    <xf numFmtId="0" fontId="76" fillId="0" borderId="50" xfId="0" applyFont="1" applyFill="1" applyBorder="1" applyAlignment="1">
      <alignment horizontal="center" vertical="top" wrapText="1"/>
    </xf>
    <xf numFmtId="0" fontId="76" fillId="0" borderId="52" xfId="0" applyFont="1" applyFill="1" applyBorder="1" applyAlignment="1">
      <alignment horizontal="center" vertical="top" wrapText="1"/>
    </xf>
    <xf numFmtId="0" fontId="88" fillId="0" borderId="55" xfId="0" applyFont="1" applyFill="1" applyBorder="1" applyAlignment="1">
      <alignment horizontal="center" vertical="center" wrapText="1"/>
    </xf>
    <xf numFmtId="0" fontId="88" fillId="0" borderId="5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top" wrapText="1"/>
    </xf>
    <xf numFmtId="0" fontId="76" fillId="0" borderId="38" xfId="0" applyFont="1" applyFill="1" applyBorder="1" applyAlignment="1">
      <alignment horizontal="center" vertical="top" wrapText="1"/>
    </xf>
    <xf numFmtId="0" fontId="88" fillId="0" borderId="5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50" xfId="0" applyFont="1" applyFill="1" applyBorder="1" applyAlignment="1">
      <alignment horizontal="center" vertical="center" wrapText="1"/>
    </xf>
    <xf numFmtId="167" fontId="76" fillId="0" borderId="55" xfId="0" applyNumberFormat="1" applyFont="1" applyFill="1" applyBorder="1" applyAlignment="1">
      <alignment horizontal="center" vertical="center"/>
    </xf>
    <xf numFmtId="167" fontId="76" fillId="0" borderId="50" xfId="0" applyNumberFormat="1" applyFont="1" applyFill="1" applyBorder="1" applyAlignment="1">
      <alignment horizontal="center" vertical="center"/>
    </xf>
    <xf numFmtId="167" fontId="76" fillId="0" borderId="52" xfId="0" applyNumberFormat="1" applyFont="1" applyFill="1" applyBorder="1" applyAlignment="1">
      <alignment horizontal="center" vertical="center"/>
    </xf>
    <xf numFmtId="2" fontId="76" fillId="0" borderId="55" xfId="0" applyNumberFormat="1" applyFont="1" applyFill="1" applyBorder="1" applyAlignment="1">
      <alignment horizontal="center" vertical="center"/>
    </xf>
    <xf numFmtId="2" fontId="76" fillId="0" borderId="50" xfId="0" applyNumberFormat="1" applyFont="1" applyFill="1" applyBorder="1" applyAlignment="1">
      <alignment horizontal="center" vertical="center"/>
    </xf>
    <xf numFmtId="2" fontId="76" fillId="0" borderId="52" xfId="0" applyNumberFormat="1" applyFont="1" applyFill="1" applyBorder="1" applyAlignment="1">
      <alignment horizontal="center" vertical="center"/>
    </xf>
    <xf numFmtId="0" fontId="88" fillId="0" borderId="5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 wrapText="1"/>
    </xf>
    <xf numFmtId="167" fontId="76" fillId="0" borderId="5" xfId="0" applyNumberFormat="1" applyFont="1" applyFill="1" applyBorder="1" applyAlignment="1">
      <alignment horizontal="center" vertical="center"/>
    </xf>
    <xf numFmtId="167" fontId="76" fillId="0" borderId="10" xfId="0" applyNumberFormat="1" applyFont="1" applyFill="1" applyBorder="1" applyAlignment="1">
      <alignment horizontal="center" vertical="center"/>
    </xf>
    <xf numFmtId="167" fontId="76" fillId="0" borderId="38" xfId="0" applyNumberFormat="1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2" fontId="76" fillId="0" borderId="5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2" fontId="76" fillId="0" borderId="38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top" wrapText="1"/>
    </xf>
    <xf numFmtId="0" fontId="91" fillId="0" borderId="73" xfId="0" applyFont="1" applyFill="1" applyBorder="1" applyAlignment="1">
      <alignment horizontal="center" vertical="top" wrapText="1"/>
    </xf>
    <xf numFmtId="0" fontId="91" fillId="0" borderId="64" xfId="0" applyFont="1" applyFill="1" applyBorder="1" applyAlignment="1">
      <alignment horizontal="center" vertical="top" wrapText="1"/>
    </xf>
    <xf numFmtId="0" fontId="91" fillId="0" borderId="51" xfId="0" applyFont="1" applyFill="1" applyBorder="1" applyAlignment="1">
      <alignment horizontal="center" vertical="top" wrapText="1"/>
    </xf>
    <xf numFmtId="0" fontId="91" fillId="0" borderId="55" xfId="0" applyFont="1" applyFill="1" applyBorder="1" applyAlignment="1">
      <alignment horizontal="center" vertical="top" wrapText="1"/>
    </xf>
    <xf numFmtId="0" fontId="91" fillId="0" borderId="50" xfId="0" applyFont="1" applyFill="1" applyBorder="1" applyAlignment="1">
      <alignment horizontal="center" vertical="top" wrapText="1"/>
    </xf>
    <xf numFmtId="0" fontId="91" fillId="0" borderId="52" xfId="0" applyFont="1" applyFill="1" applyBorder="1" applyAlignment="1">
      <alignment horizontal="center" vertical="top" wrapText="1"/>
    </xf>
    <xf numFmtId="0" fontId="91" fillId="0" borderId="27" xfId="0" applyFont="1" applyFill="1" applyBorder="1" applyAlignment="1">
      <alignment horizontal="center" vertical="top" wrapText="1"/>
    </xf>
    <xf numFmtId="0" fontId="91" fillId="0" borderId="28" xfId="0" applyFont="1" applyFill="1" applyBorder="1" applyAlignment="1">
      <alignment horizontal="center" vertical="top" wrapText="1"/>
    </xf>
    <xf numFmtId="4" fontId="76" fillId="0" borderId="55" xfId="0" applyNumberFormat="1" applyFont="1" applyFill="1" applyBorder="1" applyAlignment="1">
      <alignment horizontal="center" vertical="center"/>
    </xf>
    <xf numFmtId="4" fontId="76" fillId="0" borderId="50" xfId="0" applyNumberFormat="1" applyFont="1" applyFill="1" applyBorder="1" applyAlignment="1">
      <alignment horizontal="center" vertical="center"/>
    </xf>
    <xf numFmtId="4" fontId="76" fillId="0" borderId="52" xfId="0" applyNumberFormat="1" applyFont="1" applyFill="1" applyBorder="1" applyAlignment="1">
      <alignment horizontal="center" vertical="center"/>
    </xf>
    <xf numFmtId="1" fontId="76" fillId="0" borderId="55" xfId="0" applyNumberFormat="1" applyFont="1" applyFill="1" applyBorder="1" applyAlignment="1">
      <alignment horizontal="center" vertical="center"/>
    </xf>
    <xf numFmtId="1" fontId="76" fillId="0" borderId="50" xfId="0" applyNumberFormat="1" applyFont="1" applyFill="1" applyBorder="1" applyAlignment="1">
      <alignment horizontal="center" vertical="center"/>
    </xf>
    <xf numFmtId="1" fontId="76" fillId="0" borderId="52" xfId="0" applyNumberFormat="1" applyFont="1" applyFill="1" applyBorder="1" applyAlignment="1">
      <alignment horizontal="center" vertical="center"/>
    </xf>
    <xf numFmtId="2" fontId="76" fillId="0" borderId="31" xfId="0" applyNumberFormat="1" applyFont="1" applyFill="1" applyBorder="1" applyAlignment="1">
      <alignment horizontal="center" vertical="center"/>
    </xf>
    <xf numFmtId="2" fontId="76" fillId="0" borderId="9" xfId="0" applyNumberFormat="1" applyFont="1" applyFill="1" applyBorder="1" applyAlignment="1">
      <alignment horizontal="center" vertical="center"/>
    </xf>
    <xf numFmtId="2" fontId="76" fillId="0" borderId="40" xfId="0" applyNumberFormat="1" applyFont="1" applyFill="1" applyBorder="1" applyAlignment="1">
      <alignment horizontal="center" vertical="center"/>
    </xf>
    <xf numFmtId="0" fontId="76" fillId="0" borderId="4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0" fontId="88" fillId="0" borderId="4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0" borderId="64" xfId="0" applyFont="1" applyFill="1" applyBorder="1" applyAlignment="1">
      <alignment horizontal="center" vertical="center" wrapText="1"/>
    </xf>
    <xf numFmtId="0" fontId="194" fillId="0" borderId="0" xfId="0" applyNumberFormat="1" applyFont="1" applyFill="1" applyBorder="1" applyAlignment="1">
      <alignment horizontal="center" vertical="top" wrapText="1"/>
    </xf>
    <xf numFmtId="0" fontId="76" fillId="0" borderId="0" xfId="0" applyNumberFormat="1" applyFont="1" applyFill="1" applyBorder="1" applyAlignment="1">
      <alignment horizontal="left" vertical="top" wrapText="1"/>
    </xf>
    <xf numFmtId="0" fontId="76" fillId="0" borderId="10" xfId="0" applyNumberFormat="1" applyFont="1" applyFill="1" applyBorder="1" applyAlignment="1">
      <alignment horizontal="left" vertical="top" wrapText="1"/>
    </xf>
    <xf numFmtId="0" fontId="76" fillId="0" borderId="55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</cellXfs>
  <cellStyles count="299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2 2 2 2 2 3 2 2" xfId="292"/>
    <cellStyle name="Обычный 3 2 2 2 3 2 2 2 2 2 4 2 2 2 2 2 3 2 3" xfId="296"/>
    <cellStyle name="Обычный 3 2 2 2 3 2 2 2 2 2 4 2 2 2 2 2 3 3" xfId="295"/>
    <cellStyle name="Обычный 3 2 2 2 3 2 2 2 2 2 4 2 2 2 2 2 3 4" xfId="298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Обычный 7 2 2" xfId="294"/>
    <cellStyle name="Обычный 7 2 3" xfId="297"/>
    <cellStyle name="Обычный 8" xfId="293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D8F913"/>
      <color rgb="FFB05408"/>
      <color rgb="FFC45C97"/>
      <color rgb="FF3C908C"/>
      <color rgb="FF8B3180"/>
      <color rgb="FF660066"/>
      <color rgb="FF47375B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6.7593047995852237E-2"/>
                  <c:y val="-3.4970734674832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526079257967382E-2"/>
                  <c:y val="-4.2012215752566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83008210741379E-2"/>
                  <c:y val="4.926505516832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102289067507081E-3"/>
                  <c:y val="-3.0791450491946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596836590257084E-2"/>
                  <c:y val="-4.3544880107931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93151997846E-2"/>
                  <c:y val="4.0143318671842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диаграмма!$BA$27:$BF$27</c:f>
              <c:strCache>
                <c:ptCount val="6"/>
                <c:pt idx="0">
                  <c:v>2 кв. 2016</c:v>
                </c:pt>
                <c:pt idx="1">
                  <c:v>3 кв. 2016</c:v>
                </c:pt>
                <c:pt idx="2">
                  <c:v>4 кв. 2016</c:v>
                </c:pt>
                <c:pt idx="3">
                  <c:v>1 кв. 2017</c:v>
                </c:pt>
                <c:pt idx="4">
                  <c:v>2 кв. 2017</c:v>
                </c:pt>
                <c:pt idx="5">
                  <c:v>3 кв. 2017</c:v>
                </c:pt>
              </c:strCache>
            </c:strRef>
          </c:cat>
          <c:val>
            <c:numRef>
              <c:f>(диаграмма!$BA$28,диаграмма!$BB$28,диаграмма!$BC$28,диаграмма!$BD$28,диаграмма!$BE$28,диаграмма!$BF$28)</c:f>
              <c:numCache>
                <c:formatCode>#,##0</c:formatCode>
                <c:ptCount val="6"/>
                <c:pt idx="0">
                  <c:v>3131</c:v>
                </c:pt>
                <c:pt idx="1">
                  <c:v>3030</c:v>
                </c:pt>
                <c:pt idx="2">
                  <c:v>3466</c:v>
                </c:pt>
                <c:pt idx="3">
                  <c:v>3591</c:v>
                </c:pt>
                <c:pt idx="4">
                  <c:v>3177</c:v>
                </c:pt>
                <c:pt idx="5">
                  <c:v>3024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8088958128588201E-2"/>
                  <c:y val="4.5316746414712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314457410214179E-2"/>
                  <c:y val="3.784453307525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354106071301542E-4"/>
                  <c:y val="-1.342357476558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511934887297715E-2"/>
                  <c:y val="3.2978439762029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093679511070373E-2"/>
                  <c:y val="3.163561822524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989613018167887E-2"/>
                  <c:y val="-4.7680289506079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диаграмма!$BA$27:$BF$27</c:f>
              <c:strCache>
                <c:ptCount val="6"/>
                <c:pt idx="0">
                  <c:v>2 кв. 2016</c:v>
                </c:pt>
                <c:pt idx="1">
                  <c:v>3 кв. 2016</c:v>
                </c:pt>
                <c:pt idx="2">
                  <c:v>4 кв. 2016</c:v>
                </c:pt>
                <c:pt idx="3">
                  <c:v>1 кв. 2017</c:v>
                </c:pt>
                <c:pt idx="4">
                  <c:v>2 кв. 2017</c:v>
                </c:pt>
                <c:pt idx="5">
                  <c:v>3 кв. 2017</c:v>
                </c:pt>
              </c:strCache>
            </c:strRef>
          </c:cat>
          <c:val>
            <c:numRef>
              <c:f>(диаграмма!$BA$29,диаграмма!$BB$29,диаграмма!$BC$29,диаграмма!$BD$29,диаграмма!$BE$29,диаграмма!$BF$29)</c:f>
              <c:numCache>
                <c:formatCode>#,##0</c:formatCode>
                <c:ptCount val="6"/>
                <c:pt idx="0">
                  <c:v>3045</c:v>
                </c:pt>
                <c:pt idx="1">
                  <c:v>3860</c:v>
                </c:pt>
                <c:pt idx="2">
                  <c:v>3816</c:v>
                </c:pt>
                <c:pt idx="3">
                  <c:v>2797</c:v>
                </c:pt>
                <c:pt idx="4">
                  <c:v>3187</c:v>
                </c:pt>
                <c:pt idx="5">
                  <c:v>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5952"/>
        <c:axId val="125756512"/>
      </c:lineChart>
      <c:catAx>
        <c:axId val="12575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25756512"/>
        <c:crosses val="autoZero"/>
        <c:auto val="1"/>
        <c:lblAlgn val="ctr"/>
        <c:lblOffset val="100"/>
        <c:noMultiLvlLbl val="0"/>
      </c:catAx>
      <c:valAx>
        <c:axId val="125756512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25755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начисленных ДКВ на 01.10.2017 г. </a:t>
            </a:r>
            <a:endParaRPr lang="ru-RU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</c:spPr>
    </c:title>
    <c:autoTitleDeleted val="0"/>
    <c:view3D>
      <c:rotX val="40"/>
      <c:rotY val="2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5504550337628E-2"/>
          <c:y val="0.11845123060380768"/>
          <c:w val="0.83772321416659146"/>
          <c:h val="0.76075879305987948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0243957571357232E-2"/>
                  <c:y val="7.03292710149069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31578947368421E-3"/>
                  <c:y val="-8.60967397720797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ru-RU" sz="1050" b="0" i="0" u="none" strike="noStrike" kern="1200" baseline="0">
                      <a:solidFill>
                        <a:srgbClr val="000000"/>
                      </a:solidFill>
                      <a:latin typeface="Times New Roman" panose="02020603050405020304" pitchFamily="18" charset="0"/>
                      <a:ea typeface="Calibri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389473684210526"/>
                      <c:h val="0.13252892484196074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448066307501036"/>
                  <c:y val="-3.9139104217415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89486945710733E-2"/>
                  <c:y val="-6.117978775320264E-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30837269299928"/>
                      <c:h val="0.1083870732816097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184666390385409E-2"/>
                  <c:y val="8.38287907170414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5678014448584"/>
                      <c:h val="0.111999934523304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2.1465594695399794E-2"/>
                  <c:y val="4.51306311237335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2808818897637669E-2"/>
                  <c:y val="7.54958580874462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6903108164111065E-2"/>
                  <c:y val="3.78659917110595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4487380571314"/>
                      <c:h val="0.12901998778450391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диаграмма!$A$57:$A$69</c:f>
              <c:numCache>
                <c:formatCode>General</c:formatCode>
                <c:ptCount val="13"/>
              </c:numCache>
            </c:numRef>
          </c:cat>
          <c:val>
            <c:numRef>
              <c:f>диаграмма!$E$57:$E$69</c:f>
              <c:numCache>
                <c:formatCode>0.00</c:formatCode>
                <c:ptCount val="13"/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>
      <c:oddFooter>&amp;C11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037280"/>
        <c:axId val="162037840"/>
        <c:axId val="0"/>
      </c:bar3DChart>
      <c:catAx>
        <c:axId val="1620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03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03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849351997771095E-2"/>
                  <c:y val="4.190945821509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63403536534152E-2"/>
                  <c:y val="-3.390823110443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542127588059892E-2"/>
                  <c:y val="-2.2544045669699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449769865387787E-2"/>
                  <c:y val="-3.0533558818529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723076293403074E-2"/>
                  <c:y val="-1.9963045481795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-3.0249763628283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-3.73134751265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8835424039763E-2"/>
                  <c:y val="-4.1878357298591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44210314616287E-2"/>
                  <c:y val="-3.589912221834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712461681845569E-2"/>
                  <c:y val="-3.550586529943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87525007871E-2"/>
                  <c:y val="-4.4813393104805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51748865941807E-2"/>
                  <c:y val="-4.91559581305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790810349002043E-2"/>
                  <c:y val="-2.798119167136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40895971372114E-2"/>
                  <c:y val="3.6158382350177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69482077089811E-2"/>
                  <c:y val="3.82883881758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303774158772148E-3"/>
                  <c:y val="3.6314897830748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0898607259847506E-4"/>
                  <c:y val="3.335361507052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983552"/>
        <c:axId val="162984112"/>
      </c:lineChart>
      <c:catAx>
        <c:axId val="1629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98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8411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98355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40158642153753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857735885620718E-2"/>
                  <c:y val="2.1677651894244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339476304257242E-2"/>
                  <c:y val="1.938341081605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635883865055458E-2"/>
                  <c:y val="-1.1354414299192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60779133546484E-3"/>
                  <c:y val="-9.75244720351812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954851033256759E-2"/>
                  <c:y val="-3.2509373918932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0055189843492748"/>
                  <c:y val="-2.0701612055969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927800437331485E-2"/>
                  <c:y val="-5.003734649266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359057737127496E-2"/>
                  <c:y val="-3.971402282406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89747093792034E-2"/>
                  <c:y val="-3.0731307755215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36830968389368E-2"/>
                  <c:y val="-2.7121211686721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051695867120879E-2"/>
                  <c:y val="-2.629676564277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211230981040647E-2"/>
                  <c:y val="2.634238716299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07935766371771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828857744060768E-2"/>
                  <c:y val="1.55256550663740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35334673778717E-2"/>
                  <c:y val="2.9726070143999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12182748191799E-2"/>
                  <c:y val="5.027621875284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57003679724953E-2"/>
                  <c:y val="2.925160633372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261406182229372E-2"/>
                  <c:y val="-2.5354155353274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23881054948591E-2"/>
                  <c:y val="-2.891023944658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988032"/>
        <c:axId val="162988592"/>
      </c:lineChart>
      <c:catAx>
        <c:axId val="1629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98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88592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988032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884592"/>
        <c:axId val="162885152"/>
        <c:axId val="0"/>
      </c:bar3DChart>
      <c:catAx>
        <c:axId val="16288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88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8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88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446206182381496E-2"/>
                  <c:y val="-5.476224562838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971353120123993E-2"/>
                  <c:y val="4.1792412312097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96556736773866E-2"/>
                  <c:y val="3.317285339332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339038121186E-2"/>
                  <c:y val="-5.3645021645021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90600141008247E-2"/>
                  <c:y val="-3.913583529331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348190998886281E-2"/>
                  <c:y val="5.229111646160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773497667826545E-2"/>
                  <c:y val="3.980702015061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09827899387608E-2"/>
                  <c:y val="2.8286331907659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16490249977013E-3"/>
                  <c:y val="2.2844594130400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92651522252099E-2"/>
                  <c:y val="-4.053636639117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82444081159819E-2"/>
                  <c:y val="-4.8639858465821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65429115570409E-2"/>
                  <c:y val="5.0112826805740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225467886676694E-2"/>
                  <c:y val="-3.9211371305859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308107583420683E-2"/>
                  <c:y val="3.115578612021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14165334404337E-2"/>
                  <c:y val="3.162337721127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828398972067145E-2"/>
                  <c:y val="5.515817413667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081611707552521E-2"/>
                  <c:y val="6.409486240945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30065010542702E-2"/>
                  <c:y val="5.374874381493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951462163935389E-2"/>
                  <c:y val="-3.184066327636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549827872671862E-2"/>
                  <c:y val="-3.73343260324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334045233766121E-2"/>
                  <c:y val="4.3008527945491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041712"/>
        <c:axId val="159042272"/>
      </c:lineChart>
      <c:catAx>
        <c:axId val="15904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04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04227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04171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868350021931782E-2"/>
                  <c:y val="-3.8450030080108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236288205968E-2"/>
                  <c:y val="-3.8995693795054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564853510986027E-2"/>
                  <c:y val="-4.2253052867109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682584888373234E-2"/>
                  <c:y val="-4.1217663883816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443505860659141E-2"/>
                  <c:y val="-4.240450884988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5.1097132363030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31166258564514E-2"/>
                  <c:y val="-4.865642183921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572906514739557E-3"/>
                  <c:y val="-5.0241696307007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524727750350997E-2"/>
                  <c:y val="3.1291492078904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1456268341433527E-2"/>
                  <c:y val="3.1218138832891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0293231022822E-2"/>
                  <c:y val="-3.376597675915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13629509674943E-2"/>
                  <c:y val="-4.629988284589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485859641E-2"/>
                  <c:y val="-3.76655725247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04476178037804E-2"/>
                  <c:y val="-5.4209104246044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5158198903001E-2"/>
                  <c:y val="-3.8885400065437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8224960361365E-2"/>
                  <c:y val="-3.6580841609760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910257134733448E-2"/>
                  <c:y val="3.640290278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744362202089857E-2"/>
                  <c:y val="-5.16092771197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13466228127455E-2"/>
                  <c:y val="4.4509852554698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397245307694453E-2"/>
                  <c:y val="-3.725051980537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87181926935363E-2"/>
                  <c:y val="4.4940736909875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053884131241746E-2"/>
                  <c:y val="4.8645075833535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46192"/>
        <c:axId val="159538880"/>
      </c:lineChart>
      <c:catAx>
        <c:axId val="15904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3888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04619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07437361628804E-2"/>
                  <c:y val="-3.954590708966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818528905066361E-2"/>
                  <c:y val="3.738575915899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551848540156821E-2"/>
                  <c:y val="3.03437938277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504011258015557E-2"/>
                  <c:y val="-2.893064532237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56564675734E-2"/>
                  <c:y val="4.495855380580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9829808668632E-2"/>
                  <c:y val="4.142631732485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35538929694E-2"/>
                  <c:y val="4.153885547821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896975246475943E-2"/>
                  <c:y val="4.9095865552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3274101514E-2"/>
                  <c:y val="4.1539147785102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922519407120134E-2"/>
                  <c:y val="4.622833494394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644633670407951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567180750368681E-2"/>
                  <c:y val="3.445859794414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1740016603836429E-2"/>
                  <c:y val="-9.13952260697113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28337504239154E-2"/>
                  <c:y val="-3.8993154757206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796979156525092E-2"/>
                  <c:y val="-2.393408830357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148296512583467E-2"/>
                  <c:y val="-3.2437295787097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22998449760742E-3"/>
                  <c:y val="1.81961040168228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741074192454412E-2"/>
                  <c:y val="-4.763023879719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104984035449342E-4"/>
                  <c:y val="-1.378226995009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053772586835872E-2"/>
                  <c:y val="5.1996134533662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066687846316777E-2"/>
                  <c:y val="-5.0523762644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30552172179424E-4"/>
                  <c:y val="-2.952874202799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395543323701565E-2"/>
                  <c:y val="-6.1246700623492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262276942997279E-2"/>
                  <c:y val="5.2694716717316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592646535312764E-2"/>
                  <c:y val="6.090370814250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542800"/>
        <c:axId val="159543360"/>
      </c:lineChart>
      <c:catAx>
        <c:axId val="15954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4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4336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4280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62269833892001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256269673522025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680508444202594E-2"/>
                  <c:y val="3.8617627790769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18159198204E-2"/>
                  <c:y val="3.472548801823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6148378597035E-2"/>
                  <c:y val="4.1871667403114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99345497873242E-3"/>
                  <c:y val="-2.090571794427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153454028893124E-2"/>
                  <c:y val="-3.124298366931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161948109201912E-2"/>
                  <c:y val="4.225689279200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076625150728948E-2"/>
                  <c:y val="3.264445567626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210975405016517E-2"/>
                  <c:y val="-3.7174121875778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744086133423912E-2"/>
                  <c:y val="-2.9883576177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8877240349714828E-3"/>
                  <c:y val="-2.658692741569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84328546728634E-2"/>
                  <c:y val="-5.3265756628811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777638938837483E-2"/>
                  <c:y val="4.008163805114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5792197575822E-2"/>
                  <c:y val="-2.42549849504242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794725412367742E-2"/>
                  <c:y val="2.46364835867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51245849857982E-2"/>
                  <c:y val="-3.1419064735294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146175988325004E-2"/>
                  <c:y val="3.2671880238219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814816"/>
        <c:axId val="163815376"/>
      </c:lineChart>
      <c:catAx>
        <c:axId val="1638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81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15376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8148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818736"/>
        <c:axId val="163819296"/>
        <c:axId val="0"/>
      </c:bar3DChart>
      <c:catAx>
        <c:axId val="16381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8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1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818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01.10.2017г.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- 24,6%
(2016г. - 24,4%)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- 31,4%
(2016г. - 30,2%)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225538742408641E-2"/>
                  <c:y val="-2.039475553356335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- 26,4%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- 27,9%)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55275582297587"/>
                      <c:h val="0.18934281685135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8.5761752408688496E-2"/>
                  <c:y val="-0.128126971427183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- 14,9%
(2016г. - 16,4%)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732114781904"/>
                      <c:h val="0.1328627152337655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- 2,7%
(2016г. - 1,1%)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24.6</c:v>
                </c:pt>
                <c:pt idx="1">
                  <c:v>31.4</c:v>
                </c:pt>
                <c:pt idx="2">
                  <c:v>26.4</c:v>
                </c:pt>
                <c:pt idx="3">
                  <c:v>14.9</c:v>
                </c:pt>
                <c:pt idx="4">
                  <c:v>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038512"/>
        <c:axId val="164039072"/>
        <c:axId val="0"/>
      </c:bar3DChart>
      <c:catAx>
        <c:axId val="1640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0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3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03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Динамика индекса потребительских цен по Красноярскому краю 2016-2017 гг. </a:t>
            </a:r>
            <a:r>
              <a:rPr lang="ru-RU" sz="1600"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0.10048904522493651"/>
          <c:y val="0.10337509638122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192101153796732E-2"/>
          <c:y val="0.16342457585187575"/>
          <c:w val="0.93599053652949327"/>
          <c:h val="0.67052216820817301"/>
        </c:manualLayout>
      </c:layout>
      <c:lineChart>
        <c:grouping val="standard"/>
        <c:varyColors val="0"/>
        <c:ser>
          <c:idx val="0"/>
          <c:order val="0"/>
          <c:tx>
            <c:strRef>
              <c:f>'дин. цен '!$H$73</c:f>
              <c:strCache>
                <c:ptCount val="1"/>
                <c:pt idx="0">
                  <c:v>2016</c:v>
                </c:pt>
              </c:strCache>
            </c:strRef>
          </c:tx>
          <c:spPr>
            <a:ln w="31750" cap="rnd">
              <a:solidFill>
                <a:schemeClr val="accent1">
                  <a:lumMod val="75000"/>
                </a:schemeClr>
              </a:solidFill>
              <a:prstDash val="lgDash"/>
              <a:round/>
              <a:headEnd type="none" w="sm" len="sm"/>
              <a:tailEnd type="none" w="sm" len="sm"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6824494468687335E-2"/>
                  <c:y val="-1.8328906217817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177498302788934E-2"/>
                  <c:y val="-2.9925036693479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690254254909516E-2"/>
                  <c:y val="-3.886236491087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60281264464098E-2"/>
                  <c:y val="-3.2904146099278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660281264464098E-2"/>
                  <c:y val="-3.5883255505077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38742881661411E-2"/>
                  <c:y val="-3.8340023762478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288470252494235E-2"/>
                  <c:y val="-3.886236491087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032092276433962E-2"/>
                  <c:y val="-3.5883255505077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775714300373681E-2"/>
                  <c:y val="-4.4820583722474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'дин. цен '!$I$72:$T$72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'!$I$73:$T$73</c:f>
              <c:numCache>
                <c:formatCode>#\ ##0.0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  <c:pt idx="3" formatCode="0.0">
                  <c:v>102.18</c:v>
                </c:pt>
                <c:pt idx="4" formatCode="0.0">
                  <c:v>102.26</c:v>
                </c:pt>
                <c:pt idx="5" formatCode="0.0">
                  <c:v>102.36</c:v>
                </c:pt>
                <c:pt idx="6" formatCode="0.0">
                  <c:v>102.76</c:v>
                </c:pt>
                <c:pt idx="7" formatCode="0.0">
                  <c:v>103.18</c:v>
                </c:pt>
                <c:pt idx="8" formatCode="0.0">
                  <c:v>103.3</c:v>
                </c:pt>
                <c:pt idx="9" formatCode="0.0">
                  <c:v>103.7</c:v>
                </c:pt>
                <c:pt idx="10" formatCode="0.0">
                  <c:v>104.2</c:v>
                </c:pt>
                <c:pt idx="11" formatCode="0.0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'дин. цен '!$H$74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flat">
              <a:solidFill>
                <a:srgbClr val="C00000"/>
              </a:solidFill>
              <a:miter lim="800000"/>
              <a:headEnd type="none" w="sm" len="sm"/>
              <a:tailEnd type="none" w="sm" len="sm"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526141371065702E-2"/>
                  <c:y val="4.5291845989895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923464287276667E-2"/>
                  <c:y val="5.3923522273768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923464287276667E-2"/>
                  <c:y val="5.7208283613092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237558781291739E-2"/>
                  <c:y val="3.872208873570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634881697502711E-2"/>
                  <c:y val="3.6252711986505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237558781291739E-2"/>
                  <c:y val="3.6252634784042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263070685532948E-2"/>
                  <c:y val="3.337544154721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006692709472571E-2"/>
                  <c:y val="4.2007021257700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891259673562988E-2"/>
                  <c:y val="4.488415369483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'дин. цен '!$I$72:$T$72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'!$I$74:$T$74</c:f>
              <c:numCache>
                <c:formatCode>#\ ##0.0</c:formatCode>
                <c:ptCount val="12"/>
                <c:pt idx="0">
                  <c:v>100.36</c:v>
                </c:pt>
                <c:pt idx="1">
                  <c:v>100.44</c:v>
                </c:pt>
                <c:pt idx="2">
                  <c:v>100.57</c:v>
                </c:pt>
                <c:pt idx="3" formatCode="0.0">
                  <c:v>100.8</c:v>
                </c:pt>
                <c:pt idx="4" formatCode="0.0">
                  <c:v>100.77</c:v>
                </c:pt>
                <c:pt idx="5" formatCode="0.0">
                  <c:v>101.23</c:v>
                </c:pt>
                <c:pt idx="6" formatCode="0.0">
                  <c:v>101.26</c:v>
                </c:pt>
                <c:pt idx="7" formatCode="0.0">
                  <c:v>101.12</c:v>
                </c:pt>
                <c:pt idx="8" formatCode="0.0">
                  <c:v>101.15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041872"/>
        <c:axId val="164042432"/>
      </c:lineChart>
      <c:catAx>
        <c:axId val="16404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4042432"/>
        <c:crosses val="autoZero"/>
        <c:auto val="1"/>
        <c:lblAlgn val="ctr"/>
        <c:lblOffset val="100"/>
        <c:noMultiLvlLbl val="0"/>
      </c:catAx>
      <c:valAx>
        <c:axId val="164042432"/>
        <c:scaling>
          <c:orientation val="minMax"/>
          <c:min val="97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4041872"/>
        <c:crosses val="autoZero"/>
        <c:crossBetween val="between"/>
      </c:valAx>
      <c:spPr>
        <a:solidFill>
          <a:schemeClr val="bg1"/>
        </a:solidFill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33631853482246232"/>
          <c:y val="0.91852159232694008"/>
          <c:w val="0.30219899373830206"/>
          <c:h val="6.3603751238265657E-2"/>
        </c:manualLayout>
      </c:layout>
      <c:overlay val="0"/>
      <c:spPr>
        <a:noFill/>
        <a:ln>
          <a:noFill/>
          <a:round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045792"/>
        <c:axId val="163174688"/>
        <c:axId val="0"/>
      </c:bar3DChart>
      <c:catAx>
        <c:axId val="1640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1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04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177488"/>
        <c:axId val="163178048"/>
        <c:axId val="0"/>
      </c:bar3DChart>
      <c:catAx>
        <c:axId val="16317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17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7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177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180848"/>
        <c:axId val="163181408"/>
        <c:axId val="0"/>
      </c:bar3DChart>
      <c:catAx>
        <c:axId val="16318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1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8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180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914416"/>
        <c:axId val="164914976"/>
        <c:axId val="0"/>
      </c:bar3DChart>
      <c:catAx>
        <c:axId val="16491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91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1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91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01.10.2016г.</c:v>
                </c:pt>
                <c:pt idx="1">
                  <c:v>на 01.10.2017г.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43.6</c:v>
                </c:pt>
                <c:pt idx="1">
                  <c:v>51.8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01.10.2016г.</c:v>
                </c:pt>
                <c:pt idx="1">
                  <c:v>на 01.10.2017г.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56.4</c:v>
                </c:pt>
                <c:pt idx="1">
                  <c:v>48.2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5761552"/>
        <c:axId val="125762112"/>
        <c:axId val="0"/>
      </c:bar3DChart>
      <c:catAx>
        <c:axId val="125761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2576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76211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2576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01.10.2016г.</c:v>
                </c:pt>
                <c:pt idx="1">
                  <c:v>на 01.10.2017г.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34.700000000000003</c:v>
                </c:pt>
                <c:pt idx="1">
                  <c:v>33.1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01.10.2016г.</c:v>
                </c:pt>
                <c:pt idx="1">
                  <c:v>на 01.10.2017г.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31.9</c:v>
                </c:pt>
                <c:pt idx="1">
                  <c:v>32.1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01.10.2016г.</c:v>
                </c:pt>
                <c:pt idx="1">
                  <c:v>на 01.10.2017г.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33.4</c:v>
                </c:pt>
                <c:pt idx="1">
                  <c:v>34.799999999999997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702096"/>
        <c:axId val="160702656"/>
        <c:axId val="0"/>
      </c:bar3DChart>
      <c:catAx>
        <c:axId val="16070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070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7026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070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559206723711667"/>
          <c:y val="3.6697247706428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0.12234935764608371"/>
          <c:w val="0.87640449438202261"/>
          <c:h val="0.6060766500177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1636812315561E-3"/>
                  <c:y val="7.518689018840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110224944939067E-3"/>
                  <c:y val="7.3524824701706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174734951967191E-3"/>
                  <c:y val="7.02913847772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(диаграмма!$CD$3,диаграмма!$CP$3,диаграмма!$DB$3)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(диаграмма!$CD$4,диаграмма!$CP$4,диаграмма!$DB$4)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3.6037530950906254E-3"/>
                  <c:y val="8.339321185819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029435490851834E-3"/>
                  <c:y val="8.174316734801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011879623123848E-3"/>
                  <c:y val="8.176425528094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(диаграмма!$CD$3,диаграмма!$CP$3,диаграмма!$DB$3)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(диаграмма!$CD$5,диаграмма!$CP$5,диаграмма!$DB$5)</c:f>
              <c:numCache>
                <c:formatCode>0.0</c:formatCode>
                <c:ptCount val="3"/>
              </c:numCache>
            </c:numRef>
          </c:val>
        </c:ser>
        <c:ser>
          <c:idx val="2"/>
          <c:order val="2"/>
          <c:tx>
            <c:strRef>
              <c:f>диаграмма!$A$6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(диаграмма!$CD$3,диаграмма!$CP$3,диаграмма!$DB$3)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(диаграмма!$CD$6,диаграмма!$CP$6,диаграмма!$DB$6)</c:f>
              <c:numCache>
                <c:formatCode>0.0</c:formatCode>
                <c:ptCount val="3"/>
              </c:numCache>
            </c:numRef>
          </c:val>
        </c:ser>
        <c:ser>
          <c:idx val="3"/>
          <c:order val="3"/>
          <c:tx>
            <c:strRef>
              <c:f>диаграмма!$A$7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(диаграмма!$CD$3,диаграмма!$CP$3,диаграмма!$DB$3)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(диаграмма!$CD$7,диаграмма!$CP$7,диаграмма!$DB$7)</c:f>
              <c:numCache>
                <c:formatCode>0.0</c:formatCode>
                <c:ptCount val="3"/>
              </c:numCache>
            </c:numRef>
          </c:val>
        </c:ser>
        <c:ser>
          <c:idx val="4"/>
          <c:order val="4"/>
          <c:tx>
            <c:strRef>
              <c:f>диаграмма!$A$8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22189086037268E-3"/>
                  <c:y val="9.992812070300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(диаграмма!$CD$3,диаграмма!$CP$3,диаграмма!$DB$3)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(диаграмма!$CD$8,диаграмма!$CP$8,диаграмма!$DB$8)</c:f>
              <c:numCache>
                <c:formatCode>0.0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061920"/>
        <c:axId val="161062480"/>
        <c:axId val="0"/>
      </c:bar3DChart>
      <c:catAx>
        <c:axId val="1610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106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6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1061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80365396058392"/>
          <c:y val="0.80138919022208177"/>
          <c:w val="0.59334570060893799"/>
          <c:h val="0.15589159403835004"/>
        </c:manualLayout>
      </c:layout>
      <c:overlay val="1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сентябрь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pPr>
                      <a:defRPr sz="1800" b="1"/>
                    </a:pPr>
                    <a:fld id="{CB343838-D347-4214-B13E-34D51CB4B11A}" type="VALUE">
                      <a:rPr lang="en-US" b="0"/>
                      <a:pPr>
                        <a:defRPr sz="1800"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sz="1800" b="0"/>
                    </a:pPr>
                    <a:fld id="{BF44B23D-084F-4F68-A104-697269113FB3}" type="VALUE">
                      <a:rPr lang="en-US" b="1"/>
                      <a:pPr>
                        <a:defRPr sz="1800"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3729.05</c:v>
                </c:pt>
                <c:pt idx="1">
                  <c:v>4228.7</c:v>
                </c:pt>
                <c:pt idx="2">
                  <c:v>5297.67</c:v>
                </c:pt>
                <c:pt idx="3">
                  <c:v>5756.2</c:v>
                </c:pt>
                <c:pt idx="4">
                  <c:v>6273.44</c:v>
                </c:pt>
                <c:pt idx="5">
                  <c:v>6308.02</c:v>
                </c:pt>
                <c:pt idx="6">
                  <c:v>6605.01</c:v>
                </c:pt>
                <c:pt idx="7">
                  <c:v>8947.8700000000008</c:v>
                </c:pt>
              </c:numCache>
            </c:numRef>
          </c:val>
        </c:ser>
        <c:ser>
          <c:idx val="1"/>
          <c:order val="1"/>
          <c:tx>
            <c:v>2016 сентябрь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3632.13</c:v>
                </c:pt>
                <c:pt idx="1">
                  <c:v>4094.41</c:v>
                </c:pt>
                <c:pt idx="2">
                  <c:v>5391.83</c:v>
                </c:pt>
                <c:pt idx="3">
                  <c:v>5560.86</c:v>
                </c:pt>
                <c:pt idx="4">
                  <c:v>6285.28</c:v>
                </c:pt>
                <c:pt idx="5">
                  <c:v>5468.52</c:v>
                </c:pt>
                <c:pt idx="6">
                  <c:v>6480.28</c:v>
                </c:pt>
                <c:pt idx="7">
                  <c:v>9172.7800000000007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61065840"/>
        <c:axId val="161066400"/>
      </c:barChart>
      <c:catAx>
        <c:axId val="16106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10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66400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106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Footer>&amp;C5</c:oddFooter>
    </c:headerFooter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распределения налогов, сборов и иных обязательных платежей консолидированного</a:t>
            </a:r>
            <a:r>
              <a:rPr lang="ru-RU" baseline="0"/>
              <a:t> бюджета края  в </a:t>
            </a:r>
            <a:r>
              <a:rPr lang="ru-RU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920436817472701E-2"/>
          <c:y val="0.24671979248637735"/>
          <c:w val="0.94851794071757956"/>
          <c:h val="0.51968637140740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диаграмма!$D$29:$D$30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chemeClr val="accent5">
                    <a:lumMod val="40000"/>
                    <a:lumOff val="60000"/>
                  </a:schemeClr>
                </a:gs>
                <a:gs pos="100000">
                  <a:srgbClr val="3C908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диаграмма!$E$29:$E$30</c:f>
              <c:numCache>
                <c:formatCode>0.0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диаграмма!$F$27</c:f>
              <c:strCache>
                <c:ptCount val="1"/>
              </c:strCache>
            </c:strRef>
          </c:tx>
          <c:spPr>
            <a:gradFill>
              <a:gsLst>
                <a:gs pos="1000">
                  <a:srgbClr val="C45C97"/>
                </a:gs>
                <a:gs pos="100000">
                  <a:srgbClr val="8B3180"/>
                </a:gs>
              </a:gsLst>
              <a:lin ang="5400000" scaled="1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диаграмма!$F$28:$F$30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462032"/>
        <c:axId val="161462592"/>
      </c:barChart>
      <c:catAx>
        <c:axId val="16146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14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62592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161462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501329439165645E-2"/>
          <c:y val="0.84545369397992698"/>
          <c:w val="0.80713497442912352"/>
          <c:h val="0.147900998522858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778621367545137E-2"/>
          <c:y val="4.0720993150465318E-2"/>
          <c:w val="0.75659630232295594"/>
          <c:h val="0.8368823181111159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диаграмма!$E$34</c:f>
              <c:strCache>
                <c:ptCount val="1"/>
              </c:strCache>
            </c:strRef>
          </c:tx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4240669877858695E-3"/>
                  <c:y val="-0.162162096920753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230487169080256E-3"/>
                  <c:y val="-0.15752896605728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диаграмма!$F$34:$G$34</c:f>
              <c:numCache>
                <c:formatCode>#,##0.00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диаграмма!$E$35</c:f>
              <c:strCache>
                <c:ptCount val="1"/>
              </c:strCache>
            </c:strRef>
          </c:tx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7.7458045235192178E-3"/>
                  <c:y val="-0.15797254531554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35270809811381E-3"/>
                  <c:y val="-0.17559976729694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диаграмма!$F$35:$G$35</c:f>
              <c:numCache>
                <c:formatCode>#,##0.00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диаграмма!$E$36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2.6440988731532278E-2"/>
                  <c:y val="-0.16351251951405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649902728732004E-2"/>
                  <c:y val="-0.16801933076835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диаграмма!$F$36:$G$36</c:f>
              <c:numCache>
                <c:formatCode>#,##0.00</c:formatCode>
                <c:ptCount val="2"/>
              </c:numCache>
            </c:numRef>
          </c:val>
        </c:ser>
        <c:ser>
          <c:idx val="3"/>
          <c:order val="3"/>
          <c:tx>
            <c:strRef>
              <c:f>диаграмма!$E$37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161386541790666E-2"/>
                  <c:y val="-0.16296876347123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2185188635559778E-3"/>
                  <c:y val="-0.172226469593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диаграмма!$F$37:$G$37</c:f>
              <c:numCache>
                <c:formatCode>#,##0.00</c:formatCode>
                <c:ptCount val="2"/>
              </c:numCache>
            </c:numRef>
          </c:val>
        </c:ser>
        <c:ser>
          <c:idx val="4"/>
          <c:order val="4"/>
          <c:tx>
            <c:strRef>
              <c:f>диаграмма!$E$38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9.5617041230869706E-4"/>
                  <c:y val="-0.1637297734041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97618874150613E-7"/>
                  <c:y val="-0.15455380408178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диаграмма!$F$38:$G$38</c:f>
              <c:numCache>
                <c:formatCode>#,##0.00</c:formatCode>
                <c:ptCount val="2"/>
              </c:numCache>
            </c:numRef>
          </c:val>
        </c:ser>
        <c:ser>
          <c:idx val="5"/>
          <c:order val="5"/>
          <c:tx>
            <c:strRef>
              <c:f>диаграмма!$E$39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5.4975404362744779E-3"/>
                  <c:y val="-0.168200030829361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192664504189962E-3"/>
                  <c:y val="-0.15455380889082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диаграмма!$F$39:$G$39</c:f>
              <c:numCache>
                <c:formatCode>#,##0.00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468192"/>
        <c:axId val="161468752"/>
        <c:axId val="0"/>
      </c:bar3DChart>
      <c:catAx>
        <c:axId val="161468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61468752"/>
        <c:crosses val="autoZero"/>
        <c:auto val="1"/>
        <c:lblAlgn val="ctr"/>
        <c:lblOffset val="100"/>
        <c:noMultiLvlLbl val="0"/>
      </c:catAx>
      <c:valAx>
        <c:axId val="161468752"/>
        <c:scaling>
          <c:orientation val="minMax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crossAx val="16146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91278643551811"/>
          <c:y val="0.1889055066325698"/>
          <c:w val="0.16741892618014209"/>
          <c:h val="0.62218898673486034"/>
        </c:manualLayout>
      </c:layout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ru-RU" sz="14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01.10.2017 г.*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noFill/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14"/>
          </c:dPt>
          <c:dPt>
            <c:idx val="8"/>
            <c:bubble3D val="0"/>
            <c:explosion val="17"/>
          </c:dPt>
          <c:dPt>
            <c:idx val="9"/>
            <c:bubble3D val="0"/>
            <c:explosion val="7"/>
          </c:dPt>
          <c:dLbls>
            <c:dLbl>
              <c:idx val="0"/>
              <c:layout>
                <c:manualLayout>
                  <c:x val="-2.3801269157883779E-2"/>
                  <c:y val="4.9271551429121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88870136571909E-3"/>
                  <c:y val="-5.02456216564799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74615813090138"/>
                      <c:h val="0.1737208178870614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9560612996338271E-3"/>
                  <c:y val="-5.8433175661079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587213013031262E-2"/>
                  <c:y val="-3.9667967012719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451116680164181E-2"/>
                  <c:y val="-6.6652885063819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210704248704289"/>
                  <c:y val="-3.714067086420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5921586778069208"/>
                  <c:y val="2.25038359149651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75351651120615"/>
                      <c:h val="7.4385380001778981E-2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6892782112345168E-3"/>
                  <c:y val="2.99260931166372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(диаграмма!$A$57:$A$61,диаграмма!$A$62:$A$67)</c:f>
              <c:numCache>
                <c:formatCode>General</c:formatCode>
                <c:ptCount val="11"/>
              </c:numCache>
            </c:numRef>
          </c:cat>
          <c:val>
            <c:numRef>
              <c:f>(диаграмма!$C$57:$C$61,диаграмма!$C$62:$C$67)</c:f>
              <c:numCache>
                <c:formatCode>0.00</c:formatCode>
                <c:ptCount val="11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3538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9824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70</xdr:row>
      <xdr:rowOff>185853</xdr:rowOff>
    </xdr:from>
    <xdr:to>
      <xdr:col>5</xdr:col>
      <xdr:colOff>1475214</xdr:colOff>
      <xdr:row>91</xdr:row>
      <xdr:rowOff>46464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0.75243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48567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176212</xdr:rowOff>
    </xdr:from>
    <xdr:to>
      <xdr:col>6</xdr:col>
      <xdr:colOff>1012031</xdr:colOff>
      <xdr:row>50</xdr:row>
      <xdr:rowOff>261938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21167</xdr:rowOff>
    </xdr:from>
    <xdr:to>
      <xdr:col>10</xdr:col>
      <xdr:colOff>603249</xdr:colOff>
      <xdr:row>144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5</xdr:col>
      <xdr:colOff>800100</xdr:colOff>
      <xdr:row>32</xdr:row>
      <xdr:rowOff>34018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69</xdr:row>
      <xdr:rowOff>10584</xdr:rowOff>
    </xdr:from>
    <xdr:to>
      <xdr:col>15</xdr:col>
      <xdr:colOff>941918</xdr:colOff>
      <xdr:row>86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2672330</xdr:colOff>
      <xdr:row>73</xdr:row>
      <xdr:rowOff>46062</xdr:rowOff>
    </xdr:from>
    <xdr:to>
      <xdr:col>1</xdr:col>
      <xdr:colOff>3074497</xdr:colOff>
      <xdr:row>75</xdr:row>
      <xdr:rowOff>24896</xdr:rowOff>
    </xdr:to>
    <xdr:sp macro="" textlink="">
      <xdr:nvSpPr>
        <xdr:cNvPr id="5" name="TextBox 4"/>
        <xdr:cNvSpPr txBox="1"/>
      </xdr:nvSpPr>
      <xdr:spPr>
        <a:xfrm>
          <a:off x="3107759" y="14306348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2645916</xdr:colOff>
      <xdr:row>79</xdr:row>
      <xdr:rowOff>107726</xdr:rowOff>
    </xdr:from>
    <xdr:to>
      <xdr:col>1</xdr:col>
      <xdr:colOff>3048083</xdr:colOff>
      <xdr:row>81</xdr:row>
      <xdr:rowOff>94497</xdr:rowOff>
    </xdr:to>
    <xdr:sp macro="" textlink="">
      <xdr:nvSpPr>
        <xdr:cNvPr id="6" name="TextBox 5"/>
        <xdr:cNvSpPr txBox="1"/>
      </xdr:nvSpPr>
      <xdr:spPr>
        <a:xfrm>
          <a:off x="3081345" y="15347726"/>
          <a:ext cx="402167" cy="31334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5979477</xdr:colOff>
      <xdr:row>73</xdr:row>
      <xdr:rowOff>37034</xdr:rowOff>
    </xdr:from>
    <xdr:to>
      <xdr:col>1</xdr:col>
      <xdr:colOff>6381644</xdr:colOff>
      <xdr:row>75</xdr:row>
      <xdr:rowOff>19270</xdr:rowOff>
    </xdr:to>
    <xdr:sp macro="" textlink="">
      <xdr:nvSpPr>
        <xdr:cNvPr id="7" name="TextBox 6"/>
        <xdr:cNvSpPr txBox="1"/>
      </xdr:nvSpPr>
      <xdr:spPr>
        <a:xfrm>
          <a:off x="6414906" y="14297320"/>
          <a:ext cx="402167" cy="30880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1</xdr:col>
      <xdr:colOff>5939572</xdr:colOff>
      <xdr:row>79</xdr:row>
      <xdr:rowOff>90095</xdr:rowOff>
    </xdr:from>
    <xdr:to>
      <xdr:col>1</xdr:col>
      <xdr:colOff>6341739</xdr:colOff>
      <xdr:row>81</xdr:row>
      <xdr:rowOff>68929</xdr:rowOff>
    </xdr:to>
    <xdr:sp macro="" textlink="">
      <xdr:nvSpPr>
        <xdr:cNvPr id="8" name="TextBox 7"/>
        <xdr:cNvSpPr txBox="1"/>
      </xdr:nvSpPr>
      <xdr:spPr>
        <a:xfrm>
          <a:off x="6375001" y="15330095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4</xdr:col>
      <xdr:colOff>732680</xdr:colOff>
      <xdr:row>73</xdr:row>
      <xdr:rowOff>47851</xdr:rowOff>
    </xdr:from>
    <xdr:to>
      <xdr:col>4</xdr:col>
      <xdr:colOff>1129359</xdr:colOff>
      <xdr:row>75</xdr:row>
      <xdr:rowOff>26685</xdr:rowOff>
    </xdr:to>
    <xdr:sp macro="" textlink="">
      <xdr:nvSpPr>
        <xdr:cNvPr id="9" name="TextBox 8"/>
        <xdr:cNvSpPr txBox="1"/>
      </xdr:nvSpPr>
      <xdr:spPr>
        <a:xfrm>
          <a:off x="12353180" y="14308137"/>
          <a:ext cx="396679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4</xdr:col>
      <xdr:colOff>748089</xdr:colOff>
      <xdr:row>79</xdr:row>
      <xdr:rowOff>83514</xdr:rowOff>
    </xdr:from>
    <xdr:to>
      <xdr:col>4</xdr:col>
      <xdr:colOff>1141057</xdr:colOff>
      <xdr:row>81</xdr:row>
      <xdr:rowOff>62347</xdr:rowOff>
    </xdr:to>
    <xdr:sp macro="" textlink="">
      <xdr:nvSpPr>
        <xdr:cNvPr id="10" name="TextBox 9"/>
        <xdr:cNvSpPr txBox="1"/>
      </xdr:nvSpPr>
      <xdr:spPr>
        <a:xfrm>
          <a:off x="12368589" y="15323514"/>
          <a:ext cx="392968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8</xdr:col>
      <xdr:colOff>865002</xdr:colOff>
      <xdr:row>73</xdr:row>
      <xdr:rowOff>44864</xdr:rowOff>
    </xdr:from>
    <xdr:to>
      <xdr:col>9</xdr:col>
      <xdr:colOff>81642</xdr:colOff>
      <xdr:row>74</xdr:row>
      <xdr:rowOff>149678</xdr:rowOff>
    </xdr:to>
    <xdr:sp macro="" textlink="">
      <xdr:nvSpPr>
        <xdr:cNvPr id="11" name="TextBox 10"/>
        <xdr:cNvSpPr txBox="1"/>
      </xdr:nvSpPr>
      <xdr:spPr>
        <a:xfrm>
          <a:off x="17248002" y="14305150"/>
          <a:ext cx="414069" cy="26809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8</xdr:col>
      <xdr:colOff>892968</xdr:colOff>
      <xdr:row>79</xdr:row>
      <xdr:rowOff>86931</xdr:rowOff>
    </xdr:from>
    <xdr:to>
      <xdr:col>9</xdr:col>
      <xdr:colOff>176893</xdr:colOff>
      <xdr:row>81</xdr:row>
      <xdr:rowOff>68036</xdr:rowOff>
    </xdr:to>
    <xdr:sp macro="" textlink="">
      <xdr:nvSpPr>
        <xdr:cNvPr id="12" name="TextBox 11"/>
        <xdr:cNvSpPr txBox="1"/>
      </xdr:nvSpPr>
      <xdr:spPr>
        <a:xfrm>
          <a:off x="17275968" y="15326931"/>
          <a:ext cx="481354" cy="30767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10</xdr:col>
      <xdr:colOff>53793</xdr:colOff>
      <xdr:row>73</xdr:row>
      <xdr:rowOff>30432</xdr:rowOff>
    </xdr:from>
    <xdr:to>
      <xdr:col>10</xdr:col>
      <xdr:colOff>468710</xdr:colOff>
      <xdr:row>75</xdr:row>
      <xdr:rowOff>9265</xdr:rowOff>
    </xdr:to>
    <xdr:sp macro="" textlink="">
      <xdr:nvSpPr>
        <xdr:cNvPr id="17" name="TextBox 16"/>
        <xdr:cNvSpPr txBox="1"/>
      </xdr:nvSpPr>
      <xdr:spPr>
        <a:xfrm>
          <a:off x="18804436" y="14290718"/>
          <a:ext cx="414917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10</xdr:col>
      <xdr:colOff>44707</xdr:colOff>
      <xdr:row>79</xdr:row>
      <xdr:rowOff>73363</xdr:rowOff>
    </xdr:from>
    <xdr:to>
      <xdr:col>10</xdr:col>
      <xdr:colOff>449060</xdr:colOff>
      <xdr:row>81</xdr:row>
      <xdr:rowOff>62780</xdr:rowOff>
    </xdr:to>
    <xdr:sp macro="" textlink="">
      <xdr:nvSpPr>
        <xdr:cNvPr id="18" name="TextBox 17"/>
        <xdr:cNvSpPr txBox="1"/>
      </xdr:nvSpPr>
      <xdr:spPr>
        <a:xfrm>
          <a:off x="18795350" y="15313363"/>
          <a:ext cx="404353" cy="3159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10</xdr:col>
      <xdr:colOff>692802</xdr:colOff>
      <xdr:row>79</xdr:row>
      <xdr:rowOff>47626</xdr:rowOff>
    </xdr:from>
    <xdr:to>
      <xdr:col>10</xdr:col>
      <xdr:colOff>1141463</xdr:colOff>
      <xdr:row>81</xdr:row>
      <xdr:rowOff>107157</xdr:rowOff>
    </xdr:to>
    <xdr:sp macro="" textlink="">
      <xdr:nvSpPr>
        <xdr:cNvPr id="19" name="TextBox 18"/>
        <xdr:cNvSpPr txBox="1"/>
      </xdr:nvSpPr>
      <xdr:spPr>
        <a:xfrm>
          <a:off x="19462655" y="15637810"/>
          <a:ext cx="448661" cy="39570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  <xdr:twoCellAnchor>
    <xdr:from>
      <xdr:col>10</xdr:col>
      <xdr:colOff>692510</xdr:colOff>
      <xdr:row>73</xdr:row>
      <xdr:rowOff>3665</xdr:rowOff>
    </xdr:from>
    <xdr:to>
      <xdr:col>10</xdr:col>
      <xdr:colOff>1097518</xdr:colOff>
      <xdr:row>74</xdr:row>
      <xdr:rowOff>145120</xdr:rowOff>
    </xdr:to>
    <xdr:sp macro="" textlink="">
      <xdr:nvSpPr>
        <xdr:cNvPr id="20" name="TextBox 19"/>
        <xdr:cNvSpPr txBox="1"/>
      </xdr:nvSpPr>
      <xdr:spPr>
        <a:xfrm>
          <a:off x="19462363" y="14585319"/>
          <a:ext cx="405008" cy="30954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39</xdr:row>
      <xdr:rowOff>9525</xdr:rowOff>
    </xdr:from>
    <xdr:to>
      <xdr:col>5</xdr:col>
      <xdr:colOff>339725</xdr:colOff>
      <xdr:row>70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22679</xdr:colOff>
      <xdr:row>19</xdr:row>
      <xdr:rowOff>22676</xdr:rowOff>
    </xdr:from>
    <xdr:to>
      <xdr:col>4</xdr:col>
      <xdr:colOff>963840</xdr:colOff>
      <xdr:row>41</xdr:row>
      <xdr:rowOff>34018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01\STORAGE\&#1048;&#1085;&#1092;&#1086;&#1088;&#1084;&#1072;&#1094;&#1080;&#1103;\&#1045;&#1078;&#1077;&#1084;&#1077;&#1089;&#1103;&#1095;&#1085;&#1072;&#1103;%20&#1080;&#1085;&#1092;&#1086;&#1088;&#1084;&#1072;&#1094;&#1080;&#1103;\&#1050;&#1085;&#1080;&#1078;&#1082;&#1072;%20&#1085;&#1072;%202017%20&#1075;&#1086;&#1076;\&#1044;&#1083;&#1103;%20&#1088;&#1091;&#1082;&#1086;&#1074;&#1086;&#1076;&#1089;&#1090;&#1074;&#1072;%20&#1085;&#1072;%2001.01.2017&#1075;%20(&#1091;&#1090;&#1086;&#1095;&#1085;&#1077;&#1085;&#1085;&#1072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1.17"/>
      <sheetName val="стр-ра гор доходов"/>
      <sheetName val="бюджет"/>
      <sheetName val="исп гор бюдж"/>
      <sheetName val="ДКВ "/>
      <sheetName val="социнфрастр"/>
      <sheetName val="типы учреждений"/>
      <sheetName val="эк. показ. "/>
      <sheetName val="цены на металл"/>
      <sheetName val="цены на металл 2"/>
      <sheetName val="дин. цен "/>
      <sheetName val="индекс потр цен"/>
      <sheetName val="ЖКХ"/>
      <sheetName val="Средние 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4">
          <cell r="G64">
            <v>13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C131"/>
  <sheetViews>
    <sheetView zoomScale="80" zoomScaleNormal="80" workbookViewId="0">
      <selection activeCell="B128" sqref="B128"/>
    </sheetView>
  </sheetViews>
  <sheetFormatPr defaultColWidth="9.140625" defaultRowHeight="12.75" x14ac:dyDescent="0.2"/>
  <cols>
    <col min="1" max="1" width="57.7109375" style="184" customWidth="1"/>
    <col min="2" max="2" width="16.7109375" style="184" customWidth="1"/>
    <col min="3" max="3" width="17.5703125" style="184" customWidth="1"/>
    <col min="4" max="4" width="15.42578125" style="184" customWidth="1"/>
    <col min="5" max="5" width="17.140625" style="184" customWidth="1"/>
    <col min="6" max="6" width="20.28515625" style="184" customWidth="1"/>
    <col min="7" max="8" width="13.5703125" style="184" customWidth="1"/>
    <col min="9" max="9" width="18.28515625" style="184" customWidth="1"/>
    <col min="10" max="10" width="15.42578125" style="184" customWidth="1"/>
    <col min="11" max="11" width="15.28515625" style="184" customWidth="1"/>
    <col min="12" max="12" width="16.7109375" style="184" customWidth="1"/>
    <col min="13" max="13" width="17" style="184" customWidth="1"/>
    <col min="14" max="15" width="14.28515625" style="184" customWidth="1"/>
    <col min="16" max="16" width="14.7109375" style="184" customWidth="1"/>
    <col min="17" max="17" width="14.5703125" style="184" bestFit="1" customWidth="1"/>
    <col min="18" max="18" width="14.85546875" style="184" customWidth="1"/>
    <col min="19" max="23" width="15.7109375" style="184" bestFit="1" customWidth="1"/>
    <col min="24" max="24" width="15.5703125" style="184" customWidth="1"/>
    <col min="25" max="29" width="15.7109375" style="184" bestFit="1" customWidth="1"/>
    <col min="30" max="30" width="15.42578125" style="184" customWidth="1"/>
    <col min="31" max="31" width="15.7109375" style="184" customWidth="1"/>
    <col min="32" max="32" width="16.140625" style="184" customWidth="1"/>
    <col min="33" max="33" width="17.85546875" style="184" customWidth="1"/>
    <col min="34" max="34" width="17.7109375" style="184" customWidth="1"/>
    <col min="35" max="35" width="15.7109375" style="184" customWidth="1"/>
    <col min="36" max="36" width="18.7109375" style="184" customWidth="1"/>
    <col min="37" max="37" width="15.85546875" style="184" customWidth="1"/>
    <col min="38" max="38" width="17.5703125" style="184" customWidth="1"/>
    <col min="39" max="39" width="14.42578125" style="184" bestFit="1" customWidth="1"/>
    <col min="40" max="40" width="16.140625" style="184" customWidth="1"/>
    <col min="41" max="42" width="14.42578125" style="184" bestFit="1" customWidth="1"/>
    <col min="43" max="44" width="14.5703125" style="184" customWidth="1"/>
    <col min="45" max="45" width="18.28515625" style="184" bestFit="1" customWidth="1"/>
    <col min="46" max="46" width="19.85546875" style="184" customWidth="1"/>
    <col min="47" max="48" width="19" style="184" customWidth="1"/>
    <col min="49" max="50" width="16.140625" style="184" customWidth="1"/>
    <col min="51" max="52" width="18.28515625" style="184" customWidth="1"/>
    <col min="53" max="53" width="16.28515625" style="184" customWidth="1"/>
    <col min="54" max="54" width="17.85546875" style="184" customWidth="1"/>
    <col min="55" max="55" width="14.5703125" style="184" bestFit="1" customWidth="1"/>
    <col min="56" max="56" width="14.5703125" style="184" customWidth="1"/>
    <col min="57" max="57" width="15.5703125" style="184" customWidth="1"/>
    <col min="58" max="58" width="19.42578125" style="184" bestFit="1" customWidth="1"/>
    <col min="59" max="59" width="18.42578125" style="184" bestFit="1" customWidth="1"/>
    <col min="60" max="60" width="17" style="184" bestFit="1" customWidth="1"/>
    <col min="61" max="61" width="18.42578125" style="184" bestFit="1" customWidth="1"/>
    <col min="62" max="62" width="17" style="184" bestFit="1" customWidth="1"/>
    <col min="63" max="63" width="19" style="184" bestFit="1" customWidth="1"/>
    <col min="64" max="64" width="14.85546875" style="184" bestFit="1" customWidth="1"/>
    <col min="65" max="65" width="17.28515625" style="184" bestFit="1" customWidth="1"/>
    <col min="66" max="66" width="13.5703125" style="184" bestFit="1" customWidth="1"/>
    <col min="67" max="67" width="15" style="184" bestFit="1" customWidth="1"/>
    <col min="68" max="68" width="15.85546875" style="184" customWidth="1"/>
    <col min="69" max="69" width="16.42578125" style="184" customWidth="1"/>
    <col min="70" max="70" width="18.7109375" style="184" bestFit="1" customWidth="1"/>
    <col min="71" max="71" width="17.42578125" style="184" bestFit="1" customWidth="1"/>
    <col min="72" max="72" width="16.42578125" style="184" bestFit="1" customWidth="1"/>
    <col min="73" max="73" width="17.42578125" style="184" bestFit="1" customWidth="1"/>
    <col min="74" max="74" width="16.5703125" style="184" bestFit="1" customWidth="1"/>
    <col min="75" max="75" width="18" style="184" bestFit="1" customWidth="1"/>
    <col min="76" max="76" width="14.28515625" style="184" bestFit="1" customWidth="1"/>
    <col min="77" max="77" width="16.42578125" style="184" bestFit="1" customWidth="1"/>
    <col min="78" max="78" width="13.140625" style="184" bestFit="1" customWidth="1"/>
    <col min="79" max="79" width="15" style="184" customWidth="1"/>
    <col min="80" max="80" width="15" style="184" bestFit="1" customWidth="1"/>
    <col min="81" max="81" width="16" style="184" bestFit="1" customWidth="1"/>
    <col min="82" max="82" width="18.7109375" style="184" bestFit="1" customWidth="1"/>
    <col min="83" max="83" width="17.42578125" style="184" bestFit="1" customWidth="1"/>
    <col min="84" max="84" width="16.42578125" style="184" bestFit="1" customWidth="1"/>
    <col min="85" max="85" width="17.42578125" style="184" bestFit="1" customWidth="1"/>
    <col min="86" max="86" width="16.5703125" style="184" bestFit="1" customWidth="1"/>
    <col min="87" max="87" width="18" style="184" bestFit="1" customWidth="1"/>
    <col min="88" max="88" width="14.28515625" style="184" bestFit="1" customWidth="1"/>
    <col min="89" max="89" width="16.42578125" style="184" bestFit="1" customWidth="1" collapsed="1"/>
    <col min="90" max="90" width="13.140625" style="184" bestFit="1" customWidth="1"/>
    <col min="91" max="92" width="15" style="184" bestFit="1" customWidth="1"/>
    <col min="93" max="93" width="16" style="184" bestFit="1" customWidth="1"/>
    <col min="94" max="94" width="18.7109375" style="184" bestFit="1" customWidth="1"/>
    <col min="95" max="106" width="18.7109375" style="184" customWidth="1"/>
    <col min="107" max="107" width="80" style="184" bestFit="1" customWidth="1" collapsed="1"/>
    <col min="108" max="16384" width="9.140625" style="184"/>
  </cols>
  <sheetData>
    <row r="1" spans="1:107" ht="27.75" customHeight="1" x14ac:dyDescent="0.4">
      <c r="A1" s="1332" t="s">
        <v>70</v>
      </c>
      <c r="B1" s="104" t="s">
        <v>836</v>
      </c>
      <c r="C1" s="104" t="s">
        <v>837</v>
      </c>
      <c r="D1" s="1333"/>
      <c r="F1" s="1334"/>
    </row>
    <row r="2" spans="1:107" ht="16.5" x14ac:dyDescent="0.25">
      <c r="A2" s="1335"/>
      <c r="B2" s="1302"/>
      <c r="C2" s="1336"/>
      <c r="D2" s="1337"/>
      <c r="E2" s="3"/>
    </row>
    <row r="3" spans="1:107" s="4" customFormat="1" ht="15.75" x14ac:dyDescent="0.25">
      <c r="A3" s="14"/>
      <c r="B3" s="1448"/>
      <c r="C3" s="1448"/>
      <c r="D3" s="1448"/>
      <c r="E3" s="1448"/>
      <c r="F3" s="1448"/>
      <c r="G3" s="1448"/>
      <c r="H3" s="1448"/>
      <c r="I3" s="1448"/>
      <c r="J3" s="1448"/>
      <c r="K3" s="1448"/>
      <c r="L3" s="1448"/>
      <c r="M3" s="1448"/>
      <c r="N3" s="1448"/>
      <c r="O3" s="1448"/>
      <c r="P3" s="1448"/>
      <c r="Q3" s="1448"/>
      <c r="R3" s="1448"/>
      <c r="S3" s="1448"/>
      <c r="T3" s="1448"/>
      <c r="U3" s="1448"/>
      <c r="V3" s="1448"/>
      <c r="W3" s="1448"/>
      <c r="X3" s="1448"/>
      <c r="Y3" s="1448"/>
      <c r="Z3" s="1448"/>
      <c r="AA3" s="1448"/>
      <c r="AB3" s="1448"/>
      <c r="AC3" s="1448"/>
      <c r="AD3" s="1448"/>
      <c r="AE3" s="1448"/>
      <c r="AF3" s="1448"/>
      <c r="AG3" s="1448"/>
      <c r="AH3" s="1448"/>
      <c r="AI3" s="1448"/>
      <c r="AJ3" s="1448"/>
      <c r="AK3" s="1448"/>
      <c r="AL3" s="1448"/>
      <c r="AM3" s="1448"/>
      <c r="AN3" s="1448"/>
      <c r="AO3" s="1448"/>
      <c r="AP3" s="1448"/>
      <c r="AQ3" s="1448"/>
      <c r="AR3" s="1448"/>
      <c r="AS3" s="1448"/>
      <c r="AT3" s="1448"/>
      <c r="AU3" s="1448"/>
      <c r="AV3" s="1448"/>
      <c r="AW3" s="1448"/>
      <c r="AX3" s="1448"/>
      <c r="AY3" s="1448"/>
      <c r="AZ3" s="1448"/>
      <c r="BA3" s="1448"/>
      <c r="BB3" s="1448"/>
      <c r="BC3" s="1448"/>
      <c r="BD3" s="1448"/>
      <c r="BE3" s="1448"/>
      <c r="BF3" s="1448"/>
      <c r="BG3" s="1448"/>
      <c r="BH3" s="1448"/>
      <c r="BI3" s="1448"/>
      <c r="BJ3" s="1448"/>
      <c r="BK3" s="1448"/>
      <c r="BL3" s="1448"/>
      <c r="BM3" s="1448"/>
      <c r="BN3" s="1448"/>
      <c r="BO3" s="1448"/>
      <c r="BP3" s="1448"/>
      <c r="BQ3" s="1448"/>
      <c r="BR3" s="1448"/>
      <c r="BS3" s="1448"/>
      <c r="BT3" s="1448"/>
      <c r="BU3" s="1448"/>
      <c r="BV3" s="1448"/>
      <c r="BW3" s="1448"/>
      <c r="BX3" s="1448"/>
      <c r="BY3" s="1448"/>
      <c r="BZ3" s="1448"/>
      <c r="CA3" s="1448"/>
      <c r="CB3" s="1448"/>
      <c r="CC3" s="1448"/>
      <c r="CD3" s="1448"/>
      <c r="CE3" s="1448"/>
      <c r="CF3" s="1448"/>
      <c r="CG3" s="1448"/>
      <c r="CH3" s="1448"/>
      <c r="CI3" s="1448"/>
      <c r="CJ3" s="1448"/>
      <c r="CK3" s="1448"/>
      <c r="CL3" s="1448"/>
      <c r="CM3" s="1448"/>
      <c r="CN3" s="1448"/>
      <c r="CO3" s="1448"/>
      <c r="CP3" s="1448"/>
      <c r="CQ3" s="1448"/>
      <c r="CR3" s="1448"/>
      <c r="CS3" s="1448"/>
      <c r="CT3" s="1448"/>
      <c r="CU3" s="1448"/>
      <c r="CV3" s="1448"/>
      <c r="CW3" s="1448"/>
      <c r="CX3" s="1448"/>
      <c r="CY3" s="1448"/>
      <c r="CZ3" s="1448"/>
      <c r="DA3" s="1448"/>
      <c r="DB3" s="1448"/>
    </row>
    <row r="4" spans="1:107" s="4" customFormat="1" ht="15.75" x14ac:dyDescent="0.25">
      <c r="A4" s="1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14"/>
    </row>
    <row r="5" spans="1:107" s="4" customFormat="1" ht="15.75" x14ac:dyDescent="0.25">
      <c r="A5" s="1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14"/>
    </row>
    <row r="6" spans="1:107" s="4" customFormat="1" ht="15.75" x14ac:dyDescent="0.25">
      <c r="A6" s="1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14"/>
    </row>
    <row r="7" spans="1:107" s="4" customFormat="1" ht="15.75" x14ac:dyDescent="0.25">
      <c r="A7" s="1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14"/>
    </row>
    <row r="8" spans="1:107" s="4" customFormat="1" ht="15.75" x14ac:dyDescent="0.25">
      <c r="A8" s="1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14"/>
    </row>
    <row r="9" spans="1:107" s="4" customFormat="1" ht="15.75" x14ac:dyDescent="0.25">
      <c r="A9" s="1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14"/>
    </row>
    <row r="10" spans="1:107" ht="17.25" thickBot="1" x14ac:dyDescent="0.3">
      <c r="A10" s="1338"/>
      <c r="B10" s="1339"/>
      <c r="C10" s="1340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1341"/>
    </row>
    <row r="11" spans="1:107" ht="16.5" x14ac:dyDescent="0.25">
      <c r="A11" s="559" t="s">
        <v>40</v>
      </c>
      <c r="B11" s="560" t="str">
        <f>B1</f>
        <v>на 01.10.2016г.</v>
      </c>
      <c r="C11" s="561" t="str">
        <f>C1</f>
        <v>на 01.10.2017г.</v>
      </c>
      <c r="D11" s="1337"/>
    </row>
    <row r="12" spans="1:107" ht="15.75" customHeight="1" x14ac:dyDescent="0.2">
      <c r="A12" s="562"/>
      <c r="B12" s="563"/>
      <c r="C12" s="564"/>
      <c r="P12" s="97"/>
    </row>
    <row r="13" spans="1:107" ht="16.5" x14ac:dyDescent="0.25">
      <c r="A13" s="565" t="s">
        <v>201</v>
      </c>
      <c r="B13" s="566">
        <v>43.6</v>
      </c>
      <c r="C13" s="1327">
        <v>51.8</v>
      </c>
      <c r="D13" s="1337"/>
      <c r="P13" s="3"/>
    </row>
    <row r="14" spans="1:107" ht="17.25" thickBot="1" x14ac:dyDescent="0.3">
      <c r="A14" s="567" t="s">
        <v>202</v>
      </c>
      <c r="B14" s="568">
        <v>56.4</v>
      </c>
      <c r="C14" s="1329">
        <v>48.2</v>
      </c>
      <c r="P14" s="3"/>
    </row>
    <row r="15" spans="1:107" ht="17.25" thickBot="1" x14ac:dyDescent="0.3">
      <c r="A15" s="569"/>
      <c r="B15" s="570">
        <f>B14+B13</f>
        <v>100</v>
      </c>
      <c r="C15" s="571">
        <f>C14+C13</f>
        <v>100</v>
      </c>
      <c r="P15" s="3"/>
    </row>
    <row r="16" spans="1:107" ht="16.5" x14ac:dyDescent="0.25">
      <c r="A16" s="569" t="s">
        <v>41</v>
      </c>
      <c r="B16" s="572" t="str">
        <f>B1</f>
        <v>на 01.10.2016г.</v>
      </c>
      <c r="C16" s="573" t="str">
        <f>C1</f>
        <v>на 01.10.2017г.</v>
      </c>
      <c r="D16" s="1337"/>
      <c r="P16" s="3"/>
    </row>
    <row r="17" spans="1:58" ht="16.5" x14ac:dyDescent="0.25">
      <c r="A17" s="574" t="s">
        <v>203</v>
      </c>
      <c r="B17" s="1326">
        <v>34.700000000000003</v>
      </c>
      <c r="C17" s="1327">
        <v>33.1</v>
      </c>
      <c r="D17" s="1337"/>
      <c r="P17" s="3"/>
    </row>
    <row r="18" spans="1:58" ht="16.5" x14ac:dyDescent="0.25">
      <c r="A18" s="574" t="s">
        <v>204</v>
      </c>
      <c r="B18" s="1326">
        <v>31.9</v>
      </c>
      <c r="C18" s="1327">
        <v>32.1</v>
      </c>
      <c r="D18" s="1337"/>
      <c r="P18" s="3"/>
    </row>
    <row r="19" spans="1:58" ht="17.25" thickBot="1" x14ac:dyDescent="0.3">
      <c r="A19" s="575" t="s">
        <v>205</v>
      </c>
      <c r="B19" s="1328">
        <v>33.4</v>
      </c>
      <c r="C19" s="1329">
        <v>34.799999999999997</v>
      </c>
      <c r="D19" s="1337"/>
      <c r="P19" s="3"/>
    </row>
    <row r="20" spans="1:58" ht="16.5" x14ac:dyDescent="0.25">
      <c r="A20" s="576"/>
      <c r="B20" s="577">
        <f>B17+B18+B19</f>
        <v>100</v>
      </c>
      <c r="C20" s="578">
        <f>C17+C18+C19</f>
        <v>100</v>
      </c>
      <c r="D20" s="1337"/>
      <c r="P20" s="3"/>
    </row>
    <row r="21" spans="1:58" ht="15.75" x14ac:dyDescent="0.25">
      <c r="A21" s="579" t="s">
        <v>636</v>
      </c>
      <c r="B21" s="580">
        <v>24.4</v>
      </c>
      <c r="C21" s="581">
        <v>24.6</v>
      </c>
      <c r="D21" s="8"/>
    </row>
    <row r="22" spans="1:58" ht="16.5" x14ac:dyDescent="0.25">
      <c r="A22" s="579" t="s">
        <v>295</v>
      </c>
      <c r="B22" s="580">
        <v>30.2</v>
      </c>
      <c r="C22" s="581">
        <v>31.4</v>
      </c>
      <c r="D22" s="1"/>
      <c r="E22" s="1342"/>
    </row>
    <row r="23" spans="1:58" ht="16.5" x14ac:dyDescent="0.25">
      <c r="A23" s="579" t="s">
        <v>246</v>
      </c>
      <c r="B23" s="580">
        <v>27.9</v>
      </c>
      <c r="C23" s="581">
        <v>26.4</v>
      </c>
      <c r="D23" s="1"/>
      <c r="E23" s="1342"/>
    </row>
    <row r="24" spans="1:58" ht="16.5" x14ac:dyDescent="0.25">
      <c r="A24" s="579" t="s">
        <v>482</v>
      </c>
      <c r="B24" s="580">
        <v>16.399999999999999</v>
      </c>
      <c r="C24" s="581">
        <v>14.9</v>
      </c>
      <c r="D24" s="1"/>
      <c r="E24" s="1342"/>
    </row>
    <row r="25" spans="1:58" ht="16.5" thickBot="1" x14ac:dyDescent="0.3">
      <c r="A25" s="582" t="s">
        <v>395</v>
      </c>
      <c r="B25" s="583">
        <v>1.1000000000000001</v>
      </c>
      <c r="C25" s="584">
        <v>2.7</v>
      </c>
      <c r="D25" s="8"/>
    </row>
    <row r="26" spans="1:58" ht="17.25" thickBot="1" x14ac:dyDescent="0.25">
      <c r="B26" s="585">
        <f>B21+B22+B23+B24+B25</f>
        <v>100</v>
      </c>
      <c r="C26" s="585">
        <f>C21+C22+C23+C24+C25</f>
        <v>100.00000000000001</v>
      </c>
      <c r="D26" s="1"/>
      <c r="E26" s="1336"/>
    </row>
    <row r="27" spans="1:58" ht="16.5" x14ac:dyDescent="0.25">
      <c r="A27" s="1449"/>
      <c r="B27" s="1446"/>
      <c r="C27" s="1446"/>
      <c r="D27" s="1446"/>
      <c r="E27" s="1446"/>
      <c r="F27" s="1446"/>
      <c r="G27" s="1290"/>
      <c r="H27" s="1453" t="s">
        <v>309</v>
      </c>
      <c r="I27" s="1291" t="s">
        <v>310</v>
      </c>
      <c r="J27" s="1291" t="s">
        <v>311</v>
      </c>
      <c r="K27" s="1291" t="s">
        <v>312</v>
      </c>
      <c r="L27" s="1291" t="s">
        <v>313</v>
      </c>
      <c r="M27" s="1291" t="s">
        <v>314</v>
      </c>
      <c r="N27" s="1291" t="s">
        <v>315</v>
      </c>
      <c r="O27" s="1291" t="s">
        <v>316</v>
      </c>
      <c r="P27" s="1291" t="s">
        <v>317</v>
      </c>
      <c r="Q27" s="1291" t="s">
        <v>318</v>
      </c>
      <c r="R27" s="1291" t="s">
        <v>319</v>
      </c>
      <c r="S27" s="1291" t="s">
        <v>320</v>
      </c>
      <c r="T27" s="1291" t="s">
        <v>321</v>
      </c>
      <c r="U27" s="1291" t="s">
        <v>322</v>
      </c>
      <c r="V27" s="1291" t="s">
        <v>323</v>
      </c>
      <c r="W27" s="1291" t="s">
        <v>324</v>
      </c>
      <c r="X27" s="1291" t="s">
        <v>325</v>
      </c>
      <c r="Y27" s="1291" t="s">
        <v>326</v>
      </c>
      <c r="Z27" s="1291" t="s">
        <v>327</v>
      </c>
      <c r="AA27" s="1291" t="s">
        <v>328</v>
      </c>
      <c r="AB27" s="1291" t="s">
        <v>329</v>
      </c>
      <c r="AC27" s="1291" t="s">
        <v>330</v>
      </c>
      <c r="AD27" s="1291" t="s">
        <v>331</v>
      </c>
      <c r="AE27" s="1291" t="s">
        <v>332</v>
      </c>
      <c r="AF27" s="1291" t="s">
        <v>333</v>
      </c>
      <c r="AG27" s="1291" t="s">
        <v>334</v>
      </c>
      <c r="AH27" s="1292" t="s">
        <v>335</v>
      </c>
      <c r="AI27" s="1292" t="s">
        <v>337</v>
      </c>
      <c r="AJ27" s="1292" t="s">
        <v>349</v>
      </c>
      <c r="AK27" s="1292" t="s">
        <v>351</v>
      </c>
      <c r="AL27" s="1292" t="s">
        <v>354</v>
      </c>
      <c r="AM27" s="1292" t="s">
        <v>355</v>
      </c>
      <c r="AN27" s="1292" t="s">
        <v>397</v>
      </c>
      <c r="AO27" s="1292" t="s">
        <v>403</v>
      </c>
      <c r="AP27" s="1293" t="s">
        <v>416</v>
      </c>
      <c r="AQ27" s="1293" t="s">
        <v>452</v>
      </c>
      <c r="AR27" s="1293" t="s">
        <v>481</v>
      </c>
      <c r="AS27" s="1293" t="s">
        <v>489</v>
      </c>
      <c r="AT27" s="1293" t="s">
        <v>495</v>
      </c>
      <c r="AU27" s="1293" t="s">
        <v>512</v>
      </c>
      <c r="AV27" s="1293" t="s">
        <v>526</v>
      </c>
      <c r="AW27" s="1293" t="s">
        <v>528</v>
      </c>
      <c r="AX27" s="1293" t="s">
        <v>598</v>
      </c>
      <c r="AY27" s="1293" t="s">
        <v>603</v>
      </c>
      <c r="AZ27" s="1293" t="s">
        <v>627</v>
      </c>
      <c r="BA27" s="1293" t="s">
        <v>634</v>
      </c>
      <c r="BB27" s="1293" t="s">
        <v>646</v>
      </c>
      <c r="BC27" s="1293" t="s">
        <v>650</v>
      </c>
      <c r="BD27" s="1293" t="s">
        <v>713</v>
      </c>
      <c r="BE27" s="1293" t="s">
        <v>757</v>
      </c>
      <c r="BF27" s="1293" t="s">
        <v>902</v>
      </c>
    </row>
    <row r="28" spans="1:58" ht="16.5" x14ac:dyDescent="0.25">
      <c r="A28" s="1450"/>
      <c r="B28" s="1451"/>
      <c r="C28" s="45"/>
      <c r="D28" s="45"/>
      <c r="E28" s="74"/>
      <c r="F28" s="74"/>
      <c r="G28" s="1294" t="s">
        <v>102</v>
      </c>
      <c r="H28" s="1454">
        <v>697</v>
      </c>
      <c r="I28" s="1295">
        <v>675</v>
      </c>
      <c r="J28" s="1295">
        <v>619</v>
      </c>
      <c r="K28" s="1295">
        <v>826</v>
      </c>
      <c r="L28" s="1295">
        <v>655</v>
      </c>
      <c r="M28" s="1295">
        <v>815</v>
      </c>
      <c r="N28" s="1295">
        <v>681</v>
      </c>
      <c r="O28" s="1295">
        <v>1011</v>
      </c>
      <c r="P28" s="1295">
        <v>862</v>
      </c>
      <c r="Q28" s="1295">
        <v>865</v>
      </c>
      <c r="R28" s="1295">
        <v>903</v>
      </c>
      <c r="S28" s="1295">
        <v>829</v>
      </c>
      <c r="T28" s="1295">
        <v>957</v>
      </c>
      <c r="U28" s="1295">
        <v>1049</v>
      </c>
      <c r="V28" s="1295">
        <v>1015</v>
      </c>
      <c r="W28" s="1295">
        <v>1149</v>
      </c>
      <c r="X28" s="1295">
        <v>601</v>
      </c>
      <c r="Y28" s="1295">
        <v>1069</v>
      </c>
      <c r="Z28" s="1295">
        <v>939</v>
      </c>
      <c r="AA28" s="1295">
        <v>552</v>
      </c>
      <c r="AB28" s="1295">
        <v>855</v>
      </c>
      <c r="AC28" s="1295">
        <v>976</v>
      </c>
      <c r="AD28" s="1295">
        <v>1392</v>
      </c>
      <c r="AE28" s="1295">
        <v>1125</v>
      </c>
      <c r="AF28" s="1295">
        <v>2202</v>
      </c>
      <c r="AG28" s="1295">
        <v>2004</v>
      </c>
      <c r="AH28" s="1296">
        <v>2503</v>
      </c>
      <c r="AI28" s="1296">
        <v>2952</v>
      </c>
      <c r="AJ28" s="1296">
        <v>2754</v>
      </c>
      <c r="AK28" s="1296">
        <v>2585</v>
      </c>
      <c r="AL28" s="1296">
        <v>2679</v>
      </c>
      <c r="AM28" s="1296">
        <v>2969</v>
      </c>
      <c r="AN28" s="1296">
        <v>2849</v>
      </c>
      <c r="AO28" s="1296">
        <v>2109</v>
      </c>
      <c r="AP28" s="1297">
        <v>3192</v>
      </c>
      <c r="AQ28" s="1297">
        <v>2858</v>
      </c>
      <c r="AR28" s="1297">
        <v>2252</v>
      </c>
      <c r="AS28" s="1297">
        <v>3554</v>
      </c>
      <c r="AT28" s="1297">
        <v>2982</v>
      </c>
      <c r="AU28" s="1297">
        <v>3268</v>
      </c>
      <c r="AV28" s="1297">
        <v>2336</v>
      </c>
      <c r="AW28" s="1297">
        <v>3474</v>
      </c>
      <c r="AX28" s="1297">
        <v>3157</v>
      </c>
      <c r="AY28" s="1297">
        <v>3619</v>
      </c>
      <c r="AZ28" s="1297">
        <v>2842</v>
      </c>
      <c r="BA28" s="1297">
        <v>3131</v>
      </c>
      <c r="BB28" s="1297">
        <f>9003-BA28-AZ28</f>
        <v>3030</v>
      </c>
      <c r="BC28" s="1297">
        <f>12469-AZ28-BA28-BB28</f>
        <v>3466</v>
      </c>
      <c r="BD28" s="1297">
        <v>3591</v>
      </c>
      <c r="BE28" s="1297">
        <v>3177</v>
      </c>
      <c r="BF28" s="1297">
        <v>3024</v>
      </c>
    </row>
    <row r="29" spans="1:58" ht="16.5" x14ac:dyDescent="0.25">
      <c r="A29" s="1450"/>
      <c r="B29" s="1451"/>
      <c r="C29" s="45"/>
      <c r="D29" s="45"/>
      <c r="E29" s="74"/>
      <c r="F29" s="4"/>
      <c r="G29" s="1294" t="s">
        <v>103</v>
      </c>
      <c r="H29" s="1454">
        <v>1383</v>
      </c>
      <c r="I29" s="1295">
        <v>1752</v>
      </c>
      <c r="J29" s="1295">
        <v>2669</v>
      </c>
      <c r="K29" s="1295">
        <v>2226</v>
      </c>
      <c r="L29" s="1295">
        <v>1365</v>
      </c>
      <c r="M29" s="1295">
        <v>1856</v>
      </c>
      <c r="N29" s="1295">
        <v>2686</v>
      </c>
      <c r="O29" s="1295">
        <v>2182</v>
      </c>
      <c r="P29" s="1295">
        <v>1672</v>
      </c>
      <c r="Q29" s="1295">
        <v>1752</v>
      </c>
      <c r="R29" s="1295">
        <v>2555</v>
      </c>
      <c r="S29" s="1295">
        <v>1755</v>
      </c>
      <c r="T29" s="1295">
        <v>1600</v>
      </c>
      <c r="U29" s="1295">
        <v>1821</v>
      </c>
      <c r="V29" s="1295">
        <v>2705</v>
      </c>
      <c r="W29" s="1295">
        <v>1746</v>
      </c>
      <c r="X29" s="1295">
        <v>1356</v>
      </c>
      <c r="Y29" s="1295">
        <v>1657</v>
      </c>
      <c r="Z29" s="1295">
        <v>2159</v>
      </c>
      <c r="AA29" s="1295">
        <v>1580</v>
      </c>
      <c r="AB29" s="1295">
        <v>1256</v>
      </c>
      <c r="AC29" s="1295">
        <v>1748</v>
      </c>
      <c r="AD29" s="1295">
        <v>2311</v>
      </c>
      <c r="AE29" s="1295">
        <v>1681</v>
      </c>
      <c r="AF29" s="1295">
        <v>1486</v>
      </c>
      <c r="AG29" s="1295">
        <v>2039</v>
      </c>
      <c r="AH29" s="1296">
        <v>2667</v>
      </c>
      <c r="AI29" s="1296">
        <v>2687</v>
      </c>
      <c r="AJ29" s="1296">
        <v>2181</v>
      </c>
      <c r="AK29" s="1296">
        <v>2695</v>
      </c>
      <c r="AL29" s="1296">
        <v>3950</v>
      </c>
      <c r="AM29" s="1296">
        <v>3372</v>
      </c>
      <c r="AN29" s="1296">
        <v>2664</v>
      </c>
      <c r="AO29" s="1296">
        <v>3291</v>
      </c>
      <c r="AP29" s="1297">
        <v>4263</v>
      </c>
      <c r="AQ29" s="1297">
        <v>3654</v>
      </c>
      <c r="AR29" s="1297">
        <v>3012</v>
      </c>
      <c r="AS29" s="1297">
        <v>3149</v>
      </c>
      <c r="AT29" s="1297">
        <v>4063</v>
      </c>
      <c r="AU29" s="1297">
        <v>3870</v>
      </c>
      <c r="AV29" s="1297">
        <v>2735</v>
      </c>
      <c r="AW29" s="1297">
        <v>3111</v>
      </c>
      <c r="AX29" s="1297">
        <v>3845</v>
      </c>
      <c r="AY29" s="1297">
        <v>3435</v>
      </c>
      <c r="AZ29" s="1297">
        <v>2684</v>
      </c>
      <c r="BA29" s="1297">
        <v>3045</v>
      </c>
      <c r="BB29" s="1297">
        <f>9589-BA29-AZ29</f>
        <v>3860</v>
      </c>
      <c r="BC29" s="1297">
        <f>13405-AZ29-BA29-BB29</f>
        <v>3816</v>
      </c>
      <c r="BD29" s="1297">
        <v>2797</v>
      </c>
      <c r="BE29" s="1298">
        <v>3187</v>
      </c>
      <c r="BF29" s="1298">
        <v>3451</v>
      </c>
    </row>
    <row r="30" spans="1:58" ht="17.25" thickBot="1" x14ac:dyDescent="0.3">
      <c r="A30" s="1450"/>
      <c r="B30" s="1451"/>
      <c r="C30" s="45"/>
      <c r="D30" s="45"/>
      <c r="E30" s="74"/>
      <c r="F30" s="74"/>
      <c r="G30" s="1299" t="s">
        <v>336</v>
      </c>
      <c r="H30" s="1455">
        <f t="shared" ref="H30:Y30" si="0">H29-H28</f>
        <v>686</v>
      </c>
      <c r="I30" s="1300">
        <f t="shared" si="0"/>
        <v>1077</v>
      </c>
      <c r="J30" s="1300">
        <f t="shared" si="0"/>
        <v>2050</v>
      </c>
      <c r="K30" s="1300">
        <f t="shared" si="0"/>
        <v>1400</v>
      </c>
      <c r="L30" s="1300">
        <f t="shared" si="0"/>
        <v>710</v>
      </c>
      <c r="M30" s="1300">
        <f t="shared" si="0"/>
        <v>1041</v>
      </c>
      <c r="N30" s="1300">
        <f t="shared" si="0"/>
        <v>2005</v>
      </c>
      <c r="O30" s="1300">
        <f t="shared" si="0"/>
        <v>1171</v>
      </c>
      <c r="P30" s="1300">
        <f t="shared" si="0"/>
        <v>810</v>
      </c>
      <c r="Q30" s="1300">
        <f t="shared" si="0"/>
        <v>887</v>
      </c>
      <c r="R30" s="1300">
        <f t="shared" si="0"/>
        <v>1652</v>
      </c>
      <c r="S30" s="1300">
        <f t="shared" si="0"/>
        <v>926</v>
      </c>
      <c r="T30" s="1300">
        <f t="shared" si="0"/>
        <v>643</v>
      </c>
      <c r="U30" s="1300">
        <f t="shared" si="0"/>
        <v>772</v>
      </c>
      <c r="V30" s="1300">
        <f t="shared" si="0"/>
        <v>1690</v>
      </c>
      <c r="W30" s="1300">
        <f t="shared" si="0"/>
        <v>597</v>
      </c>
      <c r="X30" s="1300">
        <f t="shared" si="0"/>
        <v>755</v>
      </c>
      <c r="Y30" s="1300">
        <f t="shared" si="0"/>
        <v>588</v>
      </c>
      <c r="Z30" s="1300">
        <f>Z28-Z29</f>
        <v>-1220</v>
      </c>
      <c r="AA30" s="1300">
        <f t="shared" ref="AA30:AM30" si="1">AA28-AA29</f>
        <v>-1028</v>
      </c>
      <c r="AB30" s="1300">
        <f t="shared" si="1"/>
        <v>-401</v>
      </c>
      <c r="AC30" s="1300">
        <f t="shared" si="1"/>
        <v>-772</v>
      </c>
      <c r="AD30" s="1300">
        <f t="shared" si="1"/>
        <v>-919</v>
      </c>
      <c r="AE30" s="1300">
        <f t="shared" si="1"/>
        <v>-556</v>
      </c>
      <c r="AF30" s="1300">
        <f t="shared" si="1"/>
        <v>716</v>
      </c>
      <c r="AG30" s="1300">
        <f t="shared" si="1"/>
        <v>-35</v>
      </c>
      <c r="AH30" s="1301">
        <f t="shared" si="1"/>
        <v>-164</v>
      </c>
      <c r="AI30" s="1301">
        <f t="shared" si="1"/>
        <v>265</v>
      </c>
      <c r="AJ30" s="1301">
        <f t="shared" si="1"/>
        <v>573</v>
      </c>
      <c r="AK30" s="1301">
        <f t="shared" si="1"/>
        <v>-110</v>
      </c>
      <c r="AL30" s="1301">
        <f t="shared" si="1"/>
        <v>-1271</v>
      </c>
      <c r="AM30" s="1301">
        <f t="shared" si="1"/>
        <v>-403</v>
      </c>
      <c r="AN30" s="1301">
        <f t="shared" ref="AN30:AS30" si="2">AN28-AN29</f>
        <v>185</v>
      </c>
      <c r="AO30" s="1301">
        <f t="shared" si="2"/>
        <v>-1182</v>
      </c>
      <c r="AP30" s="881">
        <f t="shared" si="2"/>
        <v>-1071</v>
      </c>
      <c r="AQ30" s="881">
        <f t="shared" si="2"/>
        <v>-796</v>
      </c>
      <c r="AR30" s="881">
        <f t="shared" si="2"/>
        <v>-760</v>
      </c>
      <c r="AS30" s="881">
        <f t="shared" si="2"/>
        <v>405</v>
      </c>
      <c r="AT30" s="881">
        <f t="shared" ref="AT30:BD30" si="3">AT28-AT29</f>
        <v>-1081</v>
      </c>
      <c r="AU30" s="881">
        <f t="shared" si="3"/>
        <v>-602</v>
      </c>
      <c r="AV30" s="881">
        <f t="shared" si="3"/>
        <v>-399</v>
      </c>
      <c r="AW30" s="881">
        <f t="shared" si="3"/>
        <v>363</v>
      </c>
      <c r="AX30" s="881">
        <f t="shared" si="3"/>
        <v>-688</v>
      </c>
      <c r="AY30" s="881">
        <f t="shared" si="3"/>
        <v>184</v>
      </c>
      <c r="AZ30" s="881">
        <f t="shared" si="3"/>
        <v>158</v>
      </c>
      <c r="BA30" s="881">
        <f t="shared" si="3"/>
        <v>86</v>
      </c>
      <c r="BB30" s="881">
        <f t="shared" si="3"/>
        <v>-830</v>
      </c>
      <c r="BC30" s="881">
        <f t="shared" si="3"/>
        <v>-350</v>
      </c>
      <c r="BD30" s="881">
        <f t="shared" si="3"/>
        <v>794</v>
      </c>
      <c r="BE30" s="881">
        <v>784</v>
      </c>
      <c r="BF30" s="881">
        <v>357</v>
      </c>
    </row>
    <row r="31" spans="1:58" ht="15.75" x14ac:dyDescent="0.25">
      <c r="A31" s="1452"/>
      <c r="B31" s="1451"/>
      <c r="C31" s="1451"/>
      <c r="D31" s="1451"/>
      <c r="E31" s="74"/>
      <c r="F31" s="74"/>
    </row>
    <row r="32" spans="1:58" x14ac:dyDescent="0.2">
      <c r="A32" s="4"/>
      <c r="B32" s="4"/>
      <c r="C32" s="4"/>
      <c r="D32" s="4"/>
      <c r="E32" s="4"/>
      <c r="F32" s="4"/>
      <c r="G32" s="4"/>
    </row>
    <row r="33" spans="1:48" ht="15.75" customHeight="1" x14ac:dyDescent="0.2">
      <c r="A33" s="1456"/>
      <c r="B33" s="1485"/>
      <c r="C33" s="1485"/>
      <c r="D33" s="4"/>
      <c r="E33" s="4"/>
      <c r="F33" s="4"/>
      <c r="G33" s="4"/>
    </row>
    <row r="34" spans="1:48" ht="15.75" customHeight="1" x14ac:dyDescent="0.25">
      <c r="A34" s="1456"/>
      <c r="B34" s="1457"/>
      <c r="C34" s="1458"/>
      <c r="D34" s="4"/>
      <c r="E34" s="38"/>
      <c r="F34" s="1405"/>
      <c r="G34" s="1405"/>
    </row>
    <row r="35" spans="1:48" ht="16.5" x14ac:dyDescent="0.25">
      <c r="A35" s="38"/>
      <c r="B35" s="1459"/>
      <c r="C35" s="1"/>
      <c r="D35" s="4"/>
      <c r="E35" s="38"/>
      <c r="F35" s="1405"/>
      <c r="G35" s="1405"/>
      <c r="AT35" s="67"/>
      <c r="AU35" s="67"/>
      <c r="AV35" s="67"/>
    </row>
    <row r="36" spans="1:48" ht="16.5" x14ac:dyDescent="0.25">
      <c r="A36" s="38"/>
      <c r="B36" s="1459"/>
      <c r="C36" s="1"/>
      <c r="D36" s="4"/>
      <c r="E36" s="38"/>
      <c r="F36" s="1405"/>
      <c r="G36" s="1405"/>
      <c r="AT36" s="67"/>
      <c r="AU36" s="67"/>
      <c r="AV36" s="67"/>
    </row>
    <row r="37" spans="1:48" ht="16.5" x14ac:dyDescent="0.25">
      <c r="A37" s="5"/>
      <c r="B37" s="1459"/>
      <c r="C37" s="1"/>
      <c r="D37" s="4"/>
      <c r="E37" s="5"/>
      <c r="F37" s="1405"/>
      <c r="G37" s="1405"/>
    </row>
    <row r="38" spans="1:48" ht="16.5" x14ac:dyDescent="0.25">
      <c r="A38" s="38"/>
      <c r="B38" s="1459"/>
      <c r="C38" s="1"/>
      <c r="D38" s="4"/>
      <c r="E38" s="5"/>
      <c r="F38" s="1405"/>
      <c r="G38" s="1405"/>
    </row>
    <row r="39" spans="1:48" ht="16.5" x14ac:dyDescent="0.25">
      <c r="A39" s="5"/>
      <c r="B39" s="1459"/>
      <c r="C39" s="1"/>
      <c r="D39" s="4"/>
      <c r="E39" s="5"/>
      <c r="F39" s="1405"/>
      <c r="G39" s="1405"/>
    </row>
    <row r="40" spans="1:48" ht="16.5" x14ac:dyDescent="0.25">
      <c r="A40" s="5"/>
      <c r="B40" s="1459"/>
      <c r="C40" s="1"/>
      <c r="D40" s="4"/>
      <c r="E40" s="5"/>
      <c r="F40" s="1405"/>
      <c r="G40" s="4"/>
    </row>
    <row r="41" spans="1:48" ht="16.5" x14ac:dyDescent="0.25">
      <c r="A41" s="5"/>
      <c r="B41" s="1459"/>
      <c r="C41" s="1"/>
      <c r="D41" s="4"/>
      <c r="E41" s="4"/>
      <c r="F41" s="4"/>
      <c r="G41" s="4"/>
    </row>
    <row r="42" spans="1:48" ht="16.5" x14ac:dyDescent="0.25">
      <c r="A42" s="5"/>
      <c r="B42" s="1459"/>
      <c r="C42" s="1"/>
      <c r="D42" s="4"/>
      <c r="E42" s="4"/>
      <c r="F42" s="4"/>
      <c r="G42" s="4"/>
    </row>
    <row r="43" spans="1:48" ht="16.5" x14ac:dyDescent="0.25">
      <c r="A43" s="1337"/>
      <c r="B43" s="1460"/>
      <c r="C43" s="1461"/>
      <c r="E43" s="38"/>
    </row>
    <row r="44" spans="1:48" ht="16.5" x14ac:dyDescent="0.25">
      <c r="A44" s="5"/>
      <c r="B44" s="1485"/>
      <c r="C44" s="1485"/>
      <c r="D44" s="5"/>
      <c r="E44" s="5"/>
    </row>
    <row r="45" spans="1:48" ht="16.5" x14ac:dyDescent="0.25">
      <c r="A45" s="5"/>
      <c r="B45" s="1461"/>
      <c r="C45" s="1461"/>
      <c r="D45" s="5"/>
      <c r="E45" s="38"/>
    </row>
    <row r="46" spans="1:48" ht="16.5" x14ac:dyDescent="0.25">
      <c r="A46" s="38"/>
      <c r="B46" s="1459"/>
      <c r="C46" s="1462"/>
      <c r="D46" s="38"/>
      <c r="E46" s="5"/>
    </row>
    <row r="47" spans="1:48" ht="16.5" x14ac:dyDescent="0.25">
      <c r="A47" s="5"/>
      <c r="B47" s="1459"/>
      <c r="C47" s="1462"/>
      <c r="D47" s="38"/>
      <c r="E47" s="5"/>
    </row>
    <row r="48" spans="1:48" ht="16.5" x14ac:dyDescent="0.25">
      <c r="A48" s="38"/>
      <c r="B48" s="1459"/>
      <c r="C48" s="1462"/>
      <c r="D48" s="5"/>
      <c r="E48" s="4"/>
      <c r="F48" s="107"/>
    </row>
    <row r="49" spans="1:15" ht="16.5" x14ac:dyDescent="0.25">
      <c r="A49" s="5"/>
      <c r="B49" s="1459"/>
      <c r="C49" s="1462"/>
      <c r="D49" s="5"/>
      <c r="E49" s="4"/>
    </row>
    <row r="50" spans="1:15" ht="17.25" thickBot="1" x14ac:dyDescent="0.3">
      <c r="A50" s="5"/>
      <c r="B50" s="1459"/>
      <c r="C50" s="1462"/>
      <c r="D50" s="5"/>
      <c r="E50" s="4"/>
      <c r="J50" s="1495" t="s">
        <v>399</v>
      </c>
      <c r="K50" s="1495"/>
      <c r="L50" s="1489" t="s">
        <v>400</v>
      </c>
      <c r="M50" s="1489"/>
      <c r="N50" s="1489" t="s">
        <v>401</v>
      </c>
      <c r="O50" s="1489"/>
    </row>
    <row r="51" spans="1:15" ht="16.5" x14ac:dyDescent="0.25">
      <c r="A51" s="5"/>
      <c r="B51" s="1459"/>
      <c r="C51" s="120"/>
      <c r="D51" s="5"/>
      <c r="E51" s="4"/>
      <c r="I51" s="436"/>
      <c r="J51" s="1022" t="str">
        <f>B1</f>
        <v>на 01.10.2016г.</v>
      </c>
      <c r="K51" s="1023" t="str">
        <f>C1</f>
        <v>на 01.10.2017г.</v>
      </c>
      <c r="L51" s="1022" t="str">
        <f>B1</f>
        <v>на 01.10.2016г.</v>
      </c>
      <c r="M51" s="1023" t="str">
        <f>C1</f>
        <v>на 01.10.2017г.</v>
      </c>
      <c r="N51" s="1022" t="str">
        <f>B1</f>
        <v>на 01.10.2016г.</v>
      </c>
      <c r="O51" s="1024" t="str">
        <f>C1</f>
        <v>на 01.10.2017г.</v>
      </c>
    </row>
    <row r="52" spans="1:15" ht="16.5" x14ac:dyDescent="0.25">
      <c r="A52" s="5"/>
      <c r="B52" s="1459"/>
      <c r="C52" s="120"/>
      <c r="D52" s="5"/>
      <c r="E52" s="4"/>
      <c r="I52" s="1025"/>
      <c r="J52" s="1026"/>
      <c r="K52" s="1027"/>
      <c r="L52" s="1026"/>
      <c r="M52" s="1027"/>
      <c r="N52" s="1026"/>
      <c r="O52" s="1028"/>
    </row>
    <row r="53" spans="1:15" ht="16.5" x14ac:dyDescent="0.25">
      <c r="A53" s="1337"/>
      <c r="B53" s="1463"/>
      <c r="C53" s="1464"/>
      <c r="I53" s="1029" t="s">
        <v>67</v>
      </c>
      <c r="J53" s="1030">
        <f>'исп гор бюдж'!C17</f>
        <v>5899.6574000000001</v>
      </c>
      <c r="K53" s="1031">
        <f>'исп гор бюдж'!D17</f>
        <v>6079.0141999999996</v>
      </c>
      <c r="L53" s="1030" t="e">
        <f>#REF!</f>
        <v>#REF!</v>
      </c>
      <c r="M53" s="1031" t="e">
        <f>#REF!</f>
        <v>#REF!</v>
      </c>
      <c r="N53" s="1030" t="e">
        <f>L53/J53*100</f>
        <v>#REF!</v>
      </c>
      <c r="O53" s="1032" t="e">
        <f>M53/K53*100</f>
        <v>#REF!</v>
      </c>
    </row>
    <row r="54" spans="1:15" ht="15.75" x14ac:dyDescent="0.25">
      <c r="A54" s="4"/>
      <c r="B54" s="4"/>
      <c r="C54" s="4"/>
      <c r="D54" s="1343"/>
      <c r="I54" s="1465" t="s">
        <v>290</v>
      </c>
      <c r="J54" s="1466">
        <f>'исп гор бюдж'!C23</f>
        <v>1.1718999999999999</v>
      </c>
      <c r="K54" s="1467">
        <f>'исп гор бюдж'!D23</f>
        <v>0</v>
      </c>
      <c r="L54" s="1466" t="e">
        <f>#REF!</f>
        <v>#REF!</v>
      </c>
      <c r="M54" s="1467" t="e">
        <f>#REF!</f>
        <v>#REF!</v>
      </c>
      <c r="N54" s="1466" t="e">
        <f t="shared" ref="N54:O54" si="4">L54/J54*100</f>
        <v>#REF!</v>
      </c>
      <c r="O54" s="1468" t="e">
        <f t="shared" si="4"/>
        <v>#REF!</v>
      </c>
    </row>
    <row r="55" spans="1:15" s="4" customFormat="1" ht="15.75" x14ac:dyDescent="0.25">
      <c r="D55" s="1343"/>
      <c r="I55" s="1447"/>
      <c r="J55" s="1469"/>
      <c r="K55" s="1469"/>
      <c r="L55" s="1469"/>
      <c r="M55" s="1469"/>
      <c r="N55" s="1469"/>
      <c r="O55" s="1469"/>
    </row>
    <row r="56" spans="1:15" s="4" customFormat="1" ht="18.75" x14ac:dyDescent="0.3">
      <c r="A56" s="1470"/>
      <c r="B56" s="1471"/>
      <c r="C56" s="1472"/>
      <c r="D56" s="1473"/>
      <c r="E56" s="1472"/>
      <c r="I56" s="1474"/>
      <c r="J56" s="1469"/>
      <c r="K56" s="1469"/>
      <c r="L56" s="1469"/>
      <c r="M56" s="1469"/>
      <c r="N56" s="1469"/>
      <c r="O56" s="1469"/>
    </row>
    <row r="57" spans="1:15" s="4" customFormat="1" ht="15.75" x14ac:dyDescent="0.2">
      <c r="A57" s="1447"/>
      <c r="B57" s="1471"/>
      <c r="C57" s="1475"/>
      <c r="D57" s="1473"/>
      <c r="E57" s="1475"/>
      <c r="F57" s="1476"/>
      <c r="G57" s="1476"/>
      <c r="I57" s="1477"/>
      <c r="J57" s="1469"/>
      <c r="K57" s="1469"/>
      <c r="L57" s="1469"/>
      <c r="M57" s="1469"/>
      <c r="N57" s="1469"/>
      <c r="O57" s="1469"/>
    </row>
    <row r="58" spans="1:15" s="4" customFormat="1" ht="15.75" x14ac:dyDescent="0.2">
      <c r="A58" s="1447"/>
      <c r="B58" s="1471"/>
      <c r="C58" s="1475"/>
      <c r="D58" s="1473"/>
      <c r="E58" s="1475"/>
      <c r="F58" s="1476"/>
      <c r="G58" s="1476"/>
    </row>
    <row r="59" spans="1:15" s="4" customFormat="1" ht="15.75" x14ac:dyDescent="0.2">
      <c r="A59" s="1447"/>
      <c r="B59" s="1471"/>
      <c r="C59" s="1475"/>
      <c r="D59" s="1473"/>
      <c r="E59" s="1475"/>
      <c r="F59" s="1476"/>
      <c r="G59" s="1476"/>
    </row>
    <row r="60" spans="1:15" s="4" customFormat="1" ht="15.75" x14ac:dyDescent="0.2">
      <c r="A60" s="1447"/>
      <c r="B60" s="1471"/>
      <c r="C60" s="1475"/>
      <c r="D60" s="1473"/>
      <c r="E60" s="1475"/>
      <c r="F60" s="1476"/>
      <c r="G60" s="1476"/>
      <c r="J60" s="1472"/>
      <c r="K60" s="1472"/>
      <c r="L60" s="1445"/>
      <c r="M60" s="1445"/>
      <c r="N60" s="1445"/>
      <c r="O60" s="1445"/>
    </row>
    <row r="61" spans="1:15" s="4" customFormat="1" ht="15.75" x14ac:dyDescent="0.2">
      <c r="A61" s="1447"/>
      <c r="B61" s="1471"/>
      <c r="C61" s="1475"/>
      <c r="D61" s="1473"/>
      <c r="E61" s="1475"/>
      <c r="F61" s="1476"/>
      <c r="G61" s="1476"/>
      <c r="I61" s="1447"/>
      <c r="J61" s="1469"/>
      <c r="K61" s="1478"/>
      <c r="L61" s="1469"/>
      <c r="M61" s="1479"/>
      <c r="N61" s="1479"/>
      <c r="O61" s="96"/>
    </row>
    <row r="62" spans="1:15" s="4" customFormat="1" ht="15.75" x14ac:dyDescent="0.2">
      <c r="A62" s="1447"/>
      <c r="B62" s="1471"/>
      <c r="C62" s="1475"/>
      <c r="D62" s="1473"/>
      <c r="E62" s="1475"/>
      <c r="F62" s="1476"/>
      <c r="G62" s="1476"/>
      <c r="I62" s="1447"/>
      <c r="J62" s="1469"/>
      <c r="K62" s="1478"/>
      <c r="L62" s="1469"/>
      <c r="M62" s="1479"/>
      <c r="N62" s="1479"/>
      <c r="O62" s="96"/>
    </row>
    <row r="63" spans="1:15" s="4" customFormat="1" ht="15.75" x14ac:dyDescent="0.2">
      <c r="A63" s="1477"/>
      <c r="B63" s="1471"/>
      <c r="C63" s="1475"/>
      <c r="D63" s="1473"/>
      <c r="E63" s="1475"/>
      <c r="F63" s="1476"/>
      <c r="G63" s="1476"/>
      <c r="I63" s="1447"/>
      <c r="J63" s="1469"/>
      <c r="K63" s="1478"/>
      <c r="L63" s="1469"/>
      <c r="M63" s="1479"/>
      <c r="N63" s="1479"/>
      <c r="O63" s="96"/>
    </row>
    <row r="64" spans="1:15" s="4" customFormat="1" ht="15.75" x14ac:dyDescent="0.2">
      <c r="A64" s="1477"/>
      <c r="B64" s="1471"/>
      <c r="C64" s="1475"/>
      <c r="D64" s="1473"/>
      <c r="E64" s="1475"/>
      <c r="F64" s="1476"/>
      <c r="G64" s="1476"/>
      <c r="I64" s="1474"/>
      <c r="J64" s="1469"/>
      <c r="K64" s="1478"/>
      <c r="L64" s="1469"/>
      <c r="M64" s="1479"/>
      <c r="N64" s="1479"/>
      <c r="O64" s="96"/>
    </row>
    <row r="65" spans="1:15" s="4" customFormat="1" ht="15.75" x14ac:dyDescent="0.2">
      <c r="A65" s="1447"/>
      <c r="B65" s="1471"/>
      <c r="C65" s="1475"/>
      <c r="D65" s="1473"/>
      <c r="E65" s="1475"/>
      <c r="F65" s="1476"/>
      <c r="G65" s="1476"/>
      <c r="I65" s="1477"/>
      <c r="J65" s="1478"/>
      <c r="K65" s="1478"/>
      <c r="L65" s="1469"/>
      <c r="M65" s="1479"/>
      <c r="N65" s="1479"/>
      <c r="O65" s="96"/>
    </row>
    <row r="66" spans="1:15" s="4" customFormat="1" ht="15.75" x14ac:dyDescent="0.2">
      <c r="A66" s="1447"/>
      <c r="B66" s="1471"/>
      <c r="C66" s="1475"/>
      <c r="D66" s="1473"/>
      <c r="E66" s="1475"/>
      <c r="F66" s="1476"/>
      <c r="G66" s="1476"/>
    </row>
    <row r="67" spans="1:15" s="4" customFormat="1" ht="15.75" x14ac:dyDescent="0.2">
      <c r="A67" s="1474"/>
      <c r="B67" s="1471"/>
      <c r="C67" s="1475"/>
      <c r="D67" s="1473"/>
      <c r="E67" s="1475"/>
      <c r="F67" s="1476"/>
      <c r="G67" s="1476"/>
    </row>
    <row r="68" spans="1:15" s="4" customFormat="1" ht="15.75" x14ac:dyDescent="0.25">
      <c r="A68" s="21"/>
      <c r="B68" s="1472"/>
      <c r="C68" s="1472"/>
      <c r="D68" s="1473"/>
      <c r="E68" s="1475"/>
    </row>
    <row r="69" spans="1:15" s="4" customFormat="1" ht="15.75" x14ac:dyDescent="0.25">
      <c r="A69" s="21"/>
      <c r="B69" s="1472"/>
      <c r="C69" s="1472"/>
      <c r="D69" s="1473"/>
      <c r="E69" s="1475"/>
    </row>
    <row r="70" spans="1:15" s="4" customFormat="1" x14ac:dyDescent="0.2">
      <c r="A70" s="1480"/>
      <c r="B70" s="1481"/>
      <c r="C70" s="1482"/>
      <c r="D70" s="1473"/>
      <c r="E70" s="1482"/>
      <c r="F70" s="1476"/>
    </row>
    <row r="71" spans="1:15" s="4" customFormat="1" ht="16.5" x14ac:dyDescent="0.25">
      <c r="A71" s="5"/>
      <c r="B71" s="1483"/>
      <c r="C71" s="1483"/>
    </row>
    <row r="72" spans="1:15" ht="13.5" thickBot="1" x14ac:dyDescent="0.25"/>
    <row r="73" spans="1:15" ht="30.75" customHeight="1" thickBot="1" x14ac:dyDescent="0.3">
      <c r="A73" s="818" t="s">
        <v>31</v>
      </c>
      <c r="B73" s="823" t="s">
        <v>850</v>
      </c>
      <c r="C73" s="1174" t="s">
        <v>851</v>
      </c>
      <c r="D73" s="1344"/>
      <c r="E73" s="1344"/>
    </row>
    <row r="74" spans="1:15" ht="13.5" customHeight="1" x14ac:dyDescent="0.25">
      <c r="A74" s="819"/>
      <c r="B74" s="828"/>
      <c r="C74" s="824"/>
      <c r="D74" s="1344"/>
      <c r="E74" s="1344"/>
      <c r="G74" s="1345"/>
    </row>
    <row r="75" spans="1:15" s="1347" customFormat="1" ht="15.75" x14ac:dyDescent="0.25">
      <c r="A75" s="820" t="s">
        <v>510</v>
      </c>
      <c r="B75" s="825">
        <v>3729.05</v>
      </c>
      <c r="C75" s="825">
        <v>3632.13</v>
      </c>
      <c r="D75" s="1344"/>
      <c r="E75" s="1346"/>
      <c r="G75" s="1348"/>
      <c r="I75" s="1349"/>
      <c r="J75" s="1350"/>
    </row>
    <row r="76" spans="1:15" s="1347" customFormat="1" ht="16.5" customHeight="1" x14ac:dyDescent="0.25">
      <c r="A76" s="820" t="s">
        <v>71</v>
      </c>
      <c r="B76" s="825">
        <v>4228.7</v>
      </c>
      <c r="C76" s="825">
        <v>4094.41</v>
      </c>
      <c r="D76" s="1344"/>
      <c r="E76" s="1351"/>
      <c r="G76" s="1348"/>
      <c r="I76" s="1349"/>
      <c r="J76" s="1350"/>
    </row>
    <row r="77" spans="1:15" s="1347" customFormat="1" ht="15.75" x14ac:dyDescent="0.25">
      <c r="A77" s="820" t="s">
        <v>247</v>
      </c>
      <c r="B77" s="825">
        <v>5297.67</v>
      </c>
      <c r="C77" s="825">
        <v>5391.83</v>
      </c>
      <c r="D77" s="1344"/>
      <c r="E77" s="1346"/>
      <c r="G77" s="1348"/>
      <c r="I77" s="1349"/>
      <c r="J77" s="1350"/>
    </row>
    <row r="78" spans="1:15" s="1347" customFormat="1" ht="15.75" x14ac:dyDescent="0.25">
      <c r="A78" s="821" t="s">
        <v>521</v>
      </c>
      <c r="B78" s="826">
        <v>5756.2</v>
      </c>
      <c r="C78" s="826">
        <v>5560.86</v>
      </c>
      <c r="D78" s="1344"/>
      <c r="E78" s="1346"/>
      <c r="F78" s="1352"/>
      <c r="G78" s="1353"/>
      <c r="I78" s="1354"/>
      <c r="J78" s="1355"/>
    </row>
    <row r="79" spans="1:15" s="1347" customFormat="1" ht="15.75" x14ac:dyDescent="0.25">
      <c r="A79" s="820" t="s">
        <v>6</v>
      </c>
      <c r="B79" s="825">
        <v>6273.44</v>
      </c>
      <c r="C79" s="825">
        <v>6285.28</v>
      </c>
      <c r="D79" s="1344"/>
      <c r="E79" s="1346"/>
      <c r="F79" s="1352"/>
      <c r="G79" s="1353"/>
      <c r="I79" s="1354"/>
      <c r="J79" s="1355"/>
    </row>
    <row r="80" spans="1:15" s="1347" customFormat="1" ht="15.75" x14ac:dyDescent="0.25">
      <c r="A80" s="820" t="s">
        <v>523</v>
      </c>
      <c r="B80" s="825">
        <v>6308.02</v>
      </c>
      <c r="C80" s="825">
        <v>5468.52</v>
      </c>
      <c r="D80" s="1344"/>
      <c r="E80" s="1346"/>
      <c r="F80" s="1352"/>
      <c r="G80" s="1353"/>
      <c r="I80" s="1354"/>
      <c r="J80" s="1355"/>
    </row>
    <row r="81" spans="1:11" ht="15.75" hidden="1" x14ac:dyDescent="0.25">
      <c r="A81" s="821" t="s">
        <v>520</v>
      </c>
      <c r="B81" s="826"/>
      <c r="C81" s="826"/>
      <c r="D81" s="1344"/>
      <c r="E81" s="1356"/>
      <c r="F81" s="1357"/>
      <c r="G81" s="4"/>
      <c r="H81" s="4"/>
      <c r="I81" s="1358"/>
      <c r="J81" s="1358"/>
    </row>
    <row r="82" spans="1:11" ht="15.75" x14ac:dyDescent="0.25">
      <c r="A82" s="820" t="s">
        <v>3</v>
      </c>
      <c r="B82" s="825">
        <v>6605.01</v>
      </c>
      <c r="C82" s="825">
        <v>6480.28</v>
      </c>
      <c r="D82" s="1344"/>
      <c r="E82" s="1346"/>
      <c r="F82" s="4"/>
      <c r="G82" s="1359"/>
      <c r="H82" s="1360"/>
      <c r="I82" s="1344"/>
      <c r="J82" s="1361"/>
      <c r="K82" s="1362"/>
    </row>
    <row r="83" spans="1:11" s="1368" customFormat="1" ht="16.5" thickBot="1" x14ac:dyDescent="0.3">
      <c r="A83" s="822" t="s">
        <v>511</v>
      </c>
      <c r="B83" s="827">
        <v>8947.8700000000008</v>
      </c>
      <c r="C83" s="827">
        <v>9172.7800000000007</v>
      </c>
      <c r="D83" s="1344"/>
      <c r="E83" s="1346"/>
      <c r="F83" s="1363"/>
      <c r="G83" s="1364"/>
      <c r="H83" s="1365"/>
      <c r="I83" s="1366"/>
      <c r="J83" s="1367"/>
    </row>
    <row r="84" spans="1:11" x14ac:dyDescent="0.2">
      <c r="E84" s="4"/>
      <c r="F84" s="4"/>
    </row>
    <row r="85" spans="1:11" ht="29.25" customHeight="1" x14ac:dyDescent="0.2">
      <c r="A85" s="1369"/>
      <c r="B85" s="4"/>
      <c r="C85" s="1370"/>
      <c r="E85" s="4"/>
      <c r="G85" s="4"/>
    </row>
    <row r="86" spans="1:11" ht="31.5" customHeight="1" x14ac:dyDescent="0.25">
      <c r="A86" s="21"/>
      <c r="B86" s="1484"/>
      <c r="C86" s="29"/>
      <c r="D86" s="4"/>
      <c r="E86" s="4"/>
      <c r="F86" s="4"/>
      <c r="G86" s="4"/>
    </row>
    <row r="87" spans="1:11" ht="15.75" x14ac:dyDescent="0.25">
      <c r="A87" s="21"/>
      <c r="B87" s="230"/>
      <c r="C87" s="230"/>
      <c r="D87" s="4"/>
      <c r="E87" s="4"/>
      <c r="F87" s="4"/>
      <c r="G87" s="4"/>
    </row>
    <row r="88" spans="1:11" ht="15.75" x14ac:dyDescent="0.25">
      <c r="A88" s="1447"/>
      <c r="B88" s="230"/>
      <c r="C88" s="230"/>
      <c r="D88" s="4"/>
      <c r="E88" s="4"/>
      <c r="F88" s="4"/>
      <c r="G88" s="4"/>
    </row>
    <row r="89" spans="1:11" ht="15.75" x14ac:dyDescent="0.25">
      <c r="A89" s="21"/>
      <c r="B89" s="230"/>
      <c r="C89" s="230"/>
      <c r="D89" s="4"/>
      <c r="E89" s="4"/>
      <c r="F89" s="4"/>
      <c r="G89" s="4"/>
    </row>
    <row r="90" spans="1:11" ht="15.75" x14ac:dyDescent="0.25">
      <c r="A90" s="21"/>
      <c r="B90" s="230"/>
      <c r="C90" s="230"/>
      <c r="D90" s="4"/>
      <c r="E90" s="4"/>
      <c r="F90" s="4"/>
      <c r="G90" s="4"/>
    </row>
    <row r="91" spans="1:11" ht="15.75" x14ac:dyDescent="0.25">
      <c r="A91" s="21"/>
      <c r="B91" s="230"/>
      <c r="C91" s="230"/>
      <c r="D91" s="4"/>
      <c r="E91" s="4"/>
      <c r="F91" s="4"/>
      <c r="G91" s="4"/>
    </row>
    <row r="92" spans="1:11" ht="15.75" x14ac:dyDescent="0.25">
      <c r="A92" s="21"/>
      <c r="B92" s="230"/>
      <c r="C92" s="230"/>
      <c r="D92" s="4"/>
      <c r="E92" s="4"/>
      <c r="F92" s="4"/>
      <c r="G92" s="4"/>
    </row>
    <row r="93" spans="1:11" ht="15.75" x14ac:dyDescent="0.25">
      <c r="A93" s="1477"/>
      <c r="B93" s="230"/>
      <c r="C93" s="230"/>
      <c r="D93" s="4"/>
      <c r="E93" s="4"/>
      <c r="F93" s="4"/>
      <c r="G93" s="4"/>
    </row>
    <row r="94" spans="1:11" ht="15.75" x14ac:dyDescent="0.25">
      <c r="A94" s="21"/>
      <c r="B94" s="230"/>
      <c r="C94" s="230"/>
      <c r="D94" s="4"/>
      <c r="E94" s="4"/>
      <c r="F94" s="4"/>
      <c r="G94" s="4"/>
    </row>
    <row r="95" spans="1:11" ht="15.75" x14ac:dyDescent="0.25">
      <c r="A95" s="1447"/>
      <c r="B95" s="230"/>
      <c r="C95" s="230"/>
      <c r="D95" s="4"/>
      <c r="E95" s="4"/>
      <c r="F95" s="4"/>
      <c r="G95" s="4"/>
    </row>
    <row r="96" spans="1:11" ht="15.75" x14ac:dyDescent="0.25">
      <c r="A96" s="21"/>
      <c r="B96" s="230"/>
      <c r="C96" s="230"/>
      <c r="D96" s="4"/>
      <c r="E96" s="4"/>
      <c r="F96" s="4"/>
      <c r="G96" s="4"/>
    </row>
    <row r="97" spans="1:19" ht="15.75" x14ac:dyDescent="0.25">
      <c r="A97" s="21"/>
      <c r="B97" s="230"/>
      <c r="C97" s="230"/>
      <c r="D97" s="4"/>
      <c r="E97" s="4"/>
      <c r="F97" s="4"/>
      <c r="G97" s="4"/>
    </row>
    <row r="98" spans="1:19" ht="15.75" x14ac:dyDescent="0.25">
      <c r="A98" s="21"/>
      <c r="B98" s="21"/>
      <c r="C98" s="230"/>
      <c r="D98" s="4"/>
      <c r="E98" s="4"/>
      <c r="F98" s="4"/>
      <c r="G98" s="4"/>
    </row>
    <row r="99" spans="1:19" ht="15.75" x14ac:dyDescent="0.25">
      <c r="A99" s="21"/>
      <c r="B99" s="21"/>
      <c r="C99" s="230"/>
      <c r="D99" s="4"/>
      <c r="E99" s="4"/>
      <c r="F99" s="4"/>
      <c r="G99" s="4"/>
    </row>
    <row r="100" spans="1:19" x14ac:dyDescent="0.2">
      <c r="A100" s="4"/>
      <c r="B100" s="4"/>
      <c r="C100" s="179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1490" t="s">
        <v>294</v>
      </c>
      <c r="B102" s="1492" t="s">
        <v>10</v>
      </c>
      <c r="C102" s="1493"/>
      <c r="D102" s="1494"/>
      <c r="E102" s="1492" t="s">
        <v>11</v>
      </c>
      <c r="F102" s="1493"/>
      <c r="G102" s="1494"/>
      <c r="H102" s="1486" t="s">
        <v>13</v>
      </c>
      <c r="I102" s="1487"/>
      <c r="J102" s="1488"/>
      <c r="K102" s="1486" t="s">
        <v>12</v>
      </c>
      <c r="L102" s="1487"/>
      <c r="M102" s="1488"/>
      <c r="N102" s="1486" t="s">
        <v>275</v>
      </c>
      <c r="O102" s="1487"/>
      <c r="P102" s="1488"/>
      <c r="Q102" s="1486" t="s">
        <v>276</v>
      </c>
      <c r="R102" s="1487"/>
      <c r="S102" s="1488"/>
    </row>
    <row r="103" spans="1:19" ht="16.5" thickBot="1" x14ac:dyDescent="0.3">
      <c r="A103" s="1491"/>
      <c r="B103" s="599">
        <v>2015</v>
      </c>
      <c r="C103" s="600">
        <v>2016</v>
      </c>
      <c r="D103" s="601">
        <v>2017</v>
      </c>
      <c r="E103" s="599">
        <v>2015</v>
      </c>
      <c r="F103" s="600">
        <v>2016</v>
      </c>
      <c r="G103" s="601">
        <v>2017</v>
      </c>
      <c r="H103" s="599">
        <v>2015</v>
      </c>
      <c r="I103" s="600">
        <v>2016</v>
      </c>
      <c r="J103" s="601">
        <v>2017</v>
      </c>
      <c r="K103" s="599">
        <v>2015</v>
      </c>
      <c r="L103" s="600">
        <v>2016</v>
      </c>
      <c r="M103" s="601">
        <v>2017</v>
      </c>
      <c r="N103" s="599">
        <v>2015</v>
      </c>
      <c r="O103" s="600">
        <v>2016</v>
      </c>
      <c r="P103" s="601">
        <v>2017</v>
      </c>
      <c r="Q103" s="599">
        <v>2015</v>
      </c>
      <c r="R103" s="600">
        <v>2016</v>
      </c>
      <c r="S103" s="601">
        <v>2017</v>
      </c>
    </row>
    <row r="104" spans="1:19" ht="16.5" x14ac:dyDescent="0.25">
      <c r="A104" s="602" t="s">
        <v>14</v>
      </c>
      <c r="B104" s="603">
        <v>5815.07</v>
      </c>
      <c r="C104" s="604">
        <v>4462.3</v>
      </c>
      <c r="D104" s="605">
        <v>5736.99</v>
      </c>
      <c r="E104" s="606">
        <v>14766.91</v>
      </c>
      <c r="F104" s="605">
        <v>8479.8799999999992</v>
      </c>
      <c r="G104" s="607">
        <v>9980.7199999999993</v>
      </c>
      <c r="H104" s="603">
        <v>1243.48</v>
      </c>
      <c r="I104" s="604">
        <v>853.85</v>
      </c>
      <c r="J104" s="605">
        <v>971.76</v>
      </c>
      <c r="K104" s="608">
        <v>784.33</v>
      </c>
      <c r="L104" s="609">
        <v>499.9</v>
      </c>
      <c r="M104" s="605">
        <v>748</v>
      </c>
      <c r="N104" s="608">
        <v>1251.8499999999999</v>
      </c>
      <c r="O104" s="609">
        <v>1097.3800000000001</v>
      </c>
      <c r="P104" s="605">
        <v>1192.6199999999999</v>
      </c>
      <c r="Q104" s="608">
        <v>17.100000000000001</v>
      </c>
      <c r="R104" s="609">
        <v>14.02</v>
      </c>
      <c r="S104" s="605">
        <v>16.809999999999999</v>
      </c>
    </row>
    <row r="105" spans="1:19" ht="16.5" x14ac:dyDescent="0.25">
      <c r="A105" s="610" t="s">
        <v>15</v>
      </c>
      <c r="B105" s="611">
        <v>5701.4874999999993</v>
      </c>
      <c r="C105" s="612">
        <v>4594.96</v>
      </c>
      <c r="D105" s="613">
        <v>5941.1</v>
      </c>
      <c r="E105" s="614">
        <v>14531.125</v>
      </c>
      <c r="F105" s="613">
        <v>8306.4269047619055</v>
      </c>
      <c r="G105" s="615">
        <v>10615.53</v>
      </c>
      <c r="H105" s="611">
        <v>1197.5999999999999</v>
      </c>
      <c r="I105" s="612">
        <v>920.24</v>
      </c>
      <c r="J105" s="613">
        <v>1007.35</v>
      </c>
      <c r="K105" s="616">
        <v>785.55</v>
      </c>
      <c r="L105" s="617">
        <v>505.57</v>
      </c>
      <c r="M105" s="613">
        <v>774.9</v>
      </c>
      <c r="N105" s="616">
        <v>1227.19</v>
      </c>
      <c r="O105" s="617">
        <v>1199.9100000000001</v>
      </c>
      <c r="P105" s="613">
        <v>1234.33</v>
      </c>
      <c r="Q105" s="616">
        <v>16.84</v>
      </c>
      <c r="R105" s="617">
        <v>15.07</v>
      </c>
      <c r="S105" s="613">
        <v>17.86</v>
      </c>
    </row>
    <row r="106" spans="1:19" ht="16.5" x14ac:dyDescent="0.25">
      <c r="A106" s="610" t="s">
        <v>16</v>
      </c>
      <c r="B106" s="611">
        <v>5925.4554545454539</v>
      </c>
      <c r="C106" s="612">
        <v>4947.04</v>
      </c>
      <c r="D106" s="613">
        <v>5821.09</v>
      </c>
      <c r="E106" s="614">
        <v>13742.160909090908</v>
      </c>
      <c r="F106" s="613">
        <v>8700.9538095238095</v>
      </c>
      <c r="G106" s="615">
        <v>10225.65</v>
      </c>
      <c r="H106" s="611">
        <v>1138.6400000000001</v>
      </c>
      <c r="I106" s="612">
        <v>968.43</v>
      </c>
      <c r="J106" s="613">
        <v>962.26</v>
      </c>
      <c r="K106" s="616">
        <v>786.32</v>
      </c>
      <c r="L106" s="617">
        <v>567.38</v>
      </c>
      <c r="M106" s="613">
        <v>776.3</v>
      </c>
      <c r="N106" s="616">
        <v>1178.6300000000001</v>
      </c>
      <c r="O106" s="617">
        <v>1246.3399999999999</v>
      </c>
      <c r="P106" s="613">
        <v>1231.07</v>
      </c>
      <c r="Q106" s="616">
        <v>16.22</v>
      </c>
      <c r="R106" s="617">
        <v>15.42</v>
      </c>
      <c r="S106" s="613">
        <v>16.88</v>
      </c>
    </row>
    <row r="107" spans="1:19" ht="16.5" x14ac:dyDescent="0.25">
      <c r="A107" s="610" t="s">
        <v>17</v>
      </c>
      <c r="B107" s="611">
        <v>6027.97</v>
      </c>
      <c r="C107" s="612">
        <v>4850.55</v>
      </c>
      <c r="D107" s="613">
        <v>5697.37</v>
      </c>
      <c r="E107" s="614">
        <v>12779.75</v>
      </c>
      <c r="F107" s="613">
        <v>8849.65</v>
      </c>
      <c r="G107" s="615">
        <v>9664.86</v>
      </c>
      <c r="H107" s="611">
        <v>1150.0999999999999</v>
      </c>
      <c r="I107" s="612">
        <v>994.19</v>
      </c>
      <c r="J107" s="613">
        <v>959.89</v>
      </c>
      <c r="K107" s="616">
        <v>768.8</v>
      </c>
      <c r="L107" s="617">
        <v>574.33000000000004</v>
      </c>
      <c r="M107" s="613">
        <v>799.67</v>
      </c>
      <c r="N107" s="616">
        <v>1197.9100000000001</v>
      </c>
      <c r="O107" s="617">
        <v>1242.26</v>
      </c>
      <c r="P107" s="613">
        <v>1265.6300000000001</v>
      </c>
      <c r="Q107" s="616">
        <v>16.34</v>
      </c>
      <c r="R107" s="617">
        <v>16.260000000000002</v>
      </c>
      <c r="S107" s="613">
        <v>18</v>
      </c>
    </row>
    <row r="108" spans="1:19" ht="16.5" x14ac:dyDescent="0.25">
      <c r="A108" s="610" t="s">
        <v>18</v>
      </c>
      <c r="B108" s="611">
        <v>6300.0776315789481</v>
      </c>
      <c r="C108" s="612">
        <v>4707.8500000000004</v>
      </c>
      <c r="D108" s="613">
        <v>5591.11</v>
      </c>
      <c r="E108" s="614">
        <v>13504.998684210526</v>
      </c>
      <c r="F108" s="613">
        <v>8685.8799999999992</v>
      </c>
      <c r="G108" s="615">
        <v>9150.9599999999991</v>
      </c>
      <c r="H108" s="611">
        <v>1140.26</v>
      </c>
      <c r="I108" s="612">
        <v>1033.7</v>
      </c>
      <c r="J108" s="613">
        <v>929.71</v>
      </c>
      <c r="K108" s="616">
        <v>784.42</v>
      </c>
      <c r="L108" s="617">
        <v>576.75</v>
      </c>
      <c r="M108" s="613">
        <v>792.43</v>
      </c>
      <c r="N108" s="616">
        <v>1199.05</v>
      </c>
      <c r="O108" s="617">
        <v>1259.4000000000001</v>
      </c>
      <c r="P108" s="613">
        <v>1245</v>
      </c>
      <c r="Q108" s="616">
        <v>16.8</v>
      </c>
      <c r="R108" s="617">
        <v>16.89</v>
      </c>
      <c r="S108" s="613">
        <v>16.760000000000002</v>
      </c>
    </row>
    <row r="109" spans="1:19" ht="16.5" x14ac:dyDescent="0.25">
      <c r="A109" s="610" t="s">
        <v>19</v>
      </c>
      <c r="B109" s="618">
        <v>5833.2168181818179</v>
      </c>
      <c r="C109" s="612">
        <v>4630.2700000000004</v>
      </c>
      <c r="D109" s="613">
        <v>5699.08</v>
      </c>
      <c r="E109" s="619">
        <v>12776.591363636364</v>
      </c>
      <c r="F109" s="613">
        <v>8911.7022727272742</v>
      </c>
      <c r="G109" s="615">
        <v>8927.6200000000008</v>
      </c>
      <c r="H109" s="618">
        <v>1088.77</v>
      </c>
      <c r="I109" s="612">
        <v>984.14</v>
      </c>
      <c r="J109" s="613">
        <v>930.73</v>
      </c>
      <c r="K109" s="620">
        <v>726.77</v>
      </c>
      <c r="L109" s="617">
        <v>553.09</v>
      </c>
      <c r="M109" s="613">
        <v>864.64</v>
      </c>
      <c r="N109" s="620">
        <v>1181.5</v>
      </c>
      <c r="O109" s="617">
        <v>1276.4000000000001</v>
      </c>
      <c r="P109" s="613">
        <v>1260.22</v>
      </c>
      <c r="Q109" s="620">
        <v>16.100000000000001</v>
      </c>
      <c r="R109" s="617">
        <v>17.18</v>
      </c>
      <c r="S109" s="613">
        <v>16.95</v>
      </c>
    </row>
    <row r="110" spans="1:19" ht="16.5" x14ac:dyDescent="0.25">
      <c r="A110" s="610" t="s">
        <v>219</v>
      </c>
      <c r="B110" s="618">
        <v>5456.2165217391303</v>
      </c>
      <c r="C110" s="612">
        <v>4855.357857142857</v>
      </c>
      <c r="D110" s="613">
        <v>5978.11</v>
      </c>
      <c r="E110" s="619">
        <v>11380.55</v>
      </c>
      <c r="F110" s="613">
        <v>10248.92738095238</v>
      </c>
      <c r="G110" s="615">
        <v>9478.69</v>
      </c>
      <c r="H110" s="618">
        <v>1014.09</v>
      </c>
      <c r="I110" s="612">
        <v>1085.76</v>
      </c>
      <c r="J110" s="613">
        <v>916.95</v>
      </c>
      <c r="K110" s="620">
        <v>642.57000000000005</v>
      </c>
      <c r="L110" s="617">
        <v>646.14</v>
      </c>
      <c r="M110" s="613">
        <v>860.8</v>
      </c>
      <c r="N110" s="620">
        <v>1130.04</v>
      </c>
      <c r="O110" s="617">
        <v>1337.33</v>
      </c>
      <c r="P110" s="613">
        <v>1236.22</v>
      </c>
      <c r="Q110" s="620">
        <v>15.07</v>
      </c>
      <c r="R110" s="617">
        <v>19.920000000000002</v>
      </c>
      <c r="S110" s="613">
        <v>16.14</v>
      </c>
    </row>
    <row r="111" spans="1:19" ht="16.5" x14ac:dyDescent="0.25">
      <c r="A111" s="575" t="s">
        <v>227</v>
      </c>
      <c r="B111" s="621">
        <v>5088.5600000000004</v>
      </c>
      <c r="C111" s="612">
        <v>4757.8172727272722</v>
      </c>
      <c r="D111" s="613">
        <v>6477.68</v>
      </c>
      <c r="E111" s="622">
        <v>10338.75</v>
      </c>
      <c r="F111" s="613">
        <v>10350.566818181818</v>
      </c>
      <c r="G111" s="615">
        <v>10848.52</v>
      </c>
      <c r="H111" s="621">
        <v>983.15</v>
      </c>
      <c r="I111" s="612">
        <v>1123.77</v>
      </c>
      <c r="J111" s="613">
        <v>972.67</v>
      </c>
      <c r="K111" s="623">
        <v>595.4</v>
      </c>
      <c r="L111" s="617">
        <v>700.09</v>
      </c>
      <c r="M111" s="613">
        <v>913.1</v>
      </c>
      <c r="N111" s="623">
        <v>1117.48</v>
      </c>
      <c r="O111" s="617">
        <v>1341.09</v>
      </c>
      <c r="P111" s="613">
        <v>1282.3</v>
      </c>
      <c r="Q111" s="623">
        <v>14.94</v>
      </c>
      <c r="R111" s="617">
        <v>19.64</v>
      </c>
      <c r="S111" s="613">
        <v>16.91</v>
      </c>
    </row>
    <row r="112" spans="1:19" ht="16.5" x14ac:dyDescent="0.25">
      <c r="A112" s="575" t="s">
        <v>233</v>
      </c>
      <c r="B112" s="621">
        <v>5207.3204545454546</v>
      </c>
      <c r="C112" s="612">
        <v>4706.7859090909096</v>
      </c>
      <c r="D112" s="613">
        <v>6582.68</v>
      </c>
      <c r="E112" s="622">
        <v>9895.4599999999991</v>
      </c>
      <c r="F112" s="613">
        <v>10185.569545454546</v>
      </c>
      <c r="G112" s="615">
        <v>11230.36</v>
      </c>
      <c r="H112" s="621">
        <v>965.36</v>
      </c>
      <c r="I112" s="612">
        <v>1045.95</v>
      </c>
      <c r="J112" s="613">
        <v>968.1</v>
      </c>
      <c r="K112" s="623">
        <v>608.5</v>
      </c>
      <c r="L112" s="617">
        <v>682.23</v>
      </c>
      <c r="M112" s="613">
        <v>935.85</v>
      </c>
      <c r="N112" s="623">
        <v>1124.53</v>
      </c>
      <c r="O112" s="617">
        <v>1326.03</v>
      </c>
      <c r="P112" s="613">
        <v>1314.98</v>
      </c>
      <c r="Q112" s="623">
        <v>14.79</v>
      </c>
      <c r="R112" s="617">
        <v>19.28</v>
      </c>
      <c r="S112" s="613">
        <v>17.45</v>
      </c>
    </row>
    <row r="113" spans="1:19" ht="16.5" x14ac:dyDescent="0.25">
      <c r="A113" s="575" t="s">
        <v>236</v>
      </c>
      <c r="B113" s="621">
        <v>5221.8100000000004</v>
      </c>
      <c r="C113" s="612">
        <v>4731.761428571428</v>
      </c>
      <c r="D113" s="613"/>
      <c r="E113" s="622">
        <v>10341.370000000001</v>
      </c>
      <c r="F113" s="613">
        <v>10262.27</v>
      </c>
      <c r="G113" s="615"/>
      <c r="H113" s="621">
        <v>977.09</v>
      </c>
      <c r="I113" s="612">
        <v>959.14</v>
      </c>
      <c r="J113" s="613"/>
      <c r="K113" s="623">
        <v>691.5</v>
      </c>
      <c r="L113" s="617">
        <v>644.85</v>
      </c>
      <c r="M113" s="613"/>
      <c r="N113" s="623">
        <v>1159.25</v>
      </c>
      <c r="O113" s="617">
        <v>1266.71</v>
      </c>
      <c r="P113" s="613"/>
      <c r="Q113" s="623">
        <v>15.71</v>
      </c>
      <c r="R113" s="617">
        <v>17.739999999999998</v>
      </c>
      <c r="S113" s="613"/>
    </row>
    <row r="114" spans="1:19" ht="16.5" x14ac:dyDescent="0.25">
      <c r="A114" s="575" t="s">
        <v>240</v>
      </c>
      <c r="B114" s="621">
        <v>4807.6290476190479</v>
      </c>
      <c r="C114" s="612">
        <v>5442.7250000000004</v>
      </c>
      <c r="D114" s="613"/>
      <c r="E114" s="622">
        <v>9228.5714285714275</v>
      </c>
      <c r="F114" s="613">
        <v>11139.772272727274</v>
      </c>
      <c r="G114" s="615"/>
      <c r="H114" s="621">
        <v>883.52</v>
      </c>
      <c r="I114" s="612">
        <v>953</v>
      </c>
      <c r="J114" s="613"/>
      <c r="K114" s="623">
        <v>574.04999999999995</v>
      </c>
      <c r="L114" s="617">
        <v>696.68</v>
      </c>
      <c r="M114" s="613"/>
      <c r="N114" s="623">
        <v>1085.7</v>
      </c>
      <c r="O114" s="617">
        <v>1235.98</v>
      </c>
      <c r="P114" s="613"/>
      <c r="Q114" s="623">
        <v>14.51</v>
      </c>
      <c r="R114" s="617">
        <v>17.420000000000002</v>
      </c>
      <c r="S114" s="613"/>
    </row>
    <row r="115" spans="1:19" ht="17.25" thickBot="1" x14ac:dyDescent="0.3">
      <c r="A115" s="624" t="s">
        <v>241</v>
      </c>
      <c r="B115" s="625">
        <v>4628.5949999999993</v>
      </c>
      <c r="C115" s="626">
        <v>5665.8249999999998</v>
      </c>
      <c r="D115" s="627"/>
      <c r="E115" s="628">
        <v>8688.6914285714283</v>
      </c>
      <c r="F115" s="627">
        <v>11009.75</v>
      </c>
      <c r="G115" s="629"/>
      <c r="H115" s="625">
        <v>859.9</v>
      </c>
      <c r="I115" s="626">
        <v>919.05</v>
      </c>
      <c r="J115" s="627"/>
      <c r="K115" s="630">
        <v>552.04999999999995</v>
      </c>
      <c r="L115" s="631">
        <v>706.98</v>
      </c>
      <c r="M115" s="627"/>
      <c r="N115" s="630">
        <v>1068.1400000000001</v>
      </c>
      <c r="O115" s="631">
        <v>1150.77</v>
      </c>
      <c r="P115" s="627"/>
      <c r="Q115" s="630">
        <v>14.05</v>
      </c>
      <c r="R115" s="631">
        <v>16.38</v>
      </c>
      <c r="S115" s="627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B75:C83">
    <sortCondition ref="B75:B83"/>
  </sortState>
  <mergeCells count="12">
    <mergeCell ref="Q102:S102"/>
    <mergeCell ref="N50:O50"/>
    <mergeCell ref="A102:A103"/>
    <mergeCell ref="B102:D102"/>
    <mergeCell ref="E102:G102"/>
    <mergeCell ref="J50:K50"/>
    <mergeCell ref="L50:M50"/>
    <mergeCell ref="B44:C44"/>
    <mergeCell ref="B33:C33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4"/>
  <sheetViews>
    <sheetView view="pageBreakPreview" topLeftCell="A2" zoomScale="73" zoomScaleNormal="60" zoomScaleSheetLayoutView="73" workbookViewId="0">
      <pane ySplit="3" topLeftCell="A5" activePane="bottomLeft" state="frozen"/>
      <selection activeCell="H10" sqref="H10"/>
      <selection pane="bottomLeft" activeCell="H10" sqref="H10"/>
    </sheetView>
  </sheetViews>
  <sheetFormatPr defaultColWidth="9.140625" defaultRowHeight="15.75" x14ac:dyDescent="0.2"/>
  <cols>
    <col min="1" max="1" width="4.7109375" style="63" customWidth="1"/>
    <col min="2" max="2" width="81.85546875" style="59" customWidth="1"/>
    <col min="3" max="3" width="15.28515625" style="59" customWidth="1"/>
    <col min="4" max="4" width="15.42578125" style="181" customWidth="1"/>
    <col min="5" max="5" width="14" style="181" customWidth="1"/>
    <col min="6" max="6" width="15.5703125" style="180" customWidth="1"/>
    <col min="7" max="7" width="14.42578125" style="181" customWidth="1"/>
    <col min="8" max="8" width="13.42578125" style="182" customWidth="1"/>
    <col min="9" max="16384" width="9.140625" style="59"/>
  </cols>
  <sheetData>
    <row r="1" spans="1:11" ht="20.25" x14ac:dyDescent="0.2">
      <c r="A1" s="1701" t="s">
        <v>293</v>
      </c>
      <c r="B1" s="1701"/>
      <c r="C1" s="1701"/>
      <c r="D1" s="1701"/>
      <c r="E1" s="1701"/>
      <c r="F1" s="1701"/>
      <c r="G1" s="1701"/>
      <c r="H1" s="1701"/>
    </row>
    <row r="2" spans="1:11" ht="16.5" x14ac:dyDescent="0.2">
      <c r="A2" s="198"/>
      <c r="B2" s="193"/>
      <c r="C2" s="193"/>
      <c r="D2" s="193"/>
      <c r="E2" s="193"/>
      <c r="F2" s="193"/>
      <c r="G2" s="193"/>
      <c r="H2" s="193"/>
    </row>
    <row r="3" spans="1:11" ht="16.5" thickBot="1" x14ac:dyDescent="0.25">
      <c r="A3" s="194"/>
      <c r="B3" s="194"/>
      <c r="C3" s="194"/>
      <c r="D3" s="194"/>
      <c r="E3" s="194"/>
      <c r="F3" s="210"/>
      <c r="G3" s="194"/>
      <c r="H3" s="197" t="s">
        <v>698</v>
      </c>
    </row>
    <row r="4" spans="1:11" ht="57.75" thickBot="1" x14ac:dyDescent="0.25">
      <c r="A4" s="662"/>
      <c r="B4" s="658" t="s">
        <v>251</v>
      </c>
      <c r="C4" s="659" t="s">
        <v>611</v>
      </c>
      <c r="D4" s="660" t="s">
        <v>858</v>
      </c>
      <c r="E4" s="661" t="s">
        <v>0</v>
      </c>
      <c r="F4" s="659" t="s">
        <v>658</v>
      </c>
      <c r="G4" s="660" t="s">
        <v>859</v>
      </c>
      <c r="H4" s="661" t="s">
        <v>0</v>
      </c>
    </row>
    <row r="5" spans="1:11" ht="24" customHeight="1" thickBot="1" x14ac:dyDescent="0.25">
      <c r="A5" s="663"/>
      <c r="B5" s="664" t="s">
        <v>250</v>
      </c>
      <c r="C5" s="697">
        <f>C6+C28</f>
        <v>16828.290899999996</v>
      </c>
      <c r="D5" s="697">
        <f>D6+D28</f>
        <v>10357.652600000001</v>
      </c>
      <c r="E5" s="711">
        <f>D5/C5*100</f>
        <v>61.54904655231509</v>
      </c>
      <c r="F5" s="697">
        <f>F6+F28</f>
        <v>16870.3374</v>
      </c>
      <c r="G5" s="697">
        <f>G6+G28</f>
        <v>10668.231</v>
      </c>
      <c r="H5" s="711">
        <f>G5/F5*100</f>
        <v>63.236619085045689</v>
      </c>
    </row>
    <row r="6" spans="1:11" ht="20.25" customHeight="1" x14ac:dyDescent="0.2">
      <c r="A6" s="665" t="s">
        <v>73</v>
      </c>
      <c r="B6" s="666" t="s">
        <v>252</v>
      </c>
      <c r="C6" s="698">
        <f>C7+C8+C9+C10+C11+C12+C15+C17+C22+C24+C25+C26+C27</f>
        <v>7091.2482999999975</v>
      </c>
      <c r="D6" s="698">
        <f>D7+D8+D9+D10+D11+D12+D15+D17+D22+D24+D25+D26+D27+D16</f>
        <v>5133.8651000000009</v>
      </c>
      <c r="E6" s="698">
        <f>D6/C6*100</f>
        <v>72.397198388893003</v>
      </c>
      <c r="F6" s="698">
        <f>F7+F8+F9+F10+F11+F12+F15+F17+F22+F24+F25+F26+F27</f>
        <v>7241.8292999999994</v>
      </c>
      <c r="G6" s="698">
        <f>G7+G8+G9+G10+G11+G12+G15+G17+G22+G24+G25+G26+G27+0.0005</f>
        <v>5411.7329999999993</v>
      </c>
      <c r="H6" s="698">
        <f>G6/F6*100</f>
        <v>74.728811959155124</v>
      </c>
    </row>
    <row r="7" spans="1:11" ht="20.25" customHeight="1" x14ac:dyDescent="0.2">
      <c r="A7" s="667" t="s">
        <v>76</v>
      </c>
      <c r="B7" s="668" t="s">
        <v>72</v>
      </c>
      <c r="C7" s="699">
        <v>1154.9851000000001</v>
      </c>
      <c r="D7" s="699">
        <f>'стр-ра гор доходов'!E8</f>
        <v>837.92039999999997</v>
      </c>
      <c r="E7" s="712">
        <f>D7/C7*100</f>
        <v>72.548156681848099</v>
      </c>
      <c r="F7" s="699">
        <v>1476.1116999999999</v>
      </c>
      <c r="G7" s="699">
        <f>'стр-ра гор доходов'!M8</f>
        <v>892.47770000000003</v>
      </c>
      <c r="H7" s="699">
        <f>G7/F7*100</f>
        <v>60.461393267189742</v>
      </c>
    </row>
    <row r="8" spans="1:11" ht="20.25" customHeight="1" x14ac:dyDescent="0.2">
      <c r="A8" s="667" t="s">
        <v>77</v>
      </c>
      <c r="B8" s="668" t="s">
        <v>65</v>
      </c>
      <c r="C8" s="699">
        <v>3480.1163999999999</v>
      </c>
      <c r="D8" s="699">
        <f>'стр-ра гор доходов'!E9</f>
        <v>2502.1824999999999</v>
      </c>
      <c r="E8" s="712">
        <f>D8/C8*100</f>
        <v>71.899391066344791</v>
      </c>
      <c r="F8" s="699">
        <v>3519.8130000000001</v>
      </c>
      <c r="G8" s="699">
        <f>'стр-ра гор доходов'!M9</f>
        <v>2544.5848999999998</v>
      </c>
      <c r="H8" s="699">
        <f t="shared" ref="H8:H26" si="0">G8/F8*100</f>
        <v>72.293184325417286</v>
      </c>
      <c r="J8" s="60"/>
    </row>
    <row r="9" spans="1:11" ht="20.25" customHeight="1" x14ac:dyDescent="0.2">
      <c r="A9" s="667" t="s">
        <v>78</v>
      </c>
      <c r="B9" s="668" t="s">
        <v>172</v>
      </c>
      <c r="C9" s="699">
        <v>22.570499999999999</v>
      </c>
      <c r="D9" s="699">
        <f>'стр-ра гор доходов'!E10</f>
        <v>17.411999999999999</v>
      </c>
      <c r="E9" s="712">
        <f t="shared" ref="E9:E26" si="1">D9/C9*100</f>
        <v>77.144945836379335</v>
      </c>
      <c r="F9" s="699">
        <v>18.978899999999999</v>
      </c>
      <c r="G9" s="699">
        <f>'стр-ра гор доходов'!M10</f>
        <v>12.602499999999999</v>
      </c>
      <c r="H9" s="699">
        <f t="shared" si="0"/>
        <v>66.402689302330472</v>
      </c>
      <c r="J9" s="60"/>
    </row>
    <row r="10" spans="1:11" s="61" customFormat="1" ht="20.25" customHeight="1" x14ac:dyDescent="0.2">
      <c r="A10" s="669" t="s">
        <v>79</v>
      </c>
      <c r="B10" s="668" t="s">
        <v>210</v>
      </c>
      <c r="C10" s="699">
        <v>169.06059999999999</v>
      </c>
      <c r="D10" s="699">
        <f>'стр-ра гор доходов'!E12</f>
        <v>122.66930000000001</v>
      </c>
      <c r="E10" s="712">
        <f t="shared" si="1"/>
        <v>72.559366286408547</v>
      </c>
      <c r="F10" s="699">
        <v>166.904</v>
      </c>
      <c r="G10" s="699">
        <f>'стр-ра гор доходов'!M12</f>
        <v>122.5325</v>
      </c>
      <c r="H10" s="699">
        <f t="shared" si="0"/>
        <v>73.414957101088049</v>
      </c>
      <c r="K10" s="61" t="s">
        <v>269</v>
      </c>
    </row>
    <row r="11" spans="1:11" s="61" customFormat="1" ht="29.25" customHeight="1" x14ac:dyDescent="0.2">
      <c r="A11" s="669" t="s">
        <v>80</v>
      </c>
      <c r="B11" s="670" t="s">
        <v>359</v>
      </c>
      <c r="C11" s="699">
        <v>2.5070999999999999</v>
      </c>
      <c r="D11" s="699">
        <f>'стр-ра гор доходов'!E13</f>
        <v>1.7092000000000001</v>
      </c>
      <c r="E11" s="712">
        <f t="shared" si="1"/>
        <v>68.174384747317617</v>
      </c>
      <c r="F11" s="699">
        <v>2.6524999999999999</v>
      </c>
      <c r="G11" s="699">
        <f>'стр-ра гор доходов'!M13</f>
        <v>2.6461999999999999</v>
      </c>
      <c r="H11" s="699">
        <f t="shared" si="0"/>
        <v>99.762488218661645</v>
      </c>
    </row>
    <row r="12" spans="1:11" ht="20.25" customHeight="1" x14ac:dyDescent="0.2">
      <c r="A12" s="671" t="s">
        <v>81</v>
      </c>
      <c r="B12" s="670" t="s">
        <v>142</v>
      </c>
      <c r="C12" s="699">
        <f>SUM(C13:C14)</f>
        <v>81.392499999999998</v>
      </c>
      <c r="D12" s="699">
        <f>'стр-ра гор доходов'!E14</f>
        <v>19.006599999999999</v>
      </c>
      <c r="E12" s="712">
        <f t="shared" si="1"/>
        <v>23.351783026691646</v>
      </c>
      <c r="F12" s="699">
        <f>F13+F14</f>
        <v>95.093799999999987</v>
      </c>
      <c r="G12" s="699">
        <f>'стр-ра гор доходов'!M14</f>
        <v>45.557599999999994</v>
      </c>
      <c r="H12" s="699">
        <f t="shared" si="0"/>
        <v>47.908065510054278</v>
      </c>
    </row>
    <row r="13" spans="1:11" ht="20.25" customHeight="1" x14ac:dyDescent="0.2">
      <c r="A13" s="671" t="s">
        <v>464</v>
      </c>
      <c r="B13" s="672" t="s">
        <v>143</v>
      </c>
      <c r="C13" s="699">
        <v>70.934200000000004</v>
      </c>
      <c r="D13" s="699">
        <f>'стр-ра гор доходов'!E15</f>
        <v>13.846399999999999</v>
      </c>
      <c r="E13" s="712">
        <f t="shared" si="1"/>
        <v>19.520062254878461</v>
      </c>
      <c r="F13" s="699">
        <v>84.029799999999994</v>
      </c>
      <c r="G13" s="699">
        <f>'стр-ра гор доходов'!M15</f>
        <v>38.435899999999997</v>
      </c>
      <c r="H13" s="699">
        <f t="shared" si="0"/>
        <v>45.740796717355032</v>
      </c>
    </row>
    <row r="14" spans="1:11" ht="20.25" customHeight="1" x14ac:dyDescent="0.2">
      <c r="A14" s="671" t="s">
        <v>465</v>
      </c>
      <c r="B14" s="672" t="s">
        <v>144</v>
      </c>
      <c r="C14" s="699">
        <v>10.458299999999999</v>
      </c>
      <c r="D14" s="699">
        <f>'стр-ра гор доходов'!E19</f>
        <v>5.1601999999999997</v>
      </c>
      <c r="E14" s="712">
        <f t="shared" si="1"/>
        <v>49.340715030167424</v>
      </c>
      <c r="F14" s="699">
        <v>11.064</v>
      </c>
      <c r="G14" s="699">
        <f>'стр-ра гор доходов'!M19</f>
        <v>7.1216999999999997</v>
      </c>
      <c r="H14" s="699">
        <f t="shared" si="0"/>
        <v>64.368221258134483</v>
      </c>
    </row>
    <row r="15" spans="1:11" ht="20.25" customHeight="1" x14ac:dyDescent="0.2">
      <c r="A15" s="667" t="s">
        <v>82</v>
      </c>
      <c r="B15" s="673" t="s">
        <v>89</v>
      </c>
      <c r="C15" s="699">
        <v>54.881999999999998</v>
      </c>
      <c r="D15" s="699">
        <f>'стр-ра гор доходов'!E24</f>
        <v>41.034599999999998</v>
      </c>
      <c r="E15" s="712">
        <f t="shared" si="1"/>
        <v>74.768776648081342</v>
      </c>
      <c r="F15" s="699">
        <v>54.876800000000003</v>
      </c>
      <c r="G15" s="699">
        <f>'стр-ра гор доходов'!M24</f>
        <v>45.030099999999997</v>
      </c>
      <c r="H15" s="699">
        <f t="shared" si="0"/>
        <v>82.056716135051602</v>
      </c>
    </row>
    <row r="16" spans="1:11" ht="20.25" hidden="1" customHeight="1" x14ac:dyDescent="0.2">
      <c r="A16" s="667"/>
      <c r="B16" s="673"/>
      <c r="C16" s="699"/>
      <c r="D16" s="705">
        <v>1E-3</v>
      </c>
      <c r="E16" s="712" t="e">
        <f t="shared" si="1"/>
        <v>#DIV/0!</v>
      </c>
      <c r="F16" s="699"/>
      <c r="G16" s="699"/>
      <c r="H16" s="699" t="e">
        <f t="shared" si="0"/>
        <v>#DIV/0!</v>
      </c>
    </row>
    <row r="17" spans="1:8" s="62" customFormat="1" ht="20.25" customHeight="1" x14ac:dyDescent="0.2">
      <c r="A17" s="669" t="s">
        <v>87</v>
      </c>
      <c r="B17" s="668" t="s">
        <v>157</v>
      </c>
      <c r="C17" s="699">
        <f>SUM(C18:C21)</f>
        <v>815.31460000000004</v>
      </c>
      <c r="D17" s="699">
        <f>'стр-ра гор доходов'!E40</f>
        <v>598.07079999999996</v>
      </c>
      <c r="E17" s="712">
        <f t="shared" si="1"/>
        <v>73.354604468017612</v>
      </c>
      <c r="F17" s="699">
        <f>F18+F19+F20+F21</f>
        <v>638.29560000000004</v>
      </c>
      <c r="G17" s="699">
        <f>'стр-ра гор доходов'!M40</f>
        <v>558.92789999999991</v>
      </c>
      <c r="H17" s="699">
        <f t="shared" si="0"/>
        <v>87.565682733830513</v>
      </c>
    </row>
    <row r="18" spans="1:8" s="61" customFormat="1" ht="20.25" customHeight="1" x14ac:dyDescent="0.2">
      <c r="A18" s="671" t="s">
        <v>145</v>
      </c>
      <c r="B18" s="672" t="s">
        <v>146</v>
      </c>
      <c r="C18" s="699">
        <v>535.06939999999997</v>
      </c>
      <c r="D18" s="699">
        <f>'стр-ра гор доходов'!E41</f>
        <v>391.90100000000001</v>
      </c>
      <c r="E18" s="712">
        <f t="shared" si="1"/>
        <v>73.243022307012893</v>
      </c>
      <c r="F18" s="699">
        <v>383.52760000000001</v>
      </c>
      <c r="G18" s="699">
        <f>'стр-ра гор доходов'!M41</f>
        <v>358.77719999999999</v>
      </c>
      <c r="H18" s="699">
        <f t="shared" si="0"/>
        <v>93.546644361448813</v>
      </c>
    </row>
    <row r="19" spans="1:8" s="61" customFormat="1" ht="53.25" customHeight="1" x14ac:dyDescent="0.2">
      <c r="A19" s="669" t="s">
        <v>357</v>
      </c>
      <c r="B19" s="672" t="s">
        <v>412</v>
      </c>
      <c r="C19" s="699">
        <v>164.89709999999999</v>
      </c>
      <c r="D19" s="699">
        <f>'стр-ра гор доходов'!E42</f>
        <v>121.13209999999999</v>
      </c>
      <c r="E19" s="712">
        <f t="shared" si="1"/>
        <v>73.459205771356807</v>
      </c>
      <c r="F19" s="699">
        <v>153.7826</v>
      </c>
      <c r="G19" s="699">
        <f>'стр-ра гор доходов'!M42</f>
        <v>119.9879</v>
      </c>
      <c r="H19" s="699">
        <f t="shared" si="0"/>
        <v>78.024366865952317</v>
      </c>
    </row>
    <row r="20" spans="1:8" s="61" customFormat="1" ht="20.25" customHeight="1" x14ac:dyDescent="0.2">
      <c r="A20" s="669" t="s">
        <v>358</v>
      </c>
      <c r="B20" s="672" t="s">
        <v>158</v>
      </c>
      <c r="C20" s="699">
        <v>11.94</v>
      </c>
      <c r="D20" s="699">
        <f>'стр-ра гор доходов'!E43</f>
        <v>7.4</v>
      </c>
      <c r="E20" s="712">
        <f>D20/C20*100</f>
        <v>61.976549413735349</v>
      </c>
      <c r="F20" s="699">
        <v>2.2250000000000001</v>
      </c>
      <c r="G20" s="699">
        <f>'стр-ра гор доходов'!M43</f>
        <v>3.4140000000000001</v>
      </c>
      <c r="H20" s="699">
        <f t="shared" si="0"/>
        <v>153.43820224719101</v>
      </c>
    </row>
    <row r="21" spans="1:8" s="61" customFormat="1" ht="20.25" customHeight="1" x14ac:dyDescent="0.2">
      <c r="A21" s="669" t="s">
        <v>466</v>
      </c>
      <c r="B21" s="672" t="s">
        <v>5</v>
      </c>
      <c r="C21" s="699">
        <v>103.4081</v>
      </c>
      <c r="D21" s="699">
        <f>'стр-ра гор доходов'!E44</f>
        <v>77.637699999999995</v>
      </c>
      <c r="E21" s="712">
        <f t="shared" si="1"/>
        <v>75.078934822320491</v>
      </c>
      <c r="F21" s="699">
        <v>98.760400000000004</v>
      </c>
      <c r="G21" s="699">
        <f>'стр-ра гор доходов'!M44</f>
        <v>76.748800000000003</v>
      </c>
      <c r="H21" s="699">
        <f t="shared" si="0"/>
        <v>77.712119432485082</v>
      </c>
    </row>
    <row r="22" spans="1:8" s="61" customFormat="1" ht="20.25" customHeight="1" x14ac:dyDescent="0.2">
      <c r="A22" s="671" t="s">
        <v>83</v>
      </c>
      <c r="B22" s="668" t="s">
        <v>159</v>
      </c>
      <c r="C22" s="699">
        <f>C23</f>
        <v>22.0335</v>
      </c>
      <c r="D22" s="699">
        <f>'стр-ра гор доходов'!E45</f>
        <v>16.9589</v>
      </c>
      <c r="E22" s="712">
        <f t="shared" si="1"/>
        <v>76.968706742006489</v>
      </c>
      <c r="F22" s="699">
        <f>F23</f>
        <v>21.94</v>
      </c>
      <c r="G22" s="699">
        <f>'стр-ра гор доходов'!M45</f>
        <v>12.707000000000001</v>
      </c>
      <c r="H22" s="699">
        <f t="shared" si="0"/>
        <v>57.917046490428433</v>
      </c>
    </row>
    <row r="23" spans="1:8" s="61" customFormat="1" ht="20.25" customHeight="1" x14ac:dyDescent="0.2">
      <c r="A23" s="671" t="s">
        <v>467</v>
      </c>
      <c r="B23" s="672" t="s">
        <v>160</v>
      </c>
      <c r="C23" s="699">
        <v>22.0335</v>
      </c>
      <c r="D23" s="699">
        <f>'стр-ра гор доходов'!E46</f>
        <v>16.9589</v>
      </c>
      <c r="E23" s="712">
        <f t="shared" si="1"/>
        <v>76.968706742006489</v>
      </c>
      <c r="F23" s="699">
        <v>21.94</v>
      </c>
      <c r="G23" s="699">
        <f>'стр-ра гор доходов'!M46</f>
        <v>12.707000000000001</v>
      </c>
      <c r="H23" s="699">
        <f t="shared" si="0"/>
        <v>57.917046490428433</v>
      </c>
    </row>
    <row r="24" spans="1:8" s="61" customFormat="1" ht="20.25" customHeight="1" x14ac:dyDescent="0.2">
      <c r="A24" s="671" t="s">
        <v>84</v>
      </c>
      <c r="B24" s="674" t="s">
        <v>147</v>
      </c>
      <c r="C24" s="699">
        <v>1.1054999999999999</v>
      </c>
      <c r="D24" s="699">
        <f>'стр-ра гор доходов'!E51</f>
        <v>0.78300000000000003</v>
      </c>
      <c r="E24" s="712">
        <f t="shared" si="1"/>
        <v>70.827679782903672</v>
      </c>
      <c r="F24" s="699">
        <v>0.95860000000000001</v>
      </c>
      <c r="G24" s="699">
        <f>'стр-ра гор доходов'!M51</f>
        <v>11.250400000000001</v>
      </c>
      <c r="H24" s="699">
        <f t="shared" si="0"/>
        <v>1173.6282078030461</v>
      </c>
    </row>
    <row r="25" spans="1:8" s="61" customFormat="1" ht="20.25" customHeight="1" x14ac:dyDescent="0.2">
      <c r="A25" s="671" t="s">
        <v>85</v>
      </c>
      <c r="B25" s="674" t="s">
        <v>148</v>
      </c>
      <c r="C25" s="699">
        <v>344.07729999999998</v>
      </c>
      <c r="D25" s="699">
        <f>'стр-ра гор доходов'!E52</f>
        <v>253.36600000000001</v>
      </c>
      <c r="E25" s="712">
        <f t="shared" si="1"/>
        <v>73.636360201617492</v>
      </c>
      <c r="F25" s="699">
        <v>341.99369999999999</v>
      </c>
      <c r="G25" s="699">
        <f>'стр-ра гор доходов'!M52</f>
        <v>262.71679999999998</v>
      </c>
      <c r="H25" s="699">
        <f t="shared" si="0"/>
        <v>76.819192868172721</v>
      </c>
    </row>
    <row r="26" spans="1:8" s="61" customFormat="1" ht="20.25" customHeight="1" x14ac:dyDescent="0.2">
      <c r="A26" s="671" t="s">
        <v>86</v>
      </c>
      <c r="B26" s="668" t="s">
        <v>150</v>
      </c>
      <c r="C26" s="699">
        <v>908.14790000000005</v>
      </c>
      <c r="D26" s="699">
        <f>'стр-ра гор доходов'!E53</f>
        <v>703.38729999999998</v>
      </c>
      <c r="E26" s="712">
        <f t="shared" si="1"/>
        <v>77.452945715119753</v>
      </c>
      <c r="F26" s="699">
        <v>904.21069999999997</v>
      </c>
      <c r="G26" s="699">
        <f>'стр-ра гор доходов'!M53</f>
        <v>886.88059999999996</v>
      </c>
      <c r="H26" s="699">
        <f t="shared" si="0"/>
        <v>98.083400251733366</v>
      </c>
    </row>
    <row r="27" spans="1:8" ht="20.25" customHeight="1" thickBot="1" x14ac:dyDescent="0.25">
      <c r="A27" s="671" t="s">
        <v>88</v>
      </c>
      <c r="B27" s="668" t="s">
        <v>75</v>
      </c>
      <c r="C27" s="699">
        <v>35.055300000000003</v>
      </c>
      <c r="D27" s="699">
        <f>'стр-ра гор доходов'!E54</f>
        <v>19.363499999999998</v>
      </c>
      <c r="E27" s="712" t="s">
        <v>708</v>
      </c>
      <c r="F27" s="699">
        <v>0</v>
      </c>
      <c r="G27" s="699">
        <f>'стр-ра гор доходов'!M54</f>
        <v>13.818300000000001</v>
      </c>
      <c r="H27" s="699" t="s">
        <v>708</v>
      </c>
    </row>
    <row r="28" spans="1:8" ht="21.75" customHeight="1" thickBot="1" x14ac:dyDescent="0.25">
      <c r="A28" s="675" t="s">
        <v>74</v>
      </c>
      <c r="B28" s="676" t="s">
        <v>253</v>
      </c>
      <c r="C28" s="697">
        <f>SUM(C30:C38)</f>
        <v>9737.0425999999989</v>
      </c>
      <c r="D28" s="697">
        <f>SUM(D29:D38)</f>
        <v>5223.7875000000004</v>
      </c>
      <c r="E28" s="697">
        <f>D28/C28*100</f>
        <v>53.648604762189301</v>
      </c>
      <c r="F28" s="697">
        <f>SUM(F29:F38)</f>
        <v>9628.5081000000009</v>
      </c>
      <c r="G28" s="697">
        <f>SUM(G29:G38)</f>
        <v>5256.4979999999996</v>
      </c>
      <c r="H28" s="697">
        <f>G28/F28*100</f>
        <v>54.593068265684884</v>
      </c>
    </row>
    <row r="29" spans="1:8" ht="21.75" hidden="1" customHeight="1" x14ac:dyDescent="0.2">
      <c r="A29" s="677" t="s">
        <v>76</v>
      </c>
      <c r="B29" s="678" t="s">
        <v>254</v>
      </c>
      <c r="C29" s="700">
        <v>0</v>
      </c>
      <c r="D29" s="700"/>
      <c r="E29" s="700"/>
      <c r="F29" s="700">
        <v>0</v>
      </c>
      <c r="G29" s="709"/>
      <c r="H29" s="713"/>
    </row>
    <row r="30" spans="1:8" ht="20.25" customHeight="1" x14ac:dyDescent="0.2">
      <c r="A30" s="679" t="s">
        <v>76</v>
      </c>
      <c r="B30" s="672" t="s">
        <v>163</v>
      </c>
      <c r="C30" s="699">
        <v>4055.6997999999999</v>
      </c>
      <c r="D30" s="699">
        <f>'стр-ра гор доходов'!E58</f>
        <v>1293.2805000000001</v>
      </c>
      <c r="E30" s="712">
        <f>D30/C30*100</f>
        <v>31.887974055673453</v>
      </c>
      <c r="F30" s="699">
        <v>3884.7935000000002</v>
      </c>
      <c r="G30" s="707">
        <f>'стр-ра гор доходов'!M58</f>
        <v>1333.5399</v>
      </c>
      <c r="H30" s="699">
        <f>G30/F30*100</f>
        <v>34.327175948991886</v>
      </c>
    </row>
    <row r="31" spans="1:8" ht="20.25" customHeight="1" x14ac:dyDescent="0.2">
      <c r="A31" s="680" t="s">
        <v>77</v>
      </c>
      <c r="B31" s="672" t="s">
        <v>162</v>
      </c>
      <c r="C31" s="699">
        <v>5689.8253000000004</v>
      </c>
      <c r="D31" s="699">
        <f>'стр-ра гор доходов'!E57</f>
        <v>3940.3825000000002</v>
      </c>
      <c r="E31" s="712">
        <f>D31/C31*100</f>
        <v>69.253136823023368</v>
      </c>
      <c r="F31" s="699">
        <v>5743.7146000000002</v>
      </c>
      <c r="G31" s="707">
        <f>'стр-ра гор доходов'!M57</f>
        <v>3966.1532999999999</v>
      </c>
      <c r="H31" s="699">
        <f>G31/F31*100</f>
        <v>69.052060838816743</v>
      </c>
    </row>
    <row r="32" spans="1:8" ht="20.25" customHeight="1" x14ac:dyDescent="0.2">
      <c r="A32" s="679" t="s">
        <v>78</v>
      </c>
      <c r="B32" s="681" t="s">
        <v>1</v>
      </c>
      <c r="C32" s="699">
        <v>1.4173</v>
      </c>
      <c r="D32" s="701">
        <f>'стр-ра гор доходов'!E62</f>
        <v>0</v>
      </c>
      <c r="E32" s="712">
        <f>D32/C32*100</f>
        <v>0</v>
      </c>
      <c r="F32" s="701">
        <v>0</v>
      </c>
      <c r="G32" s="710">
        <f>'стр-ра гор доходов'!M62</f>
        <v>0</v>
      </c>
      <c r="H32" s="699" t="s">
        <v>708</v>
      </c>
    </row>
    <row r="33" spans="1:8" ht="49.5" x14ac:dyDescent="0.2">
      <c r="A33" s="679" t="s">
        <v>79</v>
      </c>
      <c r="B33" s="681" t="s">
        <v>450</v>
      </c>
      <c r="C33" s="701">
        <v>0.59140000000000004</v>
      </c>
      <c r="D33" s="701">
        <f>'стр-ра гор доходов'!E59</f>
        <v>0.59140000000000004</v>
      </c>
      <c r="E33" s="699" t="s">
        <v>708</v>
      </c>
      <c r="F33" s="701">
        <v>0</v>
      </c>
      <c r="G33" s="710">
        <f>'стр-ра гор доходов'!M59</f>
        <v>0.31230000000000002</v>
      </c>
      <c r="H33" s="699" t="s">
        <v>708</v>
      </c>
    </row>
    <row r="34" spans="1:8" ht="33" x14ac:dyDescent="0.2">
      <c r="A34" s="679" t="s">
        <v>80</v>
      </c>
      <c r="B34" s="681" t="s">
        <v>458</v>
      </c>
      <c r="C34" s="701">
        <v>0</v>
      </c>
      <c r="D34" s="701">
        <f>'стр-ра гор доходов'!E60</f>
        <v>0</v>
      </c>
      <c r="E34" s="699" t="s">
        <v>708</v>
      </c>
      <c r="F34" s="701">
        <v>0</v>
      </c>
      <c r="G34" s="710">
        <f>'стр-ра гор доходов'!M60</f>
        <v>0</v>
      </c>
      <c r="H34" s="699" t="s">
        <v>708</v>
      </c>
    </row>
    <row r="35" spans="1:8" ht="20.25" customHeight="1" x14ac:dyDescent="0.2">
      <c r="A35" s="679" t="s">
        <v>81</v>
      </c>
      <c r="B35" s="682" t="s">
        <v>344</v>
      </c>
      <c r="C35" s="701">
        <v>-10.491199999999999</v>
      </c>
      <c r="D35" s="701">
        <f>'стр-ра гор доходов'!E61</f>
        <v>-10.466900000000001</v>
      </c>
      <c r="E35" s="699" t="s">
        <v>708</v>
      </c>
      <c r="F35" s="701">
        <v>0</v>
      </c>
      <c r="G35" s="710">
        <f>'стр-ра гор доходов'!M61</f>
        <v>-43.5075</v>
      </c>
      <c r="H35" s="699" t="s">
        <v>708</v>
      </c>
    </row>
    <row r="36" spans="1:8" ht="33" customHeight="1" x14ac:dyDescent="0.2">
      <c r="A36" s="679" t="s">
        <v>82</v>
      </c>
      <c r="B36" s="683" t="s">
        <v>350</v>
      </c>
      <c r="C36" s="701">
        <v>0</v>
      </c>
      <c r="D36" s="701">
        <f>'стр-ра гор доходов'!E63</f>
        <v>0</v>
      </c>
      <c r="E36" s="699" t="s">
        <v>708</v>
      </c>
      <c r="F36" s="701">
        <v>0</v>
      </c>
      <c r="G36" s="710">
        <f>'стр-ра гор доходов'!M63</f>
        <v>0</v>
      </c>
      <c r="H36" s="699" t="s">
        <v>708</v>
      </c>
    </row>
    <row r="37" spans="1:8" ht="20.25" customHeight="1" x14ac:dyDescent="0.2">
      <c r="A37" s="680" t="s">
        <v>87</v>
      </c>
      <c r="B37" s="668" t="s">
        <v>345</v>
      </c>
      <c r="C37" s="699">
        <v>0</v>
      </c>
      <c r="D37" s="699">
        <f>'стр-ра гор доходов'!E64</f>
        <v>0</v>
      </c>
      <c r="E37" s="699" t="s">
        <v>708</v>
      </c>
      <c r="F37" s="699">
        <v>0</v>
      </c>
      <c r="G37" s="707">
        <f>'стр-ра гор доходов'!M64</f>
        <v>0</v>
      </c>
      <c r="H37" s="699" t="s">
        <v>708</v>
      </c>
    </row>
    <row r="38" spans="1:8" ht="20.25" customHeight="1" thickBot="1" x14ac:dyDescent="0.25">
      <c r="A38" s="684" t="s">
        <v>83</v>
      </c>
      <c r="B38" s="685" t="s">
        <v>346</v>
      </c>
      <c r="C38" s="702">
        <v>0</v>
      </c>
      <c r="D38" s="699">
        <f>'стр-ра гор доходов'!E65</f>
        <v>0</v>
      </c>
      <c r="E38" s="699" t="s">
        <v>708</v>
      </c>
      <c r="F38" s="702">
        <v>0</v>
      </c>
      <c r="G38" s="710">
        <f>'стр-ра гор доходов'!M65</f>
        <v>0</v>
      </c>
      <c r="H38" s="699" t="s">
        <v>708</v>
      </c>
    </row>
    <row r="39" spans="1:8" ht="24.75" customHeight="1" thickBot="1" x14ac:dyDescent="0.25">
      <c r="A39" s="686"/>
      <c r="B39" s="658" t="s">
        <v>66</v>
      </c>
      <c r="C39" s="697">
        <f>SUM(C40:C50)</f>
        <v>17895.718600000004</v>
      </c>
      <c r="D39" s="697">
        <f>SUM(D40:D50)</f>
        <v>11151.1677</v>
      </c>
      <c r="E39" s="697">
        <f>D39/C39*100</f>
        <v>62.311930295998273</v>
      </c>
      <c r="F39" s="697">
        <f>SUM(F40:F50)</f>
        <v>18485.936800000003</v>
      </c>
      <c r="G39" s="697">
        <f>SUM(G40:G50)</f>
        <v>11028.537699999999</v>
      </c>
      <c r="H39" s="697">
        <f>G39/F39*100</f>
        <v>59.659068508770396</v>
      </c>
    </row>
    <row r="40" spans="1:8" ht="20.25" customHeight="1" x14ac:dyDescent="0.2">
      <c r="A40" s="687" t="s">
        <v>76</v>
      </c>
      <c r="B40" s="688" t="s">
        <v>153</v>
      </c>
      <c r="C40" s="703">
        <v>2122.6239</v>
      </c>
      <c r="D40" s="706">
        <v>1360.5318</v>
      </c>
      <c r="E40" s="714">
        <f>D40/C40*100</f>
        <v>64.096696546194536</v>
      </c>
      <c r="F40" s="717">
        <v>2157.5254</v>
      </c>
      <c r="G40" s="700">
        <v>1402.5922</v>
      </c>
      <c r="H40" s="722">
        <f>G40/F40*100</f>
        <v>65.009301860362797</v>
      </c>
    </row>
    <row r="41" spans="1:8" ht="20.25" customHeight="1" x14ac:dyDescent="0.2">
      <c r="A41" s="689" t="s">
        <v>77</v>
      </c>
      <c r="B41" s="690" t="s">
        <v>285</v>
      </c>
      <c r="C41" s="704">
        <v>4.2081999999999997</v>
      </c>
      <c r="D41" s="707">
        <v>0</v>
      </c>
      <c r="E41" s="715">
        <f>D41/C41*100</f>
        <v>0</v>
      </c>
      <c r="F41" s="718">
        <v>2.3927999999999998</v>
      </c>
      <c r="G41" s="699">
        <v>0.52449999999999997</v>
      </c>
      <c r="H41" s="721">
        <f>G41/F41*100</f>
        <v>21.919926446004681</v>
      </c>
    </row>
    <row r="42" spans="1:8" ht="20.25" customHeight="1" x14ac:dyDescent="0.2">
      <c r="A42" s="691" t="s">
        <v>78</v>
      </c>
      <c r="B42" s="690" t="s">
        <v>154</v>
      </c>
      <c r="C42" s="699">
        <v>274.86430000000001</v>
      </c>
      <c r="D42" s="707">
        <v>165.4074</v>
      </c>
      <c r="E42" s="715">
        <f>D42/C42*100</f>
        <v>60.177840483467662</v>
      </c>
      <c r="F42" s="718">
        <v>258.3236</v>
      </c>
      <c r="G42" s="699">
        <v>183.72149999999999</v>
      </c>
      <c r="H42" s="721">
        <f>G42/F42*100</f>
        <v>71.120679643671735</v>
      </c>
    </row>
    <row r="43" spans="1:8" ht="20.25" customHeight="1" x14ac:dyDescent="0.2">
      <c r="A43" s="691" t="s">
        <v>79</v>
      </c>
      <c r="B43" s="690" t="s">
        <v>155</v>
      </c>
      <c r="C43" s="699">
        <v>2333.8845999999999</v>
      </c>
      <c r="D43" s="707">
        <v>1268.0119</v>
      </c>
      <c r="E43" s="715">
        <f t="shared" ref="E43:E50" si="2">D43/C43*100</f>
        <v>54.330531166793769</v>
      </c>
      <c r="F43" s="718">
        <v>3046.4191999999998</v>
      </c>
      <c r="G43" s="699">
        <v>1624.5098</v>
      </c>
      <c r="H43" s="721">
        <f t="shared" ref="H43:H50" si="3">G43/F43*100</f>
        <v>53.325221952382662</v>
      </c>
    </row>
    <row r="44" spans="1:8" ht="20.25" customHeight="1" x14ac:dyDescent="0.2">
      <c r="A44" s="691" t="s">
        <v>80</v>
      </c>
      <c r="B44" s="690" t="s">
        <v>164</v>
      </c>
      <c r="C44" s="699">
        <v>2237.7393000000002</v>
      </c>
      <c r="D44" s="707">
        <v>1341.7039</v>
      </c>
      <c r="E44" s="715">
        <f t="shared" si="2"/>
        <v>59.958007619564967</v>
      </c>
      <c r="F44" s="718">
        <v>2020.1513</v>
      </c>
      <c r="G44" s="699">
        <v>469.98090000000002</v>
      </c>
      <c r="H44" s="721">
        <f t="shared" si="3"/>
        <v>23.264638643650105</v>
      </c>
    </row>
    <row r="45" spans="1:8" ht="20.25" customHeight="1" x14ac:dyDescent="0.2">
      <c r="A45" s="691" t="s">
        <v>81</v>
      </c>
      <c r="B45" s="692" t="s">
        <v>67</v>
      </c>
      <c r="C45" s="699">
        <v>9127.8333000000002</v>
      </c>
      <c r="D45" s="707">
        <v>5899.6574000000001</v>
      </c>
      <c r="E45" s="715">
        <f t="shared" si="2"/>
        <v>64.633711047286539</v>
      </c>
      <c r="F45" s="718">
        <v>9091.1152999999995</v>
      </c>
      <c r="G45" s="699">
        <v>6079.0141999999996</v>
      </c>
      <c r="H45" s="721">
        <f t="shared" si="3"/>
        <v>66.867639441334546</v>
      </c>
    </row>
    <row r="46" spans="1:8" ht="20.25" customHeight="1" x14ac:dyDescent="0.2">
      <c r="A46" s="693" t="s">
        <v>82</v>
      </c>
      <c r="B46" s="692" t="s">
        <v>284</v>
      </c>
      <c r="C46" s="704">
        <v>494.52010000000001</v>
      </c>
      <c r="D46" s="707">
        <v>319.24340000000001</v>
      </c>
      <c r="E46" s="715">
        <f t="shared" si="2"/>
        <v>64.556203074455425</v>
      </c>
      <c r="F46" s="718">
        <v>541.8021</v>
      </c>
      <c r="G46" s="699">
        <v>358.47620000000001</v>
      </c>
      <c r="H46" s="721">
        <f t="shared" si="3"/>
        <v>66.163678583010295</v>
      </c>
    </row>
    <row r="47" spans="1:8" ht="20.25" customHeight="1" x14ac:dyDescent="0.2">
      <c r="A47" s="689" t="s">
        <v>87</v>
      </c>
      <c r="B47" s="692" t="s">
        <v>283</v>
      </c>
      <c r="C47" s="704">
        <v>35.820799999999998</v>
      </c>
      <c r="D47" s="707">
        <v>27.596599999999999</v>
      </c>
      <c r="E47" s="715">
        <f t="shared" si="2"/>
        <v>77.040713775236739</v>
      </c>
      <c r="F47" s="718">
        <v>34.360399999999998</v>
      </c>
      <c r="G47" s="699">
        <v>26.684100000000001</v>
      </c>
      <c r="H47" s="721">
        <f t="shared" si="3"/>
        <v>77.659456816567911</v>
      </c>
    </row>
    <row r="48" spans="1:8" ht="16.5" x14ac:dyDescent="0.2">
      <c r="A48" s="693" t="s">
        <v>83</v>
      </c>
      <c r="B48" s="690" t="s">
        <v>631</v>
      </c>
      <c r="C48" s="704">
        <v>2.7843</v>
      </c>
      <c r="D48" s="707">
        <v>1.1718999999999999</v>
      </c>
      <c r="E48" s="715" t="s">
        <v>708</v>
      </c>
      <c r="F48" s="718">
        <v>0</v>
      </c>
      <c r="G48" s="699">
        <v>0</v>
      </c>
      <c r="H48" s="721" t="s">
        <v>708</v>
      </c>
    </row>
    <row r="49" spans="1:8" ht="20.25" customHeight="1" x14ac:dyDescent="0.2">
      <c r="A49" s="689" t="s">
        <v>84</v>
      </c>
      <c r="B49" s="694" t="s">
        <v>291</v>
      </c>
      <c r="C49" s="704">
        <v>498.5421</v>
      </c>
      <c r="D49" s="707">
        <v>251.73679999999999</v>
      </c>
      <c r="E49" s="715">
        <f>D49/C49*100</f>
        <v>50.494592131737711</v>
      </c>
      <c r="F49" s="720">
        <v>515.36009999999999</v>
      </c>
      <c r="G49" s="701">
        <v>328.93079999999998</v>
      </c>
      <c r="H49" s="721">
        <f t="shared" si="3"/>
        <v>63.825430024559523</v>
      </c>
    </row>
    <row r="50" spans="1:8" ht="17.25" thickBot="1" x14ac:dyDescent="0.25">
      <c r="A50" s="695" t="s">
        <v>85</v>
      </c>
      <c r="B50" s="696" t="s">
        <v>156</v>
      </c>
      <c r="C50" s="702">
        <v>762.89769999999999</v>
      </c>
      <c r="D50" s="708">
        <v>516.10659999999996</v>
      </c>
      <c r="E50" s="716">
        <f t="shared" si="2"/>
        <v>67.650826578714288</v>
      </c>
      <c r="F50" s="719">
        <v>818.48659999999995</v>
      </c>
      <c r="G50" s="702">
        <v>554.10350000000005</v>
      </c>
      <c r="H50" s="721">
        <f t="shared" si="3"/>
        <v>67.698542651767312</v>
      </c>
    </row>
    <row r="51" spans="1:8" ht="18" customHeight="1" x14ac:dyDescent="0.2">
      <c r="A51" s="1704" t="s">
        <v>632</v>
      </c>
      <c r="B51" s="1704"/>
      <c r="C51" s="1704"/>
      <c r="D51" s="1704"/>
      <c r="E51" s="1704"/>
      <c r="F51" s="1704"/>
      <c r="G51" s="1704"/>
      <c r="H51" s="1704"/>
    </row>
    <row r="52" spans="1:8" x14ac:dyDescent="0.2">
      <c r="B52" s="65"/>
      <c r="C52" s="65"/>
      <c r="D52" s="61"/>
      <c r="E52" s="61"/>
      <c r="F52" s="195"/>
      <c r="G52" s="59"/>
      <c r="H52" s="196"/>
    </row>
    <row r="53" spans="1:8" x14ac:dyDescent="0.2">
      <c r="B53" s="65"/>
      <c r="C53" s="65"/>
      <c r="D53" s="61"/>
      <c r="E53" s="61"/>
      <c r="F53" s="195"/>
      <c r="G53" s="59"/>
      <c r="H53" s="196"/>
    </row>
    <row r="54" spans="1:8" x14ac:dyDescent="0.2">
      <c r="B54" s="61"/>
      <c r="C54" s="61"/>
      <c r="D54" s="61"/>
      <c r="E54" s="61"/>
      <c r="F54" s="195"/>
      <c r="G54" s="59"/>
      <c r="H54" s="196"/>
    </row>
    <row r="55" spans="1:8" ht="20.25" x14ac:dyDescent="0.2">
      <c r="A55" s="1701" t="s">
        <v>485</v>
      </c>
      <c r="B55" s="1701"/>
      <c r="C55" s="1701"/>
      <c r="D55" s="1701"/>
      <c r="E55" s="1701"/>
      <c r="F55" s="1701"/>
      <c r="G55" s="1701"/>
      <c r="H55" s="1701"/>
    </row>
    <row r="56" spans="1:8" ht="20.25" x14ac:dyDescent="0.2">
      <c r="A56" s="209"/>
      <c r="B56" s="209"/>
      <c r="C56" s="209"/>
      <c r="D56" s="209"/>
      <c r="E56" s="209"/>
      <c r="F56" s="209"/>
      <c r="G56" s="209"/>
      <c r="H56" s="209"/>
    </row>
    <row r="57" spans="1:8" ht="16.5" thickBot="1" x14ac:dyDescent="0.25">
      <c r="D57" s="59"/>
      <c r="E57" s="59"/>
      <c r="F57" s="195"/>
      <c r="G57" s="59"/>
      <c r="H57" s="197" t="s">
        <v>39</v>
      </c>
    </row>
    <row r="58" spans="1:8" s="117" customFormat="1" ht="31.5" customHeight="1" thickBot="1" x14ac:dyDescent="0.25">
      <c r="A58" s="724"/>
      <c r="B58" s="723" t="s">
        <v>101</v>
      </c>
      <c r="C58" s="1702" t="s">
        <v>821</v>
      </c>
      <c r="D58" s="1703"/>
      <c r="E58" s="1702" t="s">
        <v>820</v>
      </c>
      <c r="F58" s="1703"/>
      <c r="G58" s="1582" t="s">
        <v>63</v>
      </c>
      <c r="H58" s="1583"/>
    </row>
    <row r="59" spans="1:8" ht="21.75" customHeight="1" x14ac:dyDescent="0.2">
      <c r="A59" s="693" t="s">
        <v>76</v>
      </c>
      <c r="B59" s="725" t="s">
        <v>413</v>
      </c>
      <c r="C59" s="1705">
        <f>D5</f>
        <v>10357.652600000001</v>
      </c>
      <c r="D59" s="1706"/>
      <c r="E59" s="1705">
        <f>G5</f>
        <v>10668.231</v>
      </c>
      <c r="F59" s="1706"/>
      <c r="G59" s="1711">
        <f>E59/C59*100</f>
        <v>102.9985404221802</v>
      </c>
      <c r="H59" s="1712"/>
    </row>
    <row r="60" spans="1:8" ht="21.75" customHeight="1" x14ac:dyDescent="0.2">
      <c r="A60" s="693" t="s">
        <v>77</v>
      </c>
      <c r="B60" s="726" t="s">
        <v>414</v>
      </c>
      <c r="C60" s="1707">
        <f>D39</f>
        <v>11151.1677</v>
      </c>
      <c r="D60" s="1708"/>
      <c r="E60" s="1707">
        <f>G39</f>
        <v>11028.537699999999</v>
      </c>
      <c r="F60" s="1708"/>
      <c r="G60" s="1713">
        <f>E60/C60*100</f>
        <v>98.900294540454254</v>
      </c>
      <c r="H60" s="1714"/>
    </row>
    <row r="61" spans="1:8" ht="21.75" customHeight="1" x14ac:dyDescent="0.2">
      <c r="A61" s="693" t="s">
        <v>78</v>
      </c>
      <c r="B61" s="726" t="s">
        <v>415</v>
      </c>
      <c r="C61" s="1707">
        <f>C59-C60</f>
        <v>-793.51509999999871</v>
      </c>
      <c r="D61" s="1708"/>
      <c r="E61" s="1707">
        <f>E59-E60</f>
        <v>-360.30669999999918</v>
      </c>
      <c r="F61" s="1708"/>
      <c r="G61" s="1713"/>
      <c r="H61" s="1714"/>
    </row>
    <row r="62" spans="1:8" ht="21.75" customHeight="1" x14ac:dyDescent="0.2">
      <c r="A62" s="693" t="s">
        <v>79</v>
      </c>
      <c r="B62" s="727" t="s">
        <v>365</v>
      </c>
      <c r="C62" s="1707">
        <v>3060.4387000000002</v>
      </c>
      <c r="D62" s="1708"/>
      <c r="E62" s="1707">
        <v>3325.5745999999999</v>
      </c>
      <c r="F62" s="1708"/>
      <c r="G62" s="1713"/>
      <c r="H62" s="1714"/>
    </row>
    <row r="63" spans="1:8" ht="21.75" customHeight="1" thickBot="1" x14ac:dyDescent="0.25">
      <c r="A63" s="728" t="s">
        <v>80</v>
      </c>
      <c r="B63" s="729" t="s">
        <v>213</v>
      </c>
      <c r="C63" s="1709">
        <v>1354.2478000000001</v>
      </c>
      <c r="D63" s="1710"/>
      <c r="E63" s="1709">
        <v>1263.107</v>
      </c>
      <c r="F63" s="1710"/>
      <c r="G63" s="1715"/>
      <c r="H63" s="1716"/>
    </row>
    <row r="64" spans="1:8" x14ac:dyDescent="0.2">
      <c r="D64" s="59"/>
      <c r="E64" s="59"/>
      <c r="F64" s="195"/>
      <c r="G64" s="59"/>
      <c r="H64" s="196"/>
    </row>
  </sheetData>
  <mergeCells count="21">
    <mergeCell ref="G59:H59"/>
    <mergeCell ref="G60:H60"/>
    <mergeCell ref="G61:H61"/>
    <mergeCell ref="G62:H62"/>
    <mergeCell ref="G63:H63"/>
    <mergeCell ref="E59:F59"/>
    <mergeCell ref="E61:F61"/>
    <mergeCell ref="E62:F62"/>
    <mergeCell ref="E60:F60"/>
    <mergeCell ref="E63:F63"/>
    <mergeCell ref="C59:D59"/>
    <mergeCell ref="C60:D60"/>
    <mergeCell ref="C61:D61"/>
    <mergeCell ref="C62:D62"/>
    <mergeCell ref="C63:D63"/>
    <mergeCell ref="A1:H1"/>
    <mergeCell ref="A55:H55"/>
    <mergeCell ref="C58:D58"/>
    <mergeCell ref="E58:F58"/>
    <mergeCell ref="G58:H58"/>
    <mergeCell ref="A51:H51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2"/>
  <sheetViews>
    <sheetView view="pageBreakPreview" zoomScale="90" zoomScaleNormal="80" zoomScaleSheetLayoutView="90" workbookViewId="0">
      <selection activeCell="D8" sqref="D8"/>
    </sheetView>
  </sheetViews>
  <sheetFormatPr defaultColWidth="9.140625" defaultRowHeight="12.75" x14ac:dyDescent="0.2"/>
  <cols>
    <col min="1" max="1" width="68.85546875" style="2" customWidth="1"/>
    <col min="2" max="2" width="11.28515625" style="184" customWidth="1"/>
    <col min="3" max="3" width="14.28515625" style="2" customWidth="1"/>
    <col min="4" max="4" width="15.5703125" style="2" customWidth="1"/>
    <col min="5" max="5" width="17.85546875" style="184" customWidth="1"/>
    <col min="6" max="6" width="10.28515625" style="184" bestFit="1" customWidth="1"/>
    <col min="7" max="7" width="9.140625" style="2"/>
    <col min="8" max="8" width="9.7109375" style="2" customWidth="1"/>
    <col min="9" max="16384" width="9.140625" style="2"/>
  </cols>
  <sheetData>
    <row r="1" spans="1:6" s="184" customFormat="1" ht="18" customHeight="1" x14ac:dyDescent="0.3">
      <c r="A1" s="1717" t="s">
        <v>2</v>
      </c>
      <c r="B1" s="1717"/>
      <c r="C1" s="1717"/>
      <c r="D1" s="1717"/>
      <c r="E1" s="1717"/>
    </row>
    <row r="2" spans="1:6" s="184" customFormat="1" ht="10.5" customHeight="1" thickBot="1" x14ac:dyDescent="0.35">
      <c r="A2" s="148"/>
      <c r="B2" s="148"/>
      <c r="C2" s="148"/>
      <c r="D2" s="148"/>
      <c r="E2" s="148"/>
    </row>
    <row r="3" spans="1:6" s="184" customFormat="1" ht="38.25" customHeight="1" thickBot="1" x14ac:dyDescent="0.25">
      <c r="A3" s="730" t="s">
        <v>101</v>
      </c>
      <c r="B3" s="731" t="s">
        <v>96</v>
      </c>
      <c r="C3" s="732" t="s">
        <v>821</v>
      </c>
      <c r="D3" s="733" t="s">
        <v>820</v>
      </c>
      <c r="E3" s="734" t="s">
        <v>63</v>
      </c>
    </row>
    <row r="4" spans="1:6" s="184" customFormat="1" ht="25.5" customHeight="1" thickBot="1" x14ac:dyDescent="0.35">
      <c r="A4" s="735" t="s">
        <v>66</v>
      </c>
      <c r="B4" s="744" t="s">
        <v>698</v>
      </c>
      <c r="C4" s="749">
        <f>C5+C9+C11+C13+C15+C17+C19+C21+C23+C25+C27</f>
        <v>11151.1677</v>
      </c>
      <c r="D4" s="749">
        <f>D5+D9+D11+D13+D15+D17+D19+D21+D23+D25+D27</f>
        <v>11028.537699999999</v>
      </c>
      <c r="E4" s="750">
        <f>D4/C4*100</f>
        <v>98.900294540454254</v>
      </c>
    </row>
    <row r="5" spans="1:6" s="11" customFormat="1" ht="15.75" customHeight="1" x14ac:dyDescent="0.2">
      <c r="A5" s="736" t="s">
        <v>139</v>
      </c>
      <c r="B5" s="146" t="s">
        <v>698</v>
      </c>
      <c r="C5" s="147">
        <f>бюджет!D40</f>
        <v>1360.5318</v>
      </c>
      <c r="D5" s="751">
        <f>бюджет!G40</f>
        <v>1402.5922</v>
      </c>
      <c r="E5" s="1718">
        <f>D5/C5*100</f>
        <v>103.09146761582493</v>
      </c>
      <c r="F5" s="153"/>
    </row>
    <row r="6" spans="1:6" s="11" customFormat="1" ht="15.75" customHeight="1" thickBot="1" x14ac:dyDescent="0.25">
      <c r="A6" s="737" t="s">
        <v>46</v>
      </c>
      <c r="B6" s="745" t="s">
        <v>33</v>
      </c>
      <c r="C6" s="752">
        <f>C5/C$4*100</f>
        <v>12.200801177082109</v>
      </c>
      <c r="D6" s="752">
        <f>D5/D$4*100</f>
        <v>12.717843817136339</v>
      </c>
      <c r="E6" s="1720"/>
      <c r="F6" s="153"/>
    </row>
    <row r="7" spans="1:6" s="11" customFormat="1" ht="15.75" customHeight="1" x14ac:dyDescent="0.2">
      <c r="A7" s="738" t="s">
        <v>348</v>
      </c>
      <c r="B7" s="598"/>
      <c r="C7" s="755"/>
      <c r="D7" s="756"/>
      <c r="E7" s="1718">
        <f>D8/C8*100</f>
        <v>96.426071116797573</v>
      </c>
      <c r="F7" s="153"/>
    </row>
    <row r="8" spans="1:6" s="11" customFormat="1" ht="23.25" customHeight="1" thickBot="1" x14ac:dyDescent="0.25">
      <c r="A8" s="739" t="s">
        <v>522</v>
      </c>
      <c r="B8" s="746" t="s">
        <v>698</v>
      </c>
      <c r="C8" s="757">
        <v>536.79020000000003</v>
      </c>
      <c r="D8" s="757">
        <v>517.60569999999996</v>
      </c>
      <c r="E8" s="1720"/>
      <c r="F8" s="153"/>
    </row>
    <row r="9" spans="1:6" s="11" customFormat="1" ht="23.25" customHeight="1" x14ac:dyDescent="0.2">
      <c r="A9" s="633" t="s">
        <v>289</v>
      </c>
      <c r="B9" s="146" t="s">
        <v>698</v>
      </c>
      <c r="C9" s="147">
        <f>бюджет!D41</f>
        <v>0</v>
      </c>
      <c r="D9" s="751">
        <f>бюджет!G41</f>
        <v>0.52449999999999997</v>
      </c>
      <c r="E9" s="1718" t="s">
        <v>708</v>
      </c>
      <c r="F9" s="153"/>
    </row>
    <row r="10" spans="1:6" s="11" customFormat="1" ht="15.75" customHeight="1" thickBot="1" x14ac:dyDescent="0.25">
      <c r="A10" s="740" t="s">
        <v>46</v>
      </c>
      <c r="B10" s="191" t="s">
        <v>33</v>
      </c>
      <c r="C10" s="753">
        <f>C9/C$4*100</f>
        <v>0</v>
      </c>
      <c r="D10" s="753">
        <f>D9/D$4*100</f>
        <v>4.7558435602935833E-3</v>
      </c>
      <c r="E10" s="1720"/>
      <c r="F10" s="153"/>
    </row>
    <row r="11" spans="1:6" s="11" customFormat="1" ht="30.75" customHeight="1" x14ac:dyDescent="0.2">
      <c r="A11" s="736" t="s">
        <v>140</v>
      </c>
      <c r="B11" s="146" t="s">
        <v>698</v>
      </c>
      <c r="C11" s="147">
        <f>бюджет!D42</f>
        <v>165.4074</v>
      </c>
      <c r="D11" s="147">
        <f>бюджет!G42</f>
        <v>183.72149999999999</v>
      </c>
      <c r="E11" s="1718">
        <f>D11/C11*100</f>
        <v>111.07211648330122</v>
      </c>
      <c r="F11" s="153"/>
    </row>
    <row r="12" spans="1:6" s="11" customFormat="1" ht="15" customHeight="1" thickBot="1" x14ac:dyDescent="0.25">
      <c r="A12" s="149" t="s">
        <v>46</v>
      </c>
      <c r="B12" s="191" t="s">
        <v>33</v>
      </c>
      <c r="C12" s="752">
        <f>C11/C$4*100</f>
        <v>1.4833190967076926</v>
      </c>
      <c r="D12" s="752">
        <f>D11/D$4*100</f>
        <v>1.6658736180409486</v>
      </c>
      <c r="E12" s="1719"/>
      <c r="F12" s="153"/>
    </row>
    <row r="13" spans="1:6" s="11" customFormat="1" ht="24.75" customHeight="1" x14ac:dyDescent="0.2">
      <c r="A13" s="637" t="s">
        <v>268</v>
      </c>
      <c r="B13" s="747" t="s">
        <v>698</v>
      </c>
      <c r="C13" s="147">
        <f>бюджет!D43</f>
        <v>1268.0119</v>
      </c>
      <c r="D13" s="147">
        <f>бюджет!G43</f>
        <v>1624.5098</v>
      </c>
      <c r="E13" s="1718">
        <f>D13/C13*100</f>
        <v>128.11471248810835</v>
      </c>
      <c r="F13" s="153"/>
    </row>
    <row r="14" spans="1:6" s="11" customFormat="1" ht="16.5" customHeight="1" thickBot="1" x14ac:dyDescent="0.25">
      <c r="A14" s="741" t="s">
        <v>46</v>
      </c>
      <c r="B14" s="748" t="s">
        <v>33</v>
      </c>
      <c r="C14" s="752">
        <f>C13/C$4*100</f>
        <v>11.371113179474468</v>
      </c>
      <c r="D14" s="752">
        <f>D13/D$4*100</f>
        <v>14.730056188682205</v>
      </c>
      <c r="E14" s="1719"/>
      <c r="F14" s="153"/>
    </row>
    <row r="15" spans="1:6" s="11" customFormat="1" ht="23.25" customHeight="1" x14ac:dyDescent="0.2">
      <c r="A15" s="736" t="s">
        <v>347</v>
      </c>
      <c r="B15" s="146" t="s">
        <v>698</v>
      </c>
      <c r="C15" s="147">
        <f>бюджет!D44</f>
        <v>1341.7039</v>
      </c>
      <c r="D15" s="147">
        <f>бюджет!G44</f>
        <v>469.98090000000002</v>
      </c>
      <c r="E15" s="1722">
        <f>D15/C15*100</f>
        <v>35.028660198423808</v>
      </c>
      <c r="F15" s="153"/>
    </row>
    <row r="16" spans="1:6" s="11" customFormat="1" ht="14.25" customHeight="1" thickBot="1" x14ac:dyDescent="0.25">
      <c r="A16" s="149" t="s">
        <v>46</v>
      </c>
      <c r="B16" s="191" t="s">
        <v>33</v>
      </c>
      <c r="C16" s="752">
        <f>C15/C$4*100</f>
        <v>12.031958769663198</v>
      </c>
      <c r="D16" s="752">
        <f>D15/D$4*100</f>
        <v>4.2614978774565921</v>
      </c>
      <c r="E16" s="1720"/>
      <c r="F16" s="153"/>
    </row>
    <row r="17" spans="1:6" s="184" customFormat="1" ht="24.75" customHeight="1" x14ac:dyDescent="0.25">
      <c r="A17" s="742" t="s">
        <v>242</v>
      </c>
      <c r="B17" s="146" t="s">
        <v>698</v>
      </c>
      <c r="C17" s="754">
        <f>бюджет!D45</f>
        <v>5899.6574000000001</v>
      </c>
      <c r="D17" s="754">
        <f>бюджет!G45</f>
        <v>6079.0141999999996</v>
      </c>
      <c r="E17" s="1718">
        <f>D17/C17*100</f>
        <v>103.04012229591501</v>
      </c>
      <c r="F17" s="153"/>
    </row>
    <row r="18" spans="1:6" s="184" customFormat="1" ht="17.25" thickBot="1" x14ac:dyDescent="0.25">
      <c r="A18" s="149" t="s">
        <v>46</v>
      </c>
      <c r="B18" s="191" t="s">
        <v>33</v>
      </c>
      <c r="C18" s="752">
        <f>C17/C$4*100</f>
        <v>52.906184883220796</v>
      </c>
      <c r="D18" s="752">
        <f>D17/D$4*100</f>
        <v>55.12076365300905</v>
      </c>
      <c r="E18" s="1720"/>
      <c r="F18" s="153"/>
    </row>
    <row r="19" spans="1:6" s="11" customFormat="1" ht="27.75" customHeight="1" x14ac:dyDescent="0.2">
      <c r="A19" s="150" t="s">
        <v>288</v>
      </c>
      <c r="B19" s="146" t="s">
        <v>698</v>
      </c>
      <c r="C19" s="147">
        <f>бюджет!D46</f>
        <v>319.24340000000001</v>
      </c>
      <c r="D19" s="147">
        <f>бюджет!G46</f>
        <v>358.47620000000001</v>
      </c>
      <c r="E19" s="1718">
        <f>D19/C19*100</f>
        <v>112.28930652912479</v>
      </c>
      <c r="F19" s="153"/>
    </row>
    <row r="20" spans="1:6" s="11" customFormat="1" ht="18.75" customHeight="1" thickBot="1" x14ac:dyDescent="0.25">
      <c r="A20" s="741" t="s">
        <v>46</v>
      </c>
      <c r="B20" s="748" t="s">
        <v>33</v>
      </c>
      <c r="C20" s="752">
        <f>C19/C$4*100</f>
        <v>2.8628696885259828</v>
      </c>
      <c r="D20" s="752">
        <f>D19/D$4*100</f>
        <v>3.2504418060791509</v>
      </c>
      <c r="E20" s="1720"/>
      <c r="F20" s="153"/>
    </row>
    <row r="21" spans="1:6" s="11" customFormat="1" ht="25.5" customHeight="1" x14ac:dyDescent="0.2">
      <c r="A21" s="150" t="s">
        <v>286</v>
      </c>
      <c r="B21" s="146" t="s">
        <v>698</v>
      </c>
      <c r="C21" s="147">
        <f>бюджет!D47</f>
        <v>27.596599999999999</v>
      </c>
      <c r="D21" s="147">
        <f>бюджет!G47</f>
        <v>26.684100000000001</v>
      </c>
      <c r="E21" s="1718">
        <f>D21/C21*100</f>
        <v>96.693433249023442</v>
      </c>
      <c r="F21" s="153"/>
    </row>
    <row r="22" spans="1:6" s="11" customFormat="1" ht="15.75" customHeight="1" thickBot="1" x14ac:dyDescent="0.25">
      <c r="A22" s="149" t="s">
        <v>46</v>
      </c>
      <c r="B22" s="191" t="s">
        <v>33</v>
      </c>
      <c r="C22" s="151">
        <f>C21/C$4*100</f>
        <v>0.24747722160074767</v>
      </c>
      <c r="D22" s="151">
        <f>D21/D$4*100</f>
        <v>0.24195501458003812</v>
      </c>
      <c r="E22" s="1720"/>
      <c r="F22" s="153"/>
    </row>
    <row r="23" spans="1:6" s="11" customFormat="1" ht="16.5" x14ac:dyDescent="0.2">
      <c r="A23" s="736" t="s">
        <v>630</v>
      </c>
      <c r="B23" s="747" t="s">
        <v>698</v>
      </c>
      <c r="C23" s="147">
        <f>бюджет!D48</f>
        <v>1.1718999999999999</v>
      </c>
      <c r="D23" s="147">
        <f>бюджет!G48</f>
        <v>0</v>
      </c>
      <c r="E23" s="1718" t="s">
        <v>708</v>
      </c>
      <c r="F23" s="153"/>
    </row>
    <row r="24" spans="1:6" s="11" customFormat="1" ht="17.25" thickBot="1" x14ac:dyDescent="0.25">
      <c r="A24" s="741" t="s">
        <v>46</v>
      </c>
      <c r="B24" s="748" t="s">
        <v>33</v>
      </c>
      <c r="C24" s="752">
        <f>C23/C$4*100</f>
        <v>1.0509213308665423E-2</v>
      </c>
      <c r="D24" s="752">
        <f>D23/D$4*100</f>
        <v>0</v>
      </c>
      <c r="E24" s="1720"/>
      <c r="F24" s="153"/>
    </row>
    <row r="25" spans="1:6" s="11" customFormat="1" ht="22.5" customHeight="1" x14ac:dyDescent="0.2">
      <c r="A25" s="736" t="s">
        <v>287</v>
      </c>
      <c r="B25" s="146" t="s">
        <v>698</v>
      </c>
      <c r="C25" s="147">
        <f>бюджет!D49</f>
        <v>251.73679999999999</v>
      </c>
      <c r="D25" s="147">
        <f>бюджет!G49</f>
        <v>328.93079999999998</v>
      </c>
      <c r="E25" s="1718">
        <f>D25/C25*100</f>
        <v>130.66456711930874</v>
      </c>
      <c r="F25" s="153"/>
    </row>
    <row r="26" spans="1:6" s="11" customFormat="1" ht="17.25" thickBot="1" x14ac:dyDescent="0.25">
      <c r="A26" s="149" t="s">
        <v>46</v>
      </c>
      <c r="B26" s="191" t="s">
        <v>33</v>
      </c>
      <c r="C26" s="151">
        <f>C25/C$4*100</f>
        <v>2.2574927287659747</v>
      </c>
      <c r="D26" s="151">
        <f>D25/D$4*100</f>
        <v>2.9825422821014613</v>
      </c>
      <c r="E26" s="1720"/>
      <c r="F26" s="153"/>
    </row>
    <row r="27" spans="1:6" s="11" customFormat="1" ht="21" customHeight="1" x14ac:dyDescent="0.2">
      <c r="A27" s="152" t="s">
        <v>243</v>
      </c>
      <c r="B27" s="146" t="s">
        <v>698</v>
      </c>
      <c r="C27" s="147">
        <f>бюджет!D50</f>
        <v>516.10659999999996</v>
      </c>
      <c r="D27" s="147">
        <f>бюджет!G50</f>
        <v>554.10350000000005</v>
      </c>
      <c r="E27" s="1718">
        <f>D27/C27*100</f>
        <v>107.36221935545875</v>
      </c>
      <c r="F27" s="153"/>
    </row>
    <row r="28" spans="1:6" s="11" customFormat="1" ht="15" customHeight="1" thickBot="1" x14ac:dyDescent="0.25">
      <c r="A28" s="149" t="s">
        <v>46</v>
      </c>
      <c r="B28" s="191" t="s">
        <v>33</v>
      </c>
      <c r="C28" s="151">
        <f>C27/C$4*100</f>
        <v>4.6282740416503643</v>
      </c>
      <c r="D28" s="151">
        <f>D27/D$4*100</f>
        <v>5.0242698993539285</v>
      </c>
      <c r="E28" s="1720"/>
      <c r="F28" s="153"/>
    </row>
    <row r="29" spans="1:6" s="11" customFormat="1" ht="14.25" hidden="1" customHeight="1" x14ac:dyDescent="0.2">
      <c r="A29" s="150" t="s">
        <v>141</v>
      </c>
      <c r="B29" s="146" t="s">
        <v>698</v>
      </c>
      <c r="C29" s="154">
        <v>0</v>
      </c>
      <c r="D29" s="147">
        <v>0</v>
      </c>
      <c r="E29" s="190"/>
      <c r="F29" s="153">
        <f>D29</f>
        <v>0</v>
      </c>
    </row>
    <row r="30" spans="1:6" s="11" customFormat="1" ht="14.25" hidden="1" customHeight="1" thickBot="1" x14ac:dyDescent="0.25">
      <c r="A30" s="149" t="s">
        <v>46</v>
      </c>
      <c r="B30" s="191" t="s">
        <v>33</v>
      </c>
      <c r="C30" s="155">
        <v>0</v>
      </c>
      <c r="D30" s="151">
        <f>D29/D4*100</f>
        <v>0</v>
      </c>
      <c r="E30" s="156"/>
      <c r="F30" s="153">
        <f>D30</f>
        <v>0</v>
      </c>
    </row>
    <row r="31" spans="1:6" s="11" customFormat="1" ht="14.25" hidden="1" customHeight="1" x14ac:dyDescent="0.2">
      <c r="A31" s="152" t="s">
        <v>151</v>
      </c>
      <c r="B31" s="146" t="s">
        <v>698</v>
      </c>
      <c r="C31" s="157">
        <v>1.1368683772161603E-13</v>
      </c>
      <c r="D31" s="147" t="e">
        <f>D4-D5-D11-D13-D15-#REF!-D17-D19-D23-D27-D29</f>
        <v>#REF!</v>
      </c>
      <c r="E31" s="190"/>
      <c r="F31" s="153" t="e">
        <f>D31</f>
        <v>#REF!</v>
      </c>
    </row>
    <row r="32" spans="1:6" s="11" customFormat="1" ht="14.25" hidden="1" customHeight="1" thickBot="1" x14ac:dyDescent="0.25">
      <c r="A32" s="149" t="s">
        <v>46</v>
      </c>
      <c r="B32" s="191" t="s">
        <v>33</v>
      </c>
      <c r="C32" s="158">
        <v>1.5565649974891635E-15</v>
      </c>
      <c r="D32" s="151" t="e">
        <f>D31/D4*100</f>
        <v>#REF!</v>
      </c>
      <c r="E32" s="156"/>
      <c r="F32" s="153" t="e">
        <f>D32</f>
        <v>#REF!</v>
      </c>
    </row>
    <row r="33" spans="1:9" s="11" customFormat="1" ht="15.75" hidden="1" x14ac:dyDescent="0.2">
      <c r="A33" s="169" t="s">
        <v>530</v>
      </c>
      <c r="B33" s="169"/>
      <c r="C33" s="169"/>
      <c r="D33" s="169"/>
      <c r="E33" s="169"/>
      <c r="F33" s="43"/>
      <c r="G33" s="43"/>
      <c r="H33" s="43"/>
      <c r="I33" s="65"/>
    </row>
    <row r="34" spans="1:9" s="11" customFormat="1" ht="15.75" x14ac:dyDescent="0.2">
      <c r="A34" s="1531"/>
      <c r="B34" s="1531"/>
      <c r="C34" s="1531"/>
      <c r="D34" s="1531"/>
      <c r="E34" s="1531"/>
    </row>
    <row r="35" spans="1:9" s="11" customFormat="1" ht="15.75" x14ac:dyDescent="0.2">
      <c r="A35" s="1579"/>
      <c r="B35" s="1531"/>
      <c r="C35" s="1531"/>
      <c r="D35" s="1531"/>
      <c r="E35" s="1531"/>
    </row>
    <row r="36" spans="1:9" s="11" customFormat="1" ht="14.25" customHeight="1" x14ac:dyDescent="0.2">
      <c r="A36" s="139"/>
      <c r="B36" s="192"/>
      <c r="C36" s="1"/>
      <c r="D36" s="120"/>
      <c r="E36" s="140"/>
      <c r="G36" s="367"/>
    </row>
    <row r="37" spans="1:9" ht="10.5" customHeight="1" x14ac:dyDescent="0.2">
      <c r="A37" s="1721"/>
      <c r="B37" s="1721"/>
      <c r="C37" s="1721"/>
      <c r="D37" s="1721"/>
      <c r="E37" s="1721"/>
    </row>
    <row r="39" spans="1:9" s="64" customFormat="1" x14ac:dyDescent="0.2"/>
    <row r="41" spans="1:9" ht="13.5" customHeight="1" x14ac:dyDescent="0.2"/>
    <row r="72" spans="1:1" x14ac:dyDescent="0.2">
      <c r="A72" s="2" t="s">
        <v>480</v>
      </c>
    </row>
  </sheetData>
  <mergeCells count="16">
    <mergeCell ref="A1:E1"/>
    <mergeCell ref="E13:E14"/>
    <mergeCell ref="E11:E12"/>
    <mergeCell ref="E5:E6"/>
    <mergeCell ref="A37:E37"/>
    <mergeCell ref="E15:E16"/>
    <mergeCell ref="E17:E18"/>
    <mergeCell ref="E27:E28"/>
    <mergeCell ref="A35:E35"/>
    <mergeCell ref="E19:E20"/>
    <mergeCell ref="E23:E24"/>
    <mergeCell ref="E25:E26"/>
    <mergeCell ref="E21:E22"/>
    <mergeCell ref="A34:E34"/>
    <mergeCell ref="E7:E8"/>
    <mergeCell ref="E9:E10"/>
  </mergeCells>
  <phoneticPr fontId="0" type="noConversion"/>
  <printOptions horizontalCentered="1"/>
  <pageMargins left="0.78740157480314965" right="0" top="0.47244094488188981" bottom="0.55118110236220474" header="0.23622047244094491" footer="0.35433070866141736"/>
  <pageSetup paperSize="9" scale="66" orientation="portrait" r:id="rId1"/>
  <headerFooter alignWithMargins="0">
    <oddFooter>&amp;C10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="84" zoomScaleNormal="84" zoomScaleSheetLayoutView="90" workbookViewId="0">
      <selection activeCell="D8" sqref="D8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20.140625" style="7" bestFit="1" customWidth="1"/>
    <col min="5" max="5" width="14.5703125" style="7" bestFit="1" customWidth="1"/>
    <col min="6" max="6" width="9.140625" style="7"/>
    <col min="7" max="7" width="20.85546875" style="7" customWidth="1"/>
    <col min="8" max="8" width="14.140625" style="77" customWidth="1"/>
    <col min="9" max="16384" width="9.140625" style="7"/>
  </cols>
  <sheetData>
    <row r="1" spans="1:8" ht="87" customHeight="1" x14ac:dyDescent="0.25">
      <c r="A1" s="1723" t="s">
        <v>235</v>
      </c>
      <c r="B1" s="1723"/>
      <c r="C1" s="1723"/>
      <c r="D1" s="1723"/>
      <c r="E1" s="1723"/>
    </row>
    <row r="2" spans="1:8" ht="18.75" customHeight="1" thickBot="1" x14ac:dyDescent="0.3">
      <c r="A2" s="247"/>
      <c r="B2" s="247"/>
      <c r="C2" s="247"/>
      <c r="D2" s="247"/>
      <c r="E2" s="247"/>
    </row>
    <row r="3" spans="1:8" ht="31.5" customHeight="1" thickBot="1" x14ac:dyDescent="0.4">
      <c r="A3" s="867" t="s">
        <v>104</v>
      </c>
      <c r="B3" s="882" t="s">
        <v>96</v>
      </c>
      <c r="C3" s="883" t="s">
        <v>861</v>
      </c>
      <c r="D3" s="883" t="s">
        <v>862</v>
      </c>
      <c r="E3" s="868" t="s">
        <v>69</v>
      </c>
      <c r="G3" s="390"/>
    </row>
    <row r="4" spans="1:8" ht="24" customHeight="1" x14ac:dyDescent="0.25">
      <c r="A4" s="884" t="s">
        <v>367</v>
      </c>
      <c r="B4" s="885"/>
      <c r="C4" s="886"/>
      <c r="D4" s="886"/>
      <c r="E4" s="886"/>
    </row>
    <row r="5" spans="1:8" ht="24" customHeight="1" x14ac:dyDescent="0.25">
      <c r="A5" s="887" t="s">
        <v>153</v>
      </c>
      <c r="B5" s="29" t="s">
        <v>698</v>
      </c>
      <c r="C5" s="1252">
        <v>311.60382540000001</v>
      </c>
      <c r="D5" s="1252">
        <v>304.18039060000001</v>
      </c>
      <c r="E5" s="901">
        <f>D5/C5*100</f>
        <v>97.617668913252061</v>
      </c>
      <c r="F5" s="72"/>
      <c r="G5" s="77"/>
      <c r="H5" s="78"/>
    </row>
    <row r="6" spans="1:8" ht="33" x14ac:dyDescent="0.25">
      <c r="A6" s="670" t="s">
        <v>154</v>
      </c>
      <c r="B6" s="894" t="s">
        <v>698</v>
      </c>
      <c r="C6" s="1255">
        <v>2.9100865599999999</v>
      </c>
      <c r="D6" s="1253">
        <v>2.73571367</v>
      </c>
      <c r="E6" s="1254">
        <f>D6/C6*100</f>
        <v>94.007982704129603</v>
      </c>
      <c r="F6" s="72"/>
      <c r="G6" s="77"/>
      <c r="H6" s="78"/>
    </row>
    <row r="7" spans="1:8" x14ac:dyDescent="0.25">
      <c r="A7" s="888" t="s">
        <v>155</v>
      </c>
      <c r="B7" s="895" t="s">
        <v>698</v>
      </c>
      <c r="C7" s="1257">
        <v>0</v>
      </c>
      <c r="D7" s="1253">
        <v>0</v>
      </c>
      <c r="E7" s="1251" t="s">
        <v>708</v>
      </c>
      <c r="F7" s="72"/>
      <c r="G7" s="77"/>
      <c r="H7" s="78"/>
    </row>
    <row r="8" spans="1:8" ht="21" customHeight="1" x14ac:dyDescent="0.25">
      <c r="A8" s="682" t="s">
        <v>67</v>
      </c>
      <c r="B8" s="895" t="s">
        <v>698</v>
      </c>
      <c r="C8" s="1257">
        <v>25.48857417</v>
      </c>
      <c r="D8" s="1253">
        <v>22.817167619999999</v>
      </c>
      <c r="E8" s="1254">
        <f>D8/C8*100</f>
        <v>89.519199731681184</v>
      </c>
      <c r="F8" s="72"/>
      <c r="G8" s="77"/>
      <c r="H8" s="78"/>
    </row>
    <row r="9" spans="1:8" ht="21.75" customHeight="1" x14ac:dyDescent="0.25">
      <c r="A9" s="670" t="s">
        <v>284</v>
      </c>
      <c r="B9" s="895" t="s">
        <v>698</v>
      </c>
      <c r="C9" s="1255">
        <v>9.4337476599999999</v>
      </c>
      <c r="D9" s="1253">
        <v>8.6164924700000007</v>
      </c>
      <c r="E9" s="1254">
        <f>D9/C9*100</f>
        <v>91.336897917407313</v>
      </c>
      <c r="F9" s="72"/>
      <c r="G9" s="77"/>
      <c r="H9" s="78"/>
    </row>
    <row r="10" spans="1:8" hidden="1" x14ac:dyDescent="0.25">
      <c r="A10" s="888" t="s">
        <v>283</v>
      </c>
      <c r="B10" s="895" t="s">
        <v>698</v>
      </c>
      <c r="C10" s="1197">
        <v>0</v>
      </c>
      <c r="D10" s="1253">
        <v>0</v>
      </c>
      <c r="E10" s="1254" t="e">
        <f t="shared" ref="E10:E14" si="0">D10/C10*100</f>
        <v>#DIV/0!</v>
      </c>
      <c r="F10" s="72"/>
      <c r="G10" s="77"/>
      <c r="H10" s="79"/>
    </row>
    <row r="11" spans="1:8" hidden="1" x14ac:dyDescent="0.25">
      <c r="A11" s="668" t="s">
        <v>68</v>
      </c>
      <c r="B11" s="895" t="s">
        <v>698</v>
      </c>
      <c r="C11" s="1196"/>
      <c r="D11" s="1253"/>
      <c r="E11" s="1254" t="e">
        <f t="shared" si="0"/>
        <v>#DIV/0!</v>
      </c>
      <c r="F11" s="72"/>
      <c r="G11" s="77"/>
      <c r="H11" s="78"/>
    </row>
    <row r="12" spans="1:8" ht="21" customHeight="1" x14ac:dyDescent="0.25">
      <c r="A12" s="889" t="s">
        <v>291</v>
      </c>
      <c r="B12" s="896" t="s">
        <v>698</v>
      </c>
      <c r="C12" s="1258">
        <v>11.154369689999999</v>
      </c>
      <c r="D12" s="1253">
        <v>10.874623379999999</v>
      </c>
      <c r="E12" s="1254">
        <f>D12/C12*100</f>
        <v>97.492047352072291</v>
      </c>
      <c r="F12" s="72"/>
      <c r="G12" s="77"/>
      <c r="H12" s="78"/>
    </row>
    <row r="13" spans="1:8" ht="21" customHeight="1" x14ac:dyDescent="0.25">
      <c r="A13" s="889" t="s">
        <v>156</v>
      </c>
      <c r="B13" s="897" t="s">
        <v>698</v>
      </c>
      <c r="C13" s="1258">
        <v>43.716358890000002</v>
      </c>
      <c r="D13" s="1254">
        <v>41.923634970000002</v>
      </c>
      <c r="E13" s="1254">
        <f>D13/C13*100</f>
        <v>95.89919205185663</v>
      </c>
      <c r="F13" s="72"/>
      <c r="G13" s="77"/>
      <c r="H13" s="78"/>
    </row>
    <row r="14" spans="1:8" hidden="1" x14ac:dyDescent="0.25">
      <c r="A14" s="668" t="s">
        <v>50</v>
      </c>
      <c r="B14" s="894" t="s">
        <v>698</v>
      </c>
      <c r="C14" s="1196">
        <v>0</v>
      </c>
      <c r="D14" s="1255">
        <v>0</v>
      </c>
      <c r="E14" s="1254" t="e">
        <f t="shared" si="0"/>
        <v>#DIV/0!</v>
      </c>
      <c r="F14" s="72"/>
      <c r="G14" s="77"/>
      <c r="H14" s="79"/>
    </row>
    <row r="15" spans="1:8" ht="24" customHeight="1" thickBot="1" x14ac:dyDescent="0.3">
      <c r="A15" s="890" t="s">
        <v>48</v>
      </c>
      <c r="B15" s="898" t="s">
        <v>698</v>
      </c>
      <c r="C15" s="1259">
        <f>SUM(C5:C14)</f>
        <v>404.30696237000001</v>
      </c>
      <c r="D15" s="1256">
        <f>SUM(D5:D14)</f>
        <v>391.14802271000008</v>
      </c>
      <c r="E15" s="1261">
        <f>D15/C15*100</f>
        <v>96.745309657082387</v>
      </c>
      <c r="F15" s="72"/>
      <c r="G15" s="77"/>
      <c r="H15" s="79"/>
    </row>
    <row r="16" spans="1:8" ht="29.25" customHeight="1" thickBot="1" x14ac:dyDescent="0.3">
      <c r="A16" s="891" t="s">
        <v>368</v>
      </c>
      <c r="B16" s="899" t="s">
        <v>698</v>
      </c>
      <c r="C16" s="1260">
        <v>20.434879160000001</v>
      </c>
      <c r="D16" s="840">
        <v>18.745844940000001</v>
      </c>
      <c r="E16" s="427">
        <f>D16/C16*100</f>
        <v>91.734552444498036</v>
      </c>
      <c r="F16" s="72"/>
      <c r="G16" s="77"/>
      <c r="H16" s="78"/>
    </row>
    <row r="17" spans="1:8" ht="36.75" customHeight="1" thickBot="1" x14ac:dyDescent="0.3">
      <c r="A17" s="892" t="s">
        <v>369</v>
      </c>
      <c r="B17" s="899" t="s">
        <v>698</v>
      </c>
      <c r="C17" s="556">
        <v>108.36502932</v>
      </c>
      <c r="D17" s="840">
        <v>103.67701502</v>
      </c>
      <c r="E17" s="427">
        <f>D17/C17*100</f>
        <v>95.673867917152151</v>
      </c>
      <c r="F17" s="72"/>
      <c r="G17" s="77"/>
      <c r="H17" s="78"/>
    </row>
    <row r="18" spans="1:8" ht="22.5" customHeight="1" thickBot="1" x14ac:dyDescent="0.3">
      <c r="A18" s="893" t="s">
        <v>421</v>
      </c>
      <c r="B18" s="746" t="s">
        <v>698</v>
      </c>
      <c r="C18" s="1250">
        <f>C15+C16+C17</f>
        <v>533.10687084999995</v>
      </c>
      <c r="D18" s="1250">
        <f>D15+D16+D17</f>
        <v>513.57088267000006</v>
      </c>
      <c r="E18" s="1262">
        <f>D18/C18*100</f>
        <v>96.335446183829674</v>
      </c>
      <c r="F18" s="72"/>
      <c r="G18" s="77"/>
    </row>
    <row r="19" spans="1:8" ht="33.75" customHeight="1" x14ac:dyDescent="0.25">
      <c r="A19" s="1724" t="s">
        <v>422</v>
      </c>
      <c r="B19" s="1724"/>
      <c r="C19" s="1724"/>
      <c r="D19" s="1724"/>
      <c r="E19" s="1724"/>
    </row>
    <row r="20" spans="1:8" ht="23.25" customHeight="1" x14ac:dyDescent="0.25">
      <c r="A20" s="226"/>
      <c r="B20" s="226"/>
      <c r="C20" s="226"/>
      <c r="D20" s="226"/>
      <c r="E20" s="226"/>
    </row>
    <row r="21" spans="1:8" ht="39" customHeight="1" x14ac:dyDescent="0.25">
      <c r="A21" s="1604"/>
      <c r="B21" s="1604"/>
      <c r="C21" s="1604"/>
      <c r="D21" s="1604"/>
      <c r="E21" s="1604"/>
      <c r="F21" s="26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2" orientation="portrait" r:id="rId1"/>
  <headerFooter alignWithMargins="0">
    <oddFooter>&amp;C&amp;8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" activePane="bottomLeft" state="frozen"/>
      <selection activeCell="J81" sqref="J81"/>
      <selection pane="bottomLeft" activeCell="A78" sqref="A78"/>
    </sheetView>
  </sheetViews>
  <sheetFormatPr defaultColWidth="5.7109375" defaultRowHeight="12.75" x14ac:dyDescent="0.2"/>
  <cols>
    <col min="1" max="1" width="113.42578125" style="251" customWidth="1"/>
    <col min="2" max="2" width="10.140625" style="251" bestFit="1" customWidth="1"/>
    <col min="3" max="3" width="18.85546875" style="251" customWidth="1"/>
    <col min="4" max="4" width="20.7109375" style="251" customWidth="1"/>
    <col min="5" max="5" width="18.85546875" style="251" customWidth="1"/>
    <col min="6" max="6" width="14.5703125" style="251" customWidth="1"/>
    <col min="7" max="7" width="9.140625" style="251" customWidth="1"/>
    <col min="8" max="8" width="22.5703125" style="251" customWidth="1"/>
    <col min="9" max="252" width="9.140625" style="251" customWidth="1"/>
    <col min="253" max="253" width="5.7109375" style="251"/>
    <col min="254" max="254" width="5.7109375" style="251" customWidth="1"/>
    <col min="255" max="255" width="112.5703125" style="251" customWidth="1"/>
    <col min="256" max="256" width="10.140625" style="251" bestFit="1" customWidth="1"/>
    <col min="257" max="257" width="18.85546875" style="251" customWidth="1"/>
    <col min="258" max="258" width="19" style="251" customWidth="1"/>
    <col min="259" max="259" width="19.5703125" style="251" customWidth="1"/>
    <col min="260" max="260" width="16.7109375" style="251" customWidth="1"/>
    <col min="261" max="508" width="9.140625" style="251" customWidth="1"/>
    <col min="509" max="509" width="5.7109375" style="251"/>
    <col min="510" max="510" width="5.7109375" style="251" customWidth="1"/>
    <col min="511" max="511" width="112.5703125" style="251" customWidth="1"/>
    <col min="512" max="512" width="10.140625" style="251" bestFit="1" customWidth="1"/>
    <col min="513" max="513" width="18.85546875" style="251" customWidth="1"/>
    <col min="514" max="514" width="19" style="251" customWidth="1"/>
    <col min="515" max="515" width="19.5703125" style="251" customWidth="1"/>
    <col min="516" max="516" width="16.7109375" style="251" customWidth="1"/>
    <col min="517" max="764" width="9.140625" style="251" customWidth="1"/>
    <col min="765" max="765" width="5.7109375" style="251"/>
    <col min="766" max="766" width="5.7109375" style="251" customWidth="1"/>
    <col min="767" max="767" width="112.5703125" style="251" customWidth="1"/>
    <col min="768" max="768" width="10.140625" style="251" bestFit="1" customWidth="1"/>
    <col min="769" max="769" width="18.85546875" style="251" customWidth="1"/>
    <col min="770" max="770" width="19" style="251" customWidth="1"/>
    <col min="771" max="771" width="19.5703125" style="251" customWidth="1"/>
    <col min="772" max="772" width="16.7109375" style="251" customWidth="1"/>
    <col min="773" max="1020" width="9.140625" style="251" customWidth="1"/>
    <col min="1021" max="1021" width="5.7109375" style="251"/>
    <col min="1022" max="1022" width="5.7109375" style="251" customWidth="1"/>
    <col min="1023" max="1023" width="112.5703125" style="251" customWidth="1"/>
    <col min="1024" max="1024" width="10.140625" style="251" bestFit="1" customWidth="1"/>
    <col min="1025" max="1025" width="18.85546875" style="251" customWidth="1"/>
    <col min="1026" max="1026" width="19" style="251" customWidth="1"/>
    <col min="1027" max="1027" width="19.5703125" style="251" customWidth="1"/>
    <col min="1028" max="1028" width="16.7109375" style="251" customWidth="1"/>
    <col min="1029" max="1276" width="9.140625" style="251" customWidth="1"/>
    <col min="1277" max="1277" width="5.7109375" style="251"/>
    <col min="1278" max="1278" width="5.7109375" style="251" customWidth="1"/>
    <col min="1279" max="1279" width="112.5703125" style="251" customWidth="1"/>
    <col min="1280" max="1280" width="10.140625" style="251" bestFit="1" customWidth="1"/>
    <col min="1281" max="1281" width="18.85546875" style="251" customWidth="1"/>
    <col min="1282" max="1282" width="19" style="251" customWidth="1"/>
    <col min="1283" max="1283" width="19.5703125" style="251" customWidth="1"/>
    <col min="1284" max="1284" width="16.7109375" style="251" customWidth="1"/>
    <col min="1285" max="1532" width="9.140625" style="251" customWidth="1"/>
    <col min="1533" max="1533" width="5.7109375" style="251"/>
    <col min="1534" max="1534" width="5.7109375" style="251" customWidth="1"/>
    <col min="1535" max="1535" width="112.5703125" style="251" customWidth="1"/>
    <col min="1536" max="1536" width="10.140625" style="251" bestFit="1" customWidth="1"/>
    <col min="1537" max="1537" width="18.85546875" style="251" customWidth="1"/>
    <col min="1538" max="1538" width="19" style="251" customWidth="1"/>
    <col min="1539" max="1539" width="19.5703125" style="251" customWidth="1"/>
    <col min="1540" max="1540" width="16.7109375" style="251" customWidth="1"/>
    <col min="1541" max="1788" width="9.140625" style="251" customWidth="1"/>
    <col min="1789" max="1789" width="5.7109375" style="251"/>
    <col min="1790" max="1790" width="5.7109375" style="251" customWidth="1"/>
    <col min="1791" max="1791" width="112.5703125" style="251" customWidth="1"/>
    <col min="1792" max="1792" width="10.140625" style="251" bestFit="1" customWidth="1"/>
    <col min="1793" max="1793" width="18.85546875" style="251" customWidth="1"/>
    <col min="1794" max="1794" width="19" style="251" customWidth="1"/>
    <col min="1795" max="1795" width="19.5703125" style="251" customWidth="1"/>
    <col min="1796" max="1796" width="16.7109375" style="251" customWidth="1"/>
    <col min="1797" max="2044" width="9.140625" style="251" customWidth="1"/>
    <col min="2045" max="2045" width="5.7109375" style="251"/>
    <col min="2046" max="2046" width="5.7109375" style="251" customWidth="1"/>
    <col min="2047" max="2047" width="112.5703125" style="251" customWidth="1"/>
    <col min="2048" max="2048" width="10.140625" style="251" bestFit="1" customWidth="1"/>
    <col min="2049" max="2049" width="18.85546875" style="251" customWidth="1"/>
    <col min="2050" max="2050" width="19" style="251" customWidth="1"/>
    <col min="2051" max="2051" width="19.5703125" style="251" customWidth="1"/>
    <col min="2052" max="2052" width="16.7109375" style="251" customWidth="1"/>
    <col min="2053" max="2300" width="9.140625" style="251" customWidth="1"/>
    <col min="2301" max="2301" width="5.7109375" style="251"/>
    <col min="2302" max="2302" width="5.7109375" style="251" customWidth="1"/>
    <col min="2303" max="2303" width="112.5703125" style="251" customWidth="1"/>
    <col min="2304" max="2304" width="10.140625" style="251" bestFit="1" customWidth="1"/>
    <col min="2305" max="2305" width="18.85546875" style="251" customWidth="1"/>
    <col min="2306" max="2306" width="19" style="251" customWidth="1"/>
    <col min="2307" max="2307" width="19.5703125" style="251" customWidth="1"/>
    <col min="2308" max="2308" width="16.7109375" style="251" customWidth="1"/>
    <col min="2309" max="2556" width="9.140625" style="251" customWidth="1"/>
    <col min="2557" max="2557" width="5.7109375" style="251"/>
    <col min="2558" max="2558" width="5.7109375" style="251" customWidth="1"/>
    <col min="2559" max="2559" width="112.5703125" style="251" customWidth="1"/>
    <col min="2560" max="2560" width="10.140625" style="251" bestFit="1" customWidth="1"/>
    <col min="2561" max="2561" width="18.85546875" style="251" customWidth="1"/>
    <col min="2562" max="2562" width="19" style="251" customWidth="1"/>
    <col min="2563" max="2563" width="19.5703125" style="251" customWidth="1"/>
    <col min="2564" max="2564" width="16.7109375" style="251" customWidth="1"/>
    <col min="2565" max="2812" width="9.140625" style="251" customWidth="1"/>
    <col min="2813" max="2813" width="5.7109375" style="251"/>
    <col min="2814" max="2814" width="5.7109375" style="251" customWidth="1"/>
    <col min="2815" max="2815" width="112.5703125" style="251" customWidth="1"/>
    <col min="2816" max="2816" width="10.140625" style="251" bestFit="1" customWidth="1"/>
    <col min="2817" max="2817" width="18.85546875" style="251" customWidth="1"/>
    <col min="2818" max="2818" width="19" style="251" customWidth="1"/>
    <col min="2819" max="2819" width="19.5703125" style="251" customWidth="1"/>
    <col min="2820" max="2820" width="16.7109375" style="251" customWidth="1"/>
    <col min="2821" max="3068" width="9.140625" style="251" customWidth="1"/>
    <col min="3069" max="3069" width="5.7109375" style="251"/>
    <col min="3070" max="3070" width="5.7109375" style="251" customWidth="1"/>
    <col min="3071" max="3071" width="112.5703125" style="251" customWidth="1"/>
    <col min="3072" max="3072" width="10.140625" style="251" bestFit="1" customWidth="1"/>
    <col min="3073" max="3073" width="18.85546875" style="251" customWidth="1"/>
    <col min="3074" max="3074" width="19" style="251" customWidth="1"/>
    <col min="3075" max="3075" width="19.5703125" style="251" customWidth="1"/>
    <col min="3076" max="3076" width="16.7109375" style="251" customWidth="1"/>
    <col min="3077" max="3324" width="9.140625" style="251" customWidth="1"/>
    <col min="3325" max="3325" width="5.7109375" style="251"/>
    <col min="3326" max="3326" width="5.7109375" style="251" customWidth="1"/>
    <col min="3327" max="3327" width="112.5703125" style="251" customWidth="1"/>
    <col min="3328" max="3328" width="10.140625" style="251" bestFit="1" customWidth="1"/>
    <col min="3329" max="3329" width="18.85546875" style="251" customWidth="1"/>
    <col min="3330" max="3330" width="19" style="251" customWidth="1"/>
    <col min="3331" max="3331" width="19.5703125" style="251" customWidth="1"/>
    <col min="3332" max="3332" width="16.7109375" style="251" customWidth="1"/>
    <col min="3333" max="3580" width="9.140625" style="251" customWidth="1"/>
    <col min="3581" max="3581" width="5.7109375" style="251"/>
    <col min="3582" max="3582" width="5.7109375" style="251" customWidth="1"/>
    <col min="3583" max="3583" width="112.5703125" style="251" customWidth="1"/>
    <col min="3584" max="3584" width="10.140625" style="251" bestFit="1" customWidth="1"/>
    <col min="3585" max="3585" width="18.85546875" style="251" customWidth="1"/>
    <col min="3586" max="3586" width="19" style="251" customWidth="1"/>
    <col min="3587" max="3587" width="19.5703125" style="251" customWidth="1"/>
    <col min="3588" max="3588" width="16.7109375" style="251" customWidth="1"/>
    <col min="3589" max="3836" width="9.140625" style="251" customWidth="1"/>
    <col min="3837" max="3837" width="5.7109375" style="251"/>
    <col min="3838" max="3838" width="5.7109375" style="251" customWidth="1"/>
    <col min="3839" max="3839" width="112.5703125" style="251" customWidth="1"/>
    <col min="3840" max="3840" width="10.140625" style="251" bestFit="1" customWidth="1"/>
    <col min="3841" max="3841" width="18.85546875" style="251" customWidth="1"/>
    <col min="3842" max="3842" width="19" style="251" customWidth="1"/>
    <col min="3843" max="3843" width="19.5703125" style="251" customWidth="1"/>
    <col min="3844" max="3844" width="16.7109375" style="251" customWidth="1"/>
    <col min="3845" max="4092" width="9.140625" style="251" customWidth="1"/>
    <col min="4093" max="4093" width="5.7109375" style="251"/>
    <col min="4094" max="4094" width="5.7109375" style="251" customWidth="1"/>
    <col min="4095" max="4095" width="112.5703125" style="251" customWidth="1"/>
    <col min="4096" max="4096" width="10.140625" style="251" bestFit="1" customWidth="1"/>
    <col min="4097" max="4097" width="18.85546875" style="251" customWidth="1"/>
    <col min="4098" max="4098" width="19" style="251" customWidth="1"/>
    <col min="4099" max="4099" width="19.5703125" style="251" customWidth="1"/>
    <col min="4100" max="4100" width="16.7109375" style="251" customWidth="1"/>
    <col min="4101" max="4348" width="9.140625" style="251" customWidth="1"/>
    <col min="4349" max="4349" width="5.7109375" style="251"/>
    <col min="4350" max="4350" width="5.7109375" style="251" customWidth="1"/>
    <col min="4351" max="4351" width="112.5703125" style="251" customWidth="1"/>
    <col min="4352" max="4352" width="10.140625" style="251" bestFit="1" customWidth="1"/>
    <col min="4353" max="4353" width="18.85546875" style="251" customWidth="1"/>
    <col min="4354" max="4354" width="19" style="251" customWidth="1"/>
    <col min="4355" max="4355" width="19.5703125" style="251" customWidth="1"/>
    <col min="4356" max="4356" width="16.7109375" style="251" customWidth="1"/>
    <col min="4357" max="4604" width="9.140625" style="251" customWidth="1"/>
    <col min="4605" max="4605" width="5.7109375" style="251"/>
    <col min="4606" max="4606" width="5.7109375" style="251" customWidth="1"/>
    <col min="4607" max="4607" width="112.5703125" style="251" customWidth="1"/>
    <col min="4608" max="4608" width="10.140625" style="251" bestFit="1" customWidth="1"/>
    <col min="4609" max="4609" width="18.85546875" style="251" customWidth="1"/>
    <col min="4610" max="4610" width="19" style="251" customWidth="1"/>
    <col min="4611" max="4611" width="19.5703125" style="251" customWidth="1"/>
    <col min="4612" max="4612" width="16.7109375" style="251" customWidth="1"/>
    <col min="4613" max="4860" width="9.140625" style="251" customWidth="1"/>
    <col min="4861" max="4861" width="5.7109375" style="251"/>
    <col min="4862" max="4862" width="5.7109375" style="251" customWidth="1"/>
    <col min="4863" max="4863" width="112.5703125" style="251" customWidth="1"/>
    <col min="4864" max="4864" width="10.140625" style="251" bestFit="1" customWidth="1"/>
    <col min="4865" max="4865" width="18.85546875" style="251" customWidth="1"/>
    <col min="4866" max="4866" width="19" style="251" customWidth="1"/>
    <col min="4867" max="4867" width="19.5703125" style="251" customWidth="1"/>
    <col min="4868" max="4868" width="16.7109375" style="251" customWidth="1"/>
    <col min="4869" max="5116" width="9.140625" style="251" customWidth="1"/>
    <col min="5117" max="5117" width="5.7109375" style="251"/>
    <col min="5118" max="5118" width="5.7109375" style="251" customWidth="1"/>
    <col min="5119" max="5119" width="112.5703125" style="251" customWidth="1"/>
    <col min="5120" max="5120" width="10.140625" style="251" bestFit="1" customWidth="1"/>
    <col min="5121" max="5121" width="18.85546875" style="251" customWidth="1"/>
    <col min="5122" max="5122" width="19" style="251" customWidth="1"/>
    <col min="5123" max="5123" width="19.5703125" style="251" customWidth="1"/>
    <col min="5124" max="5124" width="16.7109375" style="251" customWidth="1"/>
    <col min="5125" max="5372" width="9.140625" style="251" customWidth="1"/>
    <col min="5373" max="5373" width="5.7109375" style="251"/>
    <col min="5374" max="5374" width="5.7109375" style="251" customWidth="1"/>
    <col min="5375" max="5375" width="112.5703125" style="251" customWidth="1"/>
    <col min="5376" max="5376" width="10.140625" style="251" bestFit="1" customWidth="1"/>
    <col min="5377" max="5377" width="18.85546875" style="251" customWidth="1"/>
    <col min="5378" max="5378" width="19" style="251" customWidth="1"/>
    <col min="5379" max="5379" width="19.5703125" style="251" customWidth="1"/>
    <col min="5380" max="5380" width="16.7109375" style="251" customWidth="1"/>
    <col min="5381" max="5628" width="9.140625" style="251" customWidth="1"/>
    <col min="5629" max="5629" width="5.7109375" style="251"/>
    <col min="5630" max="5630" width="5.7109375" style="251" customWidth="1"/>
    <col min="5631" max="5631" width="112.5703125" style="251" customWidth="1"/>
    <col min="5632" max="5632" width="10.140625" style="251" bestFit="1" customWidth="1"/>
    <col min="5633" max="5633" width="18.85546875" style="251" customWidth="1"/>
    <col min="5634" max="5634" width="19" style="251" customWidth="1"/>
    <col min="5635" max="5635" width="19.5703125" style="251" customWidth="1"/>
    <col min="5636" max="5636" width="16.7109375" style="251" customWidth="1"/>
    <col min="5637" max="5884" width="9.140625" style="251" customWidth="1"/>
    <col min="5885" max="5885" width="5.7109375" style="251"/>
    <col min="5886" max="5886" width="5.7109375" style="251" customWidth="1"/>
    <col min="5887" max="5887" width="112.5703125" style="251" customWidth="1"/>
    <col min="5888" max="5888" width="10.140625" style="251" bestFit="1" customWidth="1"/>
    <col min="5889" max="5889" width="18.85546875" style="251" customWidth="1"/>
    <col min="5890" max="5890" width="19" style="251" customWidth="1"/>
    <col min="5891" max="5891" width="19.5703125" style="251" customWidth="1"/>
    <col min="5892" max="5892" width="16.7109375" style="251" customWidth="1"/>
    <col min="5893" max="6140" width="9.140625" style="251" customWidth="1"/>
    <col min="6141" max="6141" width="5.7109375" style="251"/>
    <col min="6142" max="6142" width="5.7109375" style="251" customWidth="1"/>
    <col min="6143" max="6143" width="112.5703125" style="251" customWidth="1"/>
    <col min="6144" max="6144" width="10.140625" style="251" bestFit="1" customWidth="1"/>
    <col min="6145" max="6145" width="18.85546875" style="251" customWidth="1"/>
    <col min="6146" max="6146" width="19" style="251" customWidth="1"/>
    <col min="6147" max="6147" width="19.5703125" style="251" customWidth="1"/>
    <col min="6148" max="6148" width="16.7109375" style="251" customWidth="1"/>
    <col min="6149" max="6396" width="9.140625" style="251" customWidth="1"/>
    <col min="6397" max="6397" width="5.7109375" style="251"/>
    <col min="6398" max="6398" width="5.7109375" style="251" customWidth="1"/>
    <col min="6399" max="6399" width="112.5703125" style="251" customWidth="1"/>
    <col min="6400" max="6400" width="10.140625" style="251" bestFit="1" customWidth="1"/>
    <col min="6401" max="6401" width="18.85546875" style="251" customWidth="1"/>
    <col min="6402" max="6402" width="19" style="251" customWidth="1"/>
    <col min="6403" max="6403" width="19.5703125" style="251" customWidth="1"/>
    <col min="6404" max="6404" width="16.7109375" style="251" customWidth="1"/>
    <col min="6405" max="6652" width="9.140625" style="251" customWidth="1"/>
    <col min="6653" max="6653" width="5.7109375" style="251"/>
    <col min="6654" max="6654" width="5.7109375" style="251" customWidth="1"/>
    <col min="6655" max="6655" width="112.5703125" style="251" customWidth="1"/>
    <col min="6656" max="6656" width="10.140625" style="251" bestFit="1" customWidth="1"/>
    <col min="6657" max="6657" width="18.85546875" style="251" customWidth="1"/>
    <col min="6658" max="6658" width="19" style="251" customWidth="1"/>
    <col min="6659" max="6659" width="19.5703125" style="251" customWidth="1"/>
    <col min="6660" max="6660" width="16.7109375" style="251" customWidth="1"/>
    <col min="6661" max="6908" width="9.140625" style="251" customWidth="1"/>
    <col min="6909" max="6909" width="5.7109375" style="251"/>
    <col min="6910" max="6910" width="5.7109375" style="251" customWidth="1"/>
    <col min="6911" max="6911" width="112.5703125" style="251" customWidth="1"/>
    <col min="6912" max="6912" width="10.140625" style="251" bestFit="1" customWidth="1"/>
    <col min="6913" max="6913" width="18.85546875" style="251" customWidth="1"/>
    <col min="6914" max="6914" width="19" style="251" customWidth="1"/>
    <col min="6915" max="6915" width="19.5703125" style="251" customWidth="1"/>
    <col min="6916" max="6916" width="16.7109375" style="251" customWidth="1"/>
    <col min="6917" max="7164" width="9.140625" style="251" customWidth="1"/>
    <col min="7165" max="7165" width="5.7109375" style="251"/>
    <col min="7166" max="7166" width="5.7109375" style="251" customWidth="1"/>
    <col min="7167" max="7167" width="112.5703125" style="251" customWidth="1"/>
    <col min="7168" max="7168" width="10.140625" style="251" bestFit="1" customWidth="1"/>
    <col min="7169" max="7169" width="18.85546875" style="251" customWidth="1"/>
    <col min="7170" max="7170" width="19" style="251" customWidth="1"/>
    <col min="7171" max="7171" width="19.5703125" style="251" customWidth="1"/>
    <col min="7172" max="7172" width="16.7109375" style="251" customWidth="1"/>
    <col min="7173" max="7420" width="9.140625" style="251" customWidth="1"/>
    <col min="7421" max="7421" width="5.7109375" style="251"/>
    <col min="7422" max="7422" width="5.7109375" style="251" customWidth="1"/>
    <col min="7423" max="7423" width="112.5703125" style="251" customWidth="1"/>
    <col min="7424" max="7424" width="10.140625" style="251" bestFit="1" customWidth="1"/>
    <col min="7425" max="7425" width="18.85546875" style="251" customWidth="1"/>
    <col min="7426" max="7426" width="19" style="251" customWidth="1"/>
    <col min="7427" max="7427" width="19.5703125" style="251" customWidth="1"/>
    <col min="7428" max="7428" width="16.7109375" style="251" customWidth="1"/>
    <col min="7429" max="7676" width="9.140625" style="251" customWidth="1"/>
    <col min="7677" max="7677" width="5.7109375" style="251"/>
    <col min="7678" max="7678" width="5.7109375" style="251" customWidth="1"/>
    <col min="7679" max="7679" width="112.5703125" style="251" customWidth="1"/>
    <col min="7680" max="7680" width="10.140625" style="251" bestFit="1" customWidth="1"/>
    <col min="7681" max="7681" width="18.85546875" style="251" customWidth="1"/>
    <col min="7682" max="7682" width="19" style="251" customWidth="1"/>
    <col min="7683" max="7683" width="19.5703125" style="251" customWidth="1"/>
    <col min="7684" max="7684" width="16.7109375" style="251" customWidth="1"/>
    <col min="7685" max="7932" width="9.140625" style="251" customWidth="1"/>
    <col min="7933" max="7933" width="5.7109375" style="251"/>
    <col min="7934" max="7934" width="5.7109375" style="251" customWidth="1"/>
    <col min="7935" max="7935" width="112.5703125" style="251" customWidth="1"/>
    <col min="7936" max="7936" width="10.140625" style="251" bestFit="1" customWidth="1"/>
    <col min="7937" max="7937" width="18.85546875" style="251" customWidth="1"/>
    <col min="7938" max="7938" width="19" style="251" customWidth="1"/>
    <col min="7939" max="7939" width="19.5703125" style="251" customWidth="1"/>
    <col min="7940" max="7940" width="16.7109375" style="251" customWidth="1"/>
    <col min="7941" max="8188" width="9.140625" style="251" customWidth="1"/>
    <col min="8189" max="8189" width="5.7109375" style="251"/>
    <col min="8190" max="8190" width="5.7109375" style="251" customWidth="1"/>
    <col min="8191" max="8191" width="112.5703125" style="251" customWidth="1"/>
    <col min="8192" max="8192" width="10.140625" style="251" bestFit="1" customWidth="1"/>
    <col min="8193" max="8193" width="18.85546875" style="251" customWidth="1"/>
    <col min="8194" max="8194" width="19" style="251" customWidth="1"/>
    <col min="8195" max="8195" width="19.5703125" style="251" customWidth="1"/>
    <col min="8196" max="8196" width="16.7109375" style="251" customWidth="1"/>
    <col min="8197" max="8444" width="9.140625" style="251" customWidth="1"/>
    <col min="8445" max="8445" width="5.7109375" style="251"/>
    <col min="8446" max="8446" width="5.7109375" style="251" customWidth="1"/>
    <col min="8447" max="8447" width="112.5703125" style="251" customWidth="1"/>
    <col min="8448" max="8448" width="10.140625" style="251" bestFit="1" customWidth="1"/>
    <col min="8449" max="8449" width="18.85546875" style="251" customWidth="1"/>
    <col min="8450" max="8450" width="19" style="251" customWidth="1"/>
    <col min="8451" max="8451" width="19.5703125" style="251" customWidth="1"/>
    <col min="8452" max="8452" width="16.7109375" style="251" customWidth="1"/>
    <col min="8453" max="8700" width="9.140625" style="251" customWidth="1"/>
    <col min="8701" max="8701" width="5.7109375" style="251"/>
    <col min="8702" max="8702" width="5.7109375" style="251" customWidth="1"/>
    <col min="8703" max="8703" width="112.5703125" style="251" customWidth="1"/>
    <col min="8704" max="8704" width="10.140625" style="251" bestFit="1" customWidth="1"/>
    <col min="8705" max="8705" width="18.85546875" style="251" customWidth="1"/>
    <col min="8706" max="8706" width="19" style="251" customWidth="1"/>
    <col min="8707" max="8707" width="19.5703125" style="251" customWidth="1"/>
    <col min="8708" max="8708" width="16.7109375" style="251" customWidth="1"/>
    <col min="8709" max="8956" width="9.140625" style="251" customWidth="1"/>
    <col min="8957" max="8957" width="5.7109375" style="251"/>
    <col min="8958" max="8958" width="5.7109375" style="251" customWidth="1"/>
    <col min="8959" max="8959" width="112.5703125" style="251" customWidth="1"/>
    <col min="8960" max="8960" width="10.140625" style="251" bestFit="1" customWidth="1"/>
    <col min="8961" max="8961" width="18.85546875" style="251" customWidth="1"/>
    <col min="8962" max="8962" width="19" style="251" customWidth="1"/>
    <col min="8963" max="8963" width="19.5703125" style="251" customWidth="1"/>
    <col min="8964" max="8964" width="16.7109375" style="251" customWidth="1"/>
    <col min="8965" max="9212" width="9.140625" style="251" customWidth="1"/>
    <col min="9213" max="9213" width="5.7109375" style="251"/>
    <col min="9214" max="9214" width="5.7109375" style="251" customWidth="1"/>
    <col min="9215" max="9215" width="112.5703125" style="251" customWidth="1"/>
    <col min="9216" max="9216" width="10.140625" style="251" bestFit="1" customWidth="1"/>
    <col min="9217" max="9217" width="18.85546875" style="251" customWidth="1"/>
    <col min="9218" max="9218" width="19" style="251" customWidth="1"/>
    <col min="9219" max="9219" width="19.5703125" style="251" customWidth="1"/>
    <col min="9220" max="9220" width="16.7109375" style="251" customWidth="1"/>
    <col min="9221" max="9468" width="9.140625" style="251" customWidth="1"/>
    <col min="9469" max="9469" width="5.7109375" style="251"/>
    <col min="9470" max="9470" width="5.7109375" style="251" customWidth="1"/>
    <col min="9471" max="9471" width="112.5703125" style="251" customWidth="1"/>
    <col min="9472" max="9472" width="10.140625" style="251" bestFit="1" customWidth="1"/>
    <col min="9473" max="9473" width="18.85546875" style="251" customWidth="1"/>
    <col min="9474" max="9474" width="19" style="251" customWidth="1"/>
    <col min="9475" max="9475" width="19.5703125" style="251" customWidth="1"/>
    <col min="9476" max="9476" width="16.7109375" style="251" customWidth="1"/>
    <col min="9477" max="9724" width="9.140625" style="251" customWidth="1"/>
    <col min="9725" max="9725" width="5.7109375" style="251"/>
    <col min="9726" max="9726" width="5.7109375" style="251" customWidth="1"/>
    <col min="9727" max="9727" width="112.5703125" style="251" customWidth="1"/>
    <col min="9728" max="9728" width="10.140625" style="251" bestFit="1" customWidth="1"/>
    <col min="9729" max="9729" width="18.85546875" style="251" customWidth="1"/>
    <col min="9730" max="9730" width="19" style="251" customWidth="1"/>
    <col min="9731" max="9731" width="19.5703125" style="251" customWidth="1"/>
    <col min="9732" max="9732" width="16.7109375" style="251" customWidth="1"/>
    <col min="9733" max="9980" width="9.140625" style="251" customWidth="1"/>
    <col min="9981" max="9981" width="5.7109375" style="251"/>
    <col min="9982" max="9982" width="5.7109375" style="251" customWidth="1"/>
    <col min="9983" max="9983" width="112.5703125" style="251" customWidth="1"/>
    <col min="9984" max="9984" width="10.140625" style="251" bestFit="1" customWidth="1"/>
    <col min="9985" max="9985" width="18.85546875" style="251" customWidth="1"/>
    <col min="9986" max="9986" width="19" style="251" customWidth="1"/>
    <col min="9987" max="9987" width="19.5703125" style="251" customWidth="1"/>
    <col min="9988" max="9988" width="16.7109375" style="251" customWidth="1"/>
    <col min="9989" max="10236" width="9.140625" style="251" customWidth="1"/>
    <col min="10237" max="10237" width="5.7109375" style="251"/>
    <col min="10238" max="10238" width="5.7109375" style="251" customWidth="1"/>
    <col min="10239" max="10239" width="112.5703125" style="251" customWidth="1"/>
    <col min="10240" max="10240" width="10.140625" style="251" bestFit="1" customWidth="1"/>
    <col min="10241" max="10241" width="18.85546875" style="251" customWidth="1"/>
    <col min="10242" max="10242" width="19" style="251" customWidth="1"/>
    <col min="10243" max="10243" width="19.5703125" style="251" customWidth="1"/>
    <col min="10244" max="10244" width="16.7109375" style="251" customWidth="1"/>
    <col min="10245" max="10492" width="9.140625" style="251" customWidth="1"/>
    <col min="10493" max="10493" width="5.7109375" style="251"/>
    <col min="10494" max="10494" width="5.7109375" style="251" customWidth="1"/>
    <col min="10495" max="10495" width="112.5703125" style="251" customWidth="1"/>
    <col min="10496" max="10496" width="10.140625" style="251" bestFit="1" customWidth="1"/>
    <col min="10497" max="10497" width="18.85546875" style="251" customWidth="1"/>
    <col min="10498" max="10498" width="19" style="251" customWidth="1"/>
    <col min="10499" max="10499" width="19.5703125" style="251" customWidth="1"/>
    <col min="10500" max="10500" width="16.7109375" style="251" customWidth="1"/>
    <col min="10501" max="10748" width="9.140625" style="251" customWidth="1"/>
    <col min="10749" max="10749" width="5.7109375" style="251"/>
    <col min="10750" max="10750" width="5.7109375" style="251" customWidth="1"/>
    <col min="10751" max="10751" width="112.5703125" style="251" customWidth="1"/>
    <col min="10752" max="10752" width="10.140625" style="251" bestFit="1" customWidth="1"/>
    <col min="10753" max="10753" width="18.85546875" style="251" customWidth="1"/>
    <col min="10754" max="10754" width="19" style="251" customWidth="1"/>
    <col min="10755" max="10755" width="19.5703125" style="251" customWidth="1"/>
    <col min="10756" max="10756" width="16.7109375" style="251" customWidth="1"/>
    <col min="10757" max="11004" width="9.140625" style="251" customWidth="1"/>
    <col min="11005" max="11005" width="5.7109375" style="251"/>
    <col min="11006" max="11006" width="5.7109375" style="251" customWidth="1"/>
    <col min="11007" max="11007" width="112.5703125" style="251" customWidth="1"/>
    <col min="11008" max="11008" width="10.140625" style="251" bestFit="1" customWidth="1"/>
    <col min="11009" max="11009" width="18.85546875" style="251" customWidth="1"/>
    <col min="11010" max="11010" width="19" style="251" customWidth="1"/>
    <col min="11011" max="11011" width="19.5703125" style="251" customWidth="1"/>
    <col min="11012" max="11012" width="16.7109375" style="251" customWidth="1"/>
    <col min="11013" max="11260" width="9.140625" style="251" customWidth="1"/>
    <col min="11261" max="11261" width="5.7109375" style="251"/>
    <col min="11262" max="11262" width="5.7109375" style="251" customWidth="1"/>
    <col min="11263" max="11263" width="112.5703125" style="251" customWidth="1"/>
    <col min="11264" max="11264" width="10.140625" style="251" bestFit="1" customWidth="1"/>
    <col min="11265" max="11265" width="18.85546875" style="251" customWidth="1"/>
    <col min="11266" max="11266" width="19" style="251" customWidth="1"/>
    <col min="11267" max="11267" width="19.5703125" style="251" customWidth="1"/>
    <col min="11268" max="11268" width="16.7109375" style="251" customWidth="1"/>
    <col min="11269" max="11516" width="9.140625" style="251" customWidth="1"/>
    <col min="11517" max="11517" width="5.7109375" style="251"/>
    <col min="11518" max="11518" width="5.7109375" style="251" customWidth="1"/>
    <col min="11519" max="11519" width="112.5703125" style="251" customWidth="1"/>
    <col min="11520" max="11520" width="10.140625" style="251" bestFit="1" customWidth="1"/>
    <col min="11521" max="11521" width="18.85546875" style="251" customWidth="1"/>
    <col min="11522" max="11522" width="19" style="251" customWidth="1"/>
    <col min="11523" max="11523" width="19.5703125" style="251" customWidth="1"/>
    <col min="11524" max="11524" width="16.7109375" style="251" customWidth="1"/>
    <col min="11525" max="11772" width="9.140625" style="251" customWidth="1"/>
    <col min="11773" max="11773" width="5.7109375" style="251"/>
    <col min="11774" max="11774" width="5.7109375" style="251" customWidth="1"/>
    <col min="11775" max="11775" width="112.5703125" style="251" customWidth="1"/>
    <col min="11776" max="11776" width="10.140625" style="251" bestFit="1" customWidth="1"/>
    <col min="11777" max="11777" width="18.85546875" style="251" customWidth="1"/>
    <col min="11778" max="11778" width="19" style="251" customWidth="1"/>
    <col min="11779" max="11779" width="19.5703125" style="251" customWidth="1"/>
    <col min="11780" max="11780" width="16.7109375" style="251" customWidth="1"/>
    <col min="11781" max="12028" width="9.140625" style="251" customWidth="1"/>
    <col min="12029" max="12029" width="5.7109375" style="251"/>
    <col min="12030" max="12030" width="5.7109375" style="251" customWidth="1"/>
    <col min="12031" max="12031" width="112.5703125" style="251" customWidth="1"/>
    <col min="12032" max="12032" width="10.140625" style="251" bestFit="1" customWidth="1"/>
    <col min="12033" max="12033" width="18.85546875" style="251" customWidth="1"/>
    <col min="12034" max="12034" width="19" style="251" customWidth="1"/>
    <col min="12035" max="12035" width="19.5703125" style="251" customWidth="1"/>
    <col min="12036" max="12036" width="16.7109375" style="251" customWidth="1"/>
    <col min="12037" max="12284" width="9.140625" style="251" customWidth="1"/>
    <col min="12285" max="12285" width="5.7109375" style="251"/>
    <col min="12286" max="12286" width="5.7109375" style="251" customWidth="1"/>
    <col min="12287" max="12287" width="112.5703125" style="251" customWidth="1"/>
    <col min="12288" max="12288" width="10.140625" style="251" bestFit="1" customWidth="1"/>
    <col min="12289" max="12289" width="18.85546875" style="251" customWidth="1"/>
    <col min="12290" max="12290" width="19" style="251" customWidth="1"/>
    <col min="12291" max="12291" width="19.5703125" style="251" customWidth="1"/>
    <col min="12292" max="12292" width="16.7109375" style="251" customWidth="1"/>
    <col min="12293" max="12540" width="9.140625" style="251" customWidth="1"/>
    <col min="12541" max="12541" width="5.7109375" style="251"/>
    <col min="12542" max="12542" width="5.7109375" style="251" customWidth="1"/>
    <col min="12543" max="12543" width="112.5703125" style="251" customWidth="1"/>
    <col min="12544" max="12544" width="10.140625" style="251" bestFit="1" customWidth="1"/>
    <col min="12545" max="12545" width="18.85546875" style="251" customWidth="1"/>
    <col min="12546" max="12546" width="19" style="251" customWidth="1"/>
    <col min="12547" max="12547" width="19.5703125" style="251" customWidth="1"/>
    <col min="12548" max="12548" width="16.7109375" style="251" customWidth="1"/>
    <col min="12549" max="12796" width="9.140625" style="251" customWidth="1"/>
    <col min="12797" max="12797" width="5.7109375" style="251"/>
    <col min="12798" max="12798" width="5.7109375" style="251" customWidth="1"/>
    <col min="12799" max="12799" width="112.5703125" style="251" customWidth="1"/>
    <col min="12800" max="12800" width="10.140625" style="251" bestFit="1" customWidth="1"/>
    <col min="12801" max="12801" width="18.85546875" style="251" customWidth="1"/>
    <col min="12802" max="12802" width="19" style="251" customWidth="1"/>
    <col min="12803" max="12803" width="19.5703125" style="251" customWidth="1"/>
    <col min="12804" max="12804" width="16.7109375" style="251" customWidth="1"/>
    <col min="12805" max="13052" width="9.140625" style="251" customWidth="1"/>
    <col min="13053" max="13053" width="5.7109375" style="251"/>
    <col min="13054" max="13054" width="5.7109375" style="251" customWidth="1"/>
    <col min="13055" max="13055" width="112.5703125" style="251" customWidth="1"/>
    <col min="13056" max="13056" width="10.140625" style="251" bestFit="1" customWidth="1"/>
    <col min="13057" max="13057" width="18.85546875" style="251" customWidth="1"/>
    <col min="13058" max="13058" width="19" style="251" customWidth="1"/>
    <col min="13059" max="13059" width="19.5703125" style="251" customWidth="1"/>
    <col min="13060" max="13060" width="16.7109375" style="251" customWidth="1"/>
    <col min="13061" max="13308" width="9.140625" style="251" customWidth="1"/>
    <col min="13309" max="13309" width="5.7109375" style="251"/>
    <col min="13310" max="13310" width="5.7109375" style="251" customWidth="1"/>
    <col min="13311" max="13311" width="112.5703125" style="251" customWidth="1"/>
    <col min="13312" max="13312" width="10.140625" style="251" bestFit="1" customWidth="1"/>
    <col min="13313" max="13313" width="18.85546875" style="251" customWidth="1"/>
    <col min="13314" max="13314" width="19" style="251" customWidth="1"/>
    <col min="13315" max="13315" width="19.5703125" style="251" customWidth="1"/>
    <col min="13316" max="13316" width="16.7109375" style="251" customWidth="1"/>
    <col min="13317" max="13564" width="9.140625" style="251" customWidth="1"/>
    <col min="13565" max="13565" width="5.7109375" style="251"/>
    <col min="13566" max="13566" width="5.7109375" style="251" customWidth="1"/>
    <col min="13567" max="13567" width="112.5703125" style="251" customWidth="1"/>
    <col min="13568" max="13568" width="10.140625" style="251" bestFit="1" customWidth="1"/>
    <col min="13569" max="13569" width="18.85546875" style="251" customWidth="1"/>
    <col min="13570" max="13570" width="19" style="251" customWidth="1"/>
    <col min="13571" max="13571" width="19.5703125" style="251" customWidth="1"/>
    <col min="13572" max="13572" width="16.7109375" style="251" customWidth="1"/>
    <col min="13573" max="13820" width="9.140625" style="251" customWidth="1"/>
    <col min="13821" max="13821" width="5.7109375" style="251"/>
    <col min="13822" max="13822" width="5.7109375" style="251" customWidth="1"/>
    <col min="13823" max="13823" width="112.5703125" style="251" customWidth="1"/>
    <col min="13824" max="13824" width="10.140625" style="251" bestFit="1" customWidth="1"/>
    <col min="13825" max="13825" width="18.85546875" style="251" customWidth="1"/>
    <col min="13826" max="13826" width="19" style="251" customWidth="1"/>
    <col min="13827" max="13827" width="19.5703125" style="251" customWidth="1"/>
    <col min="13828" max="13828" width="16.7109375" style="251" customWidth="1"/>
    <col min="13829" max="14076" width="9.140625" style="251" customWidth="1"/>
    <col min="14077" max="14077" width="5.7109375" style="251"/>
    <col min="14078" max="14078" width="5.7109375" style="251" customWidth="1"/>
    <col min="14079" max="14079" width="112.5703125" style="251" customWidth="1"/>
    <col min="14080" max="14080" width="10.140625" style="251" bestFit="1" customWidth="1"/>
    <col min="14081" max="14081" width="18.85546875" style="251" customWidth="1"/>
    <col min="14082" max="14082" width="19" style="251" customWidth="1"/>
    <col min="14083" max="14083" width="19.5703125" style="251" customWidth="1"/>
    <col min="14084" max="14084" width="16.7109375" style="251" customWidth="1"/>
    <col min="14085" max="14332" width="9.140625" style="251" customWidth="1"/>
    <col min="14333" max="14333" width="5.7109375" style="251"/>
    <col min="14334" max="14334" width="5.7109375" style="251" customWidth="1"/>
    <col min="14335" max="14335" width="112.5703125" style="251" customWidth="1"/>
    <col min="14336" max="14336" width="10.140625" style="251" bestFit="1" customWidth="1"/>
    <col min="14337" max="14337" width="18.85546875" style="251" customWidth="1"/>
    <col min="14338" max="14338" width="19" style="251" customWidth="1"/>
    <col min="14339" max="14339" width="19.5703125" style="251" customWidth="1"/>
    <col min="14340" max="14340" width="16.7109375" style="251" customWidth="1"/>
    <col min="14341" max="14588" width="9.140625" style="251" customWidth="1"/>
    <col min="14589" max="14589" width="5.7109375" style="251"/>
    <col min="14590" max="14590" width="5.7109375" style="251" customWidth="1"/>
    <col min="14591" max="14591" width="112.5703125" style="251" customWidth="1"/>
    <col min="14592" max="14592" width="10.140625" style="251" bestFit="1" customWidth="1"/>
    <col min="14593" max="14593" width="18.85546875" style="251" customWidth="1"/>
    <col min="14594" max="14594" width="19" style="251" customWidth="1"/>
    <col min="14595" max="14595" width="19.5703125" style="251" customWidth="1"/>
    <col min="14596" max="14596" width="16.7109375" style="251" customWidth="1"/>
    <col min="14597" max="14844" width="9.140625" style="251" customWidth="1"/>
    <col min="14845" max="14845" width="5.7109375" style="251"/>
    <col min="14846" max="14846" width="5.7109375" style="251" customWidth="1"/>
    <col min="14847" max="14847" width="112.5703125" style="251" customWidth="1"/>
    <col min="14848" max="14848" width="10.140625" style="251" bestFit="1" customWidth="1"/>
    <col min="14849" max="14849" width="18.85546875" style="251" customWidth="1"/>
    <col min="14850" max="14850" width="19" style="251" customWidth="1"/>
    <col min="14851" max="14851" width="19.5703125" style="251" customWidth="1"/>
    <col min="14852" max="14852" width="16.7109375" style="251" customWidth="1"/>
    <col min="14853" max="15100" width="9.140625" style="251" customWidth="1"/>
    <col min="15101" max="15101" width="5.7109375" style="251"/>
    <col min="15102" max="15102" width="5.7109375" style="251" customWidth="1"/>
    <col min="15103" max="15103" width="112.5703125" style="251" customWidth="1"/>
    <col min="15104" max="15104" width="10.140625" style="251" bestFit="1" customWidth="1"/>
    <col min="15105" max="15105" width="18.85546875" style="251" customWidth="1"/>
    <col min="15106" max="15106" width="19" style="251" customWidth="1"/>
    <col min="15107" max="15107" width="19.5703125" style="251" customWidth="1"/>
    <col min="15108" max="15108" width="16.7109375" style="251" customWidth="1"/>
    <col min="15109" max="15356" width="9.140625" style="251" customWidth="1"/>
    <col min="15357" max="15357" width="5.7109375" style="251"/>
    <col min="15358" max="15358" width="5.7109375" style="251" customWidth="1"/>
    <col min="15359" max="15359" width="112.5703125" style="251" customWidth="1"/>
    <col min="15360" max="15360" width="10.140625" style="251" bestFit="1" customWidth="1"/>
    <col min="15361" max="15361" width="18.85546875" style="251" customWidth="1"/>
    <col min="15362" max="15362" width="19" style="251" customWidth="1"/>
    <col min="15363" max="15363" width="19.5703125" style="251" customWidth="1"/>
    <col min="15364" max="15364" width="16.7109375" style="251" customWidth="1"/>
    <col min="15365" max="15612" width="9.140625" style="251" customWidth="1"/>
    <col min="15613" max="15613" width="5.7109375" style="251"/>
    <col min="15614" max="15614" width="5.7109375" style="251" customWidth="1"/>
    <col min="15615" max="15615" width="112.5703125" style="251" customWidth="1"/>
    <col min="15616" max="15616" width="10.140625" style="251" bestFit="1" customWidth="1"/>
    <col min="15617" max="15617" width="18.85546875" style="251" customWidth="1"/>
    <col min="15618" max="15618" width="19" style="251" customWidth="1"/>
    <col min="15619" max="15619" width="19.5703125" style="251" customWidth="1"/>
    <col min="15620" max="15620" width="16.7109375" style="251" customWidth="1"/>
    <col min="15621" max="15868" width="9.140625" style="251" customWidth="1"/>
    <col min="15869" max="15869" width="5.7109375" style="251"/>
    <col min="15870" max="15870" width="5.7109375" style="251" customWidth="1"/>
    <col min="15871" max="15871" width="112.5703125" style="251" customWidth="1"/>
    <col min="15872" max="15872" width="10.140625" style="251" bestFit="1" customWidth="1"/>
    <col min="15873" max="15873" width="18.85546875" style="251" customWidth="1"/>
    <col min="15874" max="15874" width="19" style="251" customWidth="1"/>
    <col min="15875" max="15875" width="19.5703125" style="251" customWidth="1"/>
    <col min="15876" max="15876" width="16.7109375" style="251" customWidth="1"/>
    <col min="15877" max="16124" width="9.140625" style="251" customWidth="1"/>
    <col min="16125" max="16125" width="5.7109375" style="251"/>
    <col min="16126" max="16126" width="5.7109375" style="251" customWidth="1"/>
    <col min="16127" max="16127" width="112.5703125" style="251" customWidth="1"/>
    <col min="16128" max="16128" width="10.140625" style="251" bestFit="1" customWidth="1"/>
    <col min="16129" max="16129" width="18.85546875" style="251" customWidth="1"/>
    <col min="16130" max="16130" width="19" style="251" customWidth="1"/>
    <col min="16131" max="16131" width="19.5703125" style="251" customWidth="1"/>
    <col min="16132" max="16132" width="16.7109375" style="251" customWidth="1"/>
    <col min="16133" max="16380" width="9.140625" style="251" customWidth="1"/>
    <col min="16381" max="16384" width="5.7109375" style="251"/>
  </cols>
  <sheetData>
    <row r="1" spans="1:8" ht="20.25" customHeight="1" x14ac:dyDescent="0.3">
      <c r="A1" s="1731" t="s">
        <v>758</v>
      </c>
      <c r="B1" s="1731"/>
      <c r="C1" s="1731"/>
      <c r="D1" s="1731"/>
      <c r="E1" s="1731"/>
    </row>
    <row r="2" spans="1:8" ht="15.75" thickBot="1" x14ac:dyDescent="0.3">
      <c r="D2" s="1732" t="s">
        <v>296</v>
      </c>
      <c r="E2" s="1732"/>
    </row>
    <row r="3" spans="1:8" ht="48" customHeight="1" thickBot="1" x14ac:dyDescent="0.25">
      <c r="A3" s="1733" t="s">
        <v>101</v>
      </c>
      <c r="B3" s="1735" t="s">
        <v>94</v>
      </c>
      <c r="C3" s="1736"/>
      <c r="D3" s="1736"/>
      <c r="E3" s="914" t="s">
        <v>675</v>
      </c>
    </row>
    <row r="4" spans="1:8" ht="19.5" customHeight="1" thickBot="1" x14ac:dyDescent="0.25">
      <c r="A4" s="1734"/>
      <c r="B4" s="252" t="s">
        <v>42</v>
      </c>
      <c r="C4" s="253">
        <v>42644</v>
      </c>
      <c r="D4" s="254">
        <v>43009</v>
      </c>
      <c r="E4" s="253">
        <v>43009</v>
      </c>
    </row>
    <row r="5" spans="1:8" ht="41.25" customHeight="1" x14ac:dyDescent="0.2">
      <c r="A5" s="915" t="s">
        <v>759</v>
      </c>
      <c r="B5" s="916" t="s">
        <v>297</v>
      </c>
      <c r="C5" s="917">
        <f>C6+C7+C8+C9</f>
        <v>161</v>
      </c>
      <c r="D5" s="917">
        <f>D6+D7+D8+D9</f>
        <v>157</v>
      </c>
      <c r="E5" s="1285">
        <f>SUM(E11,E46,E65,E93,E106,E120,E122)</f>
        <v>104</v>
      </c>
    </row>
    <row r="6" spans="1:8" ht="23.25" customHeight="1" x14ac:dyDescent="0.2">
      <c r="A6" s="918" t="s">
        <v>760</v>
      </c>
      <c r="B6" s="919" t="s">
        <v>297</v>
      </c>
      <c r="C6" s="920">
        <f>C37+C38+C35+C40</f>
        <v>4</v>
      </c>
      <c r="D6" s="920">
        <f>D37+D38+D35+D40</f>
        <v>3</v>
      </c>
      <c r="E6" s="1270"/>
    </row>
    <row r="7" spans="1:8" ht="24.95" customHeight="1" x14ac:dyDescent="0.2">
      <c r="A7" s="921" t="s">
        <v>761</v>
      </c>
      <c r="B7" s="922" t="s">
        <v>297</v>
      </c>
      <c r="C7" s="923">
        <f>C25+C27+C31+C32+C33+C34+C46+C74</f>
        <v>20</v>
      </c>
      <c r="D7" s="923">
        <f>D25+D27+D31+D32+D33+D34+D46+D74</f>
        <v>20</v>
      </c>
      <c r="E7" s="1270"/>
    </row>
    <row r="8" spans="1:8" ht="24.95" customHeight="1" x14ac:dyDescent="0.2">
      <c r="A8" s="924" t="s">
        <v>762</v>
      </c>
      <c r="B8" s="925" t="s">
        <v>297</v>
      </c>
      <c r="C8" s="926">
        <f>C12+C15+C23+C42+C69+C76+C81+C85+C107+C110+C113+C120+C122+C94+C101+C66+C90+C103+C124+C125+C126+C127+C128+C129+C130</f>
        <v>134</v>
      </c>
      <c r="D8" s="926">
        <f>D12+D15+D23+D42+D69+D76+D81+D85+D107+D110+D113+D120+D122+D94+D101+D66+D90+D103+D124+D125+D126+D127+D128+D129+D130</f>
        <v>130</v>
      </c>
      <c r="E8" s="1270"/>
    </row>
    <row r="9" spans="1:8" ht="34.5" customHeight="1" thickBot="1" x14ac:dyDescent="0.25">
      <c r="A9" s="927" t="s">
        <v>763</v>
      </c>
      <c r="B9" s="928" t="s">
        <v>297</v>
      </c>
      <c r="C9" s="929">
        <f>C39+C41+C73+C84</f>
        <v>3</v>
      </c>
      <c r="D9" s="929">
        <f>D39+D41+D73+D84</f>
        <v>4</v>
      </c>
      <c r="E9" s="1271"/>
    </row>
    <row r="10" spans="1:8" ht="20.100000000000001" customHeight="1" thickBot="1" x14ac:dyDescent="0.25">
      <c r="A10" s="1728" t="s">
        <v>67</v>
      </c>
      <c r="B10" s="1729"/>
      <c r="C10" s="1729"/>
      <c r="D10" s="1729"/>
      <c r="E10" s="1730"/>
    </row>
    <row r="11" spans="1:8" ht="19.5" customHeight="1" x14ac:dyDescent="0.25">
      <c r="A11" s="391" t="s">
        <v>533</v>
      </c>
      <c r="B11" s="392"/>
      <c r="C11" s="930">
        <f>C12+C15+C23+C26+C28+C30+C36+C42</f>
        <v>102</v>
      </c>
      <c r="D11" s="930">
        <f>D12+D15+D23+D26+D28+D30+D36+D42</f>
        <v>99</v>
      </c>
      <c r="E11" s="1284">
        <f>E12+E15+E23+E26+E28+E30+E36+E42</f>
        <v>42</v>
      </c>
      <c r="F11" s="255"/>
      <c r="G11" s="255"/>
      <c r="H11" s="255"/>
    </row>
    <row r="12" spans="1:8" ht="19.5" customHeight="1" x14ac:dyDescent="0.25">
      <c r="A12" s="931" t="s">
        <v>534</v>
      </c>
      <c r="B12" s="932" t="s">
        <v>297</v>
      </c>
      <c r="C12" s="932">
        <v>43</v>
      </c>
      <c r="D12" s="932">
        <v>43</v>
      </c>
      <c r="E12" s="1272">
        <v>16</v>
      </c>
      <c r="F12" s="255"/>
      <c r="G12" s="255"/>
      <c r="H12" s="255"/>
    </row>
    <row r="13" spans="1:8" ht="19.5" customHeight="1" x14ac:dyDescent="0.25">
      <c r="A13" s="933" t="s">
        <v>535</v>
      </c>
      <c r="B13" s="934" t="s">
        <v>32</v>
      </c>
      <c r="C13" s="935">
        <v>10930</v>
      </c>
      <c r="D13" s="935">
        <v>11493</v>
      </c>
      <c r="E13" s="1273">
        <v>2159</v>
      </c>
      <c r="F13" s="255"/>
      <c r="G13" s="255"/>
      <c r="H13" s="255"/>
    </row>
    <row r="14" spans="1:8" ht="19.5" customHeight="1" x14ac:dyDescent="0.25">
      <c r="A14" s="933" t="s">
        <v>536</v>
      </c>
      <c r="B14" s="934" t="s">
        <v>32</v>
      </c>
      <c r="C14" s="934" t="s">
        <v>764</v>
      </c>
      <c r="D14" s="934" t="s">
        <v>765</v>
      </c>
      <c r="E14" s="1274"/>
      <c r="F14" s="255"/>
      <c r="G14" s="255"/>
      <c r="H14" s="255"/>
    </row>
    <row r="15" spans="1:8" ht="19.5" customHeight="1" x14ac:dyDescent="0.25">
      <c r="A15" s="931" t="s">
        <v>537</v>
      </c>
      <c r="B15" s="932" t="s">
        <v>297</v>
      </c>
      <c r="C15" s="932">
        <f>C16+C17+C18+C19+C21</f>
        <v>40</v>
      </c>
      <c r="D15" s="932">
        <f>D16+D17+D18+D19+D21</f>
        <v>37</v>
      </c>
      <c r="E15" s="1272">
        <v>25</v>
      </c>
      <c r="F15" s="255"/>
      <c r="G15" s="255"/>
      <c r="H15" s="255"/>
    </row>
    <row r="16" spans="1:8" ht="15.75" customHeight="1" x14ac:dyDescent="0.25">
      <c r="A16" s="933" t="s">
        <v>659</v>
      </c>
      <c r="B16" s="934" t="s">
        <v>297</v>
      </c>
      <c r="C16" s="936">
        <v>29</v>
      </c>
      <c r="D16" s="936">
        <v>29</v>
      </c>
      <c r="E16" s="1274"/>
      <c r="F16" s="937"/>
      <c r="G16" s="255"/>
      <c r="H16" s="255"/>
    </row>
    <row r="17" spans="1:8" ht="16.5" x14ac:dyDescent="0.25">
      <c r="A17" s="933" t="s">
        <v>660</v>
      </c>
      <c r="B17" s="934" t="s">
        <v>297</v>
      </c>
      <c r="C17" s="936">
        <v>1</v>
      </c>
      <c r="D17" s="936">
        <v>1</v>
      </c>
      <c r="E17" s="1274"/>
      <c r="F17" s="255"/>
      <c r="G17" s="255"/>
      <c r="H17" s="255"/>
    </row>
    <row r="18" spans="1:8" ht="16.5" x14ac:dyDescent="0.25">
      <c r="A18" s="933" t="s">
        <v>538</v>
      </c>
      <c r="B18" s="934" t="s">
        <v>297</v>
      </c>
      <c r="C18" s="936">
        <v>6</v>
      </c>
      <c r="D18" s="936">
        <v>6</v>
      </c>
      <c r="E18" s="1274"/>
      <c r="F18" s="255"/>
      <c r="G18" s="255"/>
      <c r="H18" s="255"/>
    </row>
    <row r="19" spans="1:8" ht="16.5" x14ac:dyDescent="0.25">
      <c r="A19" s="933" t="s">
        <v>539</v>
      </c>
      <c r="B19" s="934" t="s">
        <v>297</v>
      </c>
      <c r="C19" s="936">
        <v>1</v>
      </c>
      <c r="D19" s="936">
        <v>1</v>
      </c>
      <c r="E19" s="1274"/>
      <c r="F19" s="255"/>
      <c r="G19" s="255"/>
      <c r="H19" s="255"/>
    </row>
    <row r="20" spans="1:8" ht="16.5" hidden="1" customHeight="1" x14ac:dyDescent="0.25">
      <c r="A20" s="933" t="s">
        <v>298</v>
      </c>
      <c r="B20" s="934" t="s">
        <v>297</v>
      </c>
      <c r="C20" s="936">
        <v>1</v>
      </c>
      <c r="D20" s="936">
        <v>1</v>
      </c>
      <c r="E20" s="1274"/>
    </row>
    <row r="21" spans="1:8" ht="16.5" x14ac:dyDescent="0.25">
      <c r="A21" s="933" t="s">
        <v>661</v>
      </c>
      <c r="B21" s="934" t="s">
        <v>297</v>
      </c>
      <c r="C21" s="934">
        <v>3</v>
      </c>
      <c r="D21" s="934">
        <v>0</v>
      </c>
      <c r="E21" s="1274"/>
    </row>
    <row r="22" spans="1:8" ht="16.5" x14ac:dyDescent="0.25">
      <c r="A22" s="933" t="s">
        <v>540</v>
      </c>
      <c r="B22" s="934" t="s">
        <v>32</v>
      </c>
      <c r="C22" s="938">
        <v>22723</v>
      </c>
      <c r="D22" s="938">
        <v>23002</v>
      </c>
      <c r="E22" s="1273">
        <v>4871</v>
      </c>
    </row>
    <row r="23" spans="1:8" ht="19.5" customHeight="1" x14ac:dyDescent="0.25">
      <c r="A23" s="931" t="s">
        <v>541</v>
      </c>
      <c r="B23" s="932" t="s">
        <v>297</v>
      </c>
      <c r="C23" s="932">
        <v>6</v>
      </c>
      <c r="D23" s="932">
        <v>6</v>
      </c>
      <c r="E23" s="1274"/>
      <c r="F23" s="255"/>
      <c r="G23" s="255"/>
      <c r="H23" s="255"/>
    </row>
    <row r="24" spans="1:8" ht="16.5" x14ac:dyDescent="0.25">
      <c r="A24" s="933" t="s">
        <v>540</v>
      </c>
      <c r="B24" s="934" t="s">
        <v>32</v>
      </c>
      <c r="C24" s="939" t="s">
        <v>639</v>
      </c>
      <c r="D24" s="938">
        <v>8997</v>
      </c>
      <c r="E24" s="1274"/>
    </row>
    <row r="25" spans="1:8" ht="19.5" customHeight="1" x14ac:dyDescent="0.25">
      <c r="A25" s="940" t="s">
        <v>766</v>
      </c>
      <c r="B25" s="941" t="s">
        <v>297</v>
      </c>
      <c r="C25" s="941">
        <v>1</v>
      </c>
      <c r="D25" s="941">
        <v>1</v>
      </c>
      <c r="E25" s="1274"/>
      <c r="F25" s="255"/>
      <c r="G25" s="255"/>
      <c r="H25" s="255"/>
    </row>
    <row r="26" spans="1:8" ht="16.5" x14ac:dyDescent="0.25">
      <c r="A26" s="942" t="s">
        <v>662</v>
      </c>
      <c r="B26" s="943" t="s">
        <v>297</v>
      </c>
      <c r="C26" s="944" t="s">
        <v>299</v>
      </c>
      <c r="D26" s="945" t="s">
        <v>299</v>
      </c>
      <c r="E26" s="1274"/>
    </row>
    <row r="27" spans="1:8" ht="19.5" customHeight="1" x14ac:dyDescent="0.25">
      <c r="A27" s="940" t="s">
        <v>767</v>
      </c>
      <c r="B27" s="941" t="s">
        <v>297</v>
      </c>
      <c r="C27" s="946" t="s">
        <v>299</v>
      </c>
      <c r="D27" s="941">
        <v>1</v>
      </c>
      <c r="E27" s="1274"/>
      <c r="F27" s="255"/>
      <c r="G27" s="255"/>
      <c r="H27" s="255"/>
    </row>
    <row r="28" spans="1:8" ht="18" customHeight="1" x14ac:dyDescent="0.25">
      <c r="A28" s="942" t="s">
        <v>543</v>
      </c>
      <c r="B28" s="947" t="s">
        <v>297</v>
      </c>
      <c r="C28" s="948">
        <v>1</v>
      </c>
      <c r="D28" s="947">
        <v>1</v>
      </c>
      <c r="E28" s="395"/>
      <c r="F28" s="255"/>
      <c r="G28" s="255"/>
      <c r="H28" s="255"/>
    </row>
    <row r="29" spans="1:8" s="257" customFormat="1" ht="18" customHeight="1" x14ac:dyDescent="0.25">
      <c r="A29" s="942" t="s">
        <v>542</v>
      </c>
      <c r="B29" s="947" t="s">
        <v>32</v>
      </c>
      <c r="C29" s="948">
        <v>54</v>
      </c>
      <c r="D29" s="947">
        <v>50</v>
      </c>
      <c r="E29" s="395"/>
      <c r="F29" s="256"/>
      <c r="G29" s="256"/>
      <c r="H29" s="256"/>
    </row>
    <row r="30" spans="1:8" s="258" customFormat="1" ht="19.5" customHeight="1" x14ac:dyDescent="0.25">
      <c r="A30" s="949" t="s">
        <v>768</v>
      </c>
      <c r="B30" s="950" t="s">
        <v>297</v>
      </c>
      <c r="C30" s="951">
        <v>5</v>
      </c>
      <c r="D30" s="952">
        <f>D31+D32+D33+D34+D35</f>
        <v>5</v>
      </c>
      <c r="E30" s="953">
        <v>1</v>
      </c>
      <c r="F30" s="259"/>
      <c r="G30" s="259"/>
      <c r="H30" s="259"/>
    </row>
    <row r="31" spans="1:8" s="258" customFormat="1" ht="18" customHeight="1" x14ac:dyDescent="0.25">
      <c r="A31" s="942" t="s">
        <v>640</v>
      </c>
      <c r="B31" s="943" t="s">
        <v>297</v>
      </c>
      <c r="C31" s="948">
        <v>1</v>
      </c>
      <c r="D31" s="943">
        <v>1</v>
      </c>
      <c r="E31" s="395"/>
      <c r="F31" s="259"/>
      <c r="G31" s="259"/>
      <c r="H31" s="259"/>
    </row>
    <row r="32" spans="1:8" s="258" customFormat="1" ht="18" customHeight="1" x14ac:dyDescent="0.25">
      <c r="A32" s="942" t="s">
        <v>641</v>
      </c>
      <c r="B32" s="943" t="s">
        <v>297</v>
      </c>
      <c r="C32" s="948">
        <v>1</v>
      </c>
      <c r="D32" s="945">
        <v>1</v>
      </c>
      <c r="E32" s="395"/>
      <c r="F32" s="259"/>
      <c r="G32" s="259"/>
      <c r="H32" s="259"/>
    </row>
    <row r="33" spans="1:8" s="258" customFormat="1" ht="18" customHeight="1" x14ac:dyDescent="0.25">
      <c r="A33" s="942" t="s">
        <v>642</v>
      </c>
      <c r="B33" s="943" t="s">
        <v>297</v>
      </c>
      <c r="C33" s="948">
        <v>1</v>
      </c>
      <c r="D33" s="945">
        <v>1</v>
      </c>
      <c r="E33" s="395"/>
      <c r="F33" s="259"/>
      <c r="G33" s="259"/>
      <c r="H33" s="259"/>
    </row>
    <row r="34" spans="1:8" s="258" customFormat="1" ht="18" customHeight="1" x14ac:dyDescent="0.25">
      <c r="A34" s="942" t="s">
        <v>643</v>
      </c>
      <c r="B34" s="943" t="s">
        <v>297</v>
      </c>
      <c r="C34" s="948">
        <v>1</v>
      </c>
      <c r="D34" s="943">
        <v>1</v>
      </c>
      <c r="E34" s="395"/>
      <c r="F34" s="259"/>
      <c r="G34" s="259"/>
      <c r="H34" s="259"/>
    </row>
    <row r="35" spans="1:8" s="258" customFormat="1" ht="18" customHeight="1" x14ac:dyDescent="0.25">
      <c r="A35" s="954" t="s">
        <v>769</v>
      </c>
      <c r="B35" s="955" t="s">
        <v>297</v>
      </c>
      <c r="C35" s="956">
        <v>1</v>
      </c>
      <c r="D35" s="955">
        <v>1</v>
      </c>
      <c r="E35" s="395"/>
      <c r="F35" s="259"/>
      <c r="G35" s="259"/>
      <c r="H35" s="259"/>
    </row>
    <row r="36" spans="1:8" s="258" customFormat="1" ht="19.5" customHeight="1" x14ac:dyDescent="0.25">
      <c r="A36" s="957" t="s">
        <v>544</v>
      </c>
      <c r="B36" s="953" t="s">
        <v>297</v>
      </c>
      <c r="C36" s="953">
        <f>SUM(C37:C41)</f>
        <v>4</v>
      </c>
      <c r="D36" s="953">
        <v>4</v>
      </c>
      <c r="E36" s="394"/>
      <c r="F36" s="259"/>
      <c r="G36" s="259"/>
      <c r="H36" s="259"/>
    </row>
    <row r="37" spans="1:8" s="258" customFormat="1" ht="18" customHeight="1" x14ac:dyDescent="0.25">
      <c r="A37" s="954" t="s">
        <v>644</v>
      </c>
      <c r="B37" s="955" t="s">
        <v>297</v>
      </c>
      <c r="C37" s="956">
        <v>1</v>
      </c>
      <c r="D37" s="958">
        <v>1</v>
      </c>
      <c r="E37" s="395"/>
      <c r="F37" s="259"/>
      <c r="G37" s="259"/>
      <c r="H37" s="259"/>
    </row>
    <row r="38" spans="1:8" s="258" customFormat="1" ht="18" customHeight="1" x14ac:dyDescent="0.25">
      <c r="A38" s="954" t="s">
        <v>770</v>
      </c>
      <c r="B38" s="955" t="s">
        <v>297</v>
      </c>
      <c r="C38" s="956">
        <v>1</v>
      </c>
      <c r="D38" s="955">
        <v>0</v>
      </c>
      <c r="E38" s="395"/>
      <c r="F38" s="259"/>
      <c r="G38" s="259"/>
      <c r="H38" s="259"/>
    </row>
    <row r="39" spans="1:8" s="258" customFormat="1" ht="18" customHeight="1" x14ac:dyDescent="0.25">
      <c r="A39" s="959" t="s">
        <v>771</v>
      </c>
      <c r="B39" s="960" t="s">
        <v>297</v>
      </c>
      <c r="C39" s="960">
        <v>1</v>
      </c>
      <c r="D39" s="961">
        <v>1</v>
      </c>
      <c r="E39" s="395"/>
      <c r="F39" s="259"/>
      <c r="G39" s="259"/>
      <c r="H39" s="259"/>
    </row>
    <row r="40" spans="1:8" s="258" customFormat="1" ht="18" customHeight="1" x14ac:dyDescent="0.25">
      <c r="A40" s="954" t="s">
        <v>645</v>
      </c>
      <c r="B40" s="955" t="s">
        <v>297</v>
      </c>
      <c r="C40" s="955">
        <v>1</v>
      </c>
      <c r="D40" s="962">
        <v>1</v>
      </c>
      <c r="E40" s="395"/>
      <c r="F40" s="963" t="s">
        <v>772</v>
      </c>
      <c r="G40" s="259"/>
      <c r="H40" s="259"/>
    </row>
    <row r="41" spans="1:8" s="258" customFormat="1" ht="20.25" customHeight="1" x14ac:dyDescent="0.25">
      <c r="A41" s="959" t="s">
        <v>773</v>
      </c>
      <c r="B41" s="960"/>
      <c r="C41" s="960">
        <v>0</v>
      </c>
      <c r="D41" s="961">
        <v>1</v>
      </c>
      <c r="E41" s="395"/>
      <c r="F41" s="259"/>
      <c r="G41" s="259"/>
      <c r="H41" s="259"/>
    </row>
    <row r="42" spans="1:8" s="258" customFormat="1" ht="19.5" customHeight="1" x14ac:dyDescent="0.25">
      <c r="A42" s="931" t="s">
        <v>590</v>
      </c>
      <c r="B42" s="932" t="s">
        <v>297</v>
      </c>
      <c r="C42" s="932">
        <f>C43+C44</f>
        <v>2</v>
      </c>
      <c r="D42" s="932">
        <f>D43+D44</f>
        <v>2</v>
      </c>
      <c r="E42" s="395"/>
      <c r="F42" s="259"/>
      <c r="G42" s="259"/>
      <c r="H42" s="259"/>
    </row>
    <row r="43" spans="1:8" ht="18" customHeight="1" x14ac:dyDescent="0.25">
      <c r="A43" s="933" t="s">
        <v>620</v>
      </c>
      <c r="B43" s="934" t="s">
        <v>297</v>
      </c>
      <c r="C43" s="934">
        <v>1</v>
      </c>
      <c r="D43" s="934">
        <v>1</v>
      </c>
      <c r="E43" s="395"/>
      <c r="F43" s="255"/>
      <c r="G43" s="255"/>
      <c r="H43" s="255"/>
    </row>
    <row r="44" spans="1:8" ht="21" customHeight="1" thickBot="1" x14ac:dyDescent="0.3">
      <c r="A44" s="964" t="s">
        <v>774</v>
      </c>
      <c r="B44" s="934" t="s">
        <v>297</v>
      </c>
      <c r="C44" s="965">
        <v>1</v>
      </c>
      <c r="D44" s="938">
        <v>1</v>
      </c>
      <c r="E44" s="395"/>
      <c r="F44" s="255"/>
      <c r="G44" s="255"/>
      <c r="H44" s="255"/>
    </row>
    <row r="45" spans="1:8" ht="20.100000000000001" customHeight="1" thickBot="1" x14ac:dyDescent="0.25">
      <c r="A45" s="1728" t="s">
        <v>68</v>
      </c>
      <c r="B45" s="1729"/>
      <c r="C45" s="1729"/>
      <c r="D45" s="1729"/>
      <c r="E45" s="1730"/>
    </row>
    <row r="46" spans="1:8" ht="16.5" customHeight="1" x14ac:dyDescent="0.25">
      <c r="A46" s="966" t="s">
        <v>775</v>
      </c>
      <c r="B46" s="967" t="s">
        <v>297</v>
      </c>
      <c r="C46" s="968">
        <f>C47+C50+C54+C58</f>
        <v>13</v>
      </c>
      <c r="D46" s="968">
        <f>D47+D50+D54+D58</f>
        <v>13</v>
      </c>
      <c r="E46" s="392">
        <f>E47+E50+E54+E58</f>
        <v>2</v>
      </c>
    </row>
    <row r="47" spans="1:8" ht="16.5" x14ac:dyDescent="0.25">
      <c r="A47" s="940" t="s">
        <v>545</v>
      </c>
      <c r="B47" s="969" t="s">
        <v>297</v>
      </c>
      <c r="C47" s="941">
        <f>C48+C49</f>
        <v>2</v>
      </c>
      <c r="D47" s="941">
        <f>D48+D49</f>
        <v>2</v>
      </c>
      <c r="E47" s="394">
        <v>2</v>
      </c>
    </row>
    <row r="48" spans="1:8" ht="16.5" x14ac:dyDescent="0.25">
      <c r="A48" s="970" t="s">
        <v>546</v>
      </c>
      <c r="B48" s="971" t="s">
        <v>297</v>
      </c>
      <c r="C48" s="943">
        <v>1</v>
      </c>
      <c r="D48" s="943">
        <v>1</v>
      </c>
      <c r="E48" s="955"/>
    </row>
    <row r="49" spans="1:5" ht="16.5" x14ac:dyDescent="0.25">
      <c r="A49" s="970" t="s">
        <v>547</v>
      </c>
      <c r="B49" s="971" t="s">
        <v>297</v>
      </c>
      <c r="C49" s="972" t="s">
        <v>299</v>
      </c>
      <c r="D49" s="972" t="s">
        <v>299</v>
      </c>
      <c r="E49" s="1275"/>
    </row>
    <row r="50" spans="1:5" ht="16.5" x14ac:dyDescent="0.25">
      <c r="A50" s="940" t="s">
        <v>548</v>
      </c>
      <c r="B50" s="969" t="s">
        <v>297</v>
      </c>
      <c r="C50" s="941">
        <f>C51+C52+C53</f>
        <v>3</v>
      </c>
      <c r="D50" s="941">
        <f>D51+D52+D53</f>
        <v>3</v>
      </c>
      <c r="E50" s="1276"/>
    </row>
    <row r="51" spans="1:5" ht="16.5" x14ac:dyDescent="0.25">
      <c r="A51" s="970" t="s">
        <v>549</v>
      </c>
      <c r="B51" s="971" t="s">
        <v>297</v>
      </c>
      <c r="C51" s="943">
        <v>1</v>
      </c>
      <c r="D51" s="943">
        <v>1</v>
      </c>
      <c r="E51" s="955"/>
    </row>
    <row r="52" spans="1:5" ht="16.5" x14ac:dyDescent="0.25">
      <c r="A52" s="970" t="s">
        <v>550</v>
      </c>
      <c r="B52" s="971" t="s">
        <v>297</v>
      </c>
      <c r="C52" s="943">
        <v>1</v>
      </c>
      <c r="D52" s="943">
        <v>1</v>
      </c>
      <c r="E52" s="395"/>
    </row>
    <row r="53" spans="1:5" ht="33" x14ac:dyDescent="0.2">
      <c r="A53" s="973" t="s">
        <v>551</v>
      </c>
      <c r="B53" s="971" t="s">
        <v>297</v>
      </c>
      <c r="C53" s="971">
        <v>1</v>
      </c>
      <c r="D53" s="971" t="s">
        <v>516</v>
      </c>
      <c r="E53" s="1277"/>
    </row>
    <row r="54" spans="1:5" ht="16.5" x14ac:dyDescent="0.25">
      <c r="A54" s="940" t="s">
        <v>552</v>
      </c>
      <c r="B54" s="969" t="s">
        <v>297</v>
      </c>
      <c r="C54" s="941">
        <f>C55+C56+C57</f>
        <v>3</v>
      </c>
      <c r="D54" s="941">
        <f>D55+D56+D57</f>
        <v>3</v>
      </c>
      <c r="E54" s="394"/>
    </row>
    <row r="55" spans="1:5" ht="16.5" x14ac:dyDescent="0.25">
      <c r="A55" s="970" t="s">
        <v>553</v>
      </c>
      <c r="B55" s="971" t="s">
        <v>297</v>
      </c>
      <c r="C55" s="943">
        <v>1</v>
      </c>
      <c r="D55" s="943">
        <v>1</v>
      </c>
      <c r="E55" s="395"/>
    </row>
    <row r="56" spans="1:5" ht="16.5" x14ac:dyDescent="0.25">
      <c r="A56" s="970" t="s">
        <v>554</v>
      </c>
      <c r="B56" s="971" t="s">
        <v>297</v>
      </c>
      <c r="C56" s="943">
        <v>1</v>
      </c>
      <c r="D56" s="943">
        <v>1</v>
      </c>
      <c r="E56" s="395"/>
    </row>
    <row r="57" spans="1:5" ht="16.5" x14ac:dyDescent="0.25">
      <c r="A57" s="970" t="s">
        <v>555</v>
      </c>
      <c r="B57" s="971" t="s">
        <v>297</v>
      </c>
      <c r="C57" s="943">
        <v>1</v>
      </c>
      <c r="D57" s="943">
        <v>1</v>
      </c>
      <c r="E57" s="395"/>
    </row>
    <row r="58" spans="1:5" ht="16.5" x14ac:dyDescent="0.25">
      <c r="A58" s="940" t="s">
        <v>556</v>
      </c>
      <c r="B58" s="969" t="s">
        <v>297</v>
      </c>
      <c r="C58" s="941">
        <f>C59+C60+C61+C62+C63</f>
        <v>5</v>
      </c>
      <c r="D58" s="941">
        <f>D59+D60+D61+D62+D63</f>
        <v>5</v>
      </c>
      <c r="E58" s="394"/>
    </row>
    <row r="59" spans="1:5" ht="16.5" x14ac:dyDescent="0.25">
      <c r="A59" s="970" t="s">
        <v>557</v>
      </c>
      <c r="B59" s="971" t="s">
        <v>297</v>
      </c>
      <c r="C59" s="943">
        <v>1</v>
      </c>
      <c r="D59" s="943">
        <v>1</v>
      </c>
      <c r="E59" s="395"/>
    </row>
    <row r="60" spans="1:5" ht="16.5" x14ac:dyDescent="0.25">
      <c r="A60" s="970" t="s">
        <v>558</v>
      </c>
      <c r="B60" s="971" t="s">
        <v>297</v>
      </c>
      <c r="C60" s="943">
        <v>1</v>
      </c>
      <c r="D60" s="943">
        <v>1</v>
      </c>
      <c r="E60" s="395"/>
    </row>
    <row r="61" spans="1:5" ht="16.5" x14ac:dyDescent="0.25">
      <c r="A61" s="970" t="s">
        <v>559</v>
      </c>
      <c r="B61" s="971" t="s">
        <v>297</v>
      </c>
      <c r="C61" s="943">
        <v>1</v>
      </c>
      <c r="D61" s="943">
        <v>1</v>
      </c>
      <c r="E61" s="395"/>
    </row>
    <row r="62" spans="1:5" ht="16.5" x14ac:dyDescent="0.25">
      <c r="A62" s="970" t="s">
        <v>560</v>
      </c>
      <c r="B62" s="971" t="s">
        <v>297</v>
      </c>
      <c r="C62" s="943">
        <v>1</v>
      </c>
      <c r="D62" s="943">
        <v>1</v>
      </c>
      <c r="E62" s="395"/>
    </row>
    <row r="63" spans="1:5" ht="17.25" thickBot="1" x14ac:dyDescent="0.3">
      <c r="A63" s="970" t="s">
        <v>621</v>
      </c>
      <c r="B63" s="971" t="s">
        <v>297</v>
      </c>
      <c r="C63" s="974">
        <v>1</v>
      </c>
      <c r="D63" s="974">
        <v>1</v>
      </c>
      <c r="E63" s="1278"/>
    </row>
    <row r="64" spans="1:5" ht="20.100000000000001" customHeight="1" thickBot="1" x14ac:dyDescent="0.25">
      <c r="A64" s="1728" t="s">
        <v>300</v>
      </c>
      <c r="B64" s="1729"/>
      <c r="C64" s="1729"/>
      <c r="D64" s="1729"/>
      <c r="E64" s="1730"/>
    </row>
    <row r="65" spans="1:10" s="258" customFormat="1" ht="17.25" customHeight="1" x14ac:dyDescent="0.25">
      <c r="A65" s="399" t="s">
        <v>561</v>
      </c>
      <c r="B65" s="975" t="s">
        <v>297</v>
      </c>
      <c r="C65" s="968">
        <v>18</v>
      </c>
      <c r="D65" s="976">
        <f>SUM(D66,D68,D74,D76,D80,D85)+D90</f>
        <v>17</v>
      </c>
      <c r="E65" s="1279">
        <v>56</v>
      </c>
    </row>
    <row r="66" spans="1:10" s="260" customFormat="1" ht="16.5" x14ac:dyDescent="0.25">
      <c r="A66" s="931" t="s">
        <v>663</v>
      </c>
      <c r="B66" s="977" t="s">
        <v>297</v>
      </c>
      <c r="C66" s="932">
        <v>6</v>
      </c>
      <c r="D66" s="932">
        <v>6</v>
      </c>
      <c r="E66" s="1272">
        <v>4</v>
      </c>
    </row>
    <row r="67" spans="1:10" s="258" customFormat="1" ht="16.5" x14ac:dyDescent="0.25">
      <c r="A67" s="398" t="s">
        <v>562</v>
      </c>
      <c r="B67" s="397" t="s">
        <v>32</v>
      </c>
      <c r="C67" s="396">
        <v>2345</v>
      </c>
      <c r="D67" s="396">
        <v>2348</v>
      </c>
      <c r="E67" s="1279">
        <v>992</v>
      </c>
    </row>
    <row r="68" spans="1:10" s="260" customFormat="1" ht="23.25" customHeight="1" x14ac:dyDescent="0.25">
      <c r="A68" s="393" t="s">
        <v>563</v>
      </c>
      <c r="B68" s="978" t="s">
        <v>297</v>
      </c>
      <c r="C68" s="394">
        <v>5</v>
      </c>
      <c r="D68" s="394">
        <v>5</v>
      </c>
      <c r="E68" s="1272">
        <v>1</v>
      </c>
    </row>
    <row r="69" spans="1:10" s="258" customFormat="1" ht="19.5" customHeight="1" x14ac:dyDescent="0.25">
      <c r="A69" s="964" t="s">
        <v>716</v>
      </c>
      <c r="B69" s="979" t="s">
        <v>297</v>
      </c>
      <c r="C69" s="934">
        <v>4</v>
      </c>
      <c r="D69" s="934">
        <v>4</v>
      </c>
      <c r="E69" s="1279"/>
    </row>
    <row r="70" spans="1:10" s="258" customFormat="1" ht="18.75" customHeight="1" x14ac:dyDescent="0.25">
      <c r="A70" s="398" t="s">
        <v>564</v>
      </c>
      <c r="B70" s="980" t="s">
        <v>297</v>
      </c>
      <c r="C70" s="396">
        <v>1427</v>
      </c>
      <c r="D70" s="396">
        <v>1427</v>
      </c>
      <c r="E70" s="1279"/>
      <c r="G70" s="259"/>
      <c r="H70" s="259"/>
      <c r="I70" s="259"/>
      <c r="J70" s="259"/>
    </row>
    <row r="71" spans="1:10" s="258" customFormat="1" ht="18.75" customHeight="1" x14ac:dyDescent="0.25">
      <c r="A71" s="398" t="s">
        <v>565</v>
      </c>
      <c r="B71" s="980" t="s">
        <v>32</v>
      </c>
      <c r="C71" s="981">
        <v>239099</v>
      </c>
      <c r="D71" s="982">
        <v>207757</v>
      </c>
      <c r="E71" s="1279"/>
      <c r="G71" s="259"/>
      <c r="H71" s="259"/>
      <c r="I71" s="259"/>
      <c r="J71" s="259"/>
    </row>
    <row r="72" spans="1:10" s="258" customFormat="1" ht="18.75" customHeight="1" thickBot="1" x14ac:dyDescent="0.3">
      <c r="A72" s="1442" t="s">
        <v>605</v>
      </c>
      <c r="B72" s="1443" t="s">
        <v>32</v>
      </c>
      <c r="C72" s="1278" t="s">
        <v>776</v>
      </c>
      <c r="D72" s="1278" t="s">
        <v>777</v>
      </c>
      <c r="E72" s="1444"/>
      <c r="G72" s="259"/>
      <c r="H72" s="1245"/>
      <c r="I72" s="1245"/>
      <c r="J72" s="259"/>
    </row>
    <row r="73" spans="1:10" s="258" customFormat="1" ht="30.75" customHeight="1" x14ac:dyDescent="0.25">
      <c r="A73" s="983" t="s">
        <v>628</v>
      </c>
      <c r="B73" s="984" t="s">
        <v>297</v>
      </c>
      <c r="C73" s="985">
        <v>1</v>
      </c>
      <c r="D73" s="985">
        <v>1</v>
      </c>
      <c r="E73" s="1279"/>
      <c r="G73" s="259"/>
      <c r="H73" s="259"/>
      <c r="I73" s="259"/>
      <c r="J73" s="259"/>
    </row>
    <row r="74" spans="1:10" s="260" customFormat="1" ht="18.75" customHeight="1" x14ac:dyDescent="0.25">
      <c r="A74" s="940" t="s">
        <v>778</v>
      </c>
      <c r="B74" s="986" t="s">
        <v>297</v>
      </c>
      <c r="C74" s="941">
        <v>1</v>
      </c>
      <c r="D74" s="941">
        <v>1</v>
      </c>
      <c r="E74" s="1272"/>
      <c r="G74" s="261"/>
      <c r="H74" s="261"/>
      <c r="I74" s="261"/>
      <c r="J74" s="261"/>
    </row>
    <row r="75" spans="1:10" s="258" customFormat="1" ht="16.5" x14ac:dyDescent="0.25">
      <c r="A75" s="970" t="s">
        <v>566</v>
      </c>
      <c r="B75" s="987" t="s">
        <v>297</v>
      </c>
      <c r="C75" s="943">
        <v>1</v>
      </c>
      <c r="D75" s="943">
        <v>1</v>
      </c>
      <c r="E75" s="1279"/>
    </row>
    <row r="76" spans="1:10" s="260" customFormat="1" ht="16.5" customHeight="1" x14ac:dyDescent="0.25">
      <c r="A76" s="931" t="s">
        <v>567</v>
      </c>
      <c r="B76" s="988" t="s">
        <v>297</v>
      </c>
      <c r="C76" s="932">
        <v>1</v>
      </c>
      <c r="D76" s="932">
        <v>1</v>
      </c>
      <c r="E76" s="1272"/>
    </row>
    <row r="77" spans="1:10" s="258" customFormat="1" ht="16.5" x14ac:dyDescent="0.25">
      <c r="A77" s="964" t="s">
        <v>568</v>
      </c>
      <c r="B77" s="979" t="s">
        <v>297</v>
      </c>
      <c r="C77" s="934">
        <v>1</v>
      </c>
      <c r="D77" s="934">
        <v>1</v>
      </c>
      <c r="E77" s="1279"/>
    </row>
    <row r="78" spans="1:10" s="258" customFormat="1" ht="16.5" x14ac:dyDescent="0.25">
      <c r="A78" s="964" t="s">
        <v>569</v>
      </c>
      <c r="B78" s="979" t="s">
        <v>297</v>
      </c>
      <c r="C78" s="934">
        <v>9</v>
      </c>
      <c r="D78" s="934">
        <v>9</v>
      </c>
      <c r="E78" s="1279">
        <v>26</v>
      </c>
      <c r="G78" s="259"/>
    </row>
    <row r="79" spans="1:10" s="258" customFormat="1" ht="16.5" x14ac:dyDescent="0.25">
      <c r="A79" s="964" t="s">
        <v>570</v>
      </c>
      <c r="B79" s="979" t="s">
        <v>32</v>
      </c>
      <c r="C79" s="1223">
        <v>236291</v>
      </c>
      <c r="D79" s="1223">
        <v>243519</v>
      </c>
      <c r="E79" s="1279"/>
    </row>
    <row r="80" spans="1:10" s="260" customFormat="1" ht="16.5" x14ac:dyDescent="0.25">
      <c r="A80" s="989" t="s">
        <v>571</v>
      </c>
      <c r="B80" s="988" t="s">
        <v>297</v>
      </c>
      <c r="C80" s="935">
        <v>2</v>
      </c>
      <c r="D80" s="935">
        <v>2</v>
      </c>
      <c r="E80" s="1272">
        <v>1</v>
      </c>
    </row>
    <row r="81" spans="1:8" s="258" customFormat="1" ht="16.5" x14ac:dyDescent="0.25">
      <c r="A81" s="990" t="s">
        <v>572</v>
      </c>
      <c r="B81" s="979" t="s">
        <v>297</v>
      </c>
      <c r="C81" s="991">
        <v>1</v>
      </c>
      <c r="D81" s="1223">
        <v>1</v>
      </c>
      <c r="E81" s="1279"/>
    </row>
    <row r="82" spans="1:8" s="258" customFormat="1" ht="16.5" x14ac:dyDescent="0.25">
      <c r="A82" s="990" t="s">
        <v>573</v>
      </c>
      <c r="B82" s="979" t="s">
        <v>297</v>
      </c>
      <c r="C82" s="1223">
        <v>3056</v>
      </c>
      <c r="D82" s="1223">
        <v>3008</v>
      </c>
      <c r="E82" s="1279"/>
    </row>
    <row r="83" spans="1:8" s="258" customFormat="1" ht="16.5" x14ac:dyDescent="0.25">
      <c r="A83" s="990" t="s">
        <v>574</v>
      </c>
      <c r="B83" s="979" t="s">
        <v>32</v>
      </c>
      <c r="C83" s="1223">
        <v>80720</v>
      </c>
      <c r="D83" s="1223">
        <v>74056</v>
      </c>
      <c r="E83" s="1279"/>
    </row>
    <row r="84" spans="1:8" s="258" customFormat="1" ht="36.75" customHeight="1" x14ac:dyDescent="0.25">
      <c r="A84" s="992" t="s">
        <v>575</v>
      </c>
      <c r="B84" s="984" t="s">
        <v>297</v>
      </c>
      <c r="C84" s="1223">
        <v>1</v>
      </c>
      <c r="D84" s="1223">
        <v>1</v>
      </c>
      <c r="E84" s="1279"/>
    </row>
    <row r="85" spans="1:8" s="260" customFormat="1" ht="16.5" x14ac:dyDescent="0.25">
      <c r="A85" s="989" t="s">
        <v>664</v>
      </c>
      <c r="B85" s="988" t="s">
        <v>297</v>
      </c>
      <c r="C85" s="935">
        <f>C86+1</f>
        <v>2</v>
      </c>
      <c r="D85" s="935">
        <v>1</v>
      </c>
      <c r="E85" s="1272">
        <v>1</v>
      </c>
    </row>
    <row r="86" spans="1:8" s="260" customFormat="1" ht="16.5" x14ac:dyDescent="0.25">
      <c r="A86" s="990" t="s">
        <v>576</v>
      </c>
      <c r="B86" s="988"/>
      <c r="C86" s="991">
        <v>1</v>
      </c>
      <c r="D86" s="991">
        <v>0</v>
      </c>
      <c r="E86" s="1272"/>
    </row>
    <row r="87" spans="1:8" ht="19.5" x14ac:dyDescent="0.25">
      <c r="A87" s="993" t="s">
        <v>779</v>
      </c>
      <c r="B87" s="979" t="s">
        <v>297</v>
      </c>
      <c r="C87" s="936" t="s">
        <v>717</v>
      </c>
      <c r="D87" s="994" t="s">
        <v>717</v>
      </c>
      <c r="E87" s="1279"/>
    </row>
    <row r="88" spans="1:8" s="258" customFormat="1" ht="16.5" x14ac:dyDescent="0.25">
      <c r="A88" s="990" t="s">
        <v>577</v>
      </c>
      <c r="B88" s="979" t="s">
        <v>297</v>
      </c>
      <c r="C88" s="991" t="s">
        <v>780</v>
      </c>
      <c r="D88" s="991" t="s">
        <v>781</v>
      </c>
      <c r="E88" s="1279"/>
    </row>
    <row r="89" spans="1:8" s="258" customFormat="1" ht="16.5" x14ac:dyDescent="0.25">
      <c r="A89" s="990" t="s">
        <v>665</v>
      </c>
      <c r="B89" s="979" t="s">
        <v>32</v>
      </c>
      <c r="C89" s="991">
        <v>143179</v>
      </c>
      <c r="D89" s="991">
        <v>105789</v>
      </c>
      <c r="E89" s="1279"/>
    </row>
    <row r="90" spans="1:8" s="260" customFormat="1" ht="19.5" customHeight="1" x14ac:dyDescent="0.25">
      <c r="A90" s="989" t="s">
        <v>591</v>
      </c>
      <c r="B90" s="977" t="s">
        <v>297</v>
      </c>
      <c r="C90" s="932">
        <f>C91</f>
        <v>1</v>
      </c>
      <c r="D90" s="932">
        <f>D91</f>
        <v>1</v>
      </c>
      <c r="E90" s="1272"/>
      <c r="F90" s="261"/>
      <c r="G90" s="261"/>
      <c r="H90" s="261"/>
    </row>
    <row r="91" spans="1:8" ht="25.5" customHeight="1" thickBot="1" x14ac:dyDescent="0.3">
      <c r="A91" s="964" t="s">
        <v>782</v>
      </c>
      <c r="B91" s="995" t="s">
        <v>297</v>
      </c>
      <c r="C91" s="965">
        <v>1</v>
      </c>
      <c r="D91" s="965">
        <v>1</v>
      </c>
      <c r="E91" s="1279"/>
      <c r="F91" s="255"/>
      <c r="G91" s="255"/>
      <c r="H91" s="255"/>
    </row>
    <row r="92" spans="1:8" ht="20.100000000000001" customHeight="1" thickBot="1" x14ac:dyDescent="0.25">
      <c r="A92" s="1728" t="s">
        <v>301</v>
      </c>
      <c r="B92" s="1729"/>
      <c r="C92" s="1729"/>
      <c r="D92" s="1729"/>
      <c r="E92" s="1730"/>
    </row>
    <row r="93" spans="1:8" ht="16.5" customHeight="1" x14ac:dyDescent="0.25">
      <c r="A93" s="996" t="s">
        <v>578</v>
      </c>
      <c r="B93" s="997" t="s">
        <v>297</v>
      </c>
      <c r="C93" s="998">
        <v>16</v>
      </c>
      <c r="D93" s="999">
        <f>D94+D101+D103</f>
        <v>16</v>
      </c>
      <c r="E93" s="1280">
        <v>3</v>
      </c>
    </row>
    <row r="94" spans="1:8" ht="16.5" x14ac:dyDescent="0.25">
      <c r="A94" s="989" t="s">
        <v>579</v>
      </c>
      <c r="B94" s="932" t="s">
        <v>297</v>
      </c>
      <c r="C94" s="932">
        <v>6</v>
      </c>
      <c r="D94" s="1000">
        <f>SUM(D95:D99)</f>
        <v>6</v>
      </c>
      <c r="E94" s="394">
        <v>2</v>
      </c>
    </row>
    <row r="95" spans="1:8" ht="17.25" customHeight="1" x14ac:dyDescent="0.25">
      <c r="A95" s="990" t="s">
        <v>622</v>
      </c>
      <c r="B95" s="934" t="s">
        <v>297</v>
      </c>
      <c r="C95" s="934">
        <v>1</v>
      </c>
      <c r="D95" s="1001">
        <v>1</v>
      </c>
      <c r="E95" s="955"/>
    </row>
    <row r="96" spans="1:8" ht="16.5" x14ac:dyDescent="0.25">
      <c r="A96" s="990" t="s">
        <v>623</v>
      </c>
      <c r="B96" s="934" t="s">
        <v>297</v>
      </c>
      <c r="C96" s="934">
        <v>1</v>
      </c>
      <c r="D96" s="1001">
        <v>1</v>
      </c>
      <c r="E96" s="955"/>
    </row>
    <row r="97" spans="1:8" ht="15.75" customHeight="1" x14ac:dyDescent="0.25">
      <c r="A97" s="1002" t="s">
        <v>580</v>
      </c>
      <c r="B97" s="934" t="s">
        <v>297</v>
      </c>
      <c r="C97" s="934">
        <v>2</v>
      </c>
      <c r="D97" s="1001">
        <v>2</v>
      </c>
      <c r="E97" s="955"/>
    </row>
    <row r="98" spans="1:8" ht="18.75" customHeight="1" x14ac:dyDescent="0.25">
      <c r="A98" s="1002" t="s">
        <v>666</v>
      </c>
      <c r="B98" s="934" t="s">
        <v>297</v>
      </c>
      <c r="C98" s="934">
        <v>1</v>
      </c>
      <c r="D98" s="1001">
        <v>1</v>
      </c>
      <c r="E98" s="955"/>
    </row>
    <row r="99" spans="1:8" ht="15.75" customHeight="1" x14ac:dyDescent="0.25">
      <c r="A99" s="1002" t="s">
        <v>624</v>
      </c>
      <c r="B99" s="934" t="s">
        <v>297</v>
      </c>
      <c r="C99" s="934">
        <v>1</v>
      </c>
      <c r="D99" s="1001">
        <v>1</v>
      </c>
      <c r="E99" s="955"/>
    </row>
    <row r="100" spans="1:8" s="258" customFormat="1" ht="33" customHeight="1" x14ac:dyDescent="0.25">
      <c r="A100" s="1003" t="s">
        <v>783</v>
      </c>
      <c r="B100" s="934" t="s">
        <v>32</v>
      </c>
      <c r="C100" s="1004">
        <v>2567</v>
      </c>
      <c r="D100" s="1005">
        <v>2588</v>
      </c>
      <c r="E100" s="1281"/>
    </row>
    <row r="101" spans="1:8" ht="16.5" x14ac:dyDescent="0.25">
      <c r="A101" s="1006" t="s">
        <v>581</v>
      </c>
      <c r="B101" s="932" t="s">
        <v>297</v>
      </c>
      <c r="C101" s="932">
        <v>9</v>
      </c>
      <c r="D101" s="1000">
        <v>9</v>
      </c>
      <c r="E101" s="394">
        <v>1</v>
      </c>
    </row>
    <row r="102" spans="1:8" ht="19.5" customHeight="1" x14ac:dyDescent="0.25">
      <c r="A102" s="933" t="s">
        <v>540</v>
      </c>
      <c r="B102" s="934" t="s">
        <v>32</v>
      </c>
      <c r="C102" s="1224">
        <v>5722</v>
      </c>
      <c r="D102" s="1225">
        <v>5663</v>
      </c>
      <c r="E102" s="1282">
        <v>10493</v>
      </c>
    </row>
    <row r="103" spans="1:8" ht="19.5" customHeight="1" x14ac:dyDescent="0.25">
      <c r="A103" s="931" t="s">
        <v>592</v>
      </c>
      <c r="B103" s="932" t="s">
        <v>297</v>
      </c>
      <c r="C103" s="932">
        <f>C104</f>
        <v>1</v>
      </c>
      <c r="D103" s="1000">
        <f>D104</f>
        <v>1</v>
      </c>
      <c r="E103" s="394"/>
      <c r="F103" s="255"/>
      <c r="G103" s="255"/>
      <c r="H103" s="255"/>
    </row>
    <row r="104" spans="1:8" ht="25.5" customHeight="1" thickBot="1" x14ac:dyDescent="0.3">
      <c r="A104" s="964" t="s">
        <v>784</v>
      </c>
      <c r="B104" s="965" t="s">
        <v>297</v>
      </c>
      <c r="C104" s="1007">
        <v>1</v>
      </c>
      <c r="D104" s="1008">
        <v>1</v>
      </c>
      <c r="E104" s="1278"/>
      <c r="F104" s="255"/>
      <c r="G104" s="255"/>
      <c r="H104" s="255"/>
    </row>
    <row r="105" spans="1:8" ht="20.100000000000001" customHeight="1" thickBot="1" x14ac:dyDescent="0.25">
      <c r="A105" s="1728" t="s">
        <v>459</v>
      </c>
      <c r="B105" s="1729"/>
      <c r="C105" s="1729"/>
      <c r="D105" s="1729"/>
      <c r="E105" s="1730"/>
    </row>
    <row r="106" spans="1:8" ht="19.5" customHeight="1" x14ac:dyDescent="0.25">
      <c r="A106" s="1009" t="s">
        <v>582</v>
      </c>
      <c r="B106" s="1010" t="s">
        <v>297</v>
      </c>
      <c r="C106" s="1011">
        <v>3</v>
      </c>
      <c r="D106" s="1011">
        <f>D107+D110+D113</f>
        <v>3</v>
      </c>
      <c r="E106" s="392"/>
    </row>
    <row r="107" spans="1:8" s="262" customFormat="1" ht="19.5" customHeight="1" x14ac:dyDescent="0.25">
      <c r="A107" s="989" t="s">
        <v>583</v>
      </c>
      <c r="B107" s="932" t="s">
        <v>297</v>
      </c>
      <c r="C107" s="932">
        <v>1</v>
      </c>
      <c r="D107" s="932">
        <v>1</v>
      </c>
      <c r="E107" s="394"/>
    </row>
    <row r="108" spans="1:8" ht="19.5" customHeight="1" x14ac:dyDescent="0.25">
      <c r="A108" s="990" t="s">
        <v>584</v>
      </c>
      <c r="B108" s="934" t="s">
        <v>297</v>
      </c>
      <c r="C108" s="934">
        <v>1</v>
      </c>
      <c r="D108" s="934">
        <v>1</v>
      </c>
      <c r="E108" s="395"/>
    </row>
    <row r="109" spans="1:8" s="258" customFormat="1" ht="19.5" customHeight="1" x14ac:dyDescent="0.25">
      <c r="A109" s="990" t="s">
        <v>585</v>
      </c>
      <c r="B109" s="934" t="s">
        <v>32</v>
      </c>
      <c r="C109" s="991">
        <v>1980</v>
      </c>
      <c r="D109" s="991">
        <v>1989</v>
      </c>
      <c r="E109" s="395"/>
    </row>
    <row r="110" spans="1:8" s="262" customFormat="1" ht="36" customHeight="1" x14ac:dyDescent="0.25">
      <c r="A110" s="1012" t="s">
        <v>586</v>
      </c>
      <c r="B110" s="932" t="s">
        <v>297</v>
      </c>
      <c r="C110" s="932">
        <v>1</v>
      </c>
      <c r="D110" s="932">
        <v>1</v>
      </c>
      <c r="E110" s="394"/>
    </row>
    <row r="111" spans="1:8" ht="19.5" customHeight="1" x14ac:dyDescent="0.25">
      <c r="A111" s="990" t="s">
        <v>587</v>
      </c>
      <c r="B111" s="934" t="s">
        <v>297</v>
      </c>
      <c r="C111" s="934">
        <v>1</v>
      </c>
      <c r="D111" s="934">
        <v>1</v>
      </c>
      <c r="E111" s="395"/>
    </row>
    <row r="112" spans="1:8" s="258" customFormat="1" ht="19.5" customHeight="1" x14ac:dyDescent="0.25">
      <c r="A112" s="990" t="s">
        <v>585</v>
      </c>
      <c r="B112" s="934" t="s">
        <v>32</v>
      </c>
      <c r="C112" s="934">
        <v>452</v>
      </c>
      <c r="D112" s="934">
        <v>468</v>
      </c>
      <c r="E112" s="395"/>
    </row>
    <row r="113" spans="1:5" s="262" customFormat="1" ht="30.75" customHeight="1" x14ac:dyDescent="0.25">
      <c r="A113" s="1012" t="s">
        <v>588</v>
      </c>
      <c r="B113" s="932" t="s">
        <v>297</v>
      </c>
      <c r="C113" s="932">
        <v>1</v>
      </c>
      <c r="D113" s="932">
        <v>1</v>
      </c>
      <c r="E113" s="394"/>
    </row>
    <row r="114" spans="1:5" ht="19.5" customHeight="1" x14ac:dyDescent="0.25">
      <c r="A114" s="990" t="s">
        <v>593</v>
      </c>
      <c r="B114" s="934" t="s">
        <v>297</v>
      </c>
      <c r="C114" s="934">
        <v>1</v>
      </c>
      <c r="D114" s="934">
        <v>1</v>
      </c>
      <c r="E114" s="395"/>
    </row>
    <row r="115" spans="1:5" s="258" customFormat="1" ht="19.5" customHeight="1" thickBot="1" x14ac:dyDescent="0.3">
      <c r="A115" s="990" t="s">
        <v>585</v>
      </c>
      <c r="B115" s="965" t="s">
        <v>32</v>
      </c>
      <c r="C115" s="1013">
        <v>1809</v>
      </c>
      <c r="D115" s="1013">
        <v>1202</v>
      </c>
      <c r="E115" s="1278"/>
    </row>
    <row r="116" spans="1:5" ht="20.100000000000001" customHeight="1" thickBot="1" x14ac:dyDescent="0.25">
      <c r="A116" s="1728" t="s">
        <v>50</v>
      </c>
      <c r="B116" s="1729"/>
      <c r="C116" s="1729"/>
      <c r="D116" s="1729"/>
      <c r="E116" s="1730"/>
    </row>
    <row r="117" spans="1:5" ht="20.100000000000001" customHeight="1" x14ac:dyDescent="0.25">
      <c r="A117" s="996" t="s">
        <v>785</v>
      </c>
      <c r="B117" s="1014" t="s">
        <v>297</v>
      </c>
      <c r="C117" s="1015">
        <f>C120+C122+C124+C125+C126+C127+C128+C129+C130</f>
        <v>9</v>
      </c>
      <c r="D117" s="1015">
        <f>D120+D122+D124+D125+D126+D127+D128+D129+D130</f>
        <v>9</v>
      </c>
      <c r="E117" s="1280"/>
    </row>
    <row r="118" spans="1:5" ht="20.100000000000001" customHeight="1" x14ac:dyDescent="0.25">
      <c r="A118" s="989" t="s">
        <v>589</v>
      </c>
      <c r="B118" s="932"/>
      <c r="C118" s="1226"/>
      <c r="D118" s="1226"/>
      <c r="E118" s="394"/>
    </row>
    <row r="119" spans="1:5" ht="20.100000000000001" customHeight="1" x14ac:dyDescent="0.25">
      <c r="A119" s="990" t="s">
        <v>606</v>
      </c>
      <c r="B119" s="932"/>
      <c r="C119" s="1226"/>
      <c r="D119" s="1226"/>
      <c r="E119" s="394"/>
    </row>
    <row r="120" spans="1:5" s="262" customFormat="1" ht="19.5" customHeight="1" x14ac:dyDescent="0.25">
      <c r="A120" s="989" t="s">
        <v>589</v>
      </c>
      <c r="B120" s="934" t="s">
        <v>297</v>
      </c>
      <c r="C120" s="934">
        <v>1</v>
      </c>
      <c r="D120" s="934">
        <v>1</v>
      </c>
      <c r="E120" s="395">
        <v>1</v>
      </c>
    </row>
    <row r="121" spans="1:5" s="257" customFormat="1" ht="17.25" customHeight="1" x14ac:dyDescent="0.25">
      <c r="A121" s="990" t="s">
        <v>606</v>
      </c>
      <c r="B121" s="934" t="s">
        <v>32</v>
      </c>
      <c r="C121" s="934">
        <v>430</v>
      </c>
      <c r="D121" s="934">
        <v>572</v>
      </c>
      <c r="E121" s="395"/>
    </row>
    <row r="122" spans="1:5" s="262" customFormat="1" ht="20.25" customHeight="1" x14ac:dyDescent="0.25">
      <c r="A122" s="989" t="s">
        <v>607</v>
      </c>
      <c r="B122" s="932" t="s">
        <v>297</v>
      </c>
      <c r="C122" s="932">
        <v>1</v>
      </c>
      <c r="D122" s="932">
        <v>1</v>
      </c>
      <c r="E122" s="394"/>
    </row>
    <row r="123" spans="1:5" s="258" customFormat="1" ht="22.5" customHeight="1" x14ac:dyDescent="0.25">
      <c r="A123" s="1016" t="s">
        <v>625</v>
      </c>
      <c r="B123" s="934" t="s">
        <v>718</v>
      </c>
      <c r="C123" s="934">
        <v>58</v>
      </c>
      <c r="D123" s="1017">
        <v>72</v>
      </c>
      <c r="E123" s="955"/>
    </row>
    <row r="124" spans="1:5" s="258" customFormat="1" ht="22.5" customHeight="1" x14ac:dyDescent="0.25">
      <c r="A124" s="1018" t="s">
        <v>786</v>
      </c>
      <c r="B124" s="932" t="s">
        <v>297</v>
      </c>
      <c r="C124" s="932">
        <v>1</v>
      </c>
      <c r="D124" s="932">
        <v>1</v>
      </c>
      <c r="E124" s="955"/>
    </row>
    <row r="125" spans="1:5" s="258" customFormat="1" ht="22.5" customHeight="1" x14ac:dyDescent="0.25">
      <c r="A125" s="1018" t="s">
        <v>787</v>
      </c>
      <c r="B125" s="932" t="s">
        <v>297</v>
      </c>
      <c r="C125" s="932">
        <v>1</v>
      </c>
      <c r="D125" s="932">
        <v>1</v>
      </c>
      <c r="E125" s="955"/>
    </row>
    <row r="126" spans="1:5" s="258" customFormat="1" ht="22.5" customHeight="1" x14ac:dyDescent="0.25">
      <c r="A126" s="1018" t="s">
        <v>788</v>
      </c>
      <c r="B126" s="932" t="s">
        <v>297</v>
      </c>
      <c r="C126" s="932">
        <v>1</v>
      </c>
      <c r="D126" s="932">
        <v>1</v>
      </c>
      <c r="E126" s="955"/>
    </row>
    <row r="127" spans="1:5" s="258" customFormat="1" ht="22.5" customHeight="1" x14ac:dyDescent="0.25">
      <c r="A127" s="1018" t="s">
        <v>789</v>
      </c>
      <c r="B127" s="932" t="s">
        <v>297</v>
      </c>
      <c r="C127" s="932">
        <v>1</v>
      </c>
      <c r="D127" s="932">
        <v>1</v>
      </c>
      <c r="E127" s="955"/>
    </row>
    <row r="128" spans="1:5" s="258" customFormat="1" ht="22.5" customHeight="1" x14ac:dyDescent="0.25">
      <c r="A128" s="1018" t="s">
        <v>790</v>
      </c>
      <c r="B128" s="932" t="s">
        <v>297</v>
      </c>
      <c r="C128" s="932">
        <v>1</v>
      </c>
      <c r="D128" s="932">
        <v>1</v>
      </c>
      <c r="E128" s="955"/>
    </row>
    <row r="129" spans="1:5" s="258" customFormat="1" ht="22.5" customHeight="1" x14ac:dyDescent="0.25">
      <c r="A129" s="1018" t="s">
        <v>791</v>
      </c>
      <c r="B129" s="932" t="s">
        <v>297</v>
      </c>
      <c r="C129" s="932">
        <v>1</v>
      </c>
      <c r="D129" s="932">
        <v>1</v>
      </c>
      <c r="E129" s="955"/>
    </row>
    <row r="130" spans="1:5" s="258" customFormat="1" ht="22.5" customHeight="1" thickBot="1" x14ac:dyDescent="0.3">
      <c r="A130" s="1019" t="s">
        <v>792</v>
      </c>
      <c r="B130" s="1020" t="s">
        <v>297</v>
      </c>
      <c r="C130" s="1021">
        <v>1</v>
      </c>
      <c r="D130" s="1020">
        <v>1</v>
      </c>
      <c r="E130" s="1283"/>
    </row>
    <row r="131" spans="1:5" ht="51.75" customHeight="1" x14ac:dyDescent="0.2">
      <c r="A131" s="1726" t="s">
        <v>693</v>
      </c>
      <c r="B131" s="1726"/>
      <c r="C131" s="1726"/>
      <c r="D131" s="1726"/>
      <c r="E131" s="1726"/>
    </row>
    <row r="132" spans="1:5" ht="20.25" customHeight="1" x14ac:dyDescent="0.2">
      <c r="A132" s="1725" t="s">
        <v>694</v>
      </c>
      <c r="B132" s="1725"/>
      <c r="C132" s="1725"/>
      <c r="D132" s="1725"/>
      <c r="E132" s="1725"/>
    </row>
    <row r="133" spans="1:5" ht="27" customHeight="1" x14ac:dyDescent="0.2">
      <c r="A133" s="1725" t="s">
        <v>793</v>
      </c>
      <c r="B133" s="1725"/>
      <c r="C133" s="1725"/>
      <c r="D133" s="1725"/>
      <c r="E133" s="1725"/>
    </row>
    <row r="134" spans="1:5" ht="34.5" customHeight="1" x14ac:dyDescent="0.2">
      <c r="A134" s="1726" t="s">
        <v>794</v>
      </c>
      <c r="B134" s="1726"/>
      <c r="C134" s="1726"/>
      <c r="D134" s="1726"/>
      <c r="E134" s="1726"/>
    </row>
    <row r="135" spans="1:5" ht="16.5" x14ac:dyDescent="0.2">
      <c r="A135" s="1727"/>
      <c r="B135" s="1727"/>
      <c r="C135" s="1727"/>
      <c r="D135" s="1727"/>
      <c r="E135" s="1727"/>
    </row>
  </sheetData>
  <mergeCells count="15">
    <mergeCell ref="A45:E45"/>
    <mergeCell ref="A1:E1"/>
    <mergeCell ref="D2:E2"/>
    <mergeCell ref="A3:A4"/>
    <mergeCell ref="B3:D3"/>
    <mergeCell ref="A10:E10"/>
    <mergeCell ref="A133:E133"/>
    <mergeCell ref="A134:E134"/>
    <mergeCell ref="A135:E135"/>
    <mergeCell ref="A64:E64"/>
    <mergeCell ref="A92:E92"/>
    <mergeCell ref="A105:E105"/>
    <mergeCell ref="A116:E116"/>
    <mergeCell ref="A131:E131"/>
    <mergeCell ref="A132:E13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2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5"/>
  <sheetViews>
    <sheetView view="pageBreakPreview" zoomScale="60" zoomScaleNormal="84" workbookViewId="0">
      <selection activeCell="B5" sqref="B5"/>
    </sheetView>
  </sheetViews>
  <sheetFormatPr defaultRowHeight="15" x14ac:dyDescent="0.2"/>
  <cols>
    <col min="1" max="1" width="66.85546875" style="1238" customWidth="1"/>
    <col min="2" max="5" width="17.7109375" style="1238" customWidth="1"/>
    <col min="6" max="256" width="9.140625" style="1238"/>
    <col min="257" max="257" width="57" style="1238" customWidth="1"/>
    <col min="258" max="260" width="17.7109375" style="1238" customWidth="1"/>
    <col min="261" max="512" width="9.140625" style="1238"/>
    <col min="513" max="513" width="57" style="1238" customWidth="1"/>
    <col min="514" max="516" width="17.7109375" style="1238" customWidth="1"/>
    <col min="517" max="768" width="9.140625" style="1238"/>
    <col min="769" max="769" width="57" style="1238" customWidth="1"/>
    <col min="770" max="772" width="17.7109375" style="1238" customWidth="1"/>
    <col min="773" max="1024" width="9.140625" style="1238"/>
    <col min="1025" max="1025" width="57" style="1238" customWidth="1"/>
    <col min="1026" max="1028" width="17.7109375" style="1238" customWidth="1"/>
    <col min="1029" max="1280" width="9.140625" style="1238"/>
    <col min="1281" max="1281" width="57" style="1238" customWidth="1"/>
    <col min="1282" max="1284" width="17.7109375" style="1238" customWidth="1"/>
    <col min="1285" max="1536" width="9.140625" style="1238"/>
    <col min="1537" max="1537" width="57" style="1238" customWidth="1"/>
    <col min="1538" max="1540" width="17.7109375" style="1238" customWidth="1"/>
    <col min="1541" max="1792" width="9.140625" style="1238"/>
    <col min="1793" max="1793" width="57" style="1238" customWidth="1"/>
    <col min="1794" max="1796" width="17.7109375" style="1238" customWidth="1"/>
    <col min="1797" max="2048" width="9.140625" style="1238"/>
    <col min="2049" max="2049" width="57" style="1238" customWidth="1"/>
    <col min="2050" max="2052" width="17.7109375" style="1238" customWidth="1"/>
    <col min="2053" max="2304" width="9.140625" style="1238"/>
    <col min="2305" max="2305" width="57" style="1238" customWidth="1"/>
    <col min="2306" max="2308" width="17.7109375" style="1238" customWidth="1"/>
    <col min="2309" max="2560" width="9.140625" style="1238"/>
    <col min="2561" max="2561" width="57" style="1238" customWidth="1"/>
    <col min="2562" max="2564" width="17.7109375" style="1238" customWidth="1"/>
    <col min="2565" max="2816" width="9.140625" style="1238"/>
    <col min="2817" max="2817" width="57" style="1238" customWidth="1"/>
    <col min="2818" max="2820" width="17.7109375" style="1238" customWidth="1"/>
    <col min="2821" max="3072" width="9.140625" style="1238"/>
    <col min="3073" max="3073" width="57" style="1238" customWidth="1"/>
    <col min="3074" max="3076" width="17.7109375" style="1238" customWidth="1"/>
    <col min="3077" max="3328" width="9.140625" style="1238"/>
    <col min="3329" max="3329" width="57" style="1238" customWidth="1"/>
    <col min="3330" max="3332" width="17.7109375" style="1238" customWidth="1"/>
    <col min="3333" max="3584" width="9.140625" style="1238"/>
    <col min="3585" max="3585" width="57" style="1238" customWidth="1"/>
    <col min="3586" max="3588" width="17.7109375" style="1238" customWidth="1"/>
    <col min="3589" max="3840" width="9.140625" style="1238"/>
    <col min="3841" max="3841" width="57" style="1238" customWidth="1"/>
    <col min="3842" max="3844" width="17.7109375" style="1238" customWidth="1"/>
    <col min="3845" max="4096" width="9.140625" style="1238"/>
    <col min="4097" max="4097" width="57" style="1238" customWidth="1"/>
    <col min="4098" max="4100" width="17.7109375" style="1238" customWidth="1"/>
    <col min="4101" max="4352" width="9.140625" style="1238"/>
    <col min="4353" max="4353" width="57" style="1238" customWidth="1"/>
    <col min="4354" max="4356" width="17.7109375" style="1238" customWidth="1"/>
    <col min="4357" max="4608" width="9.140625" style="1238"/>
    <col min="4609" max="4609" width="57" style="1238" customWidth="1"/>
    <col min="4610" max="4612" width="17.7109375" style="1238" customWidth="1"/>
    <col min="4613" max="4864" width="9.140625" style="1238"/>
    <col min="4865" max="4865" width="57" style="1238" customWidth="1"/>
    <col min="4866" max="4868" width="17.7109375" style="1238" customWidth="1"/>
    <col min="4869" max="5120" width="9.140625" style="1238"/>
    <col min="5121" max="5121" width="57" style="1238" customWidth="1"/>
    <col min="5122" max="5124" width="17.7109375" style="1238" customWidth="1"/>
    <col min="5125" max="5376" width="9.140625" style="1238"/>
    <col min="5377" max="5377" width="57" style="1238" customWidth="1"/>
    <col min="5378" max="5380" width="17.7109375" style="1238" customWidth="1"/>
    <col min="5381" max="5632" width="9.140625" style="1238"/>
    <col min="5633" max="5633" width="57" style="1238" customWidth="1"/>
    <col min="5634" max="5636" width="17.7109375" style="1238" customWidth="1"/>
    <col min="5637" max="5888" width="9.140625" style="1238"/>
    <col min="5889" max="5889" width="57" style="1238" customWidth="1"/>
    <col min="5890" max="5892" width="17.7109375" style="1238" customWidth="1"/>
    <col min="5893" max="6144" width="9.140625" style="1238"/>
    <col min="6145" max="6145" width="57" style="1238" customWidth="1"/>
    <col min="6146" max="6148" width="17.7109375" style="1238" customWidth="1"/>
    <col min="6149" max="6400" width="9.140625" style="1238"/>
    <col min="6401" max="6401" width="57" style="1238" customWidth="1"/>
    <col min="6402" max="6404" width="17.7109375" style="1238" customWidth="1"/>
    <col min="6405" max="6656" width="9.140625" style="1238"/>
    <col min="6657" max="6657" width="57" style="1238" customWidth="1"/>
    <col min="6658" max="6660" width="17.7109375" style="1238" customWidth="1"/>
    <col min="6661" max="6912" width="9.140625" style="1238"/>
    <col min="6913" max="6913" width="57" style="1238" customWidth="1"/>
    <col min="6914" max="6916" width="17.7109375" style="1238" customWidth="1"/>
    <col min="6917" max="7168" width="9.140625" style="1238"/>
    <col min="7169" max="7169" width="57" style="1238" customWidth="1"/>
    <col min="7170" max="7172" width="17.7109375" style="1238" customWidth="1"/>
    <col min="7173" max="7424" width="9.140625" style="1238"/>
    <col min="7425" max="7425" width="57" style="1238" customWidth="1"/>
    <col min="7426" max="7428" width="17.7109375" style="1238" customWidth="1"/>
    <col min="7429" max="7680" width="9.140625" style="1238"/>
    <col min="7681" max="7681" width="57" style="1238" customWidth="1"/>
    <col min="7682" max="7684" width="17.7109375" style="1238" customWidth="1"/>
    <col min="7685" max="7936" width="9.140625" style="1238"/>
    <col min="7937" max="7937" width="57" style="1238" customWidth="1"/>
    <col min="7938" max="7940" width="17.7109375" style="1238" customWidth="1"/>
    <col min="7941" max="8192" width="9.140625" style="1238"/>
    <col min="8193" max="8193" width="57" style="1238" customWidth="1"/>
    <col min="8194" max="8196" width="17.7109375" style="1238" customWidth="1"/>
    <col min="8197" max="8448" width="9.140625" style="1238"/>
    <col min="8449" max="8449" width="57" style="1238" customWidth="1"/>
    <col min="8450" max="8452" width="17.7109375" style="1238" customWidth="1"/>
    <col min="8453" max="8704" width="9.140625" style="1238"/>
    <col min="8705" max="8705" width="57" style="1238" customWidth="1"/>
    <col min="8706" max="8708" width="17.7109375" style="1238" customWidth="1"/>
    <col min="8709" max="8960" width="9.140625" style="1238"/>
    <col min="8961" max="8961" width="57" style="1238" customWidth="1"/>
    <col min="8962" max="8964" width="17.7109375" style="1238" customWidth="1"/>
    <col min="8965" max="9216" width="9.140625" style="1238"/>
    <col min="9217" max="9217" width="57" style="1238" customWidth="1"/>
    <col min="9218" max="9220" width="17.7109375" style="1238" customWidth="1"/>
    <col min="9221" max="9472" width="9.140625" style="1238"/>
    <col min="9473" max="9473" width="57" style="1238" customWidth="1"/>
    <col min="9474" max="9476" width="17.7109375" style="1238" customWidth="1"/>
    <col min="9477" max="9728" width="9.140625" style="1238"/>
    <col min="9729" max="9729" width="57" style="1238" customWidth="1"/>
    <col min="9730" max="9732" width="17.7109375" style="1238" customWidth="1"/>
    <col min="9733" max="9984" width="9.140625" style="1238"/>
    <col min="9985" max="9985" width="57" style="1238" customWidth="1"/>
    <col min="9986" max="9988" width="17.7109375" style="1238" customWidth="1"/>
    <col min="9989" max="10240" width="9.140625" style="1238"/>
    <col min="10241" max="10241" width="57" style="1238" customWidth="1"/>
    <col min="10242" max="10244" width="17.7109375" style="1238" customWidth="1"/>
    <col min="10245" max="10496" width="9.140625" style="1238"/>
    <col min="10497" max="10497" width="57" style="1238" customWidth="1"/>
    <col min="10498" max="10500" width="17.7109375" style="1238" customWidth="1"/>
    <col min="10501" max="10752" width="9.140625" style="1238"/>
    <col min="10753" max="10753" width="57" style="1238" customWidth="1"/>
    <col min="10754" max="10756" width="17.7109375" style="1238" customWidth="1"/>
    <col min="10757" max="11008" width="9.140625" style="1238"/>
    <col min="11009" max="11009" width="57" style="1238" customWidth="1"/>
    <col min="11010" max="11012" width="17.7109375" style="1238" customWidth="1"/>
    <col min="11013" max="11264" width="9.140625" style="1238"/>
    <col min="11265" max="11265" width="57" style="1238" customWidth="1"/>
    <col min="11266" max="11268" width="17.7109375" style="1238" customWidth="1"/>
    <col min="11269" max="11520" width="9.140625" style="1238"/>
    <col min="11521" max="11521" width="57" style="1238" customWidth="1"/>
    <col min="11522" max="11524" width="17.7109375" style="1238" customWidth="1"/>
    <col min="11525" max="11776" width="9.140625" style="1238"/>
    <col min="11777" max="11777" width="57" style="1238" customWidth="1"/>
    <col min="11778" max="11780" width="17.7109375" style="1238" customWidth="1"/>
    <col min="11781" max="12032" width="9.140625" style="1238"/>
    <col min="12033" max="12033" width="57" style="1238" customWidth="1"/>
    <col min="12034" max="12036" width="17.7109375" style="1238" customWidth="1"/>
    <col min="12037" max="12288" width="9.140625" style="1238"/>
    <col min="12289" max="12289" width="57" style="1238" customWidth="1"/>
    <col min="12290" max="12292" width="17.7109375" style="1238" customWidth="1"/>
    <col min="12293" max="12544" width="9.140625" style="1238"/>
    <col min="12545" max="12545" width="57" style="1238" customWidth="1"/>
    <col min="12546" max="12548" width="17.7109375" style="1238" customWidth="1"/>
    <col min="12549" max="12800" width="9.140625" style="1238"/>
    <col min="12801" max="12801" width="57" style="1238" customWidth="1"/>
    <col min="12802" max="12804" width="17.7109375" style="1238" customWidth="1"/>
    <col min="12805" max="13056" width="9.140625" style="1238"/>
    <col min="13057" max="13057" width="57" style="1238" customWidth="1"/>
    <col min="13058" max="13060" width="17.7109375" style="1238" customWidth="1"/>
    <col min="13061" max="13312" width="9.140625" style="1238"/>
    <col min="13313" max="13313" width="57" style="1238" customWidth="1"/>
    <col min="13314" max="13316" width="17.7109375" style="1238" customWidth="1"/>
    <col min="13317" max="13568" width="9.140625" style="1238"/>
    <col min="13569" max="13569" width="57" style="1238" customWidth="1"/>
    <col min="13570" max="13572" width="17.7109375" style="1238" customWidth="1"/>
    <col min="13573" max="13824" width="9.140625" style="1238"/>
    <col min="13825" max="13825" width="57" style="1238" customWidth="1"/>
    <col min="13826" max="13828" width="17.7109375" style="1238" customWidth="1"/>
    <col min="13829" max="14080" width="9.140625" style="1238"/>
    <col min="14081" max="14081" width="57" style="1238" customWidth="1"/>
    <col min="14082" max="14084" width="17.7109375" style="1238" customWidth="1"/>
    <col min="14085" max="14336" width="9.140625" style="1238"/>
    <col min="14337" max="14337" width="57" style="1238" customWidth="1"/>
    <col min="14338" max="14340" width="17.7109375" style="1238" customWidth="1"/>
    <col min="14341" max="14592" width="9.140625" style="1238"/>
    <col min="14593" max="14593" width="57" style="1238" customWidth="1"/>
    <col min="14594" max="14596" width="17.7109375" style="1238" customWidth="1"/>
    <col min="14597" max="14848" width="9.140625" style="1238"/>
    <col min="14849" max="14849" width="57" style="1238" customWidth="1"/>
    <col min="14850" max="14852" width="17.7109375" style="1238" customWidth="1"/>
    <col min="14853" max="15104" width="9.140625" style="1238"/>
    <col min="15105" max="15105" width="57" style="1238" customWidth="1"/>
    <col min="15106" max="15108" width="17.7109375" style="1238" customWidth="1"/>
    <col min="15109" max="15360" width="9.140625" style="1238"/>
    <col min="15361" max="15361" width="57" style="1238" customWidth="1"/>
    <col min="15362" max="15364" width="17.7109375" style="1238" customWidth="1"/>
    <col min="15365" max="15616" width="9.140625" style="1238"/>
    <col min="15617" max="15617" width="57" style="1238" customWidth="1"/>
    <col min="15618" max="15620" width="17.7109375" style="1238" customWidth="1"/>
    <col min="15621" max="15872" width="9.140625" style="1238"/>
    <col min="15873" max="15873" width="57" style="1238" customWidth="1"/>
    <col min="15874" max="15876" width="17.7109375" style="1238" customWidth="1"/>
    <col min="15877" max="16128" width="9.140625" style="1238"/>
    <col min="16129" max="16129" width="57" style="1238" customWidth="1"/>
    <col min="16130" max="16132" width="17.7109375" style="1238" customWidth="1"/>
    <col min="16133" max="16384" width="9.140625" style="1238"/>
  </cols>
  <sheetData>
    <row r="1" spans="1:6" s="1227" customFormat="1" ht="66" customHeight="1" x14ac:dyDescent="0.2">
      <c r="A1" s="1739" t="s">
        <v>873</v>
      </c>
      <c r="B1" s="1739"/>
      <c r="C1" s="1739"/>
      <c r="D1" s="1739"/>
      <c r="E1" s="1739"/>
    </row>
    <row r="2" spans="1:6" s="1227" customFormat="1" ht="15.75" customHeight="1" x14ac:dyDescent="0.2">
      <c r="A2" s="1228"/>
      <c r="B2" s="1229"/>
      <c r="C2" s="1740" t="s">
        <v>874</v>
      </c>
      <c r="D2" s="1740"/>
      <c r="E2" s="1740"/>
    </row>
    <row r="3" spans="1:6" s="1230" customFormat="1" ht="16.5" x14ac:dyDescent="0.2">
      <c r="A3" s="1741" t="s">
        <v>875</v>
      </c>
      <c r="B3" s="1741" t="s">
        <v>876</v>
      </c>
      <c r="C3" s="1741"/>
      <c r="D3" s="1741"/>
      <c r="E3" s="1741"/>
    </row>
    <row r="4" spans="1:6" s="1230" customFormat="1" ht="16.5" x14ac:dyDescent="0.2">
      <c r="A4" s="1741"/>
      <c r="B4" s="1231">
        <v>2013</v>
      </c>
      <c r="C4" s="1231">
        <v>2014</v>
      </c>
      <c r="D4" s="1231">
        <v>2015</v>
      </c>
      <c r="E4" s="1231">
        <v>2016</v>
      </c>
    </row>
    <row r="5" spans="1:6" s="1235" customFormat="1" ht="16.5" x14ac:dyDescent="0.2">
      <c r="A5" s="1232" t="s">
        <v>877</v>
      </c>
      <c r="B5" s="1233">
        <f>B7+B16+B24</f>
        <v>150</v>
      </c>
      <c r="C5" s="1233">
        <f>C7+C16+C24</f>
        <v>143</v>
      </c>
      <c r="D5" s="1233">
        <f>D7+D16+D24</f>
        <v>133</v>
      </c>
      <c r="E5" s="1233">
        <f>E7+E16+E24</f>
        <v>130</v>
      </c>
      <c r="F5" s="1234"/>
    </row>
    <row r="6" spans="1:6" ht="16.5" x14ac:dyDescent="0.2">
      <c r="A6" s="1236" t="s">
        <v>878</v>
      </c>
      <c r="B6" s="1237"/>
      <c r="C6" s="1237"/>
      <c r="D6" s="1237"/>
      <c r="E6" s="1237"/>
      <c r="F6" s="1227"/>
    </row>
    <row r="7" spans="1:6" s="1235" customFormat="1" ht="16.5" x14ac:dyDescent="0.2">
      <c r="A7" s="1233" t="s">
        <v>879</v>
      </c>
      <c r="B7" s="1233">
        <f>SUM(B9:B15)</f>
        <v>137</v>
      </c>
      <c r="C7" s="1233">
        <f>SUM(C9:C15)</f>
        <v>127</v>
      </c>
      <c r="D7" s="1233">
        <f>SUM(D9:D15)</f>
        <v>116</v>
      </c>
      <c r="E7" s="1233">
        <f>SUM(E9:E15)</f>
        <v>112</v>
      </c>
      <c r="F7" s="1234"/>
    </row>
    <row r="8" spans="1:6" ht="16.5" x14ac:dyDescent="0.2">
      <c r="A8" s="1236" t="s">
        <v>880</v>
      </c>
      <c r="B8" s="1237"/>
      <c r="C8" s="1237"/>
      <c r="D8" s="1237"/>
      <c r="E8" s="1237"/>
      <c r="F8" s="1227"/>
    </row>
    <row r="9" spans="1:6" s="1242" customFormat="1" ht="16.5" x14ac:dyDescent="0.2">
      <c r="A9" s="1239" t="s">
        <v>881</v>
      </c>
      <c r="B9" s="1240">
        <v>84</v>
      </c>
      <c r="C9" s="1240">
        <v>84</v>
      </c>
      <c r="D9" s="1240">
        <v>82</v>
      </c>
      <c r="E9" s="1240">
        <v>79</v>
      </c>
      <c r="F9" s="1241"/>
    </row>
    <row r="10" spans="1:6" s="1242" customFormat="1" ht="16.5" x14ac:dyDescent="0.2">
      <c r="A10" s="1239" t="s">
        <v>882</v>
      </c>
      <c r="B10" s="1240">
        <v>15</v>
      </c>
      <c r="C10" s="1240">
        <v>15</v>
      </c>
      <c r="D10" s="1240">
        <v>14</v>
      </c>
      <c r="E10" s="1243">
        <f>[1]социнфрастр!G64</f>
        <v>13</v>
      </c>
      <c r="F10" s="1241"/>
    </row>
    <row r="11" spans="1:6" s="1242" customFormat="1" ht="16.5" x14ac:dyDescent="0.2">
      <c r="A11" s="1239" t="s">
        <v>883</v>
      </c>
      <c r="B11" s="1240">
        <v>10</v>
      </c>
      <c r="C11" s="1240"/>
      <c r="D11" s="1240"/>
      <c r="E11" s="1240"/>
      <c r="F11" s="1241"/>
    </row>
    <row r="12" spans="1:6" s="1242" customFormat="1" ht="16.5" x14ac:dyDescent="0.2">
      <c r="A12" s="1239" t="s">
        <v>884</v>
      </c>
      <c r="B12" s="1240">
        <v>25</v>
      </c>
      <c r="C12" s="1240">
        <v>23</v>
      </c>
      <c r="D12" s="1240">
        <v>15</v>
      </c>
      <c r="E12" s="1240">
        <v>15</v>
      </c>
      <c r="F12" s="1241"/>
    </row>
    <row r="13" spans="1:6" s="1242" customFormat="1" ht="16.5" x14ac:dyDescent="0.2">
      <c r="A13" s="1239" t="s">
        <v>885</v>
      </c>
      <c r="B13" s="1240"/>
      <c r="C13" s="1240">
        <v>1</v>
      </c>
      <c r="D13" s="1240">
        <v>1</v>
      </c>
      <c r="E13" s="1240">
        <v>1</v>
      </c>
      <c r="F13" s="1241"/>
    </row>
    <row r="14" spans="1:6" s="1242" customFormat="1" ht="16.5" x14ac:dyDescent="0.2">
      <c r="A14" s="1239" t="s">
        <v>886</v>
      </c>
      <c r="B14" s="1240">
        <v>2</v>
      </c>
      <c r="C14" s="1240">
        <v>3</v>
      </c>
      <c r="D14" s="1240">
        <v>3</v>
      </c>
      <c r="E14" s="1240">
        <v>3</v>
      </c>
      <c r="F14" s="1241"/>
    </row>
    <row r="15" spans="1:6" s="1242" customFormat="1" ht="16.5" x14ac:dyDescent="0.2">
      <c r="A15" s="1239" t="s">
        <v>887</v>
      </c>
      <c r="B15" s="1240">
        <v>1</v>
      </c>
      <c r="C15" s="1240">
        <v>1</v>
      </c>
      <c r="D15" s="1240">
        <v>1</v>
      </c>
      <c r="E15" s="1240">
        <v>1</v>
      </c>
      <c r="F15" s="1241"/>
    </row>
    <row r="16" spans="1:6" s="1235" customFormat="1" ht="16.5" x14ac:dyDescent="0.2">
      <c r="A16" s="1233" t="s">
        <v>888</v>
      </c>
      <c r="B16" s="1233">
        <f>SUM(B18:B23)</f>
        <v>7</v>
      </c>
      <c r="C16" s="1233">
        <f>SUM(C18:C23)</f>
        <v>10</v>
      </c>
      <c r="D16" s="1233">
        <f>SUM(D18:D23)</f>
        <v>10</v>
      </c>
      <c r="E16" s="1233">
        <f>SUM(E18:E23)</f>
        <v>10</v>
      </c>
      <c r="F16" s="1234"/>
    </row>
    <row r="17" spans="1:6" ht="16.5" x14ac:dyDescent="0.2">
      <c r="A17" s="1236" t="s">
        <v>880</v>
      </c>
      <c r="B17" s="1237"/>
      <c r="C17" s="1237"/>
      <c r="D17" s="1237"/>
      <c r="E17" s="1237"/>
      <c r="F17" s="1227"/>
    </row>
    <row r="18" spans="1:6" s="1242" customFormat="1" ht="16.5" x14ac:dyDescent="0.2">
      <c r="A18" s="1239" t="s">
        <v>881</v>
      </c>
      <c r="B18" s="1240">
        <v>5</v>
      </c>
      <c r="C18" s="1240">
        <v>8</v>
      </c>
      <c r="D18" s="1240">
        <v>8</v>
      </c>
      <c r="E18" s="1240">
        <v>8</v>
      </c>
      <c r="F18" s="1241"/>
    </row>
    <row r="19" spans="1:6" s="1242" customFormat="1" ht="16.5" x14ac:dyDescent="0.2">
      <c r="A19" s="1239" t="s">
        <v>882</v>
      </c>
      <c r="B19" s="1240"/>
      <c r="C19" s="1240"/>
      <c r="D19" s="1240"/>
      <c r="E19" s="1240"/>
      <c r="F19" s="1241"/>
    </row>
    <row r="20" spans="1:6" s="1242" customFormat="1" ht="16.5" x14ac:dyDescent="0.2">
      <c r="A20" s="1239" t="s">
        <v>884</v>
      </c>
      <c r="B20" s="1240">
        <v>1</v>
      </c>
      <c r="C20" s="1240">
        <v>1</v>
      </c>
      <c r="D20" s="1240">
        <v>1</v>
      </c>
      <c r="E20" s="1240">
        <v>1</v>
      </c>
      <c r="F20" s="1241"/>
    </row>
    <row r="21" spans="1:6" s="1242" customFormat="1" ht="16.5" x14ac:dyDescent="0.2">
      <c r="A21" s="1239" t="s">
        <v>885</v>
      </c>
      <c r="B21" s="1240"/>
      <c r="C21" s="1240"/>
      <c r="D21" s="1240"/>
      <c r="E21" s="1240"/>
      <c r="F21" s="1241"/>
    </row>
    <row r="22" spans="1:6" s="1242" customFormat="1" ht="16.5" x14ac:dyDescent="0.2">
      <c r="A22" s="1239" t="s">
        <v>886</v>
      </c>
      <c r="B22" s="1240"/>
      <c r="C22" s="1240"/>
      <c r="D22" s="1240"/>
      <c r="E22" s="1240"/>
      <c r="F22" s="1241"/>
    </row>
    <row r="23" spans="1:6" s="1242" customFormat="1" ht="16.5" x14ac:dyDescent="0.2">
      <c r="A23" s="1239" t="s">
        <v>887</v>
      </c>
      <c r="B23" s="1240">
        <v>1</v>
      </c>
      <c r="C23" s="1240">
        <v>1</v>
      </c>
      <c r="D23" s="1240">
        <v>1</v>
      </c>
      <c r="E23" s="1240">
        <v>1</v>
      </c>
      <c r="F23" s="1241"/>
    </row>
    <row r="24" spans="1:6" s="1235" customFormat="1" ht="16.5" x14ac:dyDescent="0.2">
      <c r="A24" s="1233" t="s">
        <v>889</v>
      </c>
      <c r="B24" s="1233">
        <v>6</v>
      </c>
      <c r="C24" s="1233">
        <v>6</v>
      </c>
      <c r="D24" s="1233">
        <v>7</v>
      </c>
      <c r="E24" s="1233">
        <v>8</v>
      </c>
      <c r="F24" s="1234"/>
    </row>
    <row r="25" spans="1:6" x14ac:dyDescent="0.2">
      <c r="A25" s="1227"/>
      <c r="B25" s="1227"/>
      <c r="C25" s="1227"/>
      <c r="D25" s="1227"/>
      <c r="E25" s="1227"/>
      <c r="F25" s="1227"/>
    </row>
    <row r="26" spans="1:6" x14ac:dyDescent="0.2">
      <c r="A26" s="1244" t="s">
        <v>890</v>
      </c>
      <c r="B26" s="1244"/>
      <c r="C26" s="1244"/>
      <c r="D26" s="1244"/>
      <c r="E26" s="1244"/>
      <c r="F26" s="1227"/>
    </row>
    <row r="27" spans="1:6" ht="134.25" customHeight="1" x14ac:dyDescent="0.2">
      <c r="A27" s="1742" t="s">
        <v>891</v>
      </c>
      <c r="B27" s="1742"/>
      <c r="C27" s="1742"/>
      <c r="D27" s="1742"/>
      <c r="E27" s="1742"/>
      <c r="F27" s="1227"/>
    </row>
    <row r="28" spans="1:6" ht="14.25" customHeight="1" x14ac:dyDescent="0.25">
      <c r="A28" s="1738" t="s">
        <v>892</v>
      </c>
      <c r="B28" s="1738"/>
      <c r="C28" s="1738"/>
      <c r="D28" s="1738"/>
      <c r="E28" s="1738"/>
      <c r="F28" s="1227"/>
    </row>
    <row r="29" spans="1:6" ht="12" customHeight="1" x14ac:dyDescent="0.25">
      <c r="A29" s="1737" t="s">
        <v>893</v>
      </c>
      <c r="B29" s="1737"/>
      <c r="C29" s="1737"/>
      <c r="D29" s="1737"/>
      <c r="E29" s="1737"/>
      <c r="F29" s="1227"/>
    </row>
    <row r="30" spans="1:6" ht="27" customHeight="1" x14ac:dyDescent="0.25">
      <c r="A30" s="1737" t="s">
        <v>894</v>
      </c>
      <c r="B30" s="1737"/>
      <c r="C30" s="1737"/>
      <c r="D30" s="1737"/>
      <c r="E30" s="1737"/>
      <c r="F30" s="1227"/>
    </row>
    <row r="31" spans="1:6" ht="42.75" customHeight="1" x14ac:dyDescent="0.25">
      <c r="A31" s="1737" t="s">
        <v>895</v>
      </c>
      <c r="B31" s="1737"/>
      <c r="C31" s="1737"/>
      <c r="D31" s="1737"/>
      <c r="E31" s="1737"/>
      <c r="F31" s="1227"/>
    </row>
    <row r="32" spans="1:6" ht="28.5" customHeight="1" x14ac:dyDescent="0.25">
      <c r="A32" s="1738" t="s">
        <v>896</v>
      </c>
      <c r="B32" s="1738"/>
      <c r="C32" s="1738"/>
      <c r="D32" s="1738"/>
      <c r="E32" s="1738"/>
      <c r="F32" s="1227"/>
    </row>
    <row r="33" spans="1:6" ht="91.5" customHeight="1" x14ac:dyDescent="0.25">
      <c r="A33" s="1738" t="s">
        <v>897</v>
      </c>
      <c r="B33" s="1738"/>
      <c r="C33" s="1738"/>
      <c r="D33" s="1738"/>
      <c r="E33" s="1738"/>
      <c r="F33" s="1227"/>
    </row>
    <row r="34" spans="1:6" ht="180" customHeight="1" x14ac:dyDescent="0.25">
      <c r="A34" s="1737" t="s">
        <v>898</v>
      </c>
      <c r="B34" s="1737"/>
      <c r="C34" s="1737"/>
      <c r="D34" s="1737"/>
      <c r="E34" s="1737"/>
      <c r="F34" s="1227"/>
    </row>
    <row r="35" spans="1:6" ht="209.25" customHeight="1" x14ac:dyDescent="0.25">
      <c r="A35" s="1737" t="s">
        <v>899</v>
      </c>
      <c r="B35" s="1737"/>
      <c r="C35" s="1737"/>
      <c r="D35" s="1737"/>
      <c r="E35" s="1737"/>
      <c r="F35" s="1227"/>
    </row>
    <row r="36" spans="1:6" ht="29.25" customHeight="1" x14ac:dyDescent="0.25">
      <c r="A36" s="1737"/>
      <c r="B36" s="1737"/>
      <c r="C36" s="1737"/>
      <c r="D36" s="1737"/>
      <c r="E36" s="1737"/>
      <c r="F36" s="1227"/>
    </row>
    <row r="37" spans="1:6" x14ac:dyDescent="0.2">
      <c r="A37" s="1227"/>
      <c r="B37" s="1227"/>
      <c r="C37" s="1227"/>
      <c r="D37" s="1227"/>
      <c r="E37" s="1227"/>
      <c r="F37" s="1227"/>
    </row>
    <row r="38" spans="1:6" x14ac:dyDescent="0.2">
      <c r="A38" s="1227"/>
      <c r="B38" s="1227"/>
      <c r="C38" s="1227"/>
      <c r="D38" s="1227"/>
      <c r="E38" s="1227"/>
      <c r="F38" s="1227"/>
    </row>
    <row r="39" spans="1:6" x14ac:dyDescent="0.2">
      <c r="A39" s="1227"/>
      <c r="B39" s="1227"/>
      <c r="C39" s="1227"/>
      <c r="D39" s="1227"/>
      <c r="E39" s="1227"/>
      <c r="F39" s="1227"/>
    </row>
    <row r="40" spans="1:6" x14ac:dyDescent="0.2">
      <c r="A40" s="1227"/>
      <c r="B40" s="1227"/>
      <c r="C40" s="1227"/>
      <c r="D40" s="1227"/>
      <c r="E40" s="1227"/>
      <c r="F40" s="1227"/>
    </row>
    <row r="41" spans="1:6" x14ac:dyDescent="0.2">
      <c r="A41" s="1227"/>
      <c r="B41" s="1227"/>
      <c r="C41" s="1227"/>
      <c r="D41" s="1227"/>
      <c r="E41" s="1227"/>
      <c r="F41" s="1227"/>
    </row>
    <row r="42" spans="1:6" x14ac:dyDescent="0.2">
      <c r="A42" s="1227"/>
      <c r="B42" s="1227"/>
      <c r="C42" s="1227"/>
      <c r="D42" s="1227"/>
      <c r="E42" s="1227"/>
      <c r="F42" s="1227"/>
    </row>
    <row r="43" spans="1:6" x14ac:dyDescent="0.2">
      <c r="A43" s="1227"/>
      <c r="B43" s="1227"/>
      <c r="C43" s="1227"/>
      <c r="D43" s="1227"/>
      <c r="E43" s="1227"/>
      <c r="F43" s="1227"/>
    </row>
    <row r="44" spans="1:6" x14ac:dyDescent="0.2">
      <c r="A44" s="1227"/>
      <c r="B44" s="1227"/>
      <c r="C44" s="1227"/>
      <c r="D44" s="1227"/>
      <c r="E44" s="1227"/>
      <c r="F44" s="1227"/>
    </row>
    <row r="45" spans="1:6" x14ac:dyDescent="0.2">
      <c r="A45" s="1227"/>
      <c r="B45" s="1227"/>
      <c r="C45" s="1227"/>
      <c r="D45" s="1227"/>
      <c r="E45" s="1227"/>
      <c r="F45" s="1227"/>
    </row>
  </sheetData>
  <mergeCells count="14">
    <mergeCell ref="A28:E28"/>
    <mergeCell ref="A1:E1"/>
    <mergeCell ref="C2:E2"/>
    <mergeCell ref="A3:A4"/>
    <mergeCell ref="B3:E3"/>
    <mergeCell ref="A27:E27"/>
    <mergeCell ref="A35:E35"/>
    <mergeCell ref="A36:E36"/>
    <mergeCell ref="A29:E29"/>
    <mergeCell ref="A30:E30"/>
    <mergeCell ref="A31:E31"/>
    <mergeCell ref="A32:E32"/>
    <mergeCell ref="A33:E33"/>
    <mergeCell ref="A34:E34"/>
  </mergeCells>
  <printOptions horizontalCentered="1"/>
  <pageMargins left="0.43307086614173229" right="0.23622047244094491" top="0.55118110236220474" bottom="0.74803149606299213" header="0.31496062992125984" footer="0.31496062992125984"/>
  <pageSetup paperSize="9" scale="62" orientation="portrait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5"/>
  <sheetViews>
    <sheetView zoomScale="80" zoomScaleNormal="80" workbookViewId="0">
      <selection activeCell="F28" sqref="F28:G28"/>
    </sheetView>
  </sheetViews>
  <sheetFormatPr defaultColWidth="9.140625" defaultRowHeight="16.5" x14ac:dyDescent="0.25"/>
  <cols>
    <col min="1" max="1" width="7.28515625" style="30" customWidth="1"/>
    <col min="2" max="2" width="44.5703125" style="6" customWidth="1"/>
    <col min="3" max="3" width="9.5703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9.42578125" style="6" customWidth="1"/>
    <col min="10" max="10" width="9.140625" style="6" customWidth="1"/>
    <col min="11" max="11" width="13.28515625" style="6" bestFit="1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44.25" customHeight="1" x14ac:dyDescent="0.3">
      <c r="A1" s="1766" t="s">
        <v>461</v>
      </c>
      <c r="B1" s="1766"/>
      <c r="C1" s="1766"/>
      <c r="D1" s="1766"/>
      <c r="E1" s="1766"/>
      <c r="F1" s="1766"/>
      <c r="G1" s="1766"/>
      <c r="H1" s="1766"/>
    </row>
    <row r="2" spans="1:12" ht="21.75" customHeight="1" thickBot="1" x14ac:dyDescent="0.35">
      <c r="B2" s="330"/>
      <c r="C2" s="330"/>
      <c r="D2" s="330"/>
      <c r="E2" s="330"/>
      <c r="F2" s="1773"/>
      <c r="G2" s="1773"/>
      <c r="H2" s="1773"/>
    </row>
    <row r="3" spans="1:12" ht="38.25" customHeight="1" x14ac:dyDescent="0.25">
      <c r="A3" s="1755" t="s">
        <v>169</v>
      </c>
      <c r="B3" s="1767" t="s">
        <v>366</v>
      </c>
      <c r="C3" s="1769" t="s">
        <v>460</v>
      </c>
      <c r="D3" s="1755" t="s">
        <v>821</v>
      </c>
      <c r="E3" s="1770" t="s">
        <v>475</v>
      </c>
      <c r="F3" s="1755" t="s">
        <v>820</v>
      </c>
      <c r="G3" s="1770" t="s">
        <v>475</v>
      </c>
      <c r="H3" s="1769" t="s">
        <v>63</v>
      </c>
    </row>
    <row r="4" spans="1:12" ht="30.75" customHeight="1" thickBot="1" x14ac:dyDescent="0.3">
      <c r="A4" s="1756"/>
      <c r="B4" s="1768"/>
      <c r="C4" s="1756"/>
      <c r="D4" s="1756"/>
      <c r="E4" s="1771"/>
      <c r="F4" s="1756"/>
      <c r="G4" s="1771"/>
      <c r="H4" s="1772"/>
      <c r="J4" s="5"/>
      <c r="K4" s="5"/>
    </row>
    <row r="5" spans="1:12" ht="132" x14ac:dyDescent="0.25">
      <c r="A5" s="791" t="s">
        <v>76</v>
      </c>
      <c r="B5" s="792" t="s">
        <v>608</v>
      </c>
      <c r="C5" s="793" t="s">
        <v>698</v>
      </c>
      <c r="D5" s="1324">
        <v>383063.49900000001</v>
      </c>
      <c r="E5" s="1266">
        <f>D5/$D$5*100</f>
        <v>100</v>
      </c>
      <c r="F5" s="1264">
        <v>382453.58799999999</v>
      </c>
      <c r="G5" s="1266">
        <f>F5/$F$5*100</f>
        <v>100</v>
      </c>
      <c r="H5" s="1269">
        <f>F5/D5*100</f>
        <v>99.840780705655277</v>
      </c>
      <c r="J5" s="5"/>
      <c r="K5" s="5"/>
    </row>
    <row r="6" spans="1:12" x14ac:dyDescent="0.25">
      <c r="A6" s="794"/>
      <c r="B6" s="795" t="s">
        <v>363</v>
      </c>
      <c r="C6" s="793"/>
      <c r="D6" s="1324"/>
      <c r="E6" s="1267"/>
      <c r="F6" s="1264"/>
      <c r="G6" s="1267"/>
      <c r="H6" s="1269"/>
      <c r="J6" s="5"/>
      <c r="K6" s="5"/>
    </row>
    <row r="7" spans="1:12" ht="19.5" hidden="1" x14ac:dyDescent="0.25">
      <c r="A7" s="794" t="s">
        <v>470</v>
      </c>
      <c r="B7" s="792" t="s">
        <v>701</v>
      </c>
      <c r="C7" s="793" t="s">
        <v>698</v>
      </c>
      <c r="D7" s="1324">
        <v>0</v>
      </c>
      <c r="E7" s="1268">
        <f t="shared" ref="E7:E12" si="0">D7/$D$5*100</f>
        <v>0</v>
      </c>
      <c r="F7" s="1406"/>
      <c r="G7" s="1268">
        <f t="shared" ref="G7:G13" si="1">F7/$F$5*100</f>
        <v>0</v>
      </c>
      <c r="H7" s="1269" t="e">
        <f t="shared" ref="H7:H19" si="2">F7/D7*100</f>
        <v>#DIV/0!</v>
      </c>
      <c r="J7" s="5"/>
      <c r="K7" s="5"/>
    </row>
    <row r="8" spans="1:12" x14ac:dyDescent="0.25">
      <c r="A8" s="796" t="s">
        <v>470</v>
      </c>
      <c r="B8" s="792" t="s">
        <v>270</v>
      </c>
      <c r="C8" s="793" t="s">
        <v>698</v>
      </c>
      <c r="D8" s="1324">
        <v>316173.516</v>
      </c>
      <c r="E8" s="1268">
        <f>D8/$D$5*100</f>
        <v>82.538147546133075</v>
      </c>
      <c r="F8" s="1264">
        <v>318781.08600000001</v>
      </c>
      <c r="G8" s="1268">
        <f>F8/$F$5*100</f>
        <v>83.351574152312566</v>
      </c>
      <c r="H8" s="1269">
        <f>F8/D8*100</f>
        <v>100.82472752082118</v>
      </c>
      <c r="J8" s="1"/>
      <c r="K8" s="5"/>
      <c r="L8" s="71"/>
    </row>
    <row r="9" spans="1:12" x14ac:dyDescent="0.25">
      <c r="A9" s="794" t="s">
        <v>471</v>
      </c>
      <c r="B9" s="792" t="s">
        <v>446</v>
      </c>
      <c r="C9" s="793" t="s">
        <v>698</v>
      </c>
      <c r="D9" s="1324">
        <v>26160.277999999998</v>
      </c>
      <c r="E9" s="1268">
        <f t="shared" si="0"/>
        <v>6.8292275479893734</v>
      </c>
      <c r="F9" s="1264">
        <v>20977.578000000001</v>
      </c>
      <c r="G9" s="1268">
        <f t="shared" si="1"/>
        <v>5.48499965961883</v>
      </c>
      <c r="H9" s="1269">
        <f t="shared" si="2"/>
        <v>80.188666190779784</v>
      </c>
      <c r="J9" s="1"/>
      <c r="K9" s="5"/>
      <c r="L9" s="71"/>
    </row>
    <row r="10" spans="1:12" ht="33" x14ac:dyDescent="0.25">
      <c r="A10" s="794" t="s">
        <v>472</v>
      </c>
      <c r="B10" s="792" t="s">
        <v>679</v>
      </c>
      <c r="C10" s="793" t="s">
        <v>698</v>
      </c>
      <c r="D10" s="1324">
        <v>141.93299999999999</v>
      </c>
      <c r="E10" s="1268">
        <f t="shared" si="0"/>
        <v>3.7052081540141731E-2</v>
      </c>
      <c r="F10" s="1264">
        <v>145.00399999999999</v>
      </c>
      <c r="G10" s="1268">
        <f t="shared" si="1"/>
        <v>3.7914142931246342E-2</v>
      </c>
      <c r="H10" s="1269">
        <f>F10/D10*100</f>
        <v>102.16369695560581</v>
      </c>
      <c r="J10" s="1"/>
      <c r="K10" s="5"/>
      <c r="L10" s="71"/>
    </row>
    <row r="11" spans="1:12" x14ac:dyDescent="0.25">
      <c r="A11" s="794" t="s">
        <v>473</v>
      </c>
      <c r="B11" s="792" t="s">
        <v>719</v>
      </c>
      <c r="C11" s="793" t="s">
        <v>698</v>
      </c>
      <c r="D11" s="1324">
        <v>7191.25</v>
      </c>
      <c r="E11" s="1268">
        <f>D11/$D$5*100</f>
        <v>1.8772997215273701</v>
      </c>
      <c r="F11" s="1264">
        <v>8162.1760000000004</v>
      </c>
      <c r="G11" s="1268">
        <f t="shared" si="1"/>
        <v>2.1341611782708649</v>
      </c>
      <c r="H11" s="1269">
        <f t="shared" si="2"/>
        <v>113.50149139579351</v>
      </c>
    </row>
    <row r="12" spans="1:12" ht="33" x14ac:dyDescent="0.25">
      <c r="A12" s="794" t="s">
        <v>474</v>
      </c>
      <c r="B12" s="792" t="s">
        <v>682</v>
      </c>
      <c r="C12" s="793" t="s">
        <v>698</v>
      </c>
      <c r="D12" s="1324">
        <v>1053.4269999999999</v>
      </c>
      <c r="E12" s="1268">
        <f t="shared" si="0"/>
        <v>0.27500062071954284</v>
      </c>
      <c r="F12" s="1264">
        <v>1308.441</v>
      </c>
      <c r="G12" s="1268">
        <f t="shared" si="1"/>
        <v>0.34211759048786855</v>
      </c>
      <c r="H12" s="1269">
        <f>F12/D12*100</f>
        <v>124.20803719669233</v>
      </c>
    </row>
    <row r="13" spans="1:12" ht="42" customHeight="1" x14ac:dyDescent="0.25">
      <c r="A13" s="794" t="s">
        <v>637</v>
      </c>
      <c r="B13" s="792" t="s">
        <v>720</v>
      </c>
      <c r="C13" s="793" t="s">
        <v>698</v>
      </c>
      <c r="D13" s="1324">
        <v>5451.0780000000004</v>
      </c>
      <c r="E13" s="1268">
        <f t="shared" ref="E13:E19" si="3">D13/$D$5*100</f>
        <v>1.4230220353101302</v>
      </c>
      <c r="F13" s="1264">
        <v>5013.3149999999996</v>
      </c>
      <c r="G13" s="1268">
        <f t="shared" si="1"/>
        <v>1.3108296424192523</v>
      </c>
      <c r="H13" s="1269">
        <f t="shared" si="2"/>
        <v>91.969239845769948</v>
      </c>
    </row>
    <row r="14" spans="1:12" ht="50.25" customHeight="1" x14ac:dyDescent="0.25">
      <c r="A14" s="794" t="s">
        <v>700</v>
      </c>
      <c r="B14" s="792" t="s">
        <v>721</v>
      </c>
      <c r="C14" s="793" t="s">
        <v>698</v>
      </c>
      <c r="D14" s="1324">
        <v>2857.6219999999998</v>
      </c>
      <c r="E14" s="1268">
        <f t="shared" si="3"/>
        <v>0.74599172394653024</v>
      </c>
      <c r="F14" s="1264">
        <v>4373.1289999999999</v>
      </c>
      <c r="G14" s="1268">
        <f t="shared" ref="G14:G19" si="4">F14/$F$5*100</f>
        <v>1.1434404427655678</v>
      </c>
      <c r="H14" s="1269">
        <f t="shared" si="2"/>
        <v>153.03385122314987</v>
      </c>
    </row>
    <row r="15" spans="1:12" ht="50.25" customHeight="1" x14ac:dyDescent="0.25">
      <c r="A15" s="794" t="s">
        <v>722</v>
      </c>
      <c r="B15" s="792" t="s">
        <v>684</v>
      </c>
      <c r="C15" s="793" t="s">
        <v>698</v>
      </c>
      <c r="D15" s="1324">
        <v>2528.4769999999999</v>
      </c>
      <c r="E15" s="1268">
        <f t="shared" si="3"/>
        <v>0.66006732737540197</v>
      </c>
      <c r="F15" s="1264">
        <v>2888.627</v>
      </c>
      <c r="G15" s="1268">
        <f t="shared" si="4"/>
        <v>0.75528824689703267</v>
      </c>
      <c r="H15" s="1269">
        <f t="shared" si="2"/>
        <v>114.24375226668069</v>
      </c>
    </row>
    <row r="16" spans="1:12" ht="50.25" customHeight="1" x14ac:dyDescent="0.25">
      <c r="A16" s="794" t="s">
        <v>723</v>
      </c>
      <c r="B16" s="792" t="s">
        <v>727</v>
      </c>
      <c r="C16" s="793" t="s">
        <v>698</v>
      </c>
      <c r="D16" s="1324">
        <v>1087.729</v>
      </c>
      <c r="E16" s="1268">
        <f t="shared" si="3"/>
        <v>0.28395527186473069</v>
      </c>
      <c r="F16" s="1264">
        <v>546.68399999999997</v>
      </c>
      <c r="G16" s="1268">
        <f t="shared" si="4"/>
        <v>0.14294126585629</v>
      </c>
      <c r="H16" s="1269">
        <f t="shared" si="2"/>
        <v>50.259209784790137</v>
      </c>
    </row>
    <row r="17" spans="1:18" ht="20.25" customHeight="1" x14ac:dyDescent="0.25">
      <c r="A17" s="794" t="s">
        <v>724</v>
      </c>
      <c r="B17" s="792" t="s">
        <v>67</v>
      </c>
      <c r="C17" s="793" t="s">
        <v>698</v>
      </c>
      <c r="D17" s="1324">
        <v>529.65300000000002</v>
      </c>
      <c r="E17" s="1268">
        <f t="shared" si="3"/>
        <v>0.13826767660784095</v>
      </c>
      <c r="F17" s="1264">
        <v>573.16999999999996</v>
      </c>
      <c r="G17" s="1268">
        <f t="shared" si="4"/>
        <v>0.1498665506048279</v>
      </c>
      <c r="H17" s="1269">
        <f t="shared" si="2"/>
        <v>108.21613395940359</v>
      </c>
    </row>
    <row r="18" spans="1:18" ht="33" customHeight="1" x14ac:dyDescent="0.25">
      <c r="A18" s="794" t="s">
        <v>725</v>
      </c>
      <c r="B18" s="792" t="s">
        <v>688</v>
      </c>
      <c r="C18" s="793" t="s">
        <v>698</v>
      </c>
      <c r="D18" s="1324">
        <v>4604.1499999999996</v>
      </c>
      <c r="E18" s="1268">
        <f t="shared" si="3"/>
        <v>1.2019286650958094</v>
      </c>
      <c r="F18" s="1264">
        <v>4169.9440000000004</v>
      </c>
      <c r="G18" s="1268">
        <f t="shared" si="4"/>
        <v>1.0903137350093315</v>
      </c>
      <c r="H18" s="1269">
        <f t="shared" si="2"/>
        <v>90.569247309492539</v>
      </c>
    </row>
    <row r="19" spans="1:18" ht="50.25" thickBot="1" x14ac:dyDescent="0.3">
      <c r="A19" s="794" t="s">
        <v>726</v>
      </c>
      <c r="B19" s="797" t="s">
        <v>689</v>
      </c>
      <c r="C19" s="798" t="s">
        <v>698</v>
      </c>
      <c r="D19" s="1253">
        <v>78.91</v>
      </c>
      <c r="E19" s="1268">
        <f t="shared" si="3"/>
        <v>2.059971785513294E-2</v>
      </c>
      <c r="F19" s="1265">
        <v>96.352999999999994</v>
      </c>
      <c r="G19" s="1268">
        <f t="shared" si="4"/>
        <v>2.5193383726341195E-2</v>
      </c>
      <c r="H19" s="1269">
        <f t="shared" si="2"/>
        <v>122.10492966670891</v>
      </c>
    </row>
    <row r="20" spans="1:18" ht="51" customHeight="1" x14ac:dyDescent="0.25">
      <c r="A20" s="1724" t="s">
        <v>728</v>
      </c>
      <c r="B20" s="1724"/>
      <c r="C20" s="1724"/>
      <c r="D20" s="1724"/>
      <c r="E20" s="1724"/>
      <c r="F20" s="1724"/>
      <c r="G20" s="1724"/>
      <c r="H20" s="1724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customHeight="1" x14ac:dyDescent="0.25">
      <c r="A21" s="1558"/>
      <c r="B21" s="1558"/>
      <c r="C21" s="329"/>
      <c r="D21" s="329"/>
      <c r="E21" s="329"/>
      <c r="F21" s="329"/>
      <c r="G21" s="1317"/>
      <c r="H21" s="1317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743"/>
      <c r="B22" s="1743"/>
      <c r="C22" s="1743"/>
      <c r="D22" s="1743"/>
      <c r="E22" s="1743"/>
      <c r="F22" s="1743"/>
      <c r="G22" s="1743"/>
      <c r="H22" s="1743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7.25" customHeight="1" thickBot="1" x14ac:dyDescent="0.3">
      <c r="A23" s="6"/>
      <c r="E23" s="159"/>
      <c r="F23" s="1754" t="s">
        <v>678</v>
      </c>
      <c r="G23" s="1754"/>
      <c r="H23" s="1754"/>
      <c r="I23" s="33"/>
      <c r="J23" s="33"/>
      <c r="L23" s="33"/>
      <c r="M23" s="33"/>
      <c r="N23" s="33"/>
      <c r="O23" s="33"/>
      <c r="P23" s="33"/>
      <c r="Q23" s="33"/>
      <c r="R23" s="33"/>
    </row>
    <row r="24" spans="1:18" ht="42" customHeight="1" x14ac:dyDescent="0.25">
      <c r="A24" s="1755" t="s">
        <v>169</v>
      </c>
      <c r="B24" s="1757" t="s">
        <v>362</v>
      </c>
      <c r="C24" s="1625" t="s">
        <v>42</v>
      </c>
      <c r="D24" s="1760" t="s">
        <v>821</v>
      </c>
      <c r="E24" s="1761"/>
      <c r="F24" s="1760" t="s">
        <v>820</v>
      </c>
      <c r="G24" s="1761"/>
      <c r="H24" s="1764" t="s">
        <v>63</v>
      </c>
    </row>
    <row r="25" spans="1:18" ht="26.25" customHeight="1" thickBot="1" x14ac:dyDescent="0.3">
      <c r="A25" s="1756"/>
      <c r="B25" s="1758"/>
      <c r="C25" s="1759"/>
      <c r="D25" s="1762"/>
      <c r="E25" s="1763"/>
      <c r="F25" s="1762"/>
      <c r="G25" s="1763"/>
      <c r="H25" s="1765"/>
      <c r="K25" s="33"/>
    </row>
    <row r="26" spans="1:18" ht="28.5" customHeight="1" x14ac:dyDescent="0.25">
      <c r="A26" s="794" t="s">
        <v>76</v>
      </c>
      <c r="B26" s="670" t="s">
        <v>730</v>
      </c>
      <c r="C26" s="800" t="s">
        <v>698</v>
      </c>
      <c r="D26" s="1744">
        <f>F26/H26*100</f>
        <v>28137.796531791908</v>
      </c>
      <c r="E26" s="1745"/>
      <c r="F26" s="1746">
        <v>29207.032800000001</v>
      </c>
      <c r="G26" s="1747"/>
      <c r="H26" s="1409">
        <v>103.8</v>
      </c>
      <c r="K26" s="183"/>
      <c r="M26" s="124"/>
      <c r="N26" s="123"/>
    </row>
    <row r="27" spans="1:18" ht="28.5" customHeight="1" x14ac:dyDescent="0.25">
      <c r="A27" s="794" t="s">
        <v>77</v>
      </c>
      <c r="B27" s="670" t="s">
        <v>731</v>
      </c>
      <c r="C27" s="800" t="s">
        <v>698</v>
      </c>
      <c r="D27" s="1748">
        <f>F27/H27*100</f>
        <v>3467.6031700288186</v>
      </c>
      <c r="E27" s="1749"/>
      <c r="F27" s="1748">
        <v>3609.7748999999999</v>
      </c>
      <c r="G27" s="1749"/>
      <c r="H27" s="1254">
        <v>104.1</v>
      </c>
      <c r="K27" s="183"/>
      <c r="M27" s="124"/>
    </row>
    <row r="28" spans="1:18" ht="42.75" customHeight="1" thickBot="1" x14ac:dyDescent="0.3">
      <c r="A28" s="801" t="s">
        <v>78</v>
      </c>
      <c r="B28" s="802" t="s">
        <v>732</v>
      </c>
      <c r="C28" s="803" t="s">
        <v>698</v>
      </c>
      <c r="D28" s="1750">
        <f>F28/H28*100</f>
        <v>7082.5593184238542</v>
      </c>
      <c r="E28" s="1751"/>
      <c r="F28" s="1752">
        <v>6650.5231999999996</v>
      </c>
      <c r="G28" s="1753"/>
      <c r="H28" s="790">
        <v>93.9</v>
      </c>
      <c r="K28" s="183"/>
    </row>
    <row r="29" spans="1:18" ht="16.5" customHeight="1" x14ac:dyDescent="0.25">
      <c r="A29" s="1558" t="s">
        <v>729</v>
      </c>
      <c r="B29" s="1558"/>
      <c r="C29" s="1558"/>
      <c r="D29" s="1558"/>
      <c r="E29" s="1558"/>
      <c r="F29" s="1558"/>
      <c r="G29" s="1558"/>
      <c r="H29" s="1558"/>
    </row>
    <row r="30" spans="1:18" ht="18.75" customHeight="1" x14ac:dyDescent="0.25">
      <c r="A30" s="1743"/>
      <c r="B30" s="1743"/>
      <c r="C30" s="1743"/>
      <c r="D30" s="1743"/>
      <c r="E30" s="1743"/>
      <c r="F30" s="1743"/>
      <c r="G30" s="1743"/>
      <c r="H30" s="1743"/>
    </row>
    <row r="31" spans="1:18" ht="30" customHeight="1" x14ac:dyDescent="0.25">
      <c r="A31" s="206"/>
      <c r="B31" s="206"/>
      <c r="C31" s="206"/>
      <c r="D31" s="206"/>
      <c r="E31" s="206"/>
      <c r="F31" s="206"/>
      <c r="G31" s="206"/>
      <c r="H31" s="206"/>
    </row>
    <row r="32" spans="1:18" ht="15" customHeight="1" x14ac:dyDescent="0.3">
      <c r="A32" s="6"/>
      <c r="G32" s="164"/>
      <c r="H32" s="164"/>
    </row>
    <row r="33" spans="1:5" ht="16.5" customHeight="1" x14ac:dyDescent="0.25">
      <c r="A33" s="6"/>
    </row>
    <row r="34" spans="1:5" ht="17.25" customHeight="1" x14ac:dyDescent="0.25">
      <c r="A34" s="6"/>
      <c r="D34" s="121"/>
      <c r="E34" s="121"/>
    </row>
    <row r="35" spans="1:5" x14ac:dyDescent="0.25">
      <c r="A35" s="6"/>
      <c r="D35" s="7"/>
    </row>
  </sheetData>
  <mergeCells count="2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  <mergeCell ref="A20:H20"/>
    <mergeCell ref="F23:H23"/>
    <mergeCell ref="A24:A25"/>
    <mergeCell ref="B24:B25"/>
    <mergeCell ref="C24:C25"/>
    <mergeCell ref="D24:E25"/>
    <mergeCell ref="F24:G25"/>
    <mergeCell ref="H24:H25"/>
    <mergeCell ref="A22:H22"/>
    <mergeCell ref="A21:B21"/>
    <mergeCell ref="A30:H30"/>
    <mergeCell ref="A29:H29"/>
    <mergeCell ref="D26:E26"/>
    <mergeCell ref="F26:G26"/>
    <mergeCell ref="D27:E27"/>
    <mergeCell ref="F27:G27"/>
    <mergeCell ref="D28:E28"/>
    <mergeCell ref="F28:G28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>&amp;C 15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3" zoomScaleNormal="60" zoomScaleSheetLayoutView="53" workbookViewId="0">
      <selection activeCell="N18" sqref="N18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1776" t="s">
        <v>451</v>
      </c>
      <c r="B1" s="1776"/>
      <c r="C1" s="1776"/>
      <c r="D1" s="1776"/>
      <c r="E1" s="1776"/>
      <c r="F1" s="1776"/>
      <c r="G1" s="1776"/>
      <c r="H1" s="1776"/>
      <c r="I1" s="1776"/>
      <c r="J1" s="1776"/>
      <c r="K1" s="1776"/>
      <c r="L1" s="1776"/>
      <c r="M1" s="1776"/>
      <c r="N1" s="1776"/>
      <c r="O1" s="1776"/>
    </row>
    <row r="2" spans="1:15" ht="6" customHeight="1" thickBot="1" x14ac:dyDescent="0.3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0"/>
    </row>
    <row r="3" spans="1:15" ht="45.75" customHeight="1" thickBot="1" x14ac:dyDescent="0.25">
      <c r="A3" s="160"/>
      <c r="B3" s="1777" t="s">
        <v>220</v>
      </c>
      <c r="C3" s="1774" t="s">
        <v>302</v>
      </c>
      <c r="D3" s="1775"/>
      <c r="E3" s="1774" t="s">
        <v>308</v>
      </c>
      <c r="F3" s="1775"/>
      <c r="G3" s="1774" t="s">
        <v>303</v>
      </c>
      <c r="H3" s="1775"/>
      <c r="I3" s="1774" t="s">
        <v>304</v>
      </c>
      <c r="J3" s="1775"/>
      <c r="K3" s="1774" t="s">
        <v>305</v>
      </c>
      <c r="L3" s="1775"/>
      <c r="M3" s="1774" t="s">
        <v>306</v>
      </c>
      <c r="N3" s="1775"/>
    </row>
    <row r="4" spans="1:15" ht="23.25" customHeight="1" thickBot="1" x14ac:dyDescent="0.25">
      <c r="A4" s="160"/>
      <c r="B4" s="1778"/>
      <c r="C4" s="369">
        <v>2016</v>
      </c>
      <c r="D4" s="369">
        <v>2017</v>
      </c>
      <c r="E4" s="369">
        <v>2016</v>
      </c>
      <c r="F4" s="369">
        <v>2017</v>
      </c>
      <c r="G4" s="369">
        <v>2016</v>
      </c>
      <c r="H4" s="369">
        <v>2017</v>
      </c>
      <c r="I4" s="369">
        <v>2016</v>
      </c>
      <c r="J4" s="369">
        <v>2017</v>
      </c>
      <c r="K4" s="369">
        <v>2016</v>
      </c>
      <c r="L4" s="369">
        <v>2017</v>
      </c>
      <c r="M4" s="369">
        <v>2016</v>
      </c>
      <c r="N4" s="369">
        <v>2017</v>
      </c>
    </row>
    <row r="5" spans="1:15" s="65" customFormat="1" ht="45" customHeight="1" x14ac:dyDescent="0.2">
      <c r="A5" s="162"/>
      <c r="B5" s="370" t="s">
        <v>14</v>
      </c>
      <c r="C5" s="371">
        <v>4462.3</v>
      </c>
      <c r="D5" s="371">
        <v>5736.99</v>
      </c>
      <c r="E5" s="371">
        <v>8479.875</v>
      </c>
      <c r="F5" s="372">
        <v>9980.7199999999993</v>
      </c>
      <c r="G5" s="371">
        <v>853.85</v>
      </c>
      <c r="H5" s="371">
        <v>971.76</v>
      </c>
      <c r="I5" s="371">
        <v>499.9</v>
      </c>
      <c r="J5" s="372">
        <v>748</v>
      </c>
      <c r="K5" s="371">
        <v>1097.3800000000001</v>
      </c>
      <c r="L5" s="371">
        <v>1192.6199999999999</v>
      </c>
      <c r="M5" s="373">
        <v>14.02</v>
      </c>
      <c r="N5" s="373">
        <v>16.809999999999999</v>
      </c>
    </row>
    <row r="6" spans="1:15" s="65" customFormat="1" ht="39" customHeight="1" x14ac:dyDescent="0.2">
      <c r="A6" s="162"/>
      <c r="B6" s="374" t="s">
        <v>15</v>
      </c>
      <c r="C6" s="375">
        <v>4594.96</v>
      </c>
      <c r="D6" s="375">
        <v>5941.1</v>
      </c>
      <c r="E6" s="375">
        <v>8306.4269047619055</v>
      </c>
      <c r="F6" s="376">
        <v>10615.53</v>
      </c>
      <c r="G6" s="375">
        <v>920.24</v>
      </c>
      <c r="H6" s="375">
        <v>1007.35</v>
      </c>
      <c r="I6" s="375">
        <v>505.57</v>
      </c>
      <c r="J6" s="376">
        <v>774.9</v>
      </c>
      <c r="K6" s="375">
        <v>1199.9100000000001</v>
      </c>
      <c r="L6" s="375">
        <v>1234.33</v>
      </c>
      <c r="M6" s="377">
        <v>15.07</v>
      </c>
      <c r="N6" s="377">
        <v>17.86</v>
      </c>
    </row>
    <row r="7" spans="1:15" s="65" customFormat="1" ht="39.75" customHeight="1" x14ac:dyDescent="0.2">
      <c r="A7" s="162"/>
      <c r="B7" s="374" t="s">
        <v>16</v>
      </c>
      <c r="C7" s="375">
        <v>4947.04</v>
      </c>
      <c r="D7" s="375">
        <v>5821.09</v>
      </c>
      <c r="E7" s="375">
        <v>8700.9538095238095</v>
      </c>
      <c r="F7" s="376">
        <v>10225.65</v>
      </c>
      <c r="G7" s="375">
        <v>968.43</v>
      </c>
      <c r="H7" s="375">
        <v>962.26</v>
      </c>
      <c r="I7" s="375">
        <v>567.38</v>
      </c>
      <c r="J7" s="376">
        <v>776.3</v>
      </c>
      <c r="K7" s="375">
        <v>1246.3399999999999</v>
      </c>
      <c r="L7" s="375">
        <v>1231.07</v>
      </c>
      <c r="M7" s="377">
        <v>15.42</v>
      </c>
      <c r="N7" s="377">
        <v>16.88</v>
      </c>
    </row>
    <row r="8" spans="1:15" s="65" customFormat="1" ht="43.5" customHeight="1" x14ac:dyDescent="0.2">
      <c r="A8" s="162"/>
      <c r="B8" s="374" t="s">
        <v>17</v>
      </c>
      <c r="C8" s="375">
        <v>4850.55</v>
      </c>
      <c r="D8" s="375">
        <v>5697.37</v>
      </c>
      <c r="E8" s="375">
        <v>8849.65</v>
      </c>
      <c r="F8" s="376">
        <v>9664.86</v>
      </c>
      <c r="G8" s="375">
        <v>994.19</v>
      </c>
      <c r="H8" s="375">
        <v>959.89</v>
      </c>
      <c r="I8" s="375">
        <v>574.33000000000004</v>
      </c>
      <c r="J8" s="376">
        <v>799.67</v>
      </c>
      <c r="K8" s="375">
        <v>1242.26</v>
      </c>
      <c r="L8" s="375">
        <v>1265.6300000000001</v>
      </c>
      <c r="M8" s="377">
        <v>16.260000000000002</v>
      </c>
      <c r="N8" s="377">
        <v>18</v>
      </c>
    </row>
    <row r="9" spans="1:15" s="65" customFormat="1" ht="41.25" customHeight="1" x14ac:dyDescent="0.2">
      <c r="B9" s="423" t="s">
        <v>18</v>
      </c>
      <c r="C9" s="424">
        <v>4707.8500000000004</v>
      </c>
      <c r="D9" s="424">
        <v>5591.11</v>
      </c>
      <c r="E9" s="424">
        <v>8685.8799999999992</v>
      </c>
      <c r="F9" s="425">
        <v>9150.9599999999991</v>
      </c>
      <c r="G9" s="424">
        <v>1033.7</v>
      </c>
      <c r="H9" s="424">
        <v>929.71</v>
      </c>
      <c r="I9" s="424">
        <v>576.75</v>
      </c>
      <c r="J9" s="425">
        <v>792.43</v>
      </c>
      <c r="K9" s="424">
        <v>1259.4000000000001</v>
      </c>
      <c r="L9" s="424">
        <v>1245</v>
      </c>
      <c r="M9" s="426">
        <v>16.89</v>
      </c>
      <c r="N9" s="426">
        <v>16.760000000000002</v>
      </c>
    </row>
    <row r="10" spans="1:15" s="65" customFormat="1" ht="41.25" customHeight="1" x14ac:dyDescent="0.2">
      <c r="B10" s="423" t="s">
        <v>19</v>
      </c>
      <c r="C10" s="424">
        <v>4630.2700000000004</v>
      </c>
      <c r="D10" s="424">
        <v>5699.08</v>
      </c>
      <c r="E10" s="424">
        <v>8911.7022727272742</v>
      </c>
      <c r="F10" s="425">
        <v>8927.6200000000008</v>
      </c>
      <c r="G10" s="424">
        <v>984.14</v>
      </c>
      <c r="H10" s="424">
        <v>930.73</v>
      </c>
      <c r="I10" s="424">
        <v>553.09</v>
      </c>
      <c r="J10" s="425">
        <v>864.64</v>
      </c>
      <c r="K10" s="424">
        <v>1276.4000000000001</v>
      </c>
      <c r="L10" s="424">
        <v>1260.22</v>
      </c>
      <c r="M10" s="426">
        <v>17.18</v>
      </c>
      <c r="N10" s="426">
        <v>16.95</v>
      </c>
    </row>
    <row r="11" spans="1:15" s="65" customFormat="1" ht="47.25" customHeight="1" x14ac:dyDescent="0.2">
      <c r="B11" s="378" t="s">
        <v>219</v>
      </c>
      <c r="C11" s="379">
        <v>4855.357857142857</v>
      </c>
      <c r="D11" s="375">
        <v>5978.11</v>
      </c>
      <c r="E11" s="379">
        <v>10248.92738095238</v>
      </c>
      <c r="F11" s="376">
        <v>9478.69</v>
      </c>
      <c r="G11" s="379">
        <v>1085.76</v>
      </c>
      <c r="H11" s="375">
        <v>916.95</v>
      </c>
      <c r="I11" s="379">
        <v>646.14</v>
      </c>
      <c r="J11" s="376">
        <v>860.8</v>
      </c>
      <c r="K11" s="379">
        <v>1337.33</v>
      </c>
      <c r="L11" s="375">
        <v>1236.22</v>
      </c>
      <c r="M11" s="380">
        <v>19.920000000000002</v>
      </c>
      <c r="N11" s="377">
        <v>16.14</v>
      </c>
    </row>
    <row r="12" spans="1:15" s="65" customFormat="1" ht="43.5" customHeight="1" x14ac:dyDescent="0.2">
      <c r="B12" s="378" t="s">
        <v>227</v>
      </c>
      <c r="C12" s="379">
        <v>4757.8172727272722</v>
      </c>
      <c r="D12" s="375">
        <v>6477.68</v>
      </c>
      <c r="E12" s="379">
        <v>10350.566818181818</v>
      </c>
      <c r="F12" s="376">
        <v>10848.52</v>
      </c>
      <c r="G12" s="379">
        <v>1123.77</v>
      </c>
      <c r="H12" s="375">
        <v>972.67</v>
      </c>
      <c r="I12" s="379">
        <v>700.09</v>
      </c>
      <c r="J12" s="376">
        <v>913.1</v>
      </c>
      <c r="K12" s="379">
        <v>1341.09</v>
      </c>
      <c r="L12" s="375">
        <v>1282.3</v>
      </c>
      <c r="M12" s="380">
        <v>19.64</v>
      </c>
      <c r="N12" s="377">
        <v>16.91</v>
      </c>
    </row>
    <row r="13" spans="1:15" s="65" customFormat="1" ht="42.75" customHeight="1" x14ac:dyDescent="0.2">
      <c r="B13" s="378" t="s">
        <v>233</v>
      </c>
      <c r="C13" s="379">
        <v>4706.7859090909096</v>
      </c>
      <c r="D13" s="379">
        <v>6582.68</v>
      </c>
      <c r="E13" s="379">
        <v>10185.569545454546</v>
      </c>
      <c r="F13" s="381">
        <v>11230.36</v>
      </c>
      <c r="G13" s="379">
        <v>1045.95</v>
      </c>
      <c r="H13" s="379">
        <v>968.1</v>
      </c>
      <c r="I13" s="379">
        <v>682.23</v>
      </c>
      <c r="J13" s="381">
        <v>935.85</v>
      </c>
      <c r="K13" s="379">
        <v>1326.03</v>
      </c>
      <c r="L13" s="379">
        <v>1314.98</v>
      </c>
      <c r="M13" s="380">
        <v>19.28</v>
      </c>
      <c r="N13" s="380">
        <v>17.45</v>
      </c>
    </row>
    <row r="14" spans="1:15" s="65" customFormat="1" ht="51.75" customHeight="1" x14ac:dyDescent="0.2">
      <c r="B14" s="374" t="s">
        <v>236</v>
      </c>
      <c r="C14" s="375">
        <v>4731.761428571428</v>
      </c>
      <c r="D14" s="375"/>
      <c r="E14" s="375">
        <v>10262.27</v>
      </c>
      <c r="F14" s="375"/>
      <c r="G14" s="375">
        <v>959.14</v>
      </c>
      <c r="H14" s="375"/>
      <c r="I14" s="375">
        <v>644.85</v>
      </c>
      <c r="J14" s="375"/>
      <c r="K14" s="375">
        <v>1266.71</v>
      </c>
      <c r="L14" s="375"/>
      <c r="M14" s="377">
        <v>17.739999999999998</v>
      </c>
      <c r="N14" s="375"/>
    </row>
    <row r="15" spans="1:15" s="65" customFormat="1" ht="45" customHeight="1" x14ac:dyDescent="0.2">
      <c r="B15" s="374" t="s">
        <v>240</v>
      </c>
      <c r="C15" s="375">
        <v>5442.7250000000004</v>
      </c>
      <c r="D15" s="382"/>
      <c r="E15" s="375">
        <v>11139.772272727274</v>
      </c>
      <c r="F15" s="383"/>
      <c r="G15" s="375">
        <v>953</v>
      </c>
      <c r="H15" s="382"/>
      <c r="I15" s="375">
        <v>696.68</v>
      </c>
      <c r="J15" s="383"/>
      <c r="K15" s="375">
        <v>1235.98</v>
      </c>
      <c r="L15" s="382"/>
      <c r="M15" s="377">
        <v>17.420000000000002</v>
      </c>
      <c r="N15" s="384"/>
    </row>
    <row r="16" spans="1:15" s="65" customFormat="1" ht="51.75" customHeight="1" thickBot="1" x14ac:dyDescent="0.25">
      <c r="B16" s="374" t="s">
        <v>241</v>
      </c>
      <c r="C16" s="375">
        <v>5665.8249999999998</v>
      </c>
      <c r="D16" s="375"/>
      <c r="E16" s="385">
        <v>11009.75</v>
      </c>
      <c r="F16" s="376"/>
      <c r="G16" s="375">
        <v>919.05</v>
      </c>
      <c r="H16" s="375"/>
      <c r="I16" s="385">
        <v>706.98</v>
      </c>
      <c r="J16" s="376"/>
      <c r="K16" s="375">
        <v>1150.77</v>
      </c>
      <c r="L16" s="375"/>
      <c r="M16" s="377">
        <v>16.38</v>
      </c>
      <c r="N16" s="377"/>
    </row>
    <row r="17" spans="2:14" s="65" customFormat="1" ht="49.5" customHeight="1" thickBot="1" x14ac:dyDescent="0.25">
      <c r="B17" s="386" t="s">
        <v>307</v>
      </c>
      <c r="C17" s="387">
        <f t="shared" ref="C17:M17" si="0">AVERAGE(C5:C16)</f>
        <v>4862.7702056277058</v>
      </c>
      <c r="D17" s="387">
        <f>AVERAGE(D5:D16)</f>
        <v>5947.2455555555553</v>
      </c>
      <c r="E17" s="387">
        <f t="shared" si="0"/>
        <v>9594.2786670274181</v>
      </c>
      <c r="F17" s="387">
        <f>AVERAGE(F5:F16)</f>
        <v>10013.656666666668</v>
      </c>
      <c r="G17" s="387">
        <f t="shared" si="0"/>
        <v>986.76833333333332</v>
      </c>
      <c r="H17" s="387">
        <f>AVERAGE(H5:H16)</f>
        <v>957.71333333333314</v>
      </c>
      <c r="I17" s="387">
        <f t="shared" si="0"/>
        <v>612.83249999999998</v>
      </c>
      <c r="J17" s="387">
        <f>AVERAGE(J5:J16)</f>
        <v>829.52111111111117</v>
      </c>
      <c r="K17" s="387">
        <f t="shared" si="0"/>
        <v>1248.3000000000002</v>
      </c>
      <c r="L17" s="387">
        <f>AVERAGE(L5:L16)</f>
        <v>1251.3744444444444</v>
      </c>
      <c r="M17" s="388">
        <f t="shared" si="0"/>
        <v>17.10166666666667</v>
      </c>
      <c r="N17" s="388">
        <f>AVERAGE(N5:N16)</f>
        <v>17.084444444444443</v>
      </c>
    </row>
    <row r="18" spans="2:14" ht="30" customHeight="1" x14ac:dyDescent="0.25"/>
    <row r="21" spans="2:14" x14ac:dyDescent="0.25">
      <c r="F21" s="95"/>
    </row>
    <row r="57" ht="42.75" customHeight="1" x14ac:dyDescent="0.25"/>
    <row r="96" spans="8:8" ht="26.25" x14ac:dyDescent="0.4">
      <c r="H96" s="119"/>
    </row>
    <row r="97" spans="8:8" ht="26.25" x14ac:dyDescent="0.4">
      <c r="H97" s="119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 16</oddFooter>
  </headerFooter>
  <colBreaks count="1" manualBreakCount="1">
    <brk id="15" max="60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activeCell="D19" sqref="D19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8"/>
      <c r="C3" s="98"/>
      <c r="D3" s="98"/>
      <c r="E3" s="98"/>
      <c r="F3" s="98"/>
      <c r="G3" s="98"/>
      <c r="H3" s="98"/>
      <c r="I3" s="20"/>
      <c r="J3" s="20"/>
    </row>
    <row r="4" spans="2:10" ht="14.25" customHeight="1" x14ac:dyDescent="0.25">
      <c r="B4" s="99"/>
      <c r="C4" s="18" t="s">
        <v>602</v>
      </c>
      <c r="D4" s="18" t="s">
        <v>649</v>
      </c>
      <c r="E4" s="18"/>
      <c r="F4" s="18"/>
      <c r="G4" s="18"/>
      <c r="H4" s="18"/>
      <c r="I4" s="20"/>
      <c r="J4" s="20"/>
    </row>
    <row r="5" spans="2:10" ht="14.25" x14ac:dyDescent="0.2">
      <c r="B5" s="99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9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9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9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9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9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100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1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2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2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2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3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0"/>
  <sheetViews>
    <sheetView view="pageBreakPreview" zoomScale="82" zoomScaleNormal="32" zoomScaleSheetLayoutView="82" workbookViewId="0">
      <pane ySplit="4" topLeftCell="A5" activePane="bottomLeft" state="frozen"/>
      <selection activeCell="D19" sqref="D19"/>
      <selection pane="bottomLeft" activeCell="F64" sqref="F64"/>
    </sheetView>
  </sheetViews>
  <sheetFormatPr defaultRowHeight="15.75" x14ac:dyDescent="0.25"/>
  <cols>
    <col min="1" max="1" width="58.5703125" style="184" customWidth="1"/>
    <col min="2" max="2" width="14.28515625" style="184" customWidth="1"/>
    <col min="3" max="3" width="15.28515625" style="184" customWidth="1"/>
    <col min="4" max="4" width="16.7109375" style="185" customWidth="1"/>
    <col min="5" max="5" width="15" style="185" customWidth="1"/>
    <col min="6" max="6" width="22.5703125" style="185" customWidth="1"/>
    <col min="7" max="7" width="7.28515625" style="184" customWidth="1"/>
    <col min="8" max="16384" width="9.140625" style="184"/>
  </cols>
  <sheetData>
    <row r="1" spans="1:6" ht="22.5" x14ac:dyDescent="0.2">
      <c r="A1" s="1618" t="s">
        <v>217</v>
      </c>
      <c r="B1" s="1618"/>
      <c r="C1" s="1618"/>
      <c r="D1" s="1618"/>
      <c r="E1" s="1618"/>
      <c r="F1" s="1618"/>
    </row>
    <row r="2" spans="1:6" ht="23.25" thickBot="1" x14ac:dyDescent="0.25">
      <c r="A2" s="829"/>
      <c r="B2" s="829"/>
      <c r="C2" s="829"/>
      <c r="D2" s="829"/>
      <c r="E2" s="1319"/>
      <c r="F2" s="829"/>
    </row>
    <row r="3" spans="1:6" ht="19.5" thickBot="1" x14ac:dyDescent="0.25">
      <c r="A3" s="1532" t="s">
        <v>101</v>
      </c>
      <c r="B3" s="1625" t="s">
        <v>42</v>
      </c>
      <c r="C3" s="1780" t="s">
        <v>59</v>
      </c>
      <c r="D3" s="1781"/>
      <c r="E3" s="1782"/>
      <c r="F3" s="768" t="s">
        <v>60</v>
      </c>
    </row>
    <row r="4" spans="1:6" ht="28.5" customHeight="1" thickBot="1" x14ac:dyDescent="0.25">
      <c r="A4" s="1626"/>
      <c r="B4" s="1779"/>
      <c r="C4" s="769" t="s">
        <v>821</v>
      </c>
      <c r="D4" s="770" t="s">
        <v>820</v>
      </c>
      <c r="E4" s="1323" t="s">
        <v>69</v>
      </c>
      <c r="F4" s="1175" t="s">
        <v>820</v>
      </c>
    </row>
    <row r="5" spans="1:6" ht="23.25" customHeight="1" x14ac:dyDescent="0.3">
      <c r="A5" s="771" t="s">
        <v>38</v>
      </c>
      <c r="B5" s="772"/>
      <c r="C5" s="1322"/>
      <c r="D5" s="1322"/>
      <c r="E5" s="1322"/>
      <c r="F5" s="1082"/>
    </row>
    <row r="6" spans="1:6" ht="21.75" customHeight="1" x14ac:dyDescent="0.25">
      <c r="A6" s="773" t="s">
        <v>106</v>
      </c>
      <c r="B6" s="9" t="s">
        <v>54</v>
      </c>
      <c r="C6" s="1322">
        <v>44.4</v>
      </c>
      <c r="D6" s="1322">
        <v>42.7</v>
      </c>
      <c r="E6" s="1322">
        <f>D6/C6*100</f>
        <v>96.171171171171181</v>
      </c>
      <c r="F6" s="1322">
        <v>46.6</v>
      </c>
    </row>
    <row r="7" spans="1:6" ht="21.75" customHeight="1" x14ac:dyDescent="0.25">
      <c r="A7" s="773" t="s">
        <v>496</v>
      </c>
      <c r="B7" s="9" t="s">
        <v>54</v>
      </c>
      <c r="C7" s="1322">
        <v>90.1</v>
      </c>
      <c r="D7" s="1322">
        <v>94.5</v>
      </c>
      <c r="E7" s="1322">
        <f t="shared" ref="E7:E34" si="0">D7/C7*100</f>
        <v>104.88346281908991</v>
      </c>
      <c r="F7" s="1322">
        <v>74.7</v>
      </c>
    </row>
    <row r="8" spans="1:6" ht="21.75" customHeight="1" x14ac:dyDescent="0.25">
      <c r="A8" s="773" t="s">
        <v>418</v>
      </c>
      <c r="B8" s="9" t="s">
        <v>54</v>
      </c>
      <c r="C8" s="1322">
        <v>89.1</v>
      </c>
      <c r="D8" s="1322">
        <v>92.7</v>
      </c>
      <c r="E8" s="1322">
        <f t="shared" si="0"/>
        <v>104.04040404040404</v>
      </c>
      <c r="F8" s="1322">
        <v>76.5</v>
      </c>
    </row>
    <row r="9" spans="1:6" ht="21.75" customHeight="1" x14ac:dyDescent="0.25">
      <c r="A9" s="773" t="s">
        <v>107</v>
      </c>
      <c r="B9" s="9" t="s">
        <v>54</v>
      </c>
      <c r="C9" s="1322">
        <v>108.8</v>
      </c>
      <c r="D9" s="1322">
        <v>99.6</v>
      </c>
      <c r="E9" s="1322">
        <f t="shared" si="0"/>
        <v>91.544117647058826</v>
      </c>
      <c r="F9" s="1322">
        <v>110.9</v>
      </c>
    </row>
    <row r="10" spans="1:6" ht="21.75" customHeight="1" x14ac:dyDescent="0.25">
      <c r="A10" s="773" t="s">
        <v>497</v>
      </c>
      <c r="B10" s="9" t="s">
        <v>54</v>
      </c>
      <c r="C10" s="1322">
        <v>109.7</v>
      </c>
      <c r="D10" s="1322">
        <v>102.8</v>
      </c>
      <c r="E10" s="1322">
        <f t="shared" si="0"/>
        <v>93.710118505013668</v>
      </c>
      <c r="F10" s="1322">
        <v>98.1</v>
      </c>
    </row>
    <row r="11" spans="1:6" ht="21.75" customHeight="1" x14ac:dyDescent="0.25">
      <c r="A11" s="773" t="s">
        <v>108</v>
      </c>
      <c r="B11" s="9" t="s">
        <v>54</v>
      </c>
      <c r="C11" s="1322">
        <v>124.6</v>
      </c>
      <c r="D11" s="1322">
        <v>105.5</v>
      </c>
      <c r="E11" s="1322">
        <f t="shared" si="0"/>
        <v>84.670947030497601</v>
      </c>
      <c r="F11" s="1322">
        <v>107</v>
      </c>
    </row>
    <row r="12" spans="1:6" ht="21.75" customHeight="1" x14ac:dyDescent="0.25">
      <c r="A12" s="773" t="s">
        <v>109</v>
      </c>
      <c r="B12" s="9" t="s">
        <v>54</v>
      </c>
      <c r="C12" s="1322">
        <v>36.9</v>
      </c>
      <c r="D12" s="1322">
        <v>36.4</v>
      </c>
      <c r="E12" s="1322">
        <f t="shared" si="0"/>
        <v>98.644986449864504</v>
      </c>
      <c r="F12" s="1322">
        <v>38.4</v>
      </c>
    </row>
    <row r="13" spans="1:6" ht="21.75" customHeight="1" x14ac:dyDescent="0.25">
      <c r="A13" s="773" t="s">
        <v>506</v>
      </c>
      <c r="B13" s="9" t="s">
        <v>54</v>
      </c>
      <c r="C13" s="1322">
        <v>44.8</v>
      </c>
      <c r="D13" s="1322">
        <v>44.9</v>
      </c>
      <c r="E13" s="1322">
        <f t="shared" si="0"/>
        <v>100.22321428571428</v>
      </c>
      <c r="F13" s="1322">
        <v>47</v>
      </c>
    </row>
    <row r="14" spans="1:6" ht="21.75" customHeight="1" x14ac:dyDescent="0.25">
      <c r="A14" s="773" t="s">
        <v>110</v>
      </c>
      <c r="B14" s="9" t="s">
        <v>54</v>
      </c>
      <c r="C14" s="1322">
        <v>39.799999999999997</v>
      </c>
      <c r="D14" s="1322">
        <v>42.6</v>
      </c>
      <c r="E14" s="1322">
        <f t="shared" si="0"/>
        <v>107.03517587939699</v>
      </c>
      <c r="F14" s="1322">
        <v>50.9</v>
      </c>
    </row>
    <row r="15" spans="1:6" ht="21.75" customHeight="1" x14ac:dyDescent="0.25">
      <c r="A15" s="773" t="s">
        <v>498</v>
      </c>
      <c r="B15" s="9" t="s">
        <v>54</v>
      </c>
      <c r="C15" s="1322">
        <v>107.7</v>
      </c>
      <c r="D15" s="1322">
        <v>122.4</v>
      </c>
      <c r="E15" s="1322">
        <f t="shared" si="0"/>
        <v>113.64902506963787</v>
      </c>
      <c r="F15" s="1322">
        <v>118.1</v>
      </c>
    </row>
    <row r="16" spans="1:6" ht="21.75" customHeight="1" x14ac:dyDescent="0.25">
      <c r="A16" s="773" t="s">
        <v>499</v>
      </c>
      <c r="B16" s="9" t="s">
        <v>54</v>
      </c>
      <c r="C16" s="1322">
        <v>136.80000000000001</v>
      </c>
      <c r="D16" s="1322">
        <v>105.5</v>
      </c>
      <c r="E16" s="1322">
        <f t="shared" si="0"/>
        <v>77.119883040935662</v>
      </c>
      <c r="F16" s="1322">
        <v>103.8</v>
      </c>
    </row>
    <row r="17" spans="1:6" ht="21.75" customHeight="1" x14ac:dyDescent="0.25">
      <c r="A17" s="773" t="s">
        <v>500</v>
      </c>
      <c r="B17" s="9" t="s">
        <v>54</v>
      </c>
      <c r="C17" s="1322">
        <v>146.80000000000001</v>
      </c>
      <c r="D17" s="1322">
        <v>158.80000000000001</v>
      </c>
      <c r="E17" s="1322">
        <f t="shared" si="0"/>
        <v>108.17438692098094</v>
      </c>
      <c r="F17" s="1322">
        <v>153.1</v>
      </c>
    </row>
    <row r="18" spans="1:6" ht="21.75" customHeight="1" x14ac:dyDescent="0.25">
      <c r="A18" s="773" t="s">
        <v>501</v>
      </c>
      <c r="B18" s="9" t="s">
        <v>54</v>
      </c>
      <c r="C18" s="1322">
        <v>181.3</v>
      </c>
      <c r="D18" s="1322">
        <v>191.7</v>
      </c>
      <c r="E18" s="1322">
        <f t="shared" si="0"/>
        <v>105.73634859349144</v>
      </c>
      <c r="F18" s="1322">
        <v>212.9</v>
      </c>
    </row>
    <row r="19" spans="1:6" ht="21.75" customHeight="1" x14ac:dyDescent="0.25">
      <c r="A19" s="773" t="s">
        <v>502</v>
      </c>
      <c r="B19" s="9" t="s">
        <v>54</v>
      </c>
      <c r="C19" s="1322">
        <v>133.19999999999999</v>
      </c>
      <c r="D19" s="1322">
        <v>99</v>
      </c>
      <c r="E19" s="1322">
        <f t="shared" si="0"/>
        <v>74.324324324324337</v>
      </c>
      <c r="F19" s="1322">
        <v>108</v>
      </c>
    </row>
    <row r="20" spans="1:6" ht="21.75" customHeight="1" x14ac:dyDescent="0.25">
      <c r="A20" s="773" t="s">
        <v>503</v>
      </c>
      <c r="B20" s="9" t="s">
        <v>54</v>
      </c>
      <c r="C20" s="1322">
        <v>154.1</v>
      </c>
      <c r="D20" s="1322">
        <v>148.1</v>
      </c>
      <c r="E20" s="1322">
        <f t="shared" si="0"/>
        <v>96.106424399740433</v>
      </c>
      <c r="F20" s="1322">
        <v>157</v>
      </c>
    </row>
    <row r="21" spans="1:6" ht="21.75" customHeight="1" x14ac:dyDescent="0.25">
      <c r="A21" s="773" t="s">
        <v>111</v>
      </c>
      <c r="B21" s="9" t="s">
        <v>54</v>
      </c>
      <c r="C21" s="1322">
        <v>449.8</v>
      </c>
      <c r="D21" s="1322">
        <v>415.9</v>
      </c>
      <c r="E21" s="1322">
        <f t="shared" si="0"/>
        <v>92.463317029791014</v>
      </c>
      <c r="F21" s="1322">
        <v>455.2</v>
      </c>
    </row>
    <row r="22" spans="1:6" ht="21.75" customHeight="1" x14ac:dyDescent="0.25">
      <c r="A22" s="773" t="s">
        <v>112</v>
      </c>
      <c r="B22" s="9" t="s">
        <v>54</v>
      </c>
      <c r="C22" s="1322">
        <v>339</v>
      </c>
      <c r="D22" s="1322">
        <v>337.5</v>
      </c>
      <c r="E22" s="1322">
        <f t="shared" si="0"/>
        <v>99.557522123893804</v>
      </c>
      <c r="F22" s="1322">
        <v>366.2</v>
      </c>
    </row>
    <row r="23" spans="1:6" ht="21.75" customHeight="1" x14ac:dyDescent="0.25">
      <c r="A23" s="773" t="s">
        <v>113</v>
      </c>
      <c r="B23" s="9" t="s">
        <v>54</v>
      </c>
      <c r="C23" s="1322">
        <v>289.39999999999998</v>
      </c>
      <c r="D23" s="1322">
        <v>291.10000000000002</v>
      </c>
      <c r="E23" s="1322">
        <f t="shared" si="0"/>
        <v>100.58742225293713</v>
      </c>
      <c r="F23" s="1322">
        <v>322</v>
      </c>
    </row>
    <row r="24" spans="1:6" ht="21.75" customHeight="1" x14ac:dyDescent="0.25">
      <c r="A24" s="773" t="s">
        <v>114</v>
      </c>
      <c r="B24" s="9" t="s">
        <v>54</v>
      </c>
      <c r="C24" s="1322">
        <v>319.3</v>
      </c>
      <c r="D24" s="1322">
        <v>319.5</v>
      </c>
      <c r="E24" s="1322">
        <f t="shared" si="0"/>
        <v>100.0626370184779</v>
      </c>
      <c r="F24" s="1322">
        <v>370.7</v>
      </c>
    </row>
    <row r="25" spans="1:6" ht="21.75" customHeight="1" x14ac:dyDescent="0.25">
      <c r="A25" s="773" t="s">
        <v>504</v>
      </c>
      <c r="B25" s="9" t="s">
        <v>54</v>
      </c>
      <c r="C25" s="1322">
        <v>171.4</v>
      </c>
      <c r="D25" s="1322">
        <v>169</v>
      </c>
      <c r="E25" s="1322">
        <f t="shared" si="0"/>
        <v>98.599766627771288</v>
      </c>
      <c r="F25" s="1322">
        <v>186.4</v>
      </c>
    </row>
    <row r="26" spans="1:6" ht="21.75" customHeight="1" x14ac:dyDescent="0.25">
      <c r="A26" s="773" t="s">
        <v>115</v>
      </c>
      <c r="B26" s="9" t="s">
        <v>57</v>
      </c>
      <c r="C26" s="1322">
        <v>53.9</v>
      </c>
      <c r="D26" s="1322">
        <v>45.7</v>
      </c>
      <c r="E26" s="1322">
        <f t="shared" si="0"/>
        <v>84.786641929499083</v>
      </c>
      <c r="F26" s="1322">
        <v>49.8</v>
      </c>
    </row>
    <row r="27" spans="1:6" ht="21.75" customHeight="1" x14ac:dyDescent="0.25">
      <c r="A27" s="773" t="s">
        <v>505</v>
      </c>
      <c r="B27" s="9" t="s">
        <v>55</v>
      </c>
      <c r="C27" s="1322">
        <v>72.8</v>
      </c>
      <c r="D27" s="1322">
        <v>75.3</v>
      </c>
      <c r="E27" s="1322">
        <f t="shared" si="0"/>
        <v>103.43406593406594</v>
      </c>
      <c r="F27" s="1322">
        <v>72.599999999999994</v>
      </c>
    </row>
    <row r="28" spans="1:6" ht="21.75" customHeight="1" x14ac:dyDescent="0.25">
      <c r="A28" s="773" t="s">
        <v>116</v>
      </c>
      <c r="B28" s="9" t="s">
        <v>55</v>
      </c>
      <c r="C28" s="1322">
        <v>93.5</v>
      </c>
      <c r="D28" s="1322">
        <v>99.5</v>
      </c>
      <c r="E28" s="1322">
        <f t="shared" si="0"/>
        <v>106.41711229946524</v>
      </c>
      <c r="F28" s="1322">
        <v>106</v>
      </c>
    </row>
    <row r="29" spans="1:6" ht="21.75" customHeight="1" x14ac:dyDescent="0.25">
      <c r="A29" s="773" t="s">
        <v>117</v>
      </c>
      <c r="B29" s="9" t="s">
        <v>56</v>
      </c>
      <c r="C29" s="1322">
        <v>377.7</v>
      </c>
      <c r="D29" s="1322">
        <v>385.8</v>
      </c>
      <c r="E29" s="1322">
        <f t="shared" si="0"/>
        <v>102.14455917394758</v>
      </c>
      <c r="F29" s="1322">
        <v>364.8</v>
      </c>
    </row>
    <row r="30" spans="1:6" ht="21.75" customHeight="1" x14ac:dyDescent="0.25">
      <c r="A30" s="773" t="s">
        <v>118</v>
      </c>
      <c r="B30" s="9" t="s">
        <v>56</v>
      </c>
      <c r="C30" s="1322">
        <v>435.9</v>
      </c>
      <c r="D30" s="1322">
        <v>453.4</v>
      </c>
      <c r="E30" s="1322">
        <f t="shared" si="0"/>
        <v>104.01468226657491</v>
      </c>
      <c r="F30" s="1322">
        <v>560.79999999999995</v>
      </c>
    </row>
    <row r="31" spans="1:6" ht="21.75" customHeight="1" x14ac:dyDescent="0.25">
      <c r="A31" s="773" t="s">
        <v>119</v>
      </c>
      <c r="B31" s="9" t="s">
        <v>56</v>
      </c>
      <c r="C31" s="1322">
        <v>485.5</v>
      </c>
      <c r="D31" s="1322">
        <v>620</v>
      </c>
      <c r="E31" s="1322">
        <f t="shared" si="0"/>
        <v>127.70339855818744</v>
      </c>
      <c r="F31" s="1322">
        <v>576.1</v>
      </c>
    </row>
    <row r="32" spans="1:6" ht="21.75" customHeight="1" x14ac:dyDescent="0.25">
      <c r="A32" s="773" t="s">
        <v>120</v>
      </c>
      <c r="B32" s="9" t="s">
        <v>56</v>
      </c>
      <c r="C32" s="1322">
        <v>128.30000000000001</v>
      </c>
      <c r="D32" s="1322">
        <v>105.7</v>
      </c>
      <c r="E32" s="1322">
        <f t="shared" si="0"/>
        <v>82.385035074045192</v>
      </c>
      <c r="F32" s="1322">
        <v>109.9</v>
      </c>
    </row>
    <row r="33" spans="1:6" ht="21.75" customHeight="1" x14ac:dyDescent="0.25">
      <c r="A33" s="773" t="s">
        <v>121</v>
      </c>
      <c r="B33" s="9" t="s">
        <v>55</v>
      </c>
      <c r="C33" s="1322">
        <v>139</v>
      </c>
      <c r="D33" s="1322">
        <v>149.1</v>
      </c>
      <c r="E33" s="1322">
        <f t="shared" si="0"/>
        <v>107.2661870503597</v>
      </c>
      <c r="F33" s="1322">
        <v>127.3</v>
      </c>
    </row>
    <row r="34" spans="1:6" ht="21.75" customHeight="1" thickBot="1" x14ac:dyDescent="0.3">
      <c r="A34" s="774" t="s">
        <v>122</v>
      </c>
      <c r="B34" s="9" t="s">
        <v>55</v>
      </c>
      <c r="C34" s="1322">
        <v>663.2</v>
      </c>
      <c r="D34" s="1322">
        <v>703.5</v>
      </c>
      <c r="E34" s="1322">
        <f t="shared" si="0"/>
        <v>106.07659831121832</v>
      </c>
      <c r="F34" s="1322">
        <v>859.8</v>
      </c>
    </row>
    <row r="35" spans="1:6" ht="27" customHeight="1" thickBot="1" x14ac:dyDescent="0.25">
      <c r="A35" s="403" t="s">
        <v>53</v>
      </c>
      <c r="B35" s="404"/>
      <c r="C35" s="427"/>
      <c r="D35" s="428"/>
      <c r="E35" s="427"/>
      <c r="F35" s="427"/>
    </row>
    <row r="36" spans="1:6" s="16" customFormat="1" ht="26.25" customHeight="1" x14ac:dyDescent="0.25">
      <c r="A36" s="775" t="s">
        <v>123</v>
      </c>
      <c r="B36" s="776" t="s">
        <v>34</v>
      </c>
      <c r="C36" s="1322">
        <v>900</v>
      </c>
      <c r="D36" s="1322">
        <v>900</v>
      </c>
      <c r="E36" s="1322">
        <f t="shared" ref="E36:E58" si="1">D36/C36*100</f>
        <v>100</v>
      </c>
      <c r="F36" s="1183" t="s">
        <v>854</v>
      </c>
    </row>
    <row r="37" spans="1:6" s="16" customFormat="1" ht="21.75" customHeight="1" x14ac:dyDescent="0.25">
      <c r="A37" s="775" t="s">
        <v>124</v>
      </c>
      <c r="B37" s="776" t="s">
        <v>34</v>
      </c>
      <c r="C37" s="1322">
        <v>844.4</v>
      </c>
      <c r="D37" s="1322">
        <v>838.9</v>
      </c>
      <c r="E37" s="1322">
        <f t="shared" si="1"/>
        <v>99.34864992894363</v>
      </c>
      <c r="F37" s="1322">
        <v>566.70000000000005</v>
      </c>
    </row>
    <row r="38" spans="1:6" s="16" customFormat="1" ht="21.75" customHeight="1" x14ac:dyDescent="0.25">
      <c r="A38" s="775" t="s">
        <v>125</v>
      </c>
      <c r="B38" s="776" t="s">
        <v>34</v>
      </c>
      <c r="C38" s="1322">
        <v>583.29999999999995</v>
      </c>
      <c r="D38" s="1322">
        <v>583.29999999999995</v>
      </c>
      <c r="E38" s="1322">
        <f t="shared" si="1"/>
        <v>100</v>
      </c>
      <c r="F38" s="1322">
        <v>475</v>
      </c>
    </row>
    <row r="39" spans="1:6" s="16" customFormat="1" ht="16.5" x14ac:dyDescent="0.25">
      <c r="A39" s="775" t="s">
        <v>126</v>
      </c>
      <c r="B39" s="776" t="s">
        <v>34</v>
      </c>
      <c r="C39" s="1322">
        <v>3000</v>
      </c>
      <c r="D39" s="1322">
        <v>3000</v>
      </c>
      <c r="E39" s="1322">
        <f t="shared" si="1"/>
        <v>100</v>
      </c>
      <c r="F39" s="1322">
        <v>2000</v>
      </c>
    </row>
    <row r="40" spans="1:6" s="16" customFormat="1" ht="16.5" x14ac:dyDescent="0.25">
      <c r="A40" s="775" t="s">
        <v>127</v>
      </c>
      <c r="B40" s="776" t="s">
        <v>34</v>
      </c>
      <c r="C40" s="1322">
        <v>3250</v>
      </c>
      <c r="D40" s="1322">
        <v>3250</v>
      </c>
      <c r="E40" s="1322">
        <f t="shared" si="1"/>
        <v>100</v>
      </c>
      <c r="F40" s="1322">
        <v>2750</v>
      </c>
    </row>
    <row r="41" spans="1:6" s="16" customFormat="1" ht="33" x14ac:dyDescent="0.25">
      <c r="A41" s="775" t="s">
        <v>507</v>
      </c>
      <c r="B41" s="776" t="s">
        <v>34</v>
      </c>
      <c r="C41" s="1322">
        <v>433.33333333333331</v>
      </c>
      <c r="D41" s="1322">
        <v>433.3</v>
      </c>
      <c r="E41" s="1322">
        <f t="shared" si="1"/>
        <v>99.992307692307705</v>
      </c>
      <c r="F41" s="1322">
        <v>400</v>
      </c>
    </row>
    <row r="42" spans="1:6" s="16" customFormat="1" ht="33" x14ac:dyDescent="0.25">
      <c r="A42" s="775" t="s">
        <v>128</v>
      </c>
      <c r="B42" s="776" t="s">
        <v>34</v>
      </c>
      <c r="C42" s="1322">
        <v>458.3</v>
      </c>
      <c r="D42" s="1322">
        <v>491.7</v>
      </c>
      <c r="E42" s="1322">
        <f t="shared" si="1"/>
        <v>107.28780274929086</v>
      </c>
      <c r="F42" s="1322">
        <v>450</v>
      </c>
    </row>
    <row r="43" spans="1:6" s="16" customFormat="1" ht="16.5" x14ac:dyDescent="0.25">
      <c r="A43" s="775" t="s">
        <v>129</v>
      </c>
      <c r="B43" s="776" t="s">
        <v>34</v>
      </c>
      <c r="C43" s="1322">
        <v>1150</v>
      </c>
      <c r="D43" s="1322">
        <v>1300</v>
      </c>
      <c r="E43" s="1322">
        <f t="shared" si="1"/>
        <v>113.04347826086956</v>
      </c>
      <c r="F43" s="1322" t="s">
        <v>206</v>
      </c>
    </row>
    <row r="44" spans="1:6" s="16" customFormat="1" ht="33" x14ac:dyDescent="0.25">
      <c r="A44" s="775" t="s">
        <v>483</v>
      </c>
      <c r="B44" s="776" t="s">
        <v>34</v>
      </c>
      <c r="C44" s="1322">
        <v>5233.3999999999996</v>
      </c>
      <c r="D44" s="1322">
        <v>5166.7</v>
      </c>
      <c r="E44" s="1322">
        <f t="shared" si="1"/>
        <v>98.725493942752323</v>
      </c>
      <c r="F44" s="1322" t="s">
        <v>206</v>
      </c>
    </row>
    <row r="45" spans="1:6" s="16" customFormat="1" ht="33" customHeight="1" x14ac:dyDescent="0.25">
      <c r="A45" s="775" t="s">
        <v>484</v>
      </c>
      <c r="B45" s="776" t="s">
        <v>34</v>
      </c>
      <c r="C45" s="1322">
        <v>4000</v>
      </c>
      <c r="D45" s="1322">
        <v>4000</v>
      </c>
      <c r="E45" s="1322">
        <f t="shared" si="1"/>
        <v>100</v>
      </c>
      <c r="F45" s="1322" t="s">
        <v>206</v>
      </c>
    </row>
    <row r="46" spans="1:6" s="16" customFormat="1" ht="18" customHeight="1" x14ac:dyDescent="0.25">
      <c r="A46" s="777" t="s">
        <v>130</v>
      </c>
      <c r="B46" s="776" t="s">
        <v>34</v>
      </c>
      <c r="C46" s="1322">
        <v>250</v>
      </c>
      <c r="D46" s="1322">
        <v>250</v>
      </c>
      <c r="E46" s="1322">
        <f t="shared" si="1"/>
        <v>100</v>
      </c>
      <c r="F46" s="1322">
        <v>123</v>
      </c>
    </row>
    <row r="47" spans="1:6" s="16" customFormat="1" ht="17.25" thickBot="1" x14ac:dyDescent="0.3">
      <c r="A47" s="778" t="s">
        <v>282</v>
      </c>
      <c r="B47" s="779" t="s">
        <v>34</v>
      </c>
      <c r="C47" s="1322">
        <v>358.3</v>
      </c>
      <c r="D47" s="1322">
        <v>375</v>
      </c>
      <c r="E47" s="1322">
        <f t="shared" si="1"/>
        <v>104.66089868825006</v>
      </c>
      <c r="F47" s="1322">
        <v>325</v>
      </c>
    </row>
    <row r="48" spans="1:6" ht="27" customHeight="1" thickBot="1" x14ac:dyDescent="0.25">
      <c r="A48" s="780" t="s">
        <v>105</v>
      </c>
      <c r="B48" s="404" t="s">
        <v>34</v>
      </c>
      <c r="C48" s="1320">
        <v>368</v>
      </c>
      <c r="D48" s="1185">
        <v>379</v>
      </c>
      <c r="E48" s="789">
        <f t="shared" si="1"/>
        <v>102.98913043478262</v>
      </c>
      <c r="F48" s="1320">
        <v>379</v>
      </c>
    </row>
    <row r="49" spans="1:6" ht="53.25" customHeight="1" thickBot="1" x14ac:dyDescent="0.3">
      <c r="A49" s="842" t="s">
        <v>609</v>
      </c>
      <c r="B49" s="404" t="s">
        <v>34</v>
      </c>
      <c r="C49" s="427">
        <v>5.8</v>
      </c>
      <c r="D49" s="428">
        <v>5.8</v>
      </c>
      <c r="E49" s="840">
        <f t="shared" si="1"/>
        <v>100</v>
      </c>
      <c r="F49" s="427">
        <v>5.8</v>
      </c>
    </row>
    <row r="50" spans="1:6" ht="56.25" customHeight="1" thickBot="1" x14ac:dyDescent="0.25">
      <c r="A50" s="781" t="s">
        <v>610</v>
      </c>
      <c r="B50" s="404" t="s">
        <v>34</v>
      </c>
      <c r="C50" s="427">
        <v>7.6</v>
      </c>
      <c r="D50" s="428">
        <v>7.6</v>
      </c>
      <c r="E50" s="840">
        <f t="shared" si="1"/>
        <v>100</v>
      </c>
      <c r="F50" s="427">
        <v>7.6</v>
      </c>
    </row>
    <row r="51" spans="1:6" ht="24.75" customHeight="1" thickBot="1" x14ac:dyDescent="0.25">
      <c r="A51" s="781" t="s">
        <v>131</v>
      </c>
      <c r="B51" s="404" t="s">
        <v>34</v>
      </c>
      <c r="C51" s="427">
        <v>102.7</v>
      </c>
      <c r="D51" s="428">
        <v>111</v>
      </c>
      <c r="E51" s="840">
        <f t="shared" si="1"/>
        <v>108.08179162609541</v>
      </c>
      <c r="F51" s="427">
        <v>111</v>
      </c>
    </row>
    <row r="52" spans="1:6" ht="36.75" customHeight="1" thickBot="1" x14ac:dyDescent="0.3">
      <c r="A52" s="841" t="s">
        <v>132</v>
      </c>
      <c r="B52" s="404" t="s">
        <v>34</v>
      </c>
      <c r="C52" s="427">
        <v>4625</v>
      </c>
      <c r="D52" s="429">
        <v>4625</v>
      </c>
      <c r="E52" s="840">
        <f t="shared" si="1"/>
        <v>100</v>
      </c>
      <c r="F52" s="427" t="s">
        <v>206</v>
      </c>
    </row>
    <row r="53" spans="1:6" ht="35.25" customHeight="1" thickBot="1" x14ac:dyDescent="0.25">
      <c r="A53" s="781" t="s">
        <v>133</v>
      </c>
      <c r="B53" s="404" t="s">
        <v>34</v>
      </c>
      <c r="C53" s="427">
        <v>3212.5</v>
      </c>
      <c r="D53" s="428">
        <v>3303.3</v>
      </c>
      <c r="E53" s="840">
        <f t="shared" si="1"/>
        <v>102.82645914396889</v>
      </c>
      <c r="F53" s="1184" t="s">
        <v>206</v>
      </c>
    </row>
    <row r="54" spans="1:6" ht="50.25" customHeight="1" thickBot="1" x14ac:dyDescent="0.25">
      <c r="A54" s="781" t="s">
        <v>249</v>
      </c>
      <c r="B54" s="404" t="s">
        <v>34</v>
      </c>
      <c r="C54" s="427" t="s">
        <v>708</v>
      </c>
      <c r="D54" s="1186" t="s">
        <v>708</v>
      </c>
      <c r="E54" s="840" t="s">
        <v>756</v>
      </c>
      <c r="F54" s="790">
        <v>83.33</v>
      </c>
    </row>
    <row r="55" spans="1:6" ht="23.25" hidden="1" customHeight="1" thickBot="1" x14ac:dyDescent="0.25">
      <c r="A55" s="1783" t="s">
        <v>261</v>
      </c>
      <c r="B55" s="839" t="s">
        <v>208</v>
      </c>
      <c r="C55" s="1404">
        <v>5500</v>
      </c>
      <c r="D55" s="1408">
        <v>9825</v>
      </c>
      <c r="E55" s="840">
        <f t="shared" si="1"/>
        <v>178.63636363636363</v>
      </c>
      <c r="F55" s="1407" t="s">
        <v>206</v>
      </c>
    </row>
    <row r="56" spans="1:6" ht="21.75" hidden="1" customHeight="1" thickBot="1" x14ac:dyDescent="0.25">
      <c r="A56" s="1784"/>
      <c r="B56" s="839" t="s">
        <v>209</v>
      </c>
      <c r="C56" s="1404">
        <v>28000</v>
      </c>
      <c r="D56" s="1408">
        <v>28000</v>
      </c>
      <c r="E56" s="840">
        <f t="shared" si="1"/>
        <v>100</v>
      </c>
      <c r="F56" s="1407" t="s">
        <v>206</v>
      </c>
    </row>
    <row r="57" spans="1:6" ht="23.25" hidden="1" customHeight="1" thickBot="1" x14ac:dyDescent="0.25">
      <c r="A57" s="1783" t="s">
        <v>262</v>
      </c>
      <c r="B57" s="839" t="s">
        <v>208</v>
      </c>
      <c r="C57" s="1404">
        <v>6090</v>
      </c>
      <c r="D57" s="1408">
        <v>9440</v>
      </c>
      <c r="E57" s="840">
        <f t="shared" si="1"/>
        <v>155.00821018062399</v>
      </c>
      <c r="F57" s="1407" t="s">
        <v>206</v>
      </c>
    </row>
    <row r="58" spans="1:6" ht="21.75" hidden="1" customHeight="1" thickBot="1" x14ac:dyDescent="0.25">
      <c r="A58" s="1784"/>
      <c r="B58" s="839" t="s">
        <v>209</v>
      </c>
      <c r="C58" s="1404">
        <v>75050</v>
      </c>
      <c r="D58" s="1408">
        <v>50000</v>
      </c>
      <c r="E58" s="840">
        <f t="shared" si="1"/>
        <v>66.622251832111928</v>
      </c>
      <c r="F58" s="1407" t="s">
        <v>206</v>
      </c>
    </row>
    <row r="59" spans="1:6" ht="39.75" customHeight="1" thickBot="1" x14ac:dyDescent="0.25">
      <c r="A59" s="1091" t="s">
        <v>813</v>
      </c>
      <c r="B59" s="400"/>
      <c r="C59" s="427"/>
      <c r="D59" s="428"/>
      <c r="E59" s="429"/>
      <c r="F59" s="427"/>
    </row>
    <row r="60" spans="1:6" ht="33" x14ac:dyDescent="0.2">
      <c r="A60" s="782" t="s">
        <v>493</v>
      </c>
      <c r="B60" s="783" t="s">
        <v>61</v>
      </c>
      <c r="C60" s="1176">
        <v>58.91</v>
      </c>
      <c r="D60" s="1178">
        <v>58.83</v>
      </c>
      <c r="E60" s="1">
        <f>D60/C60*100</f>
        <v>99.864199626548981</v>
      </c>
      <c r="F60" s="752">
        <v>71.290000000000006</v>
      </c>
    </row>
    <row r="61" spans="1:6" ht="24" customHeight="1" x14ac:dyDescent="0.2">
      <c r="A61" s="743" t="s">
        <v>360</v>
      </c>
      <c r="B61" s="783" t="s">
        <v>62</v>
      </c>
      <c r="C61" s="1177">
        <v>1.58</v>
      </c>
      <c r="D61" s="1179">
        <v>1.66</v>
      </c>
      <c r="E61" s="1">
        <f>D61/C61*100</f>
        <v>105.06329113924049</v>
      </c>
      <c r="F61" s="752">
        <v>1.66</v>
      </c>
    </row>
    <row r="62" spans="1:6" ht="24" customHeight="1" x14ac:dyDescent="0.2">
      <c r="A62" s="743" t="s">
        <v>134</v>
      </c>
      <c r="B62" s="783" t="s">
        <v>255</v>
      </c>
      <c r="C62" s="752">
        <v>1140.43</v>
      </c>
      <c r="D62" s="1178">
        <v>1185.8800000000001</v>
      </c>
      <c r="E62" s="1">
        <f>D62/C62*100</f>
        <v>103.98533886341117</v>
      </c>
      <c r="F62" s="752">
        <v>1692.22</v>
      </c>
    </row>
    <row r="63" spans="1:6" ht="24" customHeight="1" x14ac:dyDescent="0.2">
      <c r="A63" s="743" t="s">
        <v>135</v>
      </c>
      <c r="B63" s="783" t="s">
        <v>256</v>
      </c>
      <c r="C63" s="752">
        <v>77.73</v>
      </c>
      <c r="D63" s="1178">
        <v>92.89</v>
      </c>
      <c r="E63" s="1">
        <f>D63/C63*100</f>
        <v>119.50340923710279</v>
      </c>
      <c r="F63" s="752">
        <v>60.49</v>
      </c>
    </row>
    <row r="64" spans="1:6" ht="24" customHeight="1" thickBot="1" x14ac:dyDescent="0.25">
      <c r="A64" s="743" t="s">
        <v>136</v>
      </c>
      <c r="B64" s="783" t="s">
        <v>256</v>
      </c>
      <c r="C64" s="752">
        <v>70.97</v>
      </c>
      <c r="D64" s="1178">
        <v>72.23</v>
      </c>
      <c r="E64" s="1">
        <f>D64/C64*100</f>
        <v>101.77539805551643</v>
      </c>
      <c r="F64" s="752">
        <v>117.12</v>
      </c>
    </row>
    <row r="65" spans="1:21" ht="41.25" customHeight="1" thickBot="1" x14ac:dyDescent="0.35">
      <c r="A65" s="784" t="s">
        <v>218</v>
      </c>
      <c r="B65" s="400" t="s">
        <v>34</v>
      </c>
      <c r="C65" s="427" t="s">
        <v>613</v>
      </c>
      <c r="D65" s="428" t="s">
        <v>613</v>
      </c>
      <c r="E65" s="427" t="s">
        <v>755</v>
      </c>
      <c r="F65" s="427">
        <v>24</v>
      </c>
    </row>
    <row r="66" spans="1:21" ht="18.75" x14ac:dyDescent="0.3">
      <c r="A66" s="1092" t="s">
        <v>812</v>
      </c>
      <c r="B66" s="785"/>
      <c r="C66" s="1187"/>
      <c r="D66" s="1188"/>
      <c r="E66" s="1187"/>
      <c r="F66" s="1189"/>
    </row>
    <row r="67" spans="1:21" ht="16.5" x14ac:dyDescent="0.25">
      <c r="A67" s="786" t="s">
        <v>494</v>
      </c>
      <c r="B67" s="787" t="s">
        <v>34</v>
      </c>
      <c r="C67" s="1322">
        <v>31480.38</v>
      </c>
      <c r="D67" s="799">
        <v>29971.599999999999</v>
      </c>
      <c r="E67" s="1322">
        <f>D67/C67*100</f>
        <v>95.207237015563337</v>
      </c>
      <c r="F67" s="1322">
        <v>29001.86</v>
      </c>
    </row>
    <row r="68" spans="1:21" ht="33" x14ac:dyDescent="0.2">
      <c r="A68" s="782" t="s">
        <v>137</v>
      </c>
      <c r="B68" s="787" t="s">
        <v>34</v>
      </c>
      <c r="C68" s="1322">
        <v>2627.09</v>
      </c>
      <c r="D68" s="799">
        <v>2658.02</v>
      </c>
      <c r="E68" s="1322">
        <f>D68/C68*100</f>
        <v>101.17734832076555</v>
      </c>
      <c r="F68" s="1322">
        <v>1173.79</v>
      </c>
    </row>
    <row r="69" spans="1:21" ht="33" x14ac:dyDescent="0.25">
      <c r="A69" s="777" t="s">
        <v>138</v>
      </c>
      <c r="B69" s="787" t="s">
        <v>33</v>
      </c>
      <c r="C69" s="1322">
        <f>C68/C67*100</f>
        <v>8.3451661002821442</v>
      </c>
      <c r="D69" s="799">
        <f>D68/D67*100</f>
        <v>8.868462144163141</v>
      </c>
      <c r="E69" s="1322">
        <f>D69/C69*100</f>
        <v>106.27064863170675</v>
      </c>
      <c r="F69" s="799">
        <f>F68/F67*100</f>
        <v>4.0472921391938312</v>
      </c>
    </row>
    <row r="70" spans="1:21" ht="34.5" customHeight="1" thickBot="1" x14ac:dyDescent="0.3">
      <c r="A70" s="778" t="s">
        <v>278</v>
      </c>
      <c r="B70" s="788" t="s">
        <v>34</v>
      </c>
      <c r="C70" s="1309">
        <v>3245</v>
      </c>
      <c r="D70" s="1306">
        <v>3245</v>
      </c>
      <c r="E70" s="1321">
        <f>D70/C70*100</f>
        <v>100</v>
      </c>
      <c r="F70" s="1286" t="s">
        <v>903</v>
      </c>
    </row>
    <row r="71" spans="1:21" ht="17.25" customHeight="1" x14ac:dyDescent="0.2">
      <c r="A71" s="1579" t="s">
        <v>486</v>
      </c>
      <c r="B71" s="1579"/>
      <c r="C71" s="1579"/>
      <c r="D71" s="1579"/>
      <c r="E71" s="1579"/>
      <c r="F71" s="1579"/>
    </row>
    <row r="72" spans="1:21" ht="18" customHeight="1" x14ac:dyDescent="0.2">
      <c r="A72" s="1579" t="s">
        <v>863</v>
      </c>
      <c r="B72" s="1579"/>
      <c r="C72" s="1579"/>
      <c r="D72" s="1579"/>
      <c r="E72" s="1579"/>
      <c r="F72" s="1579"/>
      <c r="H72" s="1198"/>
      <c r="I72" s="1199" t="s">
        <v>14</v>
      </c>
      <c r="J72" s="1199" t="s">
        <v>15</v>
      </c>
      <c r="K72" s="1199" t="s">
        <v>16</v>
      </c>
      <c r="L72" s="1199" t="s">
        <v>17</v>
      </c>
      <c r="M72" s="1199" t="s">
        <v>18</v>
      </c>
      <c r="N72" s="1199" t="s">
        <v>19</v>
      </c>
      <c r="O72" s="1199" t="s">
        <v>219</v>
      </c>
      <c r="P72" s="1199" t="s">
        <v>227</v>
      </c>
      <c r="Q72" s="1199" t="s">
        <v>233</v>
      </c>
      <c r="R72" s="1199" t="s">
        <v>236</v>
      </c>
      <c r="S72" s="1199" t="s">
        <v>240</v>
      </c>
      <c r="T72" s="1199" t="s">
        <v>241</v>
      </c>
      <c r="U72" s="4"/>
    </row>
    <row r="73" spans="1:21" ht="15.75" customHeight="1" x14ac:dyDescent="0.2">
      <c r="A73" s="118"/>
      <c r="B73" s="188"/>
      <c r="C73" s="188"/>
      <c r="D73" s="188"/>
      <c r="E73" s="188"/>
      <c r="F73" s="188"/>
      <c r="G73" s="4"/>
      <c r="H73" s="1198">
        <v>2016</v>
      </c>
      <c r="I73" s="1200">
        <v>100.54</v>
      </c>
      <c r="J73" s="1200">
        <v>101.38</v>
      </c>
      <c r="K73" s="1200">
        <v>101.86</v>
      </c>
      <c r="L73" s="1201">
        <v>102.18</v>
      </c>
      <c r="M73" s="1201">
        <v>102.26</v>
      </c>
      <c r="N73" s="1201">
        <v>102.36</v>
      </c>
      <c r="O73" s="1201">
        <v>102.76</v>
      </c>
      <c r="P73" s="1201">
        <v>103.18</v>
      </c>
      <c r="Q73" s="1201">
        <v>103.3</v>
      </c>
      <c r="R73" s="1201">
        <v>103.7</v>
      </c>
      <c r="S73" s="1201">
        <v>104.2</v>
      </c>
      <c r="T73" s="1201">
        <v>104.7</v>
      </c>
      <c r="U73" s="4"/>
    </row>
    <row r="74" spans="1:21" x14ac:dyDescent="0.25">
      <c r="G74" s="4"/>
      <c r="H74" s="1198">
        <v>2017</v>
      </c>
      <c r="I74" s="1200">
        <v>100.36</v>
      </c>
      <c r="J74" s="1200">
        <v>100.44</v>
      </c>
      <c r="K74" s="1200">
        <v>100.57</v>
      </c>
      <c r="L74" s="1201">
        <v>100.8</v>
      </c>
      <c r="M74" s="1201">
        <v>100.77</v>
      </c>
      <c r="N74" s="1201">
        <v>101.23</v>
      </c>
      <c r="O74" s="1201">
        <v>101.26</v>
      </c>
      <c r="P74" s="1201">
        <v>101.12</v>
      </c>
      <c r="Q74" s="1201">
        <v>101.15</v>
      </c>
      <c r="R74" s="1201"/>
      <c r="S74" s="1201"/>
      <c r="T74" s="1201"/>
      <c r="U74" s="4"/>
    </row>
    <row r="75" spans="1:21" x14ac:dyDescent="0.25">
      <c r="G75" s="4"/>
      <c r="H75" s="173"/>
      <c r="I75" s="177"/>
      <c r="J75" s="177"/>
      <c r="K75" s="177"/>
      <c r="L75" s="176"/>
      <c r="M75" s="176"/>
      <c r="N75" s="176"/>
      <c r="O75" s="176"/>
      <c r="P75" s="176"/>
      <c r="Q75" s="176"/>
      <c r="R75" s="176"/>
      <c r="S75" s="176"/>
      <c r="T75" s="176"/>
      <c r="U75" s="4"/>
    </row>
    <row r="76" spans="1:21" x14ac:dyDescent="0.25">
      <c r="G76" s="4"/>
      <c r="H76" s="173"/>
      <c r="I76" s="177"/>
      <c r="J76" s="177"/>
      <c r="K76" s="177"/>
      <c r="L76" s="176"/>
      <c r="M76" s="176"/>
      <c r="N76" s="176"/>
      <c r="O76" s="176"/>
      <c r="P76" s="176"/>
      <c r="Q76" s="176"/>
      <c r="R76" s="176"/>
      <c r="S76" s="176"/>
      <c r="T76" s="176"/>
      <c r="U76" s="4"/>
    </row>
    <row r="77" spans="1:21" x14ac:dyDescent="0.25">
      <c r="I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81" spans="4:6" ht="57.75" customHeight="1" x14ac:dyDescent="0.25"/>
    <row r="83" spans="4:6" ht="12.75" x14ac:dyDescent="0.2">
      <c r="D83" s="184"/>
      <c r="E83" s="184"/>
      <c r="F83" s="184"/>
    </row>
    <row r="84" spans="4:6" ht="12.75" x14ac:dyDescent="0.2">
      <c r="D84" s="184"/>
      <c r="E84" s="184"/>
      <c r="F84" s="184"/>
    </row>
    <row r="85" spans="4:6" ht="12.75" x14ac:dyDescent="0.2">
      <c r="D85" s="184"/>
      <c r="E85" s="184"/>
      <c r="F85" s="184"/>
    </row>
    <row r="86" spans="4:6" ht="12.75" x14ac:dyDescent="0.2">
      <c r="D86" s="184"/>
      <c r="E86" s="184"/>
      <c r="F86" s="184"/>
    </row>
    <row r="87" spans="4:6" ht="12.75" x14ac:dyDescent="0.2">
      <c r="D87" s="184"/>
      <c r="E87" s="184"/>
      <c r="F87" s="184"/>
    </row>
    <row r="88" spans="4:6" ht="12.75" x14ac:dyDescent="0.2">
      <c r="D88" s="184"/>
      <c r="E88" s="184"/>
      <c r="F88" s="184"/>
    </row>
    <row r="89" spans="4:6" ht="12.75" x14ac:dyDescent="0.2">
      <c r="D89" s="184"/>
      <c r="E89" s="184"/>
      <c r="F89" s="184"/>
    </row>
    <row r="90" spans="4:6" ht="12.75" x14ac:dyDescent="0.2">
      <c r="D90" s="184"/>
      <c r="E90" s="184"/>
      <c r="F90" s="184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3"/>
  <sheetViews>
    <sheetView view="pageBreakPreview" topLeftCell="A117" zoomScale="90" zoomScaleNormal="95" zoomScaleSheetLayoutView="90" workbookViewId="0">
      <selection activeCell="L148" sqref="L148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9.85546875" style="12" customWidth="1"/>
    <col min="4" max="4" width="8.7109375" style="12" customWidth="1"/>
    <col min="5" max="5" width="8.28515625" style="12" customWidth="1"/>
    <col min="6" max="9" width="8.7109375" style="12" customWidth="1"/>
    <col min="10" max="11" width="7.7109375" style="12" customWidth="1"/>
    <col min="12" max="12" width="8.140625" style="12" customWidth="1"/>
    <col min="13" max="15" width="7.7109375" style="12" customWidth="1"/>
    <col min="16" max="16" width="10.28515625" style="12" customWidth="1"/>
    <col min="17" max="17" width="12.42578125" style="12" bestFit="1" customWidth="1"/>
    <col min="18" max="18" width="12.42578125" style="12" customWidth="1"/>
    <col min="19" max="258" width="9.140625" style="12"/>
    <col min="259" max="259" width="17.140625" style="12" customWidth="1"/>
    <col min="260" max="260" width="14.28515625" style="12" customWidth="1"/>
    <col min="261" max="261" width="8.7109375" style="12" customWidth="1"/>
    <col min="262" max="262" width="9.140625" style="12" customWidth="1"/>
    <col min="263" max="263" width="8.7109375" style="12" customWidth="1"/>
    <col min="264" max="264" width="8.28515625" style="12" customWidth="1"/>
    <col min="265" max="265" width="8.7109375" style="12" customWidth="1"/>
    <col min="266" max="267" width="7.7109375" style="12" customWidth="1"/>
    <col min="268" max="268" width="8.140625" style="12" customWidth="1"/>
    <col min="269" max="271" width="7.7109375" style="12" customWidth="1"/>
    <col min="272" max="272" width="10.28515625" style="12" customWidth="1"/>
    <col min="273" max="273" width="12.42578125" style="12" bestFit="1" customWidth="1"/>
    <col min="274" max="274" width="12.42578125" style="12" customWidth="1"/>
    <col min="275" max="514" width="9.140625" style="12"/>
    <col min="515" max="515" width="17.140625" style="12" customWidth="1"/>
    <col min="516" max="516" width="14.28515625" style="12" customWidth="1"/>
    <col min="517" max="517" width="8.7109375" style="12" customWidth="1"/>
    <col min="518" max="518" width="9.140625" style="12" customWidth="1"/>
    <col min="519" max="519" width="8.7109375" style="12" customWidth="1"/>
    <col min="520" max="520" width="8.28515625" style="12" customWidth="1"/>
    <col min="521" max="521" width="8.7109375" style="12" customWidth="1"/>
    <col min="522" max="523" width="7.7109375" style="12" customWidth="1"/>
    <col min="524" max="524" width="8.140625" style="12" customWidth="1"/>
    <col min="525" max="527" width="7.7109375" style="12" customWidth="1"/>
    <col min="528" max="528" width="10.28515625" style="12" customWidth="1"/>
    <col min="529" max="529" width="12.42578125" style="12" bestFit="1" customWidth="1"/>
    <col min="530" max="530" width="12.42578125" style="12" customWidth="1"/>
    <col min="531" max="770" width="9.140625" style="12"/>
    <col min="771" max="771" width="17.140625" style="12" customWidth="1"/>
    <col min="772" max="772" width="14.28515625" style="12" customWidth="1"/>
    <col min="773" max="773" width="8.7109375" style="12" customWidth="1"/>
    <col min="774" max="774" width="9.140625" style="12" customWidth="1"/>
    <col min="775" max="775" width="8.7109375" style="12" customWidth="1"/>
    <col min="776" max="776" width="8.28515625" style="12" customWidth="1"/>
    <col min="777" max="777" width="8.7109375" style="12" customWidth="1"/>
    <col min="778" max="779" width="7.7109375" style="12" customWidth="1"/>
    <col min="780" max="780" width="8.140625" style="12" customWidth="1"/>
    <col min="781" max="783" width="7.7109375" style="12" customWidth="1"/>
    <col min="784" max="784" width="10.28515625" style="12" customWidth="1"/>
    <col min="785" max="785" width="12.42578125" style="12" bestFit="1" customWidth="1"/>
    <col min="786" max="786" width="12.42578125" style="12" customWidth="1"/>
    <col min="787" max="1026" width="9.140625" style="12"/>
    <col min="1027" max="1027" width="17.140625" style="12" customWidth="1"/>
    <col min="1028" max="1028" width="14.28515625" style="12" customWidth="1"/>
    <col min="1029" max="1029" width="8.7109375" style="12" customWidth="1"/>
    <col min="1030" max="1030" width="9.140625" style="12" customWidth="1"/>
    <col min="1031" max="1031" width="8.7109375" style="12" customWidth="1"/>
    <col min="1032" max="1032" width="8.28515625" style="12" customWidth="1"/>
    <col min="1033" max="1033" width="8.7109375" style="12" customWidth="1"/>
    <col min="1034" max="1035" width="7.7109375" style="12" customWidth="1"/>
    <col min="1036" max="1036" width="8.140625" style="12" customWidth="1"/>
    <col min="1037" max="1039" width="7.7109375" style="12" customWidth="1"/>
    <col min="1040" max="1040" width="10.28515625" style="12" customWidth="1"/>
    <col min="1041" max="1041" width="12.42578125" style="12" bestFit="1" customWidth="1"/>
    <col min="1042" max="1042" width="12.42578125" style="12" customWidth="1"/>
    <col min="1043" max="1282" width="9.140625" style="12"/>
    <col min="1283" max="1283" width="17.140625" style="12" customWidth="1"/>
    <col min="1284" max="1284" width="14.28515625" style="12" customWidth="1"/>
    <col min="1285" max="1285" width="8.7109375" style="12" customWidth="1"/>
    <col min="1286" max="1286" width="9.140625" style="12" customWidth="1"/>
    <col min="1287" max="1287" width="8.7109375" style="12" customWidth="1"/>
    <col min="1288" max="1288" width="8.28515625" style="12" customWidth="1"/>
    <col min="1289" max="1289" width="8.7109375" style="12" customWidth="1"/>
    <col min="1290" max="1291" width="7.7109375" style="12" customWidth="1"/>
    <col min="1292" max="1292" width="8.140625" style="12" customWidth="1"/>
    <col min="1293" max="1295" width="7.7109375" style="12" customWidth="1"/>
    <col min="1296" max="1296" width="10.28515625" style="12" customWidth="1"/>
    <col min="1297" max="1297" width="12.42578125" style="12" bestFit="1" customWidth="1"/>
    <col min="1298" max="1298" width="12.42578125" style="12" customWidth="1"/>
    <col min="1299" max="1538" width="9.140625" style="12"/>
    <col min="1539" max="1539" width="17.140625" style="12" customWidth="1"/>
    <col min="1540" max="1540" width="14.28515625" style="12" customWidth="1"/>
    <col min="1541" max="1541" width="8.7109375" style="12" customWidth="1"/>
    <col min="1542" max="1542" width="9.140625" style="12" customWidth="1"/>
    <col min="1543" max="1543" width="8.7109375" style="12" customWidth="1"/>
    <col min="1544" max="1544" width="8.28515625" style="12" customWidth="1"/>
    <col min="1545" max="1545" width="8.7109375" style="12" customWidth="1"/>
    <col min="1546" max="1547" width="7.7109375" style="12" customWidth="1"/>
    <col min="1548" max="1548" width="8.140625" style="12" customWidth="1"/>
    <col min="1549" max="1551" width="7.7109375" style="12" customWidth="1"/>
    <col min="1552" max="1552" width="10.28515625" style="12" customWidth="1"/>
    <col min="1553" max="1553" width="12.42578125" style="12" bestFit="1" customWidth="1"/>
    <col min="1554" max="1554" width="12.42578125" style="12" customWidth="1"/>
    <col min="1555" max="1794" width="9.140625" style="12"/>
    <col min="1795" max="1795" width="17.140625" style="12" customWidth="1"/>
    <col min="1796" max="1796" width="14.28515625" style="12" customWidth="1"/>
    <col min="1797" max="1797" width="8.7109375" style="12" customWidth="1"/>
    <col min="1798" max="1798" width="9.140625" style="12" customWidth="1"/>
    <col min="1799" max="1799" width="8.7109375" style="12" customWidth="1"/>
    <col min="1800" max="1800" width="8.28515625" style="12" customWidth="1"/>
    <col min="1801" max="1801" width="8.7109375" style="12" customWidth="1"/>
    <col min="1802" max="1803" width="7.7109375" style="12" customWidth="1"/>
    <col min="1804" max="1804" width="8.140625" style="12" customWidth="1"/>
    <col min="1805" max="1807" width="7.7109375" style="12" customWidth="1"/>
    <col min="1808" max="1808" width="10.28515625" style="12" customWidth="1"/>
    <col min="1809" max="1809" width="12.42578125" style="12" bestFit="1" customWidth="1"/>
    <col min="1810" max="1810" width="12.42578125" style="12" customWidth="1"/>
    <col min="1811" max="2050" width="9.140625" style="12"/>
    <col min="2051" max="2051" width="17.140625" style="12" customWidth="1"/>
    <col min="2052" max="2052" width="14.28515625" style="12" customWidth="1"/>
    <col min="2053" max="2053" width="8.7109375" style="12" customWidth="1"/>
    <col min="2054" max="2054" width="9.140625" style="12" customWidth="1"/>
    <col min="2055" max="2055" width="8.7109375" style="12" customWidth="1"/>
    <col min="2056" max="2056" width="8.28515625" style="12" customWidth="1"/>
    <col min="2057" max="2057" width="8.7109375" style="12" customWidth="1"/>
    <col min="2058" max="2059" width="7.7109375" style="12" customWidth="1"/>
    <col min="2060" max="2060" width="8.140625" style="12" customWidth="1"/>
    <col min="2061" max="2063" width="7.7109375" style="12" customWidth="1"/>
    <col min="2064" max="2064" width="10.28515625" style="12" customWidth="1"/>
    <col min="2065" max="2065" width="12.42578125" style="12" bestFit="1" customWidth="1"/>
    <col min="2066" max="2066" width="12.42578125" style="12" customWidth="1"/>
    <col min="2067" max="2306" width="9.140625" style="12"/>
    <col min="2307" max="2307" width="17.140625" style="12" customWidth="1"/>
    <col min="2308" max="2308" width="14.28515625" style="12" customWidth="1"/>
    <col min="2309" max="2309" width="8.7109375" style="12" customWidth="1"/>
    <col min="2310" max="2310" width="9.140625" style="12" customWidth="1"/>
    <col min="2311" max="2311" width="8.7109375" style="12" customWidth="1"/>
    <col min="2312" max="2312" width="8.28515625" style="12" customWidth="1"/>
    <col min="2313" max="2313" width="8.7109375" style="12" customWidth="1"/>
    <col min="2314" max="2315" width="7.7109375" style="12" customWidth="1"/>
    <col min="2316" max="2316" width="8.140625" style="12" customWidth="1"/>
    <col min="2317" max="2319" width="7.7109375" style="12" customWidth="1"/>
    <col min="2320" max="2320" width="10.28515625" style="12" customWidth="1"/>
    <col min="2321" max="2321" width="12.42578125" style="12" bestFit="1" customWidth="1"/>
    <col min="2322" max="2322" width="12.42578125" style="12" customWidth="1"/>
    <col min="2323" max="2562" width="9.140625" style="12"/>
    <col min="2563" max="2563" width="17.140625" style="12" customWidth="1"/>
    <col min="2564" max="2564" width="14.28515625" style="12" customWidth="1"/>
    <col min="2565" max="2565" width="8.7109375" style="12" customWidth="1"/>
    <col min="2566" max="2566" width="9.140625" style="12" customWidth="1"/>
    <col min="2567" max="2567" width="8.7109375" style="12" customWidth="1"/>
    <col min="2568" max="2568" width="8.28515625" style="12" customWidth="1"/>
    <col min="2569" max="2569" width="8.7109375" style="12" customWidth="1"/>
    <col min="2570" max="2571" width="7.7109375" style="12" customWidth="1"/>
    <col min="2572" max="2572" width="8.140625" style="12" customWidth="1"/>
    <col min="2573" max="2575" width="7.7109375" style="12" customWidth="1"/>
    <col min="2576" max="2576" width="10.28515625" style="12" customWidth="1"/>
    <col min="2577" max="2577" width="12.42578125" style="12" bestFit="1" customWidth="1"/>
    <col min="2578" max="2578" width="12.42578125" style="12" customWidth="1"/>
    <col min="2579" max="2818" width="9.140625" style="12"/>
    <col min="2819" max="2819" width="17.140625" style="12" customWidth="1"/>
    <col min="2820" max="2820" width="14.28515625" style="12" customWidth="1"/>
    <col min="2821" max="2821" width="8.7109375" style="12" customWidth="1"/>
    <col min="2822" max="2822" width="9.140625" style="12" customWidth="1"/>
    <col min="2823" max="2823" width="8.7109375" style="12" customWidth="1"/>
    <col min="2824" max="2824" width="8.28515625" style="12" customWidth="1"/>
    <col min="2825" max="2825" width="8.7109375" style="12" customWidth="1"/>
    <col min="2826" max="2827" width="7.7109375" style="12" customWidth="1"/>
    <col min="2828" max="2828" width="8.140625" style="12" customWidth="1"/>
    <col min="2829" max="2831" width="7.7109375" style="12" customWidth="1"/>
    <col min="2832" max="2832" width="10.28515625" style="12" customWidth="1"/>
    <col min="2833" max="2833" width="12.42578125" style="12" bestFit="1" customWidth="1"/>
    <col min="2834" max="2834" width="12.42578125" style="12" customWidth="1"/>
    <col min="2835" max="3074" width="9.140625" style="12"/>
    <col min="3075" max="3075" width="17.140625" style="12" customWidth="1"/>
    <col min="3076" max="3076" width="14.28515625" style="12" customWidth="1"/>
    <col min="3077" max="3077" width="8.7109375" style="12" customWidth="1"/>
    <col min="3078" max="3078" width="9.140625" style="12" customWidth="1"/>
    <col min="3079" max="3079" width="8.7109375" style="12" customWidth="1"/>
    <col min="3080" max="3080" width="8.28515625" style="12" customWidth="1"/>
    <col min="3081" max="3081" width="8.7109375" style="12" customWidth="1"/>
    <col min="3082" max="3083" width="7.7109375" style="12" customWidth="1"/>
    <col min="3084" max="3084" width="8.140625" style="12" customWidth="1"/>
    <col min="3085" max="3087" width="7.7109375" style="12" customWidth="1"/>
    <col min="3088" max="3088" width="10.28515625" style="12" customWidth="1"/>
    <col min="3089" max="3089" width="12.42578125" style="12" bestFit="1" customWidth="1"/>
    <col min="3090" max="3090" width="12.42578125" style="12" customWidth="1"/>
    <col min="3091" max="3330" width="9.140625" style="12"/>
    <col min="3331" max="3331" width="17.140625" style="12" customWidth="1"/>
    <col min="3332" max="3332" width="14.28515625" style="12" customWidth="1"/>
    <col min="3333" max="3333" width="8.7109375" style="12" customWidth="1"/>
    <col min="3334" max="3334" width="9.140625" style="12" customWidth="1"/>
    <col min="3335" max="3335" width="8.7109375" style="12" customWidth="1"/>
    <col min="3336" max="3336" width="8.28515625" style="12" customWidth="1"/>
    <col min="3337" max="3337" width="8.7109375" style="12" customWidth="1"/>
    <col min="3338" max="3339" width="7.7109375" style="12" customWidth="1"/>
    <col min="3340" max="3340" width="8.140625" style="12" customWidth="1"/>
    <col min="3341" max="3343" width="7.7109375" style="12" customWidth="1"/>
    <col min="3344" max="3344" width="10.28515625" style="12" customWidth="1"/>
    <col min="3345" max="3345" width="12.42578125" style="12" bestFit="1" customWidth="1"/>
    <col min="3346" max="3346" width="12.42578125" style="12" customWidth="1"/>
    <col min="3347" max="3586" width="9.140625" style="12"/>
    <col min="3587" max="3587" width="17.140625" style="12" customWidth="1"/>
    <col min="3588" max="3588" width="14.28515625" style="12" customWidth="1"/>
    <col min="3589" max="3589" width="8.7109375" style="12" customWidth="1"/>
    <col min="3590" max="3590" width="9.140625" style="12" customWidth="1"/>
    <col min="3591" max="3591" width="8.7109375" style="12" customWidth="1"/>
    <col min="3592" max="3592" width="8.28515625" style="12" customWidth="1"/>
    <col min="3593" max="3593" width="8.7109375" style="12" customWidth="1"/>
    <col min="3594" max="3595" width="7.7109375" style="12" customWidth="1"/>
    <col min="3596" max="3596" width="8.140625" style="12" customWidth="1"/>
    <col min="3597" max="3599" width="7.7109375" style="12" customWidth="1"/>
    <col min="3600" max="3600" width="10.28515625" style="12" customWidth="1"/>
    <col min="3601" max="3601" width="12.42578125" style="12" bestFit="1" customWidth="1"/>
    <col min="3602" max="3602" width="12.42578125" style="12" customWidth="1"/>
    <col min="3603" max="3842" width="9.140625" style="12"/>
    <col min="3843" max="3843" width="17.140625" style="12" customWidth="1"/>
    <col min="3844" max="3844" width="14.28515625" style="12" customWidth="1"/>
    <col min="3845" max="3845" width="8.7109375" style="12" customWidth="1"/>
    <col min="3846" max="3846" width="9.140625" style="12" customWidth="1"/>
    <col min="3847" max="3847" width="8.7109375" style="12" customWidth="1"/>
    <col min="3848" max="3848" width="8.28515625" style="12" customWidth="1"/>
    <col min="3849" max="3849" width="8.7109375" style="12" customWidth="1"/>
    <col min="3850" max="3851" width="7.7109375" style="12" customWidth="1"/>
    <col min="3852" max="3852" width="8.140625" style="12" customWidth="1"/>
    <col min="3853" max="3855" width="7.7109375" style="12" customWidth="1"/>
    <col min="3856" max="3856" width="10.28515625" style="12" customWidth="1"/>
    <col min="3857" max="3857" width="12.42578125" style="12" bestFit="1" customWidth="1"/>
    <col min="3858" max="3858" width="12.42578125" style="12" customWidth="1"/>
    <col min="3859" max="4098" width="9.140625" style="12"/>
    <col min="4099" max="4099" width="17.140625" style="12" customWidth="1"/>
    <col min="4100" max="4100" width="14.28515625" style="12" customWidth="1"/>
    <col min="4101" max="4101" width="8.7109375" style="12" customWidth="1"/>
    <col min="4102" max="4102" width="9.140625" style="12" customWidth="1"/>
    <col min="4103" max="4103" width="8.7109375" style="12" customWidth="1"/>
    <col min="4104" max="4104" width="8.28515625" style="12" customWidth="1"/>
    <col min="4105" max="4105" width="8.7109375" style="12" customWidth="1"/>
    <col min="4106" max="4107" width="7.7109375" style="12" customWidth="1"/>
    <col min="4108" max="4108" width="8.140625" style="12" customWidth="1"/>
    <col min="4109" max="4111" width="7.7109375" style="12" customWidth="1"/>
    <col min="4112" max="4112" width="10.28515625" style="12" customWidth="1"/>
    <col min="4113" max="4113" width="12.42578125" style="12" bestFit="1" customWidth="1"/>
    <col min="4114" max="4114" width="12.42578125" style="12" customWidth="1"/>
    <col min="4115" max="4354" width="9.140625" style="12"/>
    <col min="4355" max="4355" width="17.140625" style="12" customWidth="1"/>
    <col min="4356" max="4356" width="14.28515625" style="12" customWidth="1"/>
    <col min="4357" max="4357" width="8.7109375" style="12" customWidth="1"/>
    <col min="4358" max="4358" width="9.140625" style="12" customWidth="1"/>
    <col min="4359" max="4359" width="8.7109375" style="12" customWidth="1"/>
    <col min="4360" max="4360" width="8.28515625" style="12" customWidth="1"/>
    <col min="4361" max="4361" width="8.7109375" style="12" customWidth="1"/>
    <col min="4362" max="4363" width="7.7109375" style="12" customWidth="1"/>
    <col min="4364" max="4364" width="8.140625" style="12" customWidth="1"/>
    <col min="4365" max="4367" width="7.7109375" style="12" customWidth="1"/>
    <col min="4368" max="4368" width="10.28515625" style="12" customWidth="1"/>
    <col min="4369" max="4369" width="12.42578125" style="12" bestFit="1" customWidth="1"/>
    <col min="4370" max="4370" width="12.42578125" style="12" customWidth="1"/>
    <col min="4371" max="4610" width="9.140625" style="12"/>
    <col min="4611" max="4611" width="17.140625" style="12" customWidth="1"/>
    <col min="4612" max="4612" width="14.28515625" style="12" customWidth="1"/>
    <col min="4613" max="4613" width="8.7109375" style="12" customWidth="1"/>
    <col min="4614" max="4614" width="9.140625" style="12" customWidth="1"/>
    <col min="4615" max="4615" width="8.7109375" style="12" customWidth="1"/>
    <col min="4616" max="4616" width="8.28515625" style="12" customWidth="1"/>
    <col min="4617" max="4617" width="8.7109375" style="12" customWidth="1"/>
    <col min="4618" max="4619" width="7.7109375" style="12" customWidth="1"/>
    <col min="4620" max="4620" width="8.140625" style="12" customWidth="1"/>
    <col min="4621" max="4623" width="7.7109375" style="12" customWidth="1"/>
    <col min="4624" max="4624" width="10.28515625" style="12" customWidth="1"/>
    <col min="4625" max="4625" width="12.42578125" style="12" bestFit="1" customWidth="1"/>
    <col min="4626" max="4626" width="12.42578125" style="12" customWidth="1"/>
    <col min="4627" max="4866" width="9.140625" style="12"/>
    <col min="4867" max="4867" width="17.140625" style="12" customWidth="1"/>
    <col min="4868" max="4868" width="14.28515625" style="12" customWidth="1"/>
    <col min="4869" max="4869" width="8.7109375" style="12" customWidth="1"/>
    <col min="4870" max="4870" width="9.140625" style="12" customWidth="1"/>
    <col min="4871" max="4871" width="8.7109375" style="12" customWidth="1"/>
    <col min="4872" max="4872" width="8.28515625" style="12" customWidth="1"/>
    <col min="4873" max="4873" width="8.7109375" style="12" customWidth="1"/>
    <col min="4874" max="4875" width="7.7109375" style="12" customWidth="1"/>
    <col min="4876" max="4876" width="8.140625" style="12" customWidth="1"/>
    <col min="4877" max="4879" width="7.7109375" style="12" customWidth="1"/>
    <col min="4880" max="4880" width="10.28515625" style="12" customWidth="1"/>
    <col min="4881" max="4881" width="12.42578125" style="12" bestFit="1" customWidth="1"/>
    <col min="4882" max="4882" width="12.42578125" style="12" customWidth="1"/>
    <col min="4883" max="5122" width="9.140625" style="12"/>
    <col min="5123" max="5123" width="17.140625" style="12" customWidth="1"/>
    <col min="5124" max="5124" width="14.28515625" style="12" customWidth="1"/>
    <col min="5125" max="5125" width="8.7109375" style="12" customWidth="1"/>
    <col min="5126" max="5126" width="9.140625" style="12" customWidth="1"/>
    <col min="5127" max="5127" width="8.7109375" style="12" customWidth="1"/>
    <col min="5128" max="5128" width="8.28515625" style="12" customWidth="1"/>
    <col min="5129" max="5129" width="8.7109375" style="12" customWidth="1"/>
    <col min="5130" max="5131" width="7.7109375" style="12" customWidth="1"/>
    <col min="5132" max="5132" width="8.140625" style="12" customWidth="1"/>
    <col min="5133" max="5135" width="7.7109375" style="12" customWidth="1"/>
    <col min="5136" max="5136" width="10.28515625" style="12" customWidth="1"/>
    <col min="5137" max="5137" width="12.42578125" style="12" bestFit="1" customWidth="1"/>
    <col min="5138" max="5138" width="12.42578125" style="12" customWidth="1"/>
    <col min="5139" max="5378" width="9.140625" style="12"/>
    <col min="5379" max="5379" width="17.140625" style="12" customWidth="1"/>
    <col min="5380" max="5380" width="14.28515625" style="12" customWidth="1"/>
    <col min="5381" max="5381" width="8.7109375" style="12" customWidth="1"/>
    <col min="5382" max="5382" width="9.140625" style="12" customWidth="1"/>
    <col min="5383" max="5383" width="8.7109375" style="12" customWidth="1"/>
    <col min="5384" max="5384" width="8.28515625" style="12" customWidth="1"/>
    <col min="5385" max="5385" width="8.7109375" style="12" customWidth="1"/>
    <col min="5386" max="5387" width="7.7109375" style="12" customWidth="1"/>
    <col min="5388" max="5388" width="8.140625" style="12" customWidth="1"/>
    <col min="5389" max="5391" width="7.7109375" style="12" customWidth="1"/>
    <col min="5392" max="5392" width="10.28515625" style="12" customWidth="1"/>
    <col min="5393" max="5393" width="12.42578125" style="12" bestFit="1" customWidth="1"/>
    <col min="5394" max="5394" width="12.42578125" style="12" customWidth="1"/>
    <col min="5395" max="5634" width="9.140625" style="12"/>
    <col min="5635" max="5635" width="17.140625" style="12" customWidth="1"/>
    <col min="5636" max="5636" width="14.28515625" style="12" customWidth="1"/>
    <col min="5637" max="5637" width="8.7109375" style="12" customWidth="1"/>
    <col min="5638" max="5638" width="9.140625" style="12" customWidth="1"/>
    <col min="5639" max="5639" width="8.7109375" style="12" customWidth="1"/>
    <col min="5640" max="5640" width="8.28515625" style="12" customWidth="1"/>
    <col min="5641" max="5641" width="8.7109375" style="12" customWidth="1"/>
    <col min="5642" max="5643" width="7.7109375" style="12" customWidth="1"/>
    <col min="5644" max="5644" width="8.140625" style="12" customWidth="1"/>
    <col min="5645" max="5647" width="7.7109375" style="12" customWidth="1"/>
    <col min="5648" max="5648" width="10.28515625" style="12" customWidth="1"/>
    <col min="5649" max="5649" width="12.42578125" style="12" bestFit="1" customWidth="1"/>
    <col min="5650" max="5650" width="12.42578125" style="12" customWidth="1"/>
    <col min="5651" max="5890" width="9.140625" style="12"/>
    <col min="5891" max="5891" width="17.140625" style="12" customWidth="1"/>
    <col min="5892" max="5892" width="14.28515625" style="12" customWidth="1"/>
    <col min="5893" max="5893" width="8.7109375" style="12" customWidth="1"/>
    <col min="5894" max="5894" width="9.140625" style="12" customWidth="1"/>
    <col min="5895" max="5895" width="8.7109375" style="12" customWidth="1"/>
    <col min="5896" max="5896" width="8.28515625" style="12" customWidth="1"/>
    <col min="5897" max="5897" width="8.7109375" style="12" customWidth="1"/>
    <col min="5898" max="5899" width="7.7109375" style="12" customWidth="1"/>
    <col min="5900" max="5900" width="8.140625" style="12" customWidth="1"/>
    <col min="5901" max="5903" width="7.7109375" style="12" customWidth="1"/>
    <col min="5904" max="5904" width="10.28515625" style="12" customWidth="1"/>
    <col min="5905" max="5905" width="12.42578125" style="12" bestFit="1" customWidth="1"/>
    <col min="5906" max="5906" width="12.42578125" style="12" customWidth="1"/>
    <col min="5907" max="6146" width="9.140625" style="12"/>
    <col min="6147" max="6147" width="17.140625" style="12" customWidth="1"/>
    <col min="6148" max="6148" width="14.28515625" style="12" customWidth="1"/>
    <col min="6149" max="6149" width="8.7109375" style="12" customWidth="1"/>
    <col min="6150" max="6150" width="9.140625" style="12" customWidth="1"/>
    <col min="6151" max="6151" width="8.7109375" style="12" customWidth="1"/>
    <col min="6152" max="6152" width="8.28515625" style="12" customWidth="1"/>
    <col min="6153" max="6153" width="8.7109375" style="12" customWidth="1"/>
    <col min="6154" max="6155" width="7.7109375" style="12" customWidth="1"/>
    <col min="6156" max="6156" width="8.140625" style="12" customWidth="1"/>
    <col min="6157" max="6159" width="7.7109375" style="12" customWidth="1"/>
    <col min="6160" max="6160" width="10.28515625" style="12" customWidth="1"/>
    <col min="6161" max="6161" width="12.42578125" style="12" bestFit="1" customWidth="1"/>
    <col min="6162" max="6162" width="12.42578125" style="12" customWidth="1"/>
    <col min="6163" max="6402" width="9.140625" style="12"/>
    <col min="6403" max="6403" width="17.140625" style="12" customWidth="1"/>
    <col min="6404" max="6404" width="14.28515625" style="12" customWidth="1"/>
    <col min="6405" max="6405" width="8.7109375" style="12" customWidth="1"/>
    <col min="6406" max="6406" width="9.140625" style="12" customWidth="1"/>
    <col min="6407" max="6407" width="8.7109375" style="12" customWidth="1"/>
    <col min="6408" max="6408" width="8.28515625" style="12" customWidth="1"/>
    <col min="6409" max="6409" width="8.7109375" style="12" customWidth="1"/>
    <col min="6410" max="6411" width="7.7109375" style="12" customWidth="1"/>
    <col min="6412" max="6412" width="8.140625" style="12" customWidth="1"/>
    <col min="6413" max="6415" width="7.7109375" style="12" customWidth="1"/>
    <col min="6416" max="6416" width="10.28515625" style="12" customWidth="1"/>
    <col min="6417" max="6417" width="12.42578125" style="12" bestFit="1" customWidth="1"/>
    <col min="6418" max="6418" width="12.42578125" style="12" customWidth="1"/>
    <col min="6419" max="6658" width="9.140625" style="12"/>
    <col min="6659" max="6659" width="17.140625" style="12" customWidth="1"/>
    <col min="6660" max="6660" width="14.28515625" style="12" customWidth="1"/>
    <col min="6661" max="6661" width="8.7109375" style="12" customWidth="1"/>
    <col min="6662" max="6662" width="9.140625" style="12" customWidth="1"/>
    <col min="6663" max="6663" width="8.7109375" style="12" customWidth="1"/>
    <col min="6664" max="6664" width="8.28515625" style="12" customWidth="1"/>
    <col min="6665" max="6665" width="8.7109375" style="12" customWidth="1"/>
    <col min="6666" max="6667" width="7.7109375" style="12" customWidth="1"/>
    <col min="6668" max="6668" width="8.140625" style="12" customWidth="1"/>
    <col min="6669" max="6671" width="7.7109375" style="12" customWidth="1"/>
    <col min="6672" max="6672" width="10.28515625" style="12" customWidth="1"/>
    <col min="6673" max="6673" width="12.42578125" style="12" bestFit="1" customWidth="1"/>
    <col min="6674" max="6674" width="12.42578125" style="12" customWidth="1"/>
    <col min="6675" max="6914" width="9.140625" style="12"/>
    <col min="6915" max="6915" width="17.140625" style="12" customWidth="1"/>
    <col min="6916" max="6916" width="14.28515625" style="12" customWidth="1"/>
    <col min="6917" max="6917" width="8.7109375" style="12" customWidth="1"/>
    <col min="6918" max="6918" width="9.140625" style="12" customWidth="1"/>
    <col min="6919" max="6919" width="8.7109375" style="12" customWidth="1"/>
    <col min="6920" max="6920" width="8.28515625" style="12" customWidth="1"/>
    <col min="6921" max="6921" width="8.7109375" style="12" customWidth="1"/>
    <col min="6922" max="6923" width="7.7109375" style="12" customWidth="1"/>
    <col min="6924" max="6924" width="8.140625" style="12" customWidth="1"/>
    <col min="6925" max="6927" width="7.7109375" style="12" customWidth="1"/>
    <col min="6928" max="6928" width="10.28515625" style="12" customWidth="1"/>
    <col min="6929" max="6929" width="12.42578125" style="12" bestFit="1" customWidth="1"/>
    <col min="6930" max="6930" width="12.42578125" style="12" customWidth="1"/>
    <col min="6931" max="7170" width="9.140625" style="12"/>
    <col min="7171" max="7171" width="17.140625" style="12" customWidth="1"/>
    <col min="7172" max="7172" width="14.28515625" style="12" customWidth="1"/>
    <col min="7173" max="7173" width="8.7109375" style="12" customWidth="1"/>
    <col min="7174" max="7174" width="9.140625" style="12" customWidth="1"/>
    <col min="7175" max="7175" width="8.7109375" style="12" customWidth="1"/>
    <col min="7176" max="7176" width="8.28515625" style="12" customWidth="1"/>
    <col min="7177" max="7177" width="8.7109375" style="12" customWidth="1"/>
    <col min="7178" max="7179" width="7.7109375" style="12" customWidth="1"/>
    <col min="7180" max="7180" width="8.140625" style="12" customWidth="1"/>
    <col min="7181" max="7183" width="7.7109375" style="12" customWidth="1"/>
    <col min="7184" max="7184" width="10.28515625" style="12" customWidth="1"/>
    <col min="7185" max="7185" width="12.42578125" style="12" bestFit="1" customWidth="1"/>
    <col min="7186" max="7186" width="12.42578125" style="12" customWidth="1"/>
    <col min="7187" max="7426" width="9.140625" style="12"/>
    <col min="7427" max="7427" width="17.140625" style="12" customWidth="1"/>
    <col min="7428" max="7428" width="14.28515625" style="12" customWidth="1"/>
    <col min="7429" max="7429" width="8.7109375" style="12" customWidth="1"/>
    <col min="7430" max="7430" width="9.140625" style="12" customWidth="1"/>
    <col min="7431" max="7431" width="8.7109375" style="12" customWidth="1"/>
    <col min="7432" max="7432" width="8.28515625" style="12" customWidth="1"/>
    <col min="7433" max="7433" width="8.7109375" style="12" customWidth="1"/>
    <col min="7434" max="7435" width="7.7109375" style="12" customWidth="1"/>
    <col min="7436" max="7436" width="8.140625" style="12" customWidth="1"/>
    <col min="7437" max="7439" width="7.7109375" style="12" customWidth="1"/>
    <col min="7440" max="7440" width="10.28515625" style="12" customWidth="1"/>
    <col min="7441" max="7441" width="12.42578125" style="12" bestFit="1" customWidth="1"/>
    <col min="7442" max="7442" width="12.42578125" style="12" customWidth="1"/>
    <col min="7443" max="7682" width="9.140625" style="12"/>
    <col min="7683" max="7683" width="17.140625" style="12" customWidth="1"/>
    <col min="7684" max="7684" width="14.28515625" style="12" customWidth="1"/>
    <col min="7685" max="7685" width="8.7109375" style="12" customWidth="1"/>
    <col min="7686" max="7686" width="9.140625" style="12" customWidth="1"/>
    <col min="7687" max="7687" width="8.7109375" style="12" customWidth="1"/>
    <col min="7688" max="7688" width="8.28515625" style="12" customWidth="1"/>
    <col min="7689" max="7689" width="8.7109375" style="12" customWidth="1"/>
    <col min="7690" max="7691" width="7.7109375" style="12" customWidth="1"/>
    <col min="7692" max="7692" width="8.140625" style="12" customWidth="1"/>
    <col min="7693" max="7695" width="7.7109375" style="12" customWidth="1"/>
    <col min="7696" max="7696" width="10.28515625" style="12" customWidth="1"/>
    <col min="7697" max="7697" width="12.42578125" style="12" bestFit="1" customWidth="1"/>
    <col min="7698" max="7698" width="12.42578125" style="12" customWidth="1"/>
    <col min="7699" max="7938" width="9.140625" style="12"/>
    <col min="7939" max="7939" width="17.140625" style="12" customWidth="1"/>
    <col min="7940" max="7940" width="14.28515625" style="12" customWidth="1"/>
    <col min="7941" max="7941" width="8.7109375" style="12" customWidth="1"/>
    <col min="7942" max="7942" width="9.140625" style="12" customWidth="1"/>
    <col min="7943" max="7943" width="8.7109375" style="12" customWidth="1"/>
    <col min="7944" max="7944" width="8.28515625" style="12" customWidth="1"/>
    <col min="7945" max="7945" width="8.7109375" style="12" customWidth="1"/>
    <col min="7946" max="7947" width="7.7109375" style="12" customWidth="1"/>
    <col min="7948" max="7948" width="8.140625" style="12" customWidth="1"/>
    <col min="7949" max="7951" width="7.7109375" style="12" customWidth="1"/>
    <col min="7952" max="7952" width="10.28515625" style="12" customWidth="1"/>
    <col min="7953" max="7953" width="12.42578125" style="12" bestFit="1" customWidth="1"/>
    <col min="7954" max="7954" width="12.42578125" style="12" customWidth="1"/>
    <col min="7955" max="8194" width="9.140625" style="12"/>
    <col min="8195" max="8195" width="17.140625" style="12" customWidth="1"/>
    <col min="8196" max="8196" width="14.28515625" style="12" customWidth="1"/>
    <col min="8197" max="8197" width="8.7109375" style="12" customWidth="1"/>
    <col min="8198" max="8198" width="9.140625" style="12" customWidth="1"/>
    <col min="8199" max="8199" width="8.7109375" style="12" customWidth="1"/>
    <col min="8200" max="8200" width="8.28515625" style="12" customWidth="1"/>
    <col min="8201" max="8201" width="8.7109375" style="12" customWidth="1"/>
    <col min="8202" max="8203" width="7.7109375" style="12" customWidth="1"/>
    <col min="8204" max="8204" width="8.140625" style="12" customWidth="1"/>
    <col min="8205" max="8207" width="7.7109375" style="12" customWidth="1"/>
    <col min="8208" max="8208" width="10.28515625" style="12" customWidth="1"/>
    <col min="8209" max="8209" width="12.42578125" style="12" bestFit="1" customWidth="1"/>
    <col min="8210" max="8210" width="12.42578125" style="12" customWidth="1"/>
    <col min="8211" max="8450" width="9.140625" style="12"/>
    <col min="8451" max="8451" width="17.140625" style="12" customWidth="1"/>
    <col min="8452" max="8452" width="14.28515625" style="12" customWidth="1"/>
    <col min="8453" max="8453" width="8.7109375" style="12" customWidth="1"/>
    <col min="8454" max="8454" width="9.140625" style="12" customWidth="1"/>
    <col min="8455" max="8455" width="8.7109375" style="12" customWidth="1"/>
    <col min="8456" max="8456" width="8.28515625" style="12" customWidth="1"/>
    <col min="8457" max="8457" width="8.7109375" style="12" customWidth="1"/>
    <col min="8458" max="8459" width="7.7109375" style="12" customWidth="1"/>
    <col min="8460" max="8460" width="8.140625" style="12" customWidth="1"/>
    <col min="8461" max="8463" width="7.7109375" style="12" customWidth="1"/>
    <col min="8464" max="8464" width="10.28515625" style="12" customWidth="1"/>
    <col min="8465" max="8465" width="12.42578125" style="12" bestFit="1" customWidth="1"/>
    <col min="8466" max="8466" width="12.42578125" style="12" customWidth="1"/>
    <col min="8467" max="8706" width="9.140625" style="12"/>
    <col min="8707" max="8707" width="17.140625" style="12" customWidth="1"/>
    <col min="8708" max="8708" width="14.28515625" style="12" customWidth="1"/>
    <col min="8709" max="8709" width="8.7109375" style="12" customWidth="1"/>
    <col min="8710" max="8710" width="9.140625" style="12" customWidth="1"/>
    <col min="8711" max="8711" width="8.7109375" style="12" customWidth="1"/>
    <col min="8712" max="8712" width="8.28515625" style="12" customWidth="1"/>
    <col min="8713" max="8713" width="8.7109375" style="12" customWidth="1"/>
    <col min="8714" max="8715" width="7.7109375" style="12" customWidth="1"/>
    <col min="8716" max="8716" width="8.140625" style="12" customWidth="1"/>
    <col min="8717" max="8719" width="7.7109375" style="12" customWidth="1"/>
    <col min="8720" max="8720" width="10.28515625" style="12" customWidth="1"/>
    <col min="8721" max="8721" width="12.42578125" style="12" bestFit="1" customWidth="1"/>
    <col min="8722" max="8722" width="12.42578125" style="12" customWidth="1"/>
    <col min="8723" max="8962" width="9.140625" style="12"/>
    <col min="8963" max="8963" width="17.140625" style="12" customWidth="1"/>
    <col min="8964" max="8964" width="14.28515625" style="12" customWidth="1"/>
    <col min="8965" max="8965" width="8.7109375" style="12" customWidth="1"/>
    <col min="8966" max="8966" width="9.140625" style="12" customWidth="1"/>
    <col min="8967" max="8967" width="8.7109375" style="12" customWidth="1"/>
    <col min="8968" max="8968" width="8.28515625" style="12" customWidth="1"/>
    <col min="8969" max="8969" width="8.7109375" style="12" customWidth="1"/>
    <col min="8970" max="8971" width="7.7109375" style="12" customWidth="1"/>
    <col min="8972" max="8972" width="8.140625" style="12" customWidth="1"/>
    <col min="8973" max="8975" width="7.7109375" style="12" customWidth="1"/>
    <col min="8976" max="8976" width="10.28515625" style="12" customWidth="1"/>
    <col min="8977" max="8977" width="12.42578125" style="12" bestFit="1" customWidth="1"/>
    <col min="8978" max="8978" width="12.42578125" style="12" customWidth="1"/>
    <col min="8979" max="9218" width="9.140625" style="12"/>
    <col min="9219" max="9219" width="17.140625" style="12" customWidth="1"/>
    <col min="9220" max="9220" width="14.28515625" style="12" customWidth="1"/>
    <col min="9221" max="9221" width="8.7109375" style="12" customWidth="1"/>
    <col min="9222" max="9222" width="9.140625" style="12" customWidth="1"/>
    <col min="9223" max="9223" width="8.7109375" style="12" customWidth="1"/>
    <col min="9224" max="9224" width="8.28515625" style="12" customWidth="1"/>
    <col min="9225" max="9225" width="8.7109375" style="12" customWidth="1"/>
    <col min="9226" max="9227" width="7.7109375" style="12" customWidth="1"/>
    <col min="9228" max="9228" width="8.140625" style="12" customWidth="1"/>
    <col min="9229" max="9231" width="7.7109375" style="12" customWidth="1"/>
    <col min="9232" max="9232" width="10.28515625" style="12" customWidth="1"/>
    <col min="9233" max="9233" width="12.42578125" style="12" bestFit="1" customWidth="1"/>
    <col min="9234" max="9234" width="12.42578125" style="12" customWidth="1"/>
    <col min="9235" max="9474" width="9.140625" style="12"/>
    <col min="9475" max="9475" width="17.140625" style="12" customWidth="1"/>
    <col min="9476" max="9476" width="14.28515625" style="12" customWidth="1"/>
    <col min="9477" max="9477" width="8.7109375" style="12" customWidth="1"/>
    <col min="9478" max="9478" width="9.140625" style="12" customWidth="1"/>
    <col min="9479" max="9479" width="8.7109375" style="12" customWidth="1"/>
    <col min="9480" max="9480" width="8.28515625" style="12" customWidth="1"/>
    <col min="9481" max="9481" width="8.7109375" style="12" customWidth="1"/>
    <col min="9482" max="9483" width="7.7109375" style="12" customWidth="1"/>
    <col min="9484" max="9484" width="8.140625" style="12" customWidth="1"/>
    <col min="9485" max="9487" width="7.7109375" style="12" customWidth="1"/>
    <col min="9488" max="9488" width="10.28515625" style="12" customWidth="1"/>
    <col min="9489" max="9489" width="12.42578125" style="12" bestFit="1" customWidth="1"/>
    <col min="9490" max="9490" width="12.42578125" style="12" customWidth="1"/>
    <col min="9491" max="9730" width="9.140625" style="12"/>
    <col min="9731" max="9731" width="17.140625" style="12" customWidth="1"/>
    <col min="9732" max="9732" width="14.28515625" style="12" customWidth="1"/>
    <col min="9733" max="9733" width="8.7109375" style="12" customWidth="1"/>
    <col min="9734" max="9734" width="9.140625" style="12" customWidth="1"/>
    <col min="9735" max="9735" width="8.7109375" style="12" customWidth="1"/>
    <col min="9736" max="9736" width="8.28515625" style="12" customWidth="1"/>
    <col min="9737" max="9737" width="8.7109375" style="12" customWidth="1"/>
    <col min="9738" max="9739" width="7.7109375" style="12" customWidth="1"/>
    <col min="9740" max="9740" width="8.140625" style="12" customWidth="1"/>
    <col min="9741" max="9743" width="7.7109375" style="12" customWidth="1"/>
    <col min="9744" max="9744" width="10.28515625" style="12" customWidth="1"/>
    <col min="9745" max="9745" width="12.42578125" style="12" bestFit="1" customWidth="1"/>
    <col min="9746" max="9746" width="12.42578125" style="12" customWidth="1"/>
    <col min="9747" max="9986" width="9.140625" style="12"/>
    <col min="9987" max="9987" width="17.140625" style="12" customWidth="1"/>
    <col min="9988" max="9988" width="14.28515625" style="12" customWidth="1"/>
    <col min="9989" max="9989" width="8.7109375" style="12" customWidth="1"/>
    <col min="9990" max="9990" width="9.140625" style="12" customWidth="1"/>
    <col min="9991" max="9991" width="8.7109375" style="12" customWidth="1"/>
    <col min="9992" max="9992" width="8.28515625" style="12" customWidth="1"/>
    <col min="9993" max="9993" width="8.7109375" style="12" customWidth="1"/>
    <col min="9994" max="9995" width="7.7109375" style="12" customWidth="1"/>
    <col min="9996" max="9996" width="8.140625" style="12" customWidth="1"/>
    <col min="9997" max="9999" width="7.7109375" style="12" customWidth="1"/>
    <col min="10000" max="10000" width="10.28515625" style="12" customWidth="1"/>
    <col min="10001" max="10001" width="12.42578125" style="12" bestFit="1" customWidth="1"/>
    <col min="10002" max="10002" width="12.42578125" style="12" customWidth="1"/>
    <col min="10003" max="10242" width="9.140625" style="12"/>
    <col min="10243" max="10243" width="17.140625" style="12" customWidth="1"/>
    <col min="10244" max="10244" width="14.28515625" style="12" customWidth="1"/>
    <col min="10245" max="10245" width="8.7109375" style="12" customWidth="1"/>
    <col min="10246" max="10246" width="9.140625" style="12" customWidth="1"/>
    <col min="10247" max="10247" width="8.7109375" style="12" customWidth="1"/>
    <col min="10248" max="10248" width="8.28515625" style="12" customWidth="1"/>
    <col min="10249" max="10249" width="8.7109375" style="12" customWidth="1"/>
    <col min="10250" max="10251" width="7.7109375" style="12" customWidth="1"/>
    <col min="10252" max="10252" width="8.140625" style="12" customWidth="1"/>
    <col min="10253" max="10255" width="7.7109375" style="12" customWidth="1"/>
    <col min="10256" max="10256" width="10.28515625" style="12" customWidth="1"/>
    <col min="10257" max="10257" width="12.42578125" style="12" bestFit="1" customWidth="1"/>
    <col min="10258" max="10258" width="12.42578125" style="12" customWidth="1"/>
    <col min="10259" max="10498" width="9.140625" style="12"/>
    <col min="10499" max="10499" width="17.140625" style="12" customWidth="1"/>
    <col min="10500" max="10500" width="14.28515625" style="12" customWidth="1"/>
    <col min="10501" max="10501" width="8.7109375" style="12" customWidth="1"/>
    <col min="10502" max="10502" width="9.140625" style="12" customWidth="1"/>
    <col min="10503" max="10503" width="8.7109375" style="12" customWidth="1"/>
    <col min="10504" max="10504" width="8.28515625" style="12" customWidth="1"/>
    <col min="10505" max="10505" width="8.7109375" style="12" customWidth="1"/>
    <col min="10506" max="10507" width="7.7109375" style="12" customWidth="1"/>
    <col min="10508" max="10508" width="8.140625" style="12" customWidth="1"/>
    <col min="10509" max="10511" width="7.7109375" style="12" customWidth="1"/>
    <col min="10512" max="10512" width="10.28515625" style="12" customWidth="1"/>
    <col min="10513" max="10513" width="12.42578125" style="12" bestFit="1" customWidth="1"/>
    <col min="10514" max="10514" width="12.42578125" style="12" customWidth="1"/>
    <col min="10515" max="10754" width="9.140625" style="12"/>
    <col min="10755" max="10755" width="17.140625" style="12" customWidth="1"/>
    <col min="10756" max="10756" width="14.28515625" style="12" customWidth="1"/>
    <col min="10757" max="10757" width="8.7109375" style="12" customWidth="1"/>
    <col min="10758" max="10758" width="9.140625" style="12" customWidth="1"/>
    <col min="10759" max="10759" width="8.7109375" style="12" customWidth="1"/>
    <col min="10760" max="10760" width="8.28515625" style="12" customWidth="1"/>
    <col min="10761" max="10761" width="8.7109375" style="12" customWidth="1"/>
    <col min="10762" max="10763" width="7.7109375" style="12" customWidth="1"/>
    <col min="10764" max="10764" width="8.140625" style="12" customWidth="1"/>
    <col min="10765" max="10767" width="7.7109375" style="12" customWidth="1"/>
    <col min="10768" max="10768" width="10.28515625" style="12" customWidth="1"/>
    <col min="10769" max="10769" width="12.42578125" style="12" bestFit="1" customWidth="1"/>
    <col min="10770" max="10770" width="12.42578125" style="12" customWidth="1"/>
    <col min="10771" max="11010" width="9.140625" style="12"/>
    <col min="11011" max="11011" width="17.140625" style="12" customWidth="1"/>
    <col min="11012" max="11012" width="14.28515625" style="12" customWidth="1"/>
    <col min="11013" max="11013" width="8.7109375" style="12" customWidth="1"/>
    <col min="11014" max="11014" width="9.140625" style="12" customWidth="1"/>
    <col min="11015" max="11015" width="8.7109375" style="12" customWidth="1"/>
    <col min="11016" max="11016" width="8.28515625" style="12" customWidth="1"/>
    <col min="11017" max="11017" width="8.7109375" style="12" customWidth="1"/>
    <col min="11018" max="11019" width="7.7109375" style="12" customWidth="1"/>
    <col min="11020" max="11020" width="8.140625" style="12" customWidth="1"/>
    <col min="11021" max="11023" width="7.7109375" style="12" customWidth="1"/>
    <col min="11024" max="11024" width="10.28515625" style="12" customWidth="1"/>
    <col min="11025" max="11025" width="12.42578125" style="12" bestFit="1" customWidth="1"/>
    <col min="11026" max="11026" width="12.42578125" style="12" customWidth="1"/>
    <col min="11027" max="11266" width="9.140625" style="12"/>
    <col min="11267" max="11267" width="17.140625" style="12" customWidth="1"/>
    <col min="11268" max="11268" width="14.28515625" style="12" customWidth="1"/>
    <col min="11269" max="11269" width="8.7109375" style="12" customWidth="1"/>
    <col min="11270" max="11270" width="9.140625" style="12" customWidth="1"/>
    <col min="11271" max="11271" width="8.7109375" style="12" customWidth="1"/>
    <col min="11272" max="11272" width="8.28515625" style="12" customWidth="1"/>
    <col min="11273" max="11273" width="8.7109375" style="12" customWidth="1"/>
    <col min="11274" max="11275" width="7.7109375" style="12" customWidth="1"/>
    <col min="11276" max="11276" width="8.140625" style="12" customWidth="1"/>
    <col min="11277" max="11279" width="7.7109375" style="12" customWidth="1"/>
    <col min="11280" max="11280" width="10.28515625" style="12" customWidth="1"/>
    <col min="11281" max="11281" width="12.42578125" style="12" bestFit="1" customWidth="1"/>
    <col min="11282" max="11282" width="12.42578125" style="12" customWidth="1"/>
    <col min="11283" max="11522" width="9.140625" style="12"/>
    <col min="11523" max="11523" width="17.140625" style="12" customWidth="1"/>
    <col min="11524" max="11524" width="14.28515625" style="12" customWidth="1"/>
    <col min="11525" max="11525" width="8.7109375" style="12" customWidth="1"/>
    <col min="11526" max="11526" width="9.140625" style="12" customWidth="1"/>
    <col min="11527" max="11527" width="8.7109375" style="12" customWidth="1"/>
    <col min="11528" max="11528" width="8.28515625" style="12" customWidth="1"/>
    <col min="11529" max="11529" width="8.7109375" style="12" customWidth="1"/>
    <col min="11530" max="11531" width="7.7109375" style="12" customWidth="1"/>
    <col min="11532" max="11532" width="8.140625" style="12" customWidth="1"/>
    <col min="11533" max="11535" width="7.7109375" style="12" customWidth="1"/>
    <col min="11536" max="11536" width="10.28515625" style="12" customWidth="1"/>
    <col min="11537" max="11537" width="12.42578125" style="12" bestFit="1" customWidth="1"/>
    <col min="11538" max="11538" width="12.42578125" style="12" customWidth="1"/>
    <col min="11539" max="11778" width="9.140625" style="12"/>
    <col min="11779" max="11779" width="17.140625" style="12" customWidth="1"/>
    <col min="11780" max="11780" width="14.28515625" style="12" customWidth="1"/>
    <col min="11781" max="11781" width="8.7109375" style="12" customWidth="1"/>
    <col min="11782" max="11782" width="9.140625" style="12" customWidth="1"/>
    <col min="11783" max="11783" width="8.7109375" style="12" customWidth="1"/>
    <col min="11784" max="11784" width="8.28515625" style="12" customWidth="1"/>
    <col min="11785" max="11785" width="8.7109375" style="12" customWidth="1"/>
    <col min="11786" max="11787" width="7.7109375" style="12" customWidth="1"/>
    <col min="11788" max="11788" width="8.140625" style="12" customWidth="1"/>
    <col min="11789" max="11791" width="7.7109375" style="12" customWidth="1"/>
    <col min="11792" max="11792" width="10.28515625" style="12" customWidth="1"/>
    <col min="11793" max="11793" width="12.42578125" style="12" bestFit="1" customWidth="1"/>
    <col min="11794" max="11794" width="12.42578125" style="12" customWidth="1"/>
    <col min="11795" max="12034" width="9.140625" style="12"/>
    <col min="12035" max="12035" width="17.140625" style="12" customWidth="1"/>
    <col min="12036" max="12036" width="14.28515625" style="12" customWidth="1"/>
    <col min="12037" max="12037" width="8.7109375" style="12" customWidth="1"/>
    <col min="12038" max="12038" width="9.140625" style="12" customWidth="1"/>
    <col min="12039" max="12039" width="8.7109375" style="12" customWidth="1"/>
    <col min="12040" max="12040" width="8.28515625" style="12" customWidth="1"/>
    <col min="12041" max="12041" width="8.7109375" style="12" customWidth="1"/>
    <col min="12042" max="12043" width="7.7109375" style="12" customWidth="1"/>
    <col min="12044" max="12044" width="8.140625" style="12" customWidth="1"/>
    <col min="12045" max="12047" width="7.7109375" style="12" customWidth="1"/>
    <col min="12048" max="12048" width="10.28515625" style="12" customWidth="1"/>
    <col min="12049" max="12049" width="12.42578125" style="12" bestFit="1" customWidth="1"/>
    <col min="12050" max="12050" width="12.42578125" style="12" customWidth="1"/>
    <col min="12051" max="12290" width="9.140625" style="12"/>
    <col min="12291" max="12291" width="17.140625" style="12" customWidth="1"/>
    <col min="12292" max="12292" width="14.28515625" style="12" customWidth="1"/>
    <col min="12293" max="12293" width="8.7109375" style="12" customWidth="1"/>
    <col min="12294" max="12294" width="9.140625" style="12" customWidth="1"/>
    <col min="12295" max="12295" width="8.7109375" style="12" customWidth="1"/>
    <col min="12296" max="12296" width="8.28515625" style="12" customWidth="1"/>
    <col min="12297" max="12297" width="8.7109375" style="12" customWidth="1"/>
    <col min="12298" max="12299" width="7.7109375" style="12" customWidth="1"/>
    <col min="12300" max="12300" width="8.140625" style="12" customWidth="1"/>
    <col min="12301" max="12303" width="7.7109375" style="12" customWidth="1"/>
    <col min="12304" max="12304" width="10.28515625" style="12" customWidth="1"/>
    <col min="12305" max="12305" width="12.42578125" style="12" bestFit="1" customWidth="1"/>
    <col min="12306" max="12306" width="12.42578125" style="12" customWidth="1"/>
    <col min="12307" max="12546" width="9.140625" style="12"/>
    <col min="12547" max="12547" width="17.140625" style="12" customWidth="1"/>
    <col min="12548" max="12548" width="14.28515625" style="12" customWidth="1"/>
    <col min="12549" max="12549" width="8.7109375" style="12" customWidth="1"/>
    <col min="12550" max="12550" width="9.140625" style="12" customWidth="1"/>
    <col min="12551" max="12551" width="8.7109375" style="12" customWidth="1"/>
    <col min="12552" max="12552" width="8.28515625" style="12" customWidth="1"/>
    <col min="12553" max="12553" width="8.7109375" style="12" customWidth="1"/>
    <col min="12554" max="12555" width="7.7109375" style="12" customWidth="1"/>
    <col min="12556" max="12556" width="8.140625" style="12" customWidth="1"/>
    <col min="12557" max="12559" width="7.7109375" style="12" customWidth="1"/>
    <col min="12560" max="12560" width="10.28515625" style="12" customWidth="1"/>
    <col min="12561" max="12561" width="12.42578125" style="12" bestFit="1" customWidth="1"/>
    <col min="12562" max="12562" width="12.42578125" style="12" customWidth="1"/>
    <col min="12563" max="12802" width="9.140625" style="12"/>
    <col min="12803" max="12803" width="17.140625" style="12" customWidth="1"/>
    <col min="12804" max="12804" width="14.28515625" style="12" customWidth="1"/>
    <col min="12805" max="12805" width="8.7109375" style="12" customWidth="1"/>
    <col min="12806" max="12806" width="9.140625" style="12" customWidth="1"/>
    <col min="12807" max="12807" width="8.7109375" style="12" customWidth="1"/>
    <col min="12808" max="12808" width="8.28515625" style="12" customWidth="1"/>
    <col min="12809" max="12809" width="8.7109375" style="12" customWidth="1"/>
    <col min="12810" max="12811" width="7.7109375" style="12" customWidth="1"/>
    <col min="12812" max="12812" width="8.140625" style="12" customWidth="1"/>
    <col min="12813" max="12815" width="7.7109375" style="12" customWidth="1"/>
    <col min="12816" max="12816" width="10.28515625" style="12" customWidth="1"/>
    <col min="12817" max="12817" width="12.42578125" style="12" bestFit="1" customWidth="1"/>
    <col min="12818" max="12818" width="12.42578125" style="12" customWidth="1"/>
    <col min="12819" max="13058" width="9.140625" style="12"/>
    <col min="13059" max="13059" width="17.140625" style="12" customWidth="1"/>
    <col min="13060" max="13060" width="14.28515625" style="12" customWidth="1"/>
    <col min="13061" max="13061" width="8.7109375" style="12" customWidth="1"/>
    <col min="13062" max="13062" width="9.140625" style="12" customWidth="1"/>
    <col min="13063" max="13063" width="8.7109375" style="12" customWidth="1"/>
    <col min="13064" max="13064" width="8.28515625" style="12" customWidth="1"/>
    <col min="13065" max="13065" width="8.7109375" style="12" customWidth="1"/>
    <col min="13066" max="13067" width="7.7109375" style="12" customWidth="1"/>
    <col min="13068" max="13068" width="8.140625" style="12" customWidth="1"/>
    <col min="13069" max="13071" width="7.7109375" style="12" customWidth="1"/>
    <col min="13072" max="13072" width="10.28515625" style="12" customWidth="1"/>
    <col min="13073" max="13073" width="12.42578125" style="12" bestFit="1" customWidth="1"/>
    <col min="13074" max="13074" width="12.42578125" style="12" customWidth="1"/>
    <col min="13075" max="13314" width="9.140625" style="12"/>
    <col min="13315" max="13315" width="17.140625" style="12" customWidth="1"/>
    <col min="13316" max="13316" width="14.28515625" style="12" customWidth="1"/>
    <col min="13317" max="13317" width="8.7109375" style="12" customWidth="1"/>
    <col min="13318" max="13318" width="9.140625" style="12" customWidth="1"/>
    <col min="13319" max="13319" width="8.7109375" style="12" customWidth="1"/>
    <col min="13320" max="13320" width="8.28515625" style="12" customWidth="1"/>
    <col min="13321" max="13321" width="8.7109375" style="12" customWidth="1"/>
    <col min="13322" max="13323" width="7.7109375" style="12" customWidth="1"/>
    <col min="13324" max="13324" width="8.140625" style="12" customWidth="1"/>
    <col min="13325" max="13327" width="7.7109375" style="12" customWidth="1"/>
    <col min="13328" max="13328" width="10.28515625" style="12" customWidth="1"/>
    <col min="13329" max="13329" width="12.42578125" style="12" bestFit="1" customWidth="1"/>
    <col min="13330" max="13330" width="12.42578125" style="12" customWidth="1"/>
    <col min="13331" max="13570" width="9.140625" style="12"/>
    <col min="13571" max="13571" width="17.140625" style="12" customWidth="1"/>
    <col min="13572" max="13572" width="14.28515625" style="12" customWidth="1"/>
    <col min="13573" max="13573" width="8.7109375" style="12" customWidth="1"/>
    <col min="13574" max="13574" width="9.140625" style="12" customWidth="1"/>
    <col min="13575" max="13575" width="8.7109375" style="12" customWidth="1"/>
    <col min="13576" max="13576" width="8.28515625" style="12" customWidth="1"/>
    <col min="13577" max="13577" width="8.7109375" style="12" customWidth="1"/>
    <col min="13578" max="13579" width="7.7109375" style="12" customWidth="1"/>
    <col min="13580" max="13580" width="8.140625" style="12" customWidth="1"/>
    <col min="13581" max="13583" width="7.7109375" style="12" customWidth="1"/>
    <col min="13584" max="13584" width="10.28515625" style="12" customWidth="1"/>
    <col min="13585" max="13585" width="12.42578125" style="12" bestFit="1" customWidth="1"/>
    <col min="13586" max="13586" width="12.42578125" style="12" customWidth="1"/>
    <col min="13587" max="13826" width="9.140625" style="12"/>
    <col min="13827" max="13827" width="17.140625" style="12" customWidth="1"/>
    <col min="13828" max="13828" width="14.28515625" style="12" customWidth="1"/>
    <col min="13829" max="13829" width="8.7109375" style="12" customWidth="1"/>
    <col min="13830" max="13830" width="9.140625" style="12" customWidth="1"/>
    <col min="13831" max="13831" width="8.7109375" style="12" customWidth="1"/>
    <col min="13832" max="13832" width="8.28515625" style="12" customWidth="1"/>
    <col min="13833" max="13833" width="8.7109375" style="12" customWidth="1"/>
    <col min="13834" max="13835" width="7.7109375" style="12" customWidth="1"/>
    <col min="13836" max="13836" width="8.140625" style="12" customWidth="1"/>
    <col min="13837" max="13839" width="7.7109375" style="12" customWidth="1"/>
    <col min="13840" max="13840" width="10.28515625" style="12" customWidth="1"/>
    <col min="13841" max="13841" width="12.42578125" style="12" bestFit="1" customWidth="1"/>
    <col min="13842" max="13842" width="12.42578125" style="12" customWidth="1"/>
    <col min="13843" max="14082" width="9.140625" style="12"/>
    <col min="14083" max="14083" width="17.140625" style="12" customWidth="1"/>
    <col min="14084" max="14084" width="14.28515625" style="12" customWidth="1"/>
    <col min="14085" max="14085" width="8.7109375" style="12" customWidth="1"/>
    <col min="14086" max="14086" width="9.140625" style="12" customWidth="1"/>
    <col min="14087" max="14087" width="8.7109375" style="12" customWidth="1"/>
    <col min="14088" max="14088" width="8.28515625" style="12" customWidth="1"/>
    <col min="14089" max="14089" width="8.7109375" style="12" customWidth="1"/>
    <col min="14090" max="14091" width="7.7109375" style="12" customWidth="1"/>
    <col min="14092" max="14092" width="8.140625" style="12" customWidth="1"/>
    <col min="14093" max="14095" width="7.7109375" style="12" customWidth="1"/>
    <col min="14096" max="14096" width="10.28515625" style="12" customWidth="1"/>
    <col min="14097" max="14097" width="12.42578125" style="12" bestFit="1" customWidth="1"/>
    <col min="14098" max="14098" width="12.42578125" style="12" customWidth="1"/>
    <col min="14099" max="14338" width="9.140625" style="12"/>
    <col min="14339" max="14339" width="17.140625" style="12" customWidth="1"/>
    <col min="14340" max="14340" width="14.28515625" style="12" customWidth="1"/>
    <col min="14341" max="14341" width="8.7109375" style="12" customWidth="1"/>
    <col min="14342" max="14342" width="9.140625" style="12" customWidth="1"/>
    <col min="14343" max="14343" width="8.7109375" style="12" customWidth="1"/>
    <col min="14344" max="14344" width="8.28515625" style="12" customWidth="1"/>
    <col min="14345" max="14345" width="8.7109375" style="12" customWidth="1"/>
    <col min="14346" max="14347" width="7.7109375" style="12" customWidth="1"/>
    <col min="14348" max="14348" width="8.140625" style="12" customWidth="1"/>
    <col min="14349" max="14351" width="7.7109375" style="12" customWidth="1"/>
    <col min="14352" max="14352" width="10.28515625" style="12" customWidth="1"/>
    <col min="14353" max="14353" width="12.42578125" style="12" bestFit="1" customWidth="1"/>
    <col min="14354" max="14354" width="12.42578125" style="12" customWidth="1"/>
    <col min="14355" max="14594" width="9.140625" style="12"/>
    <col min="14595" max="14595" width="17.140625" style="12" customWidth="1"/>
    <col min="14596" max="14596" width="14.28515625" style="12" customWidth="1"/>
    <col min="14597" max="14597" width="8.7109375" style="12" customWidth="1"/>
    <col min="14598" max="14598" width="9.140625" style="12" customWidth="1"/>
    <col min="14599" max="14599" width="8.7109375" style="12" customWidth="1"/>
    <col min="14600" max="14600" width="8.28515625" style="12" customWidth="1"/>
    <col min="14601" max="14601" width="8.7109375" style="12" customWidth="1"/>
    <col min="14602" max="14603" width="7.7109375" style="12" customWidth="1"/>
    <col min="14604" max="14604" width="8.140625" style="12" customWidth="1"/>
    <col min="14605" max="14607" width="7.7109375" style="12" customWidth="1"/>
    <col min="14608" max="14608" width="10.28515625" style="12" customWidth="1"/>
    <col min="14609" max="14609" width="12.42578125" style="12" bestFit="1" customWidth="1"/>
    <col min="14610" max="14610" width="12.42578125" style="12" customWidth="1"/>
    <col min="14611" max="14850" width="9.140625" style="12"/>
    <col min="14851" max="14851" width="17.140625" style="12" customWidth="1"/>
    <col min="14852" max="14852" width="14.28515625" style="12" customWidth="1"/>
    <col min="14853" max="14853" width="8.7109375" style="12" customWidth="1"/>
    <col min="14854" max="14854" width="9.140625" style="12" customWidth="1"/>
    <col min="14855" max="14855" width="8.7109375" style="12" customWidth="1"/>
    <col min="14856" max="14856" width="8.28515625" style="12" customWidth="1"/>
    <col min="14857" max="14857" width="8.7109375" style="12" customWidth="1"/>
    <col min="14858" max="14859" width="7.7109375" style="12" customWidth="1"/>
    <col min="14860" max="14860" width="8.140625" style="12" customWidth="1"/>
    <col min="14861" max="14863" width="7.7109375" style="12" customWidth="1"/>
    <col min="14864" max="14864" width="10.28515625" style="12" customWidth="1"/>
    <col min="14865" max="14865" width="12.42578125" style="12" bestFit="1" customWidth="1"/>
    <col min="14866" max="14866" width="12.42578125" style="12" customWidth="1"/>
    <col min="14867" max="15106" width="9.140625" style="12"/>
    <col min="15107" max="15107" width="17.140625" style="12" customWidth="1"/>
    <col min="15108" max="15108" width="14.28515625" style="12" customWidth="1"/>
    <col min="15109" max="15109" width="8.7109375" style="12" customWidth="1"/>
    <col min="15110" max="15110" width="9.140625" style="12" customWidth="1"/>
    <col min="15111" max="15111" width="8.7109375" style="12" customWidth="1"/>
    <col min="15112" max="15112" width="8.28515625" style="12" customWidth="1"/>
    <col min="15113" max="15113" width="8.7109375" style="12" customWidth="1"/>
    <col min="15114" max="15115" width="7.7109375" style="12" customWidth="1"/>
    <col min="15116" max="15116" width="8.140625" style="12" customWidth="1"/>
    <col min="15117" max="15119" width="7.7109375" style="12" customWidth="1"/>
    <col min="15120" max="15120" width="10.28515625" style="12" customWidth="1"/>
    <col min="15121" max="15121" width="12.42578125" style="12" bestFit="1" customWidth="1"/>
    <col min="15122" max="15122" width="12.42578125" style="12" customWidth="1"/>
    <col min="15123" max="15362" width="9.140625" style="12"/>
    <col min="15363" max="15363" width="17.140625" style="12" customWidth="1"/>
    <col min="15364" max="15364" width="14.28515625" style="12" customWidth="1"/>
    <col min="15365" max="15365" width="8.7109375" style="12" customWidth="1"/>
    <col min="15366" max="15366" width="9.140625" style="12" customWidth="1"/>
    <col min="15367" max="15367" width="8.7109375" style="12" customWidth="1"/>
    <col min="15368" max="15368" width="8.28515625" style="12" customWidth="1"/>
    <col min="15369" max="15369" width="8.7109375" style="12" customWidth="1"/>
    <col min="15370" max="15371" width="7.7109375" style="12" customWidth="1"/>
    <col min="15372" max="15372" width="8.140625" style="12" customWidth="1"/>
    <col min="15373" max="15375" width="7.7109375" style="12" customWidth="1"/>
    <col min="15376" max="15376" width="10.28515625" style="12" customWidth="1"/>
    <col min="15377" max="15377" width="12.42578125" style="12" bestFit="1" customWidth="1"/>
    <col min="15378" max="15378" width="12.42578125" style="12" customWidth="1"/>
    <col min="15379" max="15618" width="9.140625" style="12"/>
    <col min="15619" max="15619" width="17.140625" style="12" customWidth="1"/>
    <col min="15620" max="15620" width="14.28515625" style="12" customWidth="1"/>
    <col min="15621" max="15621" width="8.7109375" style="12" customWidth="1"/>
    <col min="15622" max="15622" width="9.140625" style="12" customWidth="1"/>
    <col min="15623" max="15623" width="8.7109375" style="12" customWidth="1"/>
    <col min="15624" max="15624" width="8.28515625" style="12" customWidth="1"/>
    <col min="15625" max="15625" width="8.7109375" style="12" customWidth="1"/>
    <col min="15626" max="15627" width="7.7109375" style="12" customWidth="1"/>
    <col min="15628" max="15628" width="8.140625" style="12" customWidth="1"/>
    <col min="15629" max="15631" width="7.7109375" style="12" customWidth="1"/>
    <col min="15632" max="15632" width="10.28515625" style="12" customWidth="1"/>
    <col min="15633" max="15633" width="12.42578125" style="12" bestFit="1" customWidth="1"/>
    <col min="15634" max="15634" width="12.42578125" style="12" customWidth="1"/>
    <col min="15635" max="15874" width="9.140625" style="12"/>
    <col min="15875" max="15875" width="17.140625" style="12" customWidth="1"/>
    <col min="15876" max="15876" width="14.28515625" style="12" customWidth="1"/>
    <col min="15877" max="15877" width="8.7109375" style="12" customWidth="1"/>
    <col min="15878" max="15878" width="9.140625" style="12" customWidth="1"/>
    <col min="15879" max="15879" width="8.7109375" style="12" customWidth="1"/>
    <col min="15880" max="15880" width="8.28515625" style="12" customWidth="1"/>
    <col min="15881" max="15881" width="8.7109375" style="12" customWidth="1"/>
    <col min="15882" max="15883" width="7.7109375" style="12" customWidth="1"/>
    <col min="15884" max="15884" width="8.140625" style="12" customWidth="1"/>
    <col min="15885" max="15887" width="7.7109375" style="12" customWidth="1"/>
    <col min="15888" max="15888" width="10.28515625" style="12" customWidth="1"/>
    <col min="15889" max="15889" width="12.42578125" style="12" bestFit="1" customWidth="1"/>
    <col min="15890" max="15890" width="12.42578125" style="12" customWidth="1"/>
    <col min="15891" max="16130" width="9.140625" style="12"/>
    <col min="16131" max="16131" width="17.140625" style="12" customWidth="1"/>
    <col min="16132" max="16132" width="14.28515625" style="12" customWidth="1"/>
    <col min="16133" max="16133" width="8.7109375" style="12" customWidth="1"/>
    <col min="16134" max="16134" width="9.140625" style="12" customWidth="1"/>
    <col min="16135" max="16135" width="8.7109375" style="12" customWidth="1"/>
    <col min="16136" max="16136" width="8.28515625" style="12" customWidth="1"/>
    <col min="16137" max="16137" width="8.7109375" style="12" customWidth="1"/>
    <col min="16138" max="16139" width="7.7109375" style="12" customWidth="1"/>
    <col min="16140" max="16140" width="8.140625" style="12" customWidth="1"/>
    <col min="16141" max="16143" width="7.7109375" style="12" customWidth="1"/>
    <col min="16144" max="16144" width="10.28515625" style="12" customWidth="1"/>
    <col min="16145" max="16145" width="12.42578125" style="12" bestFit="1" customWidth="1"/>
    <col min="16146" max="16146" width="12.42578125" style="12" customWidth="1"/>
    <col min="16147" max="16384" width="9.140625" style="12"/>
  </cols>
  <sheetData>
    <row r="1" spans="1:21" s="184" customFormat="1" ht="22.5" x14ac:dyDescent="0.2">
      <c r="A1" s="1618"/>
      <c r="B1" s="1618"/>
      <c r="C1" s="1618"/>
      <c r="D1" s="1618"/>
      <c r="E1" s="161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84" customFormat="1" ht="22.5" x14ac:dyDescent="0.2">
      <c r="A2" s="222"/>
      <c r="B2" s="222"/>
      <c r="C2" s="222"/>
      <c r="D2" s="222"/>
      <c r="E2" s="2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84" customFormat="1" ht="18.75" x14ac:dyDescent="0.2">
      <c r="A3" s="1554"/>
      <c r="B3" s="1854"/>
      <c r="C3" s="1855"/>
      <c r="D3" s="1855"/>
      <c r="E3" s="2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84" customFormat="1" ht="28.5" customHeight="1" x14ac:dyDescent="0.2">
      <c r="A4" s="1853"/>
      <c r="B4" s="1853"/>
      <c r="C4" s="221"/>
      <c r="D4" s="223"/>
      <c r="E4" s="22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84" customFormat="1" ht="23.25" customHeight="1" x14ac:dyDescent="0.3">
      <c r="A5" s="148"/>
      <c r="B5" s="9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84" customFormat="1" ht="21.75" customHeight="1" x14ac:dyDescent="0.25">
      <c r="A6" s="5"/>
      <c r="B6" s="9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84" customFormat="1" ht="21.75" customHeight="1" x14ac:dyDescent="0.25">
      <c r="A7" s="5"/>
      <c r="B7" s="9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84" customFormat="1" ht="21.75" customHeight="1" x14ac:dyDescent="0.25">
      <c r="A8" s="5"/>
      <c r="B8" s="9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84" customFormat="1" ht="21.75" customHeight="1" x14ac:dyDescent="0.25">
      <c r="A9" s="5"/>
      <c r="B9" s="9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84" customFormat="1" ht="21.75" customHeight="1" x14ac:dyDescent="0.25">
      <c r="A10" s="5"/>
      <c r="B10" s="9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84" customFormat="1" ht="21.75" customHeight="1" x14ac:dyDescent="0.25">
      <c r="A11" s="5"/>
      <c r="B11" s="9"/>
      <c r="C11" s="1"/>
      <c r="D11" s="1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84" customFormat="1" ht="21.75" customHeight="1" x14ac:dyDescent="0.25">
      <c r="A12" s="5"/>
      <c r="B12" s="9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84" customFormat="1" ht="21.75" customHeight="1" x14ac:dyDescent="0.25">
      <c r="A13" s="5"/>
      <c r="B13" s="9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84" customFormat="1" ht="21.75" customHeight="1" x14ac:dyDescent="0.25">
      <c r="A14" s="5"/>
      <c r="B14" s="9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84" customFormat="1" ht="21.75" customHeight="1" x14ac:dyDescent="0.25">
      <c r="A15" s="5"/>
      <c r="B15" s="9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84" customFormat="1" ht="21.75" customHeight="1" x14ac:dyDescent="0.25">
      <c r="A16" s="5"/>
      <c r="B16" s="9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84" customFormat="1" ht="21.75" customHeight="1" x14ac:dyDescent="0.25">
      <c r="A17" s="5"/>
      <c r="B17" s="9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84" customFormat="1" ht="21.75" customHeight="1" x14ac:dyDescent="0.25">
      <c r="A18" s="5"/>
      <c r="B18" s="9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84" customFormat="1" ht="21.75" customHeight="1" x14ac:dyDescent="0.25">
      <c r="A19" s="5"/>
      <c r="B19" s="9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84" customFormat="1" ht="21.75" customHeight="1" x14ac:dyDescent="0.25">
      <c r="A20" s="5"/>
      <c r="B20" s="9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84" customFormat="1" ht="21.75" customHeight="1" x14ac:dyDescent="0.25">
      <c r="A21" s="5"/>
      <c r="B21" s="9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84" customFormat="1" ht="21.75" customHeight="1" x14ac:dyDescent="0.25">
      <c r="A22" s="5"/>
      <c r="B22" s="9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184" customFormat="1" ht="21.75" customHeight="1" x14ac:dyDescent="0.25">
      <c r="A23" s="5"/>
      <c r="B23" s="9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184" customFormat="1" ht="21.75" customHeight="1" x14ac:dyDescent="0.25">
      <c r="A24" s="5"/>
      <c r="B24" s="9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184" customFormat="1" ht="21.75" customHeight="1" x14ac:dyDescent="0.25">
      <c r="A25" s="5"/>
      <c r="B25" s="9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184" customFormat="1" ht="21.75" customHeight="1" x14ac:dyDescent="0.25">
      <c r="A26" s="5"/>
      <c r="B26" s="9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184" customFormat="1" ht="21.75" customHeight="1" x14ac:dyDescent="0.25">
      <c r="A27" s="5"/>
      <c r="B27" s="9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184" customFormat="1" ht="21.75" customHeight="1" x14ac:dyDescent="0.25">
      <c r="A28" s="5"/>
      <c r="B28" s="9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84" customFormat="1" ht="21.75" customHeight="1" x14ac:dyDescent="0.25">
      <c r="A29" s="5"/>
      <c r="B29" s="9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84" customFormat="1" ht="21.75" customHeight="1" x14ac:dyDescent="0.25">
      <c r="A30" s="5"/>
      <c r="B30" s="9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84" customFormat="1" ht="21.75" customHeight="1" x14ac:dyDescent="0.25">
      <c r="A31" s="5"/>
      <c r="B31" s="9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84" customFormat="1" ht="21.75" customHeight="1" x14ac:dyDescent="0.25">
      <c r="A32" s="5"/>
      <c r="B32" s="9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84" customFormat="1" ht="21.75" customHeight="1" x14ac:dyDescent="0.25">
      <c r="A33" s="5"/>
      <c r="B33" s="9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84" customFormat="1" ht="21.75" customHeight="1" x14ac:dyDescent="0.25">
      <c r="A34" s="5"/>
      <c r="B34" s="9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184" customFormat="1" ht="27" customHeight="1" x14ac:dyDescent="0.2">
      <c r="A35" s="221"/>
      <c r="B35" s="9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5"/>
      <c r="B36" s="170"/>
      <c r="C36" s="1"/>
      <c r="D36" s="1"/>
      <c r="E36" s="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16" customFormat="1" ht="21.75" customHeight="1" x14ac:dyDescent="0.25">
      <c r="A37" s="35"/>
      <c r="B37" s="170"/>
      <c r="C37" s="1"/>
      <c r="D37" s="1"/>
      <c r="E37" s="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16" customFormat="1" ht="21.75" customHeight="1" x14ac:dyDescent="0.25">
      <c r="A38" s="35"/>
      <c r="B38" s="170"/>
      <c r="C38" s="1"/>
      <c r="D38" s="1"/>
      <c r="E38" s="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16" customFormat="1" ht="16.5" x14ac:dyDescent="0.25">
      <c r="A39" s="35"/>
      <c r="B39" s="170"/>
      <c r="C39" s="1"/>
      <c r="D39" s="1"/>
      <c r="E39" s="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16" customFormat="1" ht="16.5" x14ac:dyDescent="0.25">
      <c r="A40" s="35"/>
      <c r="B40" s="170"/>
      <c r="C40" s="1"/>
      <c r="D40" s="1"/>
      <c r="E40" s="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16" customFormat="1" ht="16.5" x14ac:dyDescent="0.25">
      <c r="A41" s="35"/>
      <c r="B41" s="170"/>
      <c r="C41" s="1"/>
      <c r="D41" s="1"/>
      <c r="E41" s="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16" customFormat="1" ht="16.5" x14ac:dyDescent="0.25">
      <c r="A42" s="35"/>
      <c r="B42" s="170"/>
      <c r="C42" s="1"/>
      <c r="D42" s="1"/>
      <c r="E42" s="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16" customFormat="1" ht="16.5" x14ac:dyDescent="0.25">
      <c r="A43" s="35"/>
      <c r="B43" s="170"/>
      <c r="C43" s="1"/>
      <c r="D43" s="1"/>
      <c r="E43" s="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16" customFormat="1" ht="16.5" x14ac:dyDescent="0.25">
      <c r="A44" s="35"/>
      <c r="B44" s="170"/>
      <c r="C44" s="1"/>
      <c r="D44" s="1"/>
      <c r="E44" s="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6" customFormat="1" ht="33" customHeight="1" x14ac:dyDescent="0.25">
      <c r="A45" s="35"/>
      <c r="B45" s="170"/>
      <c r="C45" s="1"/>
      <c r="D45" s="1"/>
      <c r="E45" s="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s="16" customFormat="1" ht="18" customHeight="1" x14ac:dyDescent="0.25">
      <c r="A46" s="32"/>
      <c r="B46" s="170"/>
      <c r="C46" s="1"/>
      <c r="D46" s="1"/>
      <c r="E46" s="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s="16" customFormat="1" ht="16.5" x14ac:dyDescent="0.25">
      <c r="A47" s="32"/>
      <c r="B47" s="170"/>
      <c r="C47" s="1"/>
      <c r="D47" s="1"/>
      <c r="E47" s="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s="184" customFormat="1" ht="27" customHeight="1" x14ac:dyDescent="0.2">
      <c r="A48" s="136"/>
      <c r="B48" s="9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184" customFormat="1" ht="53.25" customHeight="1" x14ac:dyDescent="0.25">
      <c r="A49" s="34"/>
      <c r="B49" s="9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184" customFormat="1" ht="56.25" customHeight="1" x14ac:dyDescent="0.2">
      <c r="A50" s="35"/>
      <c r="B50" s="9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184" customFormat="1" ht="24.75" customHeight="1" x14ac:dyDescent="0.2">
      <c r="A51" s="35"/>
      <c r="B51" s="9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184" customFormat="1" ht="36.75" customHeight="1" x14ac:dyDescent="0.25">
      <c r="A52" s="32"/>
      <c r="B52" s="9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184" customFormat="1" ht="35.25" customHeight="1" x14ac:dyDescent="0.2">
      <c r="A53" s="35"/>
      <c r="B53" s="9"/>
      <c r="C53" s="1"/>
      <c r="D53" s="1"/>
      <c r="E53" s="2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184" customFormat="1" ht="50.25" customHeight="1" x14ac:dyDescent="0.2">
      <c r="A54" s="35"/>
      <c r="B54" s="9"/>
      <c r="C54" s="202"/>
      <c r="D54" s="1"/>
      <c r="E54" s="2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184" customFormat="1" ht="23.25" hidden="1" customHeight="1" x14ac:dyDescent="0.2">
      <c r="A55" s="1852"/>
      <c r="B55" s="203"/>
      <c r="C55" s="204"/>
      <c r="D55" s="205"/>
      <c r="E55" s="20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184" customFormat="1" ht="21.75" hidden="1" customHeight="1" x14ac:dyDescent="0.2">
      <c r="A56" s="1852"/>
      <c r="B56" s="203"/>
      <c r="C56" s="204"/>
      <c r="D56" s="205"/>
      <c r="E56" s="20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84" customFormat="1" ht="23.25" hidden="1" customHeight="1" x14ac:dyDescent="0.2">
      <c r="A57" s="1852"/>
      <c r="B57" s="203"/>
      <c r="C57" s="204"/>
      <c r="D57" s="205"/>
      <c r="E57" s="20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184" customFormat="1" ht="21.75" hidden="1" customHeight="1" x14ac:dyDescent="0.2">
      <c r="A58" s="1852"/>
      <c r="B58" s="203"/>
      <c r="C58" s="204"/>
      <c r="D58" s="205"/>
      <c r="E58" s="20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184" customFormat="1" ht="39.75" customHeight="1" x14ac:dyDescent="0.2">
      <c r="A59" s="37"/>
      <c r="B59" s="29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184" customFormat="1" ht="16.5" x14ac:dyDescent="0.2">
      <c r="A60" s="48"/>
      <c r="B60" s="40"/>
      <c r="C60" s="120"/>
      <c r="D60" s="1"/>
      <c r="E60" s="12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184" customFormat="1" ht="16.5" x14ac:dyDescent="0.2">
      <c r="A61" s="38"/>
      <c r="B61" s="40"/>
      <c r="C61" s="171"/>
      <c r="D61" s="1"/>
      <c r="E61" s="12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184" customFormat="1" ht="16.5" x14ac:dyDescent="0.2">
      <c r="A62" s="38"/>
      <c r="B62" s="40"/>
      <c r="C62" s="120"/>
      <c r="D62" s="1"/>
      <c r="E62" s="12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184" customFormat="1" ht="16.5" x14ac:dyDescent="0.2">
      <c r="A63" s="38"/>
      <c r="B63" s="40"/>
      <c r="C63" s="120"/>
      <c r="D63" s="1"/>
      <c r="E63" s="12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184" customFormat="1" ht="16.5" x14ac:dyDescent="0.2">
      <c r="A64" s="38"/>
      <c r="B64" s="40"/>
      <c r="C64" s="120"/>
      <c r="D64" s="1"/>
      <c r="E64" s="12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184" customFormat="1" ht="18.75" x14ac:dyDescent="0.3">
      <c r="A65" s="44"/>
      <c r="B65" s="29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184" customFormat="1" ht="18.75" x14ac:dyDescent="0.3">
      <c r="A66" s="41"/>
      <c r="B66" s="45"/>
      <c r="C66" s="46"/>
      <c r="D66" s="46"/>
      <c r="E66" s="4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184" customFormat="1" ht="16.5" x14ac:dyDescent="0.25">
      <c r="A67" s="47"/>
      <c r="B67" s="29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184" customFormat="1" ht="16.5" x14ac:dyDescent="0.2">
      <c r="A68" s="48"/>
      <c r="B68" s="29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184" customFormat="1" ht="16.5" x14ac:dyDescent="0.25">
      <c r="A69" s="32"/>
      <c r="B69" s="29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184" customFormat="1" ht="16.5" x14ac:dyDescent="0.25">
      <c r="A70" s="32"/>
      <c r="B70" s="29"/>
      <c r="C70" s="220"/>
      <c r="D70" s="1"/>
      <c r="E70" s="2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184" customFormat="1" ht="16.5" x14ac:dyDescent="0.2">
      <c r="A71" s="1604"/>
      <c r="B71" s="1604"/>
      <c r="C71" s="1604"/>
      <c r="D71" s="1604"/>
      <c r="E71" s="160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84" customFormat="1" ht="15.75" x14ac:dyDescent="0.25">
      <c r="A72" s="4"/>
      <c r="B72" s="4"/>
      <c r="C72" s="14"/>
      <c r="D72" s="14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184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184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184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184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184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184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184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184" customFormat="1" ht="15.75" customHeight="1" x14ac:dyDescent="0.2">
      <c r="A80" s="172"/>
      <c r="B80" s="97"/>
      <c r="C80" s="97"/>
      <c r="D80" s="97"/>
      <c r="E80" s="97"/>
      <c r="F80" s="4"/>
      <c r="G80" s="173"/>
      <c r="H80" s="173"/>
      <c r="I80" s="173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</row>
    <row r="81" spans="1:23" s="184" customFormat="1" ht="15.75" customHeight="1" x14ac:dyDescent="0.2">
      <c r="A81" s="172"/>
      <c r="B81" s="97"/>
      <c r="C81" s="97"/>
      <c r="D81" s="97"/>
      <c r="E81" s="97"/>
      <c r="F81" s="4"/>
      <c r="G81" s="173"/>
      <c r="H81" s="173"/>
      <c r="I81" s="173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</row>
    <row r="82" spans="1:23" s="184" customFormat="1" ht="15.75" customHeight="1" x14ac:dyDescent="0.2">
      <c r="A82" s="172"/>
      <c r="B82" s="97"/>
      <c r="C82" s="97"/>
      <c r="D82" s="97"/>
      <c r="E82" s="97"/>
      <c r="F82" s="4"/>
      <c r="G82" s="173"/>
      <c r="H82" s="173"/>
      <c r="I82" s="173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</row>
    <row r="83" spans="1:23" s="184" customFormat="1" ht="15.75" customHeight="1" x14ac:dyDescent="0.2">
      <c r="A83" s="172"/>
      <c r="B83" s="97"/>
      <c r="C83" s="97"/>
      <c r="D83" s="97"/>
      <c r="E83" s="97"/>
      <c r="F83" s="4"/>
      <c r="G83" s="173"/>
      <c r="H83" s="173"/>
      <c r="I83" s="173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</row>
    <row r="84" spans="1:23" s="184" customFormat="1" ht="15.75" customHeight="1" x14ac:dyDescent="0.2">
      <c r="A84" s="172"/>
      <c r="B84" s="97"/>
      <c r="C84" s="97"/>
      <c r="D84" s="97"/>
      <c r="E84" s="97"/>
      <c r="F84" s="4"/>
      <c r="G84" s="173"/>
      <c r="H84" s="173"/>
      <c r="I84" s="173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</row>
    <row r="85" spans="1:23" s="184" customFormat="1" ht="15.75" x14ac:dyDescent="0.25">
      <c r="A85" s="4"/>
      <c r="B85" s="4"/>
      <c r="C85" s="14"/>
      <c r="D85" s="14"/>
      <c r="E85" s="14"/>
      <c r="F85" s="4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6"/>
      <c r="T85" s="175"/>
      <c r="U85" s="176"/>
    </row>
    <row r="86" spans="1:23" s="184" customFormat="1" ht="33" customHeight="1" x14ac:dyDescent="0.25">
      <c r="A86" s="4"/>
      <c r="B86" s="4"/>
      <c r="C86" s="14"/>
      <c r="D86" s="14"/>
      <c r="E86" s="14"/>
      <c r="F86" s="4"/>
      <c r="G86" s="173"/>
      <c r="H86" s="173"/>
      <c r="I86" s="173"/>
      <c r="J86" s="177"/>
      <c r="K86" s="177"/>
      <c r="L86" s="177"/>
      <c r="M86" s="176"/>
      <c r="N86" s="176"/>
      <c r="O86" s="176"/>
      <c r="P86" s="175"/>
      <c r="Q86" s="175"/>
      <c r="R86" s="175"/>
      <c r="S86" s="176"/>
      <c r="T86" s="175"/>
      <c r="U86" s="176"/>
    </row>
    <row r="87" spans="1:23" s="184" customFormat="1" ht="81.75" customHeight="1" x14ac:dyDescent="0.25">
      <c r="A87" s="4"/>
      <c r="B87" s="4"/>
      <c r="C87" s="14"/>
      <c r="D87" s="14"/>
      <c r="E87" s="1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184" customFormat="1" ht="21" hidden="1" customHeight="1" x14ac:dyDescent="0.2">
      <c r="A88" s="1604"/>
      <c r="B88" s="1604"/>
      <c r="C88" s="1604"/>
      <c r="D88" s="1604"/>
      <c r="E88" s="160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184" customFormat="1" ht="13.5" hidden="1" customHeight="1" x14ac:dyDescent="0.2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184" customFormat="1" ht="15.75" hidden="1" customHeight="1" x14ac:dyDescent="0.2">
      <c r="A90" s="118"/>
      <c r="B90" s="188"/>
      <c r="C90" s="188"/>
      <c r="D90" s="188"/>
      <c r="E90" s="188"/>
      <c r="G90" s="173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4"/>
    </row>
    <row r="91" spans="1:23" s="184" customFormat="1" ht="15.75" hidden="1" x14ac:dyDescent="0.25">
      <c r="C91" s="185"/>
      <c r="D91" s="185"/>
      <c r="E91" s="185"/>
      <c r="G91" s="173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4"/>
      <c r="V91" s="4"/>
      <c r="W91" s="4"/>
    </row>
    <row r="92" spans="1:23" s="184" customFormat="1" ht="15.75" hidden="1" x14ac:dyDescent="0.25">
      <c r="C92" s="185"/>
      <c r="D92" s="185"/>
      <c r="E92" s="185"/>
      <c r="G92" s="173"/>
      <c r="H92" s="177"/>
      <c r="I92" s="177"/>
      <c r="J92" s="177"/>
      <c r="K92" s="177"/>
      <c r="L92" s="176"/>
      <c r="M92" s="176"/>
      <c r="N92" s="176"/>
      <c r="O92" s="176"/>
      <c r="P92" s="176"/>
      <c r="Q92" s="176"/>
      <c r="R92" s="176"/>
      <c r="S92" s="176"/>
      <c r="T92" s="176"/>
      <c r="U92" s="4"/>
      <c r="V92" s="4"/>
      <c r="W92" s="4"/>
    </row>
    <row r="93" spans="1:23" s="184" customFormat="1" ht="15.75" hidden="1" x14ac:dyDescent="0.25">
      <c r="C93" s="185"/>
      <c r="D93" s="185"/>
      <c r="E93" s="185"/>
      <c r="G93" s="173"/>
      <c r="H93" s="177"/>
      <c r="I93" s="177"/>
      <c r="J93" s="177"/>
      <c r="K93" s="177"/>
      <c r="L93" s="176"/>
      <c r="M93" s="176"/>
      <c r="N93" s="176"/>
      <c r="O93" s="176"/>
      <c r="P93" s="176"/>
      <c r="Q93" s="176"/>
      <c r="R93" s="176"/>
      <c r="S93" s="176"/>
      <c r="T93" s="176"/>
      <c r="U93" s="4"/>
      <c r="V93" s="4"/>
      <c r="W93" s="4"/>
    </row>
    <row r="94" spans="1:23" s="184" customFormat="1" ht="15.75" hidden="1" x14ac:dyDescent="0.25">
      <c r="C94" s="185"/>
      <c r="D94" s="185"/>
      <c r="E94" s="18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184" customFormat="1" ht="15.75" hidden="1" x14ac:dyDescent="0.25">
      <c r="C95" s="185"/>
      <c r="D95" s="185"/>
      <c r="E95" s="18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184" customFormat="1" ht="15.75" hidden="1" x14ac:dyDescent="0.25">
      <c r="C96" s="185"/>
      <c r="D96" s="185"/>
      <c r="E96" s="185"/>
    </row>
    <row r="97" spans="1:21" s="184" customFormat="1" ht="15.75" hidden="1" x14ac:dyDescent="0.25">
      <c r="C97" s="185"/>
      <c r="D97" s="185"/>
      <c r="E97" s="185"/>
    </row>
    <row r="98" spans="1:21" s="184" customFormat="1" ht="15.75" hidden="1" x14ac:dyDescent="0.25">
      <c r="C98" s="185"/>
      <c r="D98" s="185"/>
      <c r="E98" s="185"/>
    </row>
    <row r="99" spans="1:21" s="184" customFormat="1" ht="15.75" hidden="1" x14ac:dyDescent="0.25">
      <c r="C99" s="185"/>
      <c r="D99" s="185"/>
      <c r="E99" s="185"/>
    </row>
    <row r="100" spans="1:21" s="184" customFormat="1" hidden="1" x14ac:dyDescent="0.2"/>
    <row r="101" spans="1:21" s="184" customFormat="1" hidden="1" x14ac:dyDescent="0.2"/>
    <row r="102" spans="1:21" s="184" customFormat="1" hidden="1" x14ac:dyDescent="0.2"/>
    <row r="103" spans="1:21" s="184" customFormat="1" hidden="1" x14ac:dyDescent="0.2"/>
    <row r="104" spans="1:21" s="184" customFormat="1" hidden="1" x14ac:dyDescent="0.2"/>
    <row r="105" spans="1:21" s="184" customFormat="1" hidden="1" x14ac:dyDescent="0.2"/>
    <row r="106" spans="1:21" s="184" customFormat="1" hidden="1" x14ac:dyDescent="0.2"/>
    <row r="107" spans="1:21" s="184" customFormat="1" hidden="1" x14ac:dyDescent="0.2"/>
    <row r="108" spans="1:21" s="184" customFormat="1" ht="15.75" x14ac:dyDescent="0.25">
      <c r="A108" s="4"/>
      <c r="B108" s="4"/>
      <c r="C108" s="14"/>
      <c r="D108" s="14"/>
      <c r="E108" s="1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s="184" customFormat="1" ht="15.75" x14ac:dyDescent="0.25">
      <c r="A109" s="4"/>
      <c r="B109" s="4"/>
      <c r="C109" s="14"/>
      <c r="D109" s="14"/>
      <c r="E109" s="1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s="184" customFormat="1" ht="15.75" x14ac:dyDescent="0.25">
      <c r="A110" s="4"/>
      <c r="B110" s="4"/>
      <c r="C110" s="14"/>
      <c r="D110" s="14"/>
      <c r="E110" s="1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s="184" customFormat="1" x14ac:dyDescent="0.2">
      <c r="Q111" s="4"/>
      <c r="R111" s="4"/>
      <c r="S111" s="4"/>
      <c r="T111" s="4"/>
      <c r="U111" s="4"/>
    </row>
    <row r="112" spans="1:21" s="184" customFormat="1" ht="6.75" customHeight="1" x14ac:dyDescent="0.2">
      <c r="Q112" s="4"/>
      <c r="R112" s="4"/>
      <c r="S112" s="4"/>
      <c r="T112" s="4"/>
      <c r="U112" s="4"/>
    </row>
    <row r="113" spans="1:21" s="184" customFormat="1" ht="6.75" customHeight="1" x14ac:dyDescent="0.2">
      <c r="Q113" s="4"/>
      <c r="R113" s="4"/>
      <c r="S113" s="4"/>
      <c r="T113" s="4"/>
      <c r="U113" s="4"/>
    </row>
    <row r="114" spans="1:21" ht="54" customHeight="1" x14ac:dyDescent="0.2"/>
    <row r="115" spans="1:21" ht="66" customHeight="1" x14ac:dyDescent="0.2"/>
    <row r="116" spans="1:21" ht="75.75" customHeight="1" x14ac:dyDescent="0.2"/>
    <row r="117" spans="1:21" ht="72" customHeight="1" x14ac:dyDescent="0.2"/>
    <row r="118" spans="1:21" ht="66" customHeight="1" x14ac:dyDescent="0.2"/>
    <row r="119" spans="1:21" ht="17.25" thickBot="1" x14ac:dyDescent="0.25">
      <c r="A119" s="1851" t="s">
        <v>398</v>
      </c>
      <c r="B119" s="1851"/>
      <c r="C119" s="1851"/>
      <c r="D119" s="1851"/>
      <c r="E119" s="1851"/>
      <c r="F119" s="1851"/>
      <c r="G119" s="1851"/>
      <c r="H119" s="1851"/>
      <c r="I119" s="1851"/>
      <c r="J119" s="1851"/>
      <c r="K119" s="1851"/>
      <c r="L119" s="1851"/>
      <c r="M119" s="1851"/>
      <c r="N119" s="1851"/>
      <c r="O119" s="1851"/>
      <c r="P119" s="1851"/>
    </row>
    <row r="120" spans="1:21" x14ac:dyDescent="0.2">
      <c r="A120" s="1486" t="s">
        <v>238</v>
      </c>
      <c r="B120" s="1488"/>
      <c r="C120" s="1797">
        <v>2010</v>
      </c>
      <c r="D120" s="1797">
        <v>2011</v>
      </c>
      <c r="E120" s="1797">
        <v>2012</v>
      </c>
      <c r="F120" s="1797">
        <v>2013</v>
      </c>
      <c r="G120" s="1797">
        <v>2014</v>
      </c>
      <c r="H120" s="1797">
        <v>2015</v>
      </c>
      <c r="I120" s="1797">
        <v>2016</v>
      </c>
      <c r="J120" s="1817">
        <v>2017</v>
      </c>
      <c r="K120" s="1818"/>
      <c r="L120" s="1818"/>
      <c r="M120" s="1818"/>
      <c r="N120" s="1818"/>
      <c r="O120" s="1819"/>
      <c r="P120" s="1823" t="s">
        <v>853</v>
      </c>
    </row>
    <row r="121" spans="1:21" x14ac:dyDescent="0.2">
      <c r="A121" s="1832"/>
      <c r="B121" s="1833"/>
      <c r="C121" s="1798"/>
      <c r="D121" s="1798"/>
      <c r="E121" s="1798"/>
      <c r="F121" s="1798"/>
      <c r="G121" s="1798"/>
      <c r="H121" s="1798"/>
      <c r="I121" s="1798"/>
      <c r="J121" s="1820"/>
      <c r="K121" s="1821"/>
      <c r="L121" s="1821"/>
      <c r="M121" s="1821"/>
      <c r="N121" s="1821"/>
      <c r="O121" s="1822"/>
      <c r="P121" s="1824"/>
    </row>
    <row r="122" spans="1:21" x14ac:dyDescent="0.2">
      <c r="A122" s="1832"/>
      <c r="B122" s="1833"/>
      <c r="C122" s="1798"/>
      <c r="D122" s="1798"/>
      <c r="E122" s="1798"/>
      <c r="F122" s="1798"/>
      <c r="G122" s="1798"/>
      <c r="H122" s="1798"/>
      <c r="I122" s="1798"/>
      <c r="J122" s="1826" t="s">
        <v>7</v>
      </c>
      <c r="K122" s="1828" t="s">
        <v>8</v>
      </c>
      <c r="L122" s="1828" t="s">
        <v>16</v>
      </c>
      <c r="M122" s="1828" t="s">
        <v>9</v>
      </c>
      <c r="N122" s="1828" t="s">
        <v>18</v>
      </c>
      <c r="O122" s="1830" t="s">
        <v>19</v>
      </c>
      <c r="P122" s="1824"/>
    </row>
    <row r="123" spans="1:21" ht="13.5" thickBot="1" x14ac:dyDescent="0.25">
      <c r="A123" s="1834"/>
      <c r="B123" s="1835"/>
      <c r="C123" s="1799"/>
      <c r="D123" s="1799"/>
      <c r="E123" s="1799"/>
      <c r="F123" s="1799"/>
      <c r="G123" s="1799"/>
      <c r="H123" s="1799"/>
      <c r="I123" s="1799"/>
      <c r="J123" s="1827"/>
      <c r="K123" s="1829"/>
      <c r="L123" s="1829"/>
      <c r="M123" s="1829"/>
      <c r="N123" s="1829"/>
      <c r="O123" s="1831"/>
      <c r="P123" s="1825"/>
    </row>
    <row r="124" spans="1:21" ht="16.5" x14ac:dyDescent="0.2">
      <c r="A124" s="1847" t="s">
        <v>532</v>
      </c>
      <c r="B124" s="1848"/>
      <c r="C124" s="1794">
        <v>107.9</v>
      </c>
      <c r="D124" s="1791">
        <v>106.12</v>
      </c>
      <c r="E124" s="1791">
        <v>106.82</v>
      </c>
      <c r="F124" s="1791">
        <v>104.8</v>
      </c>
      <c r="G124" s="1791">
        <v>109.46</v>
      </c>
      <c r="H124" s="1791">
        <v>110.56</v>
      </c>
      <c r="I124" s="1814">
        <v>104.7</v>
      </c>
      <c r="J124" s="843">
        <v>100.36</v>
      </c>
      <c r="K124" s="844">
        <v>100.08</v>
      </c>
      <c r="L124" s="844">
        <v>100.13</v>
      </c>
      <c r="M124" s="844">
        <v>100.23</v>
      </c>
      <c r="N124" s="844">
        <v>99.97</v>
      </c>
      <c r="O124" s="861">
        <v>100.46</v>
      </c>
      <c r="P124" s="1800">
        <v>101.15</v>
      </c>
    </row>
    <row r="125" spans="1:21" ht="16.5" x14ac:dyDescent="0.25">
      <c r="A125" s="1805"/>
      <c r="B125" s="1849"/>
      <c r="C125" s="1795"/>
      <c r="D125" s="1792"/>
      <c r="E125" s="1792"/>
      <c r="F125" s="1792"/>
      <c r="G125" s="1792"/>
      <c r="H125" s="1792"/>
      <c r="I125" s="1815"/>
      <c r="J125" s="845" t="s">
        <v>219</v>
      </c>
      <c r="K125" s="846" t="s">
        <v>228</v>
      </c>
      <c r="L125" s="846" t="s">
        <v>229</v>
      </c>
      <c r="M125" s="846" t="s">
        <v>230</v>
      </c>
      <c r="N125" s="846" t="s">
        <v>231</v>
      </c>
      <c r="O125" s="849" t="s">
        <v>232</v>
      </c>
      <c r="P125" s="1801"/>
    </row>
    <row r="126" spans="1:21" ht="17.25" thickBot="1" x14ac:dyDescent="0.3">
      <c r="A126" s="1807"/>
      <c r="B126" s="1850"/>
      <c r="C126" s="1796"/>
      <c r="D126" s="1793"/>
      <c r="E126" s="1793"/>
      <c r="F126" s="1793"/>
      <c r="G126" s="1793"/>
      <c r="H126" s="1793"/>
      <c r="I126" s="1816"/>
      <c r="J126" s="847">
        <v>100.03</v>
      </c>
      <c r="K126" s="848">
        <v>99.86</v>
      </c>
      <c r="L126" s="848">
        <v>100.03</v>
      </c>
      <c r="M126" s="848"/>
      <c r="N126" s="848"/>
      <c r="O126" s="850"/>
      <c r="P126" s="1802"/>
    </row>
    <row r="127" spans="1:21" ht="16.5" x14ac:dyDescent="0.25">
      <c r="A127" s="1841" t="s">
        <v>239</v>
      </c>
      <c r="B127" s="1842"/>
      <c r="C127" s="1794">
        <v>107.5</v>
      </c>
      <c r="D127" s="1794">
        <v>105.93</v>
      </c>
      <c r="E127" s="1794">
        <v>106.85</v>
      </c>
      <c r="F127" s="1794">
        <v>104.67</v>
      </c>
      <c r="G127" s="1794">
        <v>109.88</v>
      </c>
      <c r="H127" s="1794">
        <v>112.05</v>
      </c>
      <c r="I127" s="1785">
        <v>105.3</v>
      </c>
      <c r="J127" s="845" t="s">
        <v>7</v>
      </c>
      <c r="K127" s="846" t="s">
        <v>8</v>
      </c>
      <c r="L127" s="846" t="s">
        <v>16</v>
      </c>
      <c r="M127" s="846" t="s">
        <v>9</v>
      </c>
      <c r="N127" s="846" t="s">
        <v>18</v>
      </c>
      <c r="O127" s="849" t="s">
        <v>19</v>
      </c>
      <c r="P127" s="1836">
        <v>100.4</v>
      </c>
    </row>
    <row r="128" spans="1:21" ht="16.5" x14ac:dyDescent="0.2">
      <c r="A128" s="1843"/>
      <c r="B128" s="1844"/>
      <c r="C128" s="1795"/>
      <c r="D128" s="1795"/>
      <c r="E128" s="1795"/>
      <c r="F128" s="1795"/>
      <c r="G128" s="1795"/>
      <c r="H128" s="1795"/>
      <c r="I128" s="1786"/>
      <c r="J128" s="851">
        <v>100.41</v>
      </c>
      <c r="K128" s="852">
        <v>100.05</v>
      </c>
      <c r="L128" s="852">
        <v>100.18</v>
      </c>
      <c r="M128" s="852">
        <v>100.35</v>
      </c>
      <c r="N128" s="852">
        <v>99.92</v>
      </c>
      <c r="O128" s="862">
        <v>100.44</v>
      </c>
      <c r="P128" s="1837"/>
    </row>
    <row r="129" spans="1:16" ht="16.5" x14ac:dyDescent="0.25">
      <c r="A129" s="1843"/>
      <c r="B129" s="1844"/>
      <c r="C129" s="1795"/>
      <c r="D129" s="1795"/>
      <c r="E129" s="1795"/>
      <c r="F129" s="1795"/>
      <c r="G129" s="1795"/>
      <c r="H129" s="1795"/>
      <c r="I129" s="1786"/>
      <c r="J129" s="845" t="s">
        <v>219</v>
      </c>
      <c r="K129" s="846" t="s">
        <v>228</v>
      </c>
      <c r="L129" s="846" t="s">
        <v>229</v>
      </c>
      <c r="M129" s="846" t="s">
        <v>230</v>
      </c>
      <c r="N129" s="846" t="s">
        <v>231</v>
      </c>
      <c r="O129" s="849" t="s">
        <v>232</v>
      </c>
      <c r="P129" s="1837"/>
    </row>
    <row r="130" spans="1:16" ht="17.25" thickBot="1" x14ac:dyDescent="0.3">
      <c r="A130" s="1845"/>
      <c r="B130" s="1846"/>
      <c r="C130" s="1796"/>
      <c r="D130" s="1796"/>
      <c r="E130" s="1796"/>
      <c r="F130" s="1796"/>
      <c r="G130" s="1796"/>
      <c r="H130" s="1796"/>
      <c r="I130" s="1787"/>
      <c r="J130" s="853">
        <v>99.93</v>
      </c>
      <c r="K130" s="854">
        <v>99.4</v>
      </c>
      <c r="L130" s="854">
        <v>99.73</v>
      </c>
      <c r="M130" s="854"/>
      <c r="N130" s="854"/>
      <c r="O130" s="855"/>
      <c r="P130" s="1838"/>
    </row>
    <row r="131" spans="1:16" ht="16.5" x14ac:dyDescent="0.25">
      <c r="A131" s="1841" t="s">
        <v>237</v>
      </c>
      <c r="B131" s="1842"/>
      <c r="C131" s="1794">
        <v>109.06</v>
      </c>
      <c r="D131" s="1794">
        <v>106.61</v>
      </c>
      <c r="E131" s="1794">
        <v>106.78</v>
      </c>
      <c r="F131" s="1794">
        <v>105.16</v>
      </c>
      <c r="G131" s="1794">
        <v>108.32</v>
      </c>
      <c r="H131" s="1794">
        <v>106.89</v>
      </c>
      <c r="I131" s="1785">
        <v>103.2</v>
      </c>
      <c r="J131" s="856" t="s">
        <v>7</v>
      </c>
      <c r="K131" s="857" t="s">
        <v>8</v>
      </c>
      <c r="L131" s="857" t="s">
        <v>16</v>
      </c>
      <c r="M131" s="857" t="s">
        <v>9</v>
      </c>
      <c r="N131" s="857" t="s">
        <v>18</v>
      </c>
      <c r="O131" s="863" t="s">
        <v>19</v>
      </c>
      <c r="P131" s="1836">
        <v>103.06</v>
      </c>
    </row>
    <row r="132" spans="1:16" ht="16.5" x14ac:dyDescent="0.2">
      <c r="A132" s="1843"/>
      <c r="B132" s="1844"/>
      <c r="C132" s="1795"/>
      <c r="D132" s="1795"/>
      <c r="E132" s="1795"/>
      <c r="F132" s="1795"/>
      <c r="G132" s="1795"/>
      <c r="H132" s="1795"/>
      <c r="I132" s="1786"/>
      <c r="J132" s="851">
        <v>100.22</v>
      </c>
      <c r="K132" s="852">
        <v>100.14</v>
      </c>
      <c r="L132" s="852">
        <v>99.99</v>
      </c>
      <c r="M132" s="852">
        <v>99.93</v>
      </c>
      <c r="N132" s="852">
        <v>100.09</v>
      </c>
      <c r="O132" s="862">
        <v>100.49</v>
      </c>
      <c r="P132" s="1837"/>
    </row>
    <row r="133" spans="1:16" ht="16.5" x14ac:dyDescent="0.25">
      <c r="A133" s="1843"/>
      <c r="B133" s="1844"/>
      <c r="C133" s="1795"/>
      <c r="D133" s="1795"/>
      <c r="E133" s="1795"/>
      <c r="F133" s="1795"/>
      <c r="G133" s="1795"/>
      <c r="H133" s="1795"/>
      <c r="I133" s="1786"/>
      <c r="J133" s="845" t="s">
        <v>219</v>
      </c>
      <c r="K133" s="846" t="s">
        <v>228</v>
      </c>
      <c r="L133" s="846" t="s">
        <v>229</v>
      </c>
      <c r="M133" s="846" t="s">
        <v>230</v>
      </c>
      <c r="N133" s="846" t="s">
        <v>231</v>
      </c>
      <c r="O133" s="849" t="s">
        <v>232</v>
      </c>
      <c r="P133" s="1837"/>
    </row>
    <row r="134" spans="1:16" ht="17.25" thickBot="1" x14ac:dyDescent="0.3">
      <c r="A134" s="1845"/>
      <c r="B134" s="1846"/>
      <c r="C134" s="1796"/>
      <c r="D134" s="1796"/>
      <c r="E134" s="1796"/>
      <c r="F134" s="1796"/>
      <c r="G134" s="1796"/>
      <c r="H134" s="1796"/>
      <c r="I134" s="1787"/>
      <c r="J134" s="853">
        <v>100.3</v>
      </c>
      <c r="K134" s="854">
        <v>101.06</v>
      </c>
      <c r="L134" s="854">
        <v>100.81</v>
      </c>
      <c r="M134" s="854"/>
      <c r="N134" s="854"/>
      <c r="O134" s="858"/>
      <c r="P134" s="1838"/>
    </row>
    <row r="135" spans="1:16" ht="16.5" x14ac:dyDescent="0.25">
      <c r="A135" s="263"/>
      <c r="B135" s="264"/>
      <c r="C135" s="265"/>
      <c r="D135" s="266"/>
      <c r="E135" s="266"/>
      <c r="F135" s="266"/>
      <c r="G135" s="266"/>
      <c r="H135" s="266"/>
      <c r="I135" s="266"/>
      <c r="J135" s="267"/>
      <c r="K135" s="267"/>
      <c r="L135" s="267"/>
      <c r="M135" s="267"/>
      <c r="N135" s="267"/>
      <c r="O135" s="266"/>
      <c r="P135" s="266"/>
    </row>
    <row r="136" spans="1:16" ht="17.25" thickBot="1" x14ac:dyDescent="0.3">
      <c r="A136" s="1839" t="s">
        <v>417</v>
      </c>
      <c r="B136" s="1839"/>
      <c r="C136" s="1839"/>
      <c r="D136" s="1839"/>
      <c r="E136" s="1839"/>
      <c r="F136" s="1839"/>
      <c r="G136" s="1839"/>
      <c r="H136" s="1840"/>
      <c r="I136" s="1840"/>
      <c r="J136" s="1840"/>
      <c r="K136" s="1840"/>
      <c r="L136" s="1840"/>
      <c r="M136" s="1840"/>
      <c r="N136" s="1840"/>
      <c r="O136" s="1840"/>
      <c r="P136" s="1840"/>
    </row>
    <row r="137" spans="1:16" x14ac:dyDescent="0.2">
      <c r="A137" s="1486" t="s">
        <v>238</v>
      </c>
      <c r="B137" s="1488"/>
      <c r="C137" s="1797">
        <v>2010</v>
      </c>
      <c r="D137" s="1797">
        <v>2011</v>
      </c>
      <c r="E137" s="1797">
        <v>2012</v>
      </c>
      <c r="F137" s="1797">
        <v>2013</v>
      </c>
      <c r="G137" s="1797">
        <v>2014</v>
      </c>
      <c r="H137" s="1797">
        <v>2015</v>
      </c>
      <c r="I137" s="1797">
        <v>2016</v>
      </c>
      <c r="J137" s="1817">
        <v>2017</v>
      </c>
      <c r="K137" s="1818"/>
      <c r="L137" s="1818"/>
      <c r="M137" s="1818"/>
      <c r="N137" s="1818"/>
      <c r="O137" s="1819"/>
      <c r="P137" s="1823" t="s">
        <v>853</v>
      </c>
    </row>
    <row r="138" spans="1:16" x14ac:dyDescent="0.2">
      <c r="A138" s="1832"/>
      <c r="B138" s="1833"/>
      <c r="C138" s="1798"/>
      <c r="D138" s="1798"/>
      <c r="E138" s="1798"/>
      <c r="F138" s="1798"/>
      <c r="G138" s="1798"/>
      <c r="H138" s="1798"/>
      <c r="I138" s="1798"/>
      <c r="J138" s="1820"/>
      <c r="K138" s="1821"/>
      <c r="L138" s="1821"/>
      <c r="M138" s="1821"/>
      <c r="N138" s="1821"/>
      <c r="O138" s="1822"/>
      <c r="P138" s="1824"/>
    </row>
    <row r="139" spans="1:16" x14ac:dyDescent="0.2">
      <c r="A139" s="1832"/>
      <c r="B139" s="1833"/>
      <c r="C139" s="1798"/>
      <c r="D139" s="1798"/>
      <c r="E139" s="1798"/>
      <c r="F139" s="1798"/>
      <c r="G139" s="1798"/>
      <c r="H139" s="1798"/>
      <c r="I139" s="1798"/>
      <c r="J139" s="1826" t="s">
        <v>7</v>
      </c>
      <c r="K139" s="1828" t="s">
        <v>8</v>
      </c>
      <c r="L139" s="1828" t="s">
        <v>16</v>
      </c>
      <c r="M139" s="1828" t="s">
        <v>9</v>
      </c>
      <c r="N139" s="1828" t="s">
        <v>18</v>
      </c>
      <c r="O139" s="1830" t="s">
        <v>19</v>
      </c>
      <c r="P139" s="1824"/>
    </row>
    <row r="140" spans="1:16" ht="13.5" thickBot="1" x14ac:dyDescent="0.25">
      <c r="A140" s="1834"/>
      <c r="B140" s="1835"/>
      <c r="C140" s="1799"/>
      <c r="D140" s="1799"/>
      <c r="E140" s="1799"/>
      <c r="F140" s="1799"/>
      <c r="G140" s="1799"/>
      <c r="H140" s="1799"/>
      <c r="I140" s="1799"/>
      <c r="J140" s="1827"/>
      <c r="K140" s="1829"/>
      <c r="L140" s="1829"/>
      <c r="M140" s="1829"/>
      <c r="N140" s="1829"/>
      <c r="O140" s="1831"/>
      <c r="P140" s="1825"/>
    </row>
    <row r="141" spans="1:16" ht="16.5" x14ac:dyDescent="0.2">
      <c r="A141" s="1803" t="s">
        <v>531</v>
      </c>
      <c r="B141" s="1804"/>
      <c r="C141" s="1809">
        <v>108.78</v>
      </c>
      <c r="D141" s="1810">
        <v>106.1</v>
      </c>
      <c r="E141" s="1810">
        <v>106.57</v>
      </c>
      <c r="F141" s="1813">
        <v>106.47</v>
      </c>
      <c r="G141" s="1788">
        <v>111.35</v>
      </c>
      <c r="H141" s="1791">
        <v>112.91</v>
      </c>
      <c r="I141" s="1814">
        <v>105.4</v>
      </c>
      <c r="J141" s="843">
        <v>100.62</v>
      </c>
      <c r="K141" s="844">
        <v>100.22</v>
      </c>
      <c r="L141" s="844">
        <v>100.13</v>
      </c>
      <c r="M141" s="844">
        <v>100.33</v>
      </c>
      <c r="N141" s="844">
        <v>100.37</v>
      </c>
      <c r="O141" s="861">
        <v>100.61</v>
      </c>
      <c r="P141" s="1800">
        <v>101.66</v>
      </c>
    </row>
    <row r="142" spans="1:16" ht="16.5" x14ac:dyDescent="0.25">
      <c r="A142" s="1805"/>
      <c r="B142" s="1806"/>
      <c r="C142" s="1795"/>
      <c r="D142" s="1811"/>
      <c r="E142" s="1811"/>
      <c r="F142" s="1792"/>
      <c r="G142" s="1789"/>
      <c r="H142" s="1792"/>
      <c r="I142" s="1815"/>
      <c r="J142" s="845" t="s">
        <v>219</v>
      </c>
      <c r="K142" s="846" t="s">
        <v>228</v>
      </c>
      <c r="L142" s="846" t="s">
        <v>229</v>
      </c>
      <c r="M142" s="846" t="s">
        <v>230</v>
      </c>
      <c r="N142" s="846" t="s">
        <v>231</v>
      </c>
      <c r="O142" s="849" t="s">
        <v>232</v>
      </c>
      <c r="P142" s="1801"/>
    </row>
    <row r="143" spans="1:16" ht="17.25" thickBot="1" x14ac:dyDescent="0.25">
      <c r="A143" s="1807"/>
      <c r="B143" s="1808"/>
      <c r="C143" s="1796"/>
      <c r="D143" s="1812"/>
      <c r="E143" s="1812"/>
      <c r="F143" s="1793"/>
      <c r="G143" s="1790"/>
      <c r="H143" s="1793"/>
      <c r="I143" s="1816"/>
      <c r="J143" s="1088">
        <v>100.07</v>
      </c>
      <c r="K143" s="859">
        <v>99.46</v>
      </c>
      <c r="L143" s="859">
        <v>99.85</v>
      </c>
      <c r="M143" s="859"/>
      <c r="N143" s="859"/>
      <c r="O143" s="860"/>
      <c r="P143" s="1802"/>
    </row>
  </sheetData>
  <mergeCells count="78">
    <mergeCell ref="J122:J123"/>
    <mergeCell ref="K122:K123"/>
    <mergeCell ref="L122:L123"/>
    <mergeCell ref="A57:A58"/>
    <mergeCell ref="A1:E1"/>
    <mergeCell ref="A3:A4"/>
    <mergeCell ref="B3:B4"/>
    <mergeCell ref="C3:D3"/>
    <mergeCell ref="A55:A56"/>
    <mergeCell ref="I120:I123"/>
    <mergeCell ref="M122:M123"/>
    <mergeCell ref="N122:N123"/>
    <mergeCell ref="O122:O123"/>
    <mergeCell ref="H124:H126"/>
    <mergeCell ref="A71:E71"/>
    <mergeCell ref="A88:E88"/>
    <mergeCell ref="A119:P119"/>
    <mergeCell ref="A120:B123"/>
    <mergeCell ref="C120:C123"/>
    <mergeCell ref="D120:D123"/>
    <mergeCell ref="E120:E123"/>
    <mergeCell ref="F120:F123"/>
    <mergeCell ref="G120:G123"/>
    <mergeCell ref="H120:H123"/>
    <mergeCell ref="J120:O121"/>
    <mergeCell ref="P120:P123"/>
    <mergeCell ref="P124:P126"/>
    <mergeCell ref="A127:B130"/>
    <mergeCell ref="C127:C130"/>
    <mergeCell ref="D127:D130"/>
    <mergeCell ref="E127:E130"/>
    <mergeCell ref="F127:F130"/>
    <mergeCell ref="G127:G130"/>
    <mergeCell ref="A124:B126"/>
    <mergeCell ref="C124:C126"/>
    <mergeCell ref="D124:D126"/>
    <mergeCell ref="E124:E126"/>
    <mergeCell ref="F124:F126"/>
    <mergeCell ref="H127:H130"/>
    <mergeCell ref="P127:P130"/>
    <mergeCell ref="G124:G126"/>
    <mergeCell ref="I124:I126"/>
    <mergeCell ref="P131:P134"/>
    <mergeCell ref="A136:P136"/>
    <mergeCell ref="A131:B134"/>
    <mergeCell ref="C131:C134"/>
    <mergeCell ref="D131:D134"/>
    <mergeCell ref="E131:E134"/>
    <mergeCell ref="A137:B140"/>
    <mergeCell ref="C137:C140"/>
    <mergeCell ref="D137:D140"/>
    <mergeCell ref="E137:E140"/>
    <mergeCell ref="F131:F134"/>
    <mergeCell ref="F137:F140"/>
    <mergeCell ref="J137:O138"/>
    <mergeCell ref="P137:P140"/>
    <mergeCell ref="J139:J140"/>
    <mergeCell ref="K139:K140"/>
    <mergeCell ref="L139:L140"/>
    <mergeCell ref="M139:M140"/>
    <mergeCell ref="N139:N140"/>
    <mergeCell ref="O139:O140"/>
    <mergeCell ref="P141:P143"/>
    <mergeCell ref="A141:B143"/>
    <mergeCell ref="C141:C143"/>
    <mergeCell ref="D141:D143"/>
    <mergeCell ref="E141:E143"/>
    <mergeCell ref="F141:F143"/>
    <mergeCell ref="I141:I143"/>
    <mergeCell ref="I127:I130"/>
    <mergeCell ref="I131:I134"/>
    <mergeCell ref="G141:G143"/>
    <mergeCell ref="H141:H143"/>
    <mergeCell ref="G131:G134"/>
    <mergeCell ref="H131:H134"/>
    <mergeCell ref="G137:G140"/>
    <mergeCell ref="H137:H140"/>
    <mergeCell ref="I137:I140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1"/>
  <sheetViews>
    <sheetView tabSelected="1" view="pageBreakPreview" zoomScale="78" zoomScaleNormal="62" zoomScaleSheetLayoutView="78" workbookViewId="0">
      <selection activeCell="E13" sqref="E13"/>
    </sheetView>
  </sheetViews>
  <sheetFormatPr defaultRowHeight="12.75" x14ac:dyDescent="0.2"/>
  <cols>
    <col min="1" max="1" width="45" style="184" customWidth="1"/>
    <col min="2" max="2" width="7.7109375" style="184" bestFit="1" customWidth="1"/>
    <col min="3" max="3" width="17" style="24" customWidth="1"/>
    <col min="4" max="4" width="17.5703125" style="24" customWidth="1"/>
    <col min="5" max="5" width="15.28515625" style="24" customWidth="1"/>
    <col min="6" max="6" width="20" style="24" customWidth="1"/>
    <col min="7" max="7" width="14.85546875" style="24" customWidth="1"/>
    <col min="8" max="8" width="14.85546875" style="184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184" customFormat="1" ht="30.75" customHeight="1" x14ac:dyDescent="0.3">
      <c r="A1" s="1534" t="s">
        <v>248</v>
      </c>
      <c r="B1" s="1534"/>
      <c r="C1" s="1534"/>
      <c r="D1" s="1534"/>
      <c r="E1" s="1534"/>
      <c r="F1" s="1534"/>
      <c r="G1" s="1534"/>
      <c r="H1" s="1534"/>
      <c r="I1" s="122"/>
      <c r="J1" s="115"/>
    </row>
    <row r="2" spans="1:12" s="184" customFormat="1" ht="25.5" customHeight="1" thickBot="1" x14ac:dyDescent="0.35">
      <c r="A2" s="215"/>
      <c r="B2" s="215"/>
      <c r="C2" s="215"/>
      <c r="D2" s="215"/>
      <c r="E2" s="215"/>
      <c r="F2" s="215"/>
      <c r="G2" s="1535" t="s">
        <v>296</v>
      </c>
      <c r="H2" s="1535"/>
      <c r="I2" s="114"/>
      <c r="J2" s="159"/>
    </row>
    <row r="3" spans="1:12" s="184" customFormat="1" ht="51.75" customHeight="1" thickBot="1" x14ac:dyDescent="0.25">
      <c r="A3" s="1532" t="s">
        <v>101</v>
      </c>
      <c r="B3" s="1513" t="s">
        <v>460</v>
      </c>
      <c r="C3" s="1530" t="s">
        <v>353</v>
      </c>
      <c r="D3" s="1530"/>
      <c r="E3" s="1530"/>
      <c r="F3" s="1530"/>
      <c r="G3" s="1516" t="s">
        <v>468</v>
      </c>
      <c r="H3" s="1517"/>
      <c r="I3" s="4"/>
      <c r="J3" s="167"/>
    </row>
    <row r="4" spans="1:12" s="184" customFormat="1" ht="41.25" customHeight="1" thickBot="1" x14ac:dyDescent="0.25">
      <c r="A4" s="1533"/>
      <c r="B4" s="1514"/>
      <c r="C4" s="864" t="s">
        <v>835</v>
      </c>
      <c r="D4" s="864" t="s">
        <v>649</v>
      </c>
      <c r="E4" s="864" t="s">
        <v>839</v>
      </c>
      <c r="F4" s="1180" t="s">
        <v>816</v>
      </c>
      <c r="G4" s="1518" t="s">
        <v>649</v>
      </c>
      <c r="H4" s="1519"/>
      <c r="I4" s="4"/>
      <c r="J4" s="168"/>
    </row>
    <row r="5" spans="1:12" s="184" customFormat="1" ht="20.25" thickBot="1" x14ac:dyDescent="0.25">
      <c r="A5" s="869" t="s">
        <v>405</v>
      </c>
      <c r="B5" s="866" t="s">
        <v>32</v>
      </c>
      <c r="C5" s="1308" t="s">
        <v>900</v>
      </c>
      <c r="D5" s="1310" t="s">
        <v>734</v>
      </c>
      <c r="E5" s="1308" t="s">
        <v>901</v>
      </c>
      <c r="F5" s="1330">
        <f>180116-178664</f>
        <v>1452</v>
      </c>
      <c r="G5" s="1520">
        <v>32290</v>
      </c>
      <c r="H5" s="1521"/>
      <c r="I5" s="144"/>
      <c r="J5" s="1510"/>
      <c r="L5" s="67"/>
    </row>
    <row r="6" spans="1:12" ht="19.5" hidden="1" customHeight="1" x14ac:dyDescent="0.2">
      <c r="A6" s="870" t="s">
        <v>245</v>
      </c>
      <c r="B6" s="871" t="s">
        <v>32</v>
      </c>
      <c r="C6" s="1263"/>
      <c r="D6" s="865"/>
      <c r="E6" s="446"/>
      <c r="F6" s="1173"/>
      <c r="G6" s="1263"/>
      <c r="H6" s="913"/>
      <c r="I6" s="4"/>
      <c r="J6" s="1510"/>
    </row>
    <row r="7" spans="1:12" ht="17.25" hidden="1" customHeight="1" thickBot="1" x14ac:dyDescent="0.3">
      <c r="A7" s="774" t="s">
        <v>226</v>
      </c>
      <c r="B7" s="872" t="s">
        <v>32</v>
      </c>
      <c r="C7" s="1309"/>
      <c r="D7" s="865"/>
      <c r="E7" s="446"/>
      <c r="F7" s="1173"/>
      <c r="G7" s="1263"/>
      <c r="H7" s="913"/>
      <c r="I7" s="4"/>
      <c r="J7" s="1510"/>
    </row>
    <row r="8" spans="1:12" ht="19.5" customHeight="1" x14ac:dyDescent="0.25">
      <c r="A8" s="588" t="s">
        <v>102</v>
      </c>
      <c r="B8" s="1287"/>
      <c r="C8" s="1310"/>
      <c r="D8" s="1310"/>
      <c r="E8" s="1308"/>
      <c r="F8" s="1311"/>
      <c r="G8" s="1524"/>
      <c r="H8" s="1525"/>
      <c r="I8" s="4"/>
      <c r="J8" s="116"/>
      <c r="K8" s="67"/>
    </row>
    <row r="9" spans="1:12" ht="20.25" customHeight="1" thickBot="1" x14ac:dyDescent="0.3">
      <c r="A9" s="589" t="s">
        <v>100</v>
      </c>
      <c r="B9" s="871" t="s">
        <v>32</v>
      </c>
      <c r="C9" s="865">
        <v>9003</v>
      </c>
      <c r="D9" s="865">
        <v>12469</v>
      </c>
      <c r="E9" s="1309">
        <v>9792</v>
      </c>
      <c r="F9" s="1306">
        <f>E9-C9</f>
        <v>789</v>
      </c>
      <c r="G9" s="1522">
        <v>1361</v>
      </c>
      <c r="H9" s="1523"/>
      <c r="I9" s="144"/>
      <c r="J9" s="116"/>
      <c r="K9" s="67"/>
    </row>
    <row r="10" spans="1:12" ht="18.75" customHeight="1" x14ac:dyDescent="0.25">
      <c r="A10" s="588" t="s">
        <v>103</v>
      </c>
      <c r="B10" s="1287"/>
      <c r="C10" s="789"/>
      <c r="D10" s="789"/>
      <c r="E10" s="1289"/>
      <c r="F10" s="1304"/>
      <c r="G10" s="1526"/>
      <c r="H10" s="1527"/>
      <c r="I10" s="4"/>
      <c r="J10" s="4"/>
    </row>
    <row r="11" spans="1:12" ht="20.25" customHeight="1" thickBot="1" x14ac:dyDescent="0.3">
      <c r="A11" s="873" t="s">
        <v>100</v>
      </c>
      <c r="B11" s="871" t="s">
        <v>32</v>
      </c>
      <c r="C11" s="865">
        <v>9589</v>
      </c>
      <c r="D11" s="865">
        <v>13405</v>
      </c>
      <c r="E11" s="1309">
        <v>9435</v>
      </c>
      <c r="F11" s="1306">
        <f>E11-C11</f>
        <v>-154</v>
      </c>
      <c r="G11" s="1528">
        <v>2094</v>
      </c>
      <c r="H11" s="1523"/>
      <c r="I11" s="4"/>
      <c r="J11" s="116"/>
      <c r="K11" s="67"/>
    </row>
    <row r="12" spans="1:12" ht="18.75" customHeight="1" x14ac:dyDescent="0.25">
      <c r="A12" s="874" t="s">
        <v>90</v>
      </c>
      <c r="B12" s="1287"/>
      <c r="C12" s="789"/>
      <c r="D12" s="789"/>
      <c r="E12" s="1289"/>
      <c r="F12" s="1304"/>
      <c r="G12" s="1529"/>
      <c r="H12" s="1525"/>
      <c r="I12" s="144"/>
      <c r="J12" s="116"/>
      <c r="K12" s="67"/>
    </row>
    <row r="13" spans="1:12" ht="19.5" customHeight="1" thickBot="1" x14ac:dyDescent="0.3">
      <c r="A13" s="875" t="s">
        <v>100</v>
      </c>
      <c r="B13" s="1288" t="s">
        <v>32</v>
      </c>
      <c r="C13" s="1305">
        <f>C9-C11</f>
        <v>-586</v>
      </c>
      <c r="D13" s="1305">
        <f>D9-D11</f>
        <v>-936</v>
      </c>
      <c r="E13" s="1309">
        <f>E9-E11</f>
        <v>357</v>
      </c>
      <c r="F13" s="1306">
        <f>E13-C13</f>
        <v>943</v>
      </c>
      <c r="G13" s="1502">
        <f>G9-G11</f>
        <v>-733</v>
      </c>
      <c r="H13" s="1503"/>
      <c r="I13" s="144"/>
      <c r="J13" s="145"/>
    </row>
    <row r="14" spans="1:12" s="184" customFormat="1" ht="29.25" customHeight="1" x14ac:dyDescent="0.2">
      <c r="A14" s="1515" t="s">
        <v>404</v>
      </c>
      <c r="B14" s="1515"/>
      <c r="C14" s="1515"/>
      <c r="D14" s="1515"/>
      <c r="E14" s="1515"/>
      <c r="F14" s="1515"/>
      <c r="G14" s="1515"/>
      <c r="H14" s="1515"/>
    </row>
    <row r="15" spans="1:12" s="184" customFormat="1" ht="33" customHeight="1" x14ac:dyDescent="0.2">
      <c r="A15" s="1531" t="s">
        <v>733</v>
      </c>
      <c r="B15" s="1531"/>
      <c r="C15" s="1531"/>
      <c r="D15" s="1531"/>
      <c r="E15" s="1531"/>
      <c r="F15" s="1531"/>
      <c r="G15" s="1531"/>
      <c r="H15" s="1531"/>
    </row>
    <row r="16" spans="1:12" s="184" customFormat="1" ht="15" customHeight="1" x14ac:dyDescent="0.2">
      <c r="A16" s="1531" t="s">
        <v>735</v>
      </c>
      <c r="B16" s="1531"/>
      <c r="C16" s="1531"/>
      <c r="D16" s="1531"/>
      <c r="E16" s="1531"/>
      <c r="F16" s="1531"/>
      <c r="G16" s="1531"/>
      <c r="H16" s="1531"/>
    </row>
    <row r="17" spans="1:10" s="184" customFormat="1" ht="18" customHeight="1" thickBot="1" x14ac:dyDescent="0.3">
      <c r="A17" s="219"/>
      <c r="B17" s="219"/>
      <c r="C17" s="216"/>
      <c r="D17" s="216"/>
      <c r="E17" s="216"/>
      <c r="F17" s="216"/>
      <c r="G17" s="216"/>
      <c r="H17" s="216"/>
    </row>
    <row r="18" spans="1:10" s="184" customFormat="1" ht="53.45" customHeight="1" thickBot="1" x14ac:dyDescent="0.25">
      <c r="A18" s="1511" t="s">
        <v>101</v>
      </c>
      <c r="B18" s="1513" t="s">
        <v>460</v>
      </c>
      <c r="C18" s="1530" t="s">
        <v>353</v>
      </c>
      <c r="D18" s="1530"/>
      <c r="E18" s="1530"/>
      <c r="F18" s="1530"/>
      <c r="G18" s="1504" t="s">
        <v>468</v>
      </c>
      <c r="H18" s="1505"/>
      <c r="J18" s="165"/>
    </row>
    <row r="19" spans="1:10" s="184" customFormat="1" ht="44.25" customHeight="1" thickBot="1" x14ac:dyDescent="0.25">
      <c r="A19" s="1512"/>
      <c r="B19" s="1514"/>
      <c r="C19" s="595" t="s">
        <v>817</v>
      </c>
      <c r="D19" s="595" t="s">
        <v>649</v>
      </c>
      <c r="E19" s="596" t="s">
        <v>815</v>
      </c>
      <c r="F19" s="1307" t="s">
        <v>816</v>
      </c>
      <c r="G19" s="1506" t="s">
        <v>838</v>
      </c>
      <c r="H19" s="1507"/>
      <c r="J19" s="165"/>
    </row>
    <row r="20" spans="1:10" s="184" customFormat="1" ht="19.5" customHeight="1" thickBot="1" x14ac:dyDescent="0.3">
      <c r="A20" s="586" t="s">
        <v>36</v>
      </c>
      <c r="B20" s="593" t="s">
        <v>32</v>
      </c>
      <c r="C20" s="597">
        <v>1958</v>
      </c>
      <c r="D20" s="597">
        <v>2537</v>
      </c>
      <c r="E20" s="1303">
        <v>1870</v>
      </c>
      <c r="F20" s="1303">
        <f>E20-C20</f>
        <v>-88</v>
      </c>
      <c r="G20" s="1496">
        <v>286</v>
      </c>
      <c r="H20" s="1497"/>
      <c r="J20" s="166"/>
    </row>
    <row r="21" spans="1:10" s="184" customFormat="1" ht="20.25" customHeight="1" thickBot="1" x14ac:dyDescent="0.3">
      <c r="A21" s="587" t="s">
        <v>37</v>
      </c>
      <c r="B21" s="594" t="s">
        <v>32</v>
      </c>
      <c r="C21" s="597">
        <v>814</v>
      </c>
      <c r="D21" s="597">
        <v>1053</v>
      </c>
      <c r="E21" s="1303">
        <v>765</v>
      </c>
      <c r="F21" s="1303">
        <f>E21-C21</f>
        <v>-49</v>
      </c>
      <c r="G21" s="1496">
        <v>243</v>
      </c>
      <c r="H21" s="1497"/>
      <c r="J21" s="166"/>
    </row>
    <row r="22" spans="1:10" s="184" customFormat="1" ht="18.75" customHeight="1" x14ac:dyDescent="0.25">
      <c r="A22" s="588" t="s">
        <v>258</v>
      </c>
      <c r="B22" s="1508" t="s">
        <v>32</v>
      </c>
      <c r="C22" s="1498">
        <f>C20-C21</f>
        <v>1144</v>
      </c>
      <c r="D22" s="1498">
        <f>D20-D21</f>
        <v>1484</v>
      </c>
      <c r="E22" s="1498">
        <f>E20-E21</f>
        <v>1105</v>
      </c>
      <c r="F22" s="1498">
        <f>E22-C22</f>
        <v>-39</v>
      </c>
      <c r="G22" s="1500">
        <f>G20-G21</f>
        <v>43</v>
      </c>
      <c r="H22" s="1501"/>
      <c r="J22" s="165"/>
    </row>
    <row r="23" spans="1:10" s="184" customFormat="1" ht="17.25" thickBot="1" x14ac:dyDescent="0.3">
      <c r="A23" s="589" t="s">
        <v>100</v>
      </c>
      <c r="B23" s="1509"/>
      <c r="C23" s="1499"/>
      <c r="D23" s="1499"/>
      <c r="E23" s="1499"/>
      <c r="F23" s="1499"/>
      <c r="G23" s="1502"/>
      <c r="H23" s="1503"/>
      <c r="J23" s="165"/>
    </row>
    <row r="24" spans="1:10" s="184" customFormat="1" ht="19.5" customHeight="1" thickBot="1" x14ac:dyDescent="0.3">
      <c r="A24" s="590" t="s">
        <v>479</v>
      </c>
      <c r="B24" s="593"/>
      <c r="C24" s="597">
        <v>1360</v>
      </c>
      <c r="D24" s="597">
        <v>1774</v>
      </c>
      <c r="E24" s="1303">
        <v>1470</v>
      </c>
      <c r="F24" s="1303">
        <f>E24-C24</f>
        <v>110</v>
      </c>
      <c r="G24" s="1496">
        <v>132</v>
      </c>
      <c r="H24" s="1497"/>
      <c r="J24" s="165"/>
    </row>
    <row r="25" spans="1:10" s="184" customFormat="1" ht="20.25" customHeight="1" thickBot="1" x14ac:dyDescent="0.3">
      <c r="A25" s="591" t="s">
        <v>478</v>
      </c>
      <c r="B25" s="594"/>
      <c r="C25" s="597">
        <v>946</v>
      </c>
      <c r="D25" s="597">
        <v>1271</v>
      </c>
      <c r="E25" s="1303">
        <v>941</v>
      </c>
      <c r="F25" s="1303">
        <f>E25-C25</f>
        <v>-5</v>
      </c>
      <c r="G25" s="1496">
        <v>116</v>
      </c>
      <c r="H25" s="1497"/>
      <c r="J25" s="165"/>
    </row>
    <row r="26" spans="1:10" s="184" customFormat="1" ht="20.25" customHeight="1" x14ac:dyDescent="0.25">
      <c r="A26" s="592" t="s">
        <v>736</v>
      </c>
      <c r="B26" s="217"/>
      <c r="C26" s="445"/>
      <c r="D26" s="445"/>
      <c r="E26" s="445"/>
      <c r="F26" s="445"/>
      <c r="G26" s="116"/>
      <c r="H26" s="116"/>
      <c r="J26" s="165"/>
    </row>
    <row r="27" spans="1:10" s="184" customFormat="1" ht="16.5" x14ac:dyDescent="0.25">
      <c r="A27" s="218" t="s">
        <v>737</v>
      </c>
      <c r="B27" s="217"/>
      <c r="C27" s="912"/>
      <c r="D27" s="912"/>
      <c r="E27" s="912"/>
      <c r="F27" s="912"/>
      <c r="G27" s="912"/>
      <c r="H27" s="116"/>
    </row>
    <row r="28" spans="1:10" s="184" customFormat="1" ht="16.5" x14ac:dyDescent="0.25">
      <c r="A28" s="218"/>
      <c r="B28" s="217"/>
      <c r="C28" s="912"/>
      <c r="D28" s="912"/>
      <c r="E28" s="912"/>
      <c r="F28" s="912"/>
      <c r="G28" s="912"/>
      <c r="H28" s="116"/>
    </row>
    <row r="29" spans="1:10" s="184" customFormat="1" x14ac:dyDescent="0.2">
      <c r="C29" s="24"/>
      <c r="D29" s="24"/>
      <c r="E29" s="24"/>
      <c r="F29" s="24"/>
      <c r="G29" s="24"/>
    </row>
    <row r="30" spans="1:10" s="184" customFormat="1" x14ac:dyDescent="0.2">
      <c r="C30" s="24"/>
      <c r="D30" s="24"/>
      <c r="E30" s="24"/>
      <c r="F30" s="24"/>
      <c r="G30" s="24"/>
    </row>
    <row r="31" spans="1:10" s="184" customFormat="1" x14ac:dyDescent="0.2">
      <c r="C31" s="24"/>
      <c r="D31" s="24"/>
      <c r="E31" s="24"/>
      <c r="F31" s="24"/>
      <c r="G31" s="24"/>
    </row>
    <row r="32" spans="1:10" s="184" customFormat="1" x14ac:dyDescent="0.2">
      <c r="C32" s="24"/>
      <c r="D32" s="24"/>
      <c r="E32" s="24"/>
      <c r="F32" s="24"/>
      <c r="G32" s="24"/>
    </row>
    <row r="33" spans="3:7" s="184" customFormat="1" x14ac:dyDescent="0.2">
      <c r="C33" s="24"/>
      <c r="D33" s="24"/>
      <c r="E33" s="24"/>
      <c r="F33" s="24"/>
      <c r="G33" s="24"/>
    </row>
    <row r="34" spans="3:7" s="184" customFormat="1" x14ac:dyDescent="0.2">
      <c r="C34" s="24"/>
      <c r="D34" s="24"/>
      <c r="E34" s="24"/>
      <c r="F34" s="24"/>
      <c r="G34" s="24"/>
    </row>
    <row r="35" spans="3:7" s="184" customFormat="1" x14ac:dyDescent="0.2">
      <c r="C35" s="24"/>
      <c r="D35" s="24"/>
      <c r="E35" s="24"/>
      <c r="F35" s="24"/>
      <c r="G35" s="24"/>
    </row>
    <row r="36" spans="3:7" s="184" customFormat="1" x14ac:dyDescent="0.2">
      <c r="C36" s="24"/>
      <c r="D36" s="24"/>
      <c r="E36" s="24"/>
      <c r="F36" s="24"/>
      <c r="G36" s="24"/>
    </row>
    <row r="37" spans="3:7" s="184" customFormat="1" x14ac:dyDescent="0.2">
      <c r="C37" s="24"/>
      <c r="D37" s="24"/>
      <c r="E37" s="24"/>
      <c r="F37" s="24"/>
      <c r="G37" s="24"/>
    </row>
    <row r="38" spans="3:7" s="184" customFormat="1" ht="12" customHeight="1" x14ac:dyDescent="0.2">
      <c r="C38" s="24"/>
      <c r="D38" s="24"/>
      <c r="E38" s="24"/>
      <c r="F38" s="24"/>
      <c r="G38" s="24"/>
    </row>
    <row r="39" spans="3:7" s="184" customFormat="1" x14ac:dyDescent="0.2">
      <c r="C39" s="24"/>
      <c r="D39" s="24"/>
      <c r="E39" s="24"/>
      <c r="F39" s="24"/>
      <c r="G39" s="24"/>
    </row>
    <row r="40" spans="3:7" s="184" customFormat="1" x14ac:dyDescent="0.2">
      <c r="C40" s="24"/>
      <c r="D40" s="24"/>
      <c r="E40" s="24"/>
      <c r="F40" s="24"/>
      <c r="G40" s="24"/>
    </row>
    <row r="41" spans="3:7" s="184" customFormat="1" x14ac:dyDescent="0.2">
      <c r="C41" s="24"/>
      <c r="D41" s="24"/>
      <c r="E41" s="24"/>
      <c r="F41" s="24"/>
      <c r="G41" s="24"/>
    </row>
    <row r="42" spans="3:7" s="184" customFormat="1" x14ac:dyDescent="0.2">
      <c r="C42" s="24"/>
      <c r="D42" s="24"/>
      <c r="E42" s="24"/>
      <c r="F42" s="24"/>
      <c r="G42" s="24"/>
    </row>
    <row r="43" spans="3:7" s="184" customFormat="1" x14ac:dyDescent="0.2">
      <c r="C43" s="24"/>
      <c r="D43" s="24"/>
      <c r="E43" s="24"/>
      <c r="F43" s="24"/>
      <c r="G43" s="24"/>
    </row>
    <row r="44" spans="3:7" s="184" customFormat="1" x14ac:dyDescent="0.2">
      <c r="C44" s="24"/>
      <c r="D44" s="24"/>
      <c r="E44" s="24"/>
      <c r="F44" s="24"/>
      <c r="G44" s="24"/>
    </row>
    <row r="45" spans="3:7" s="184" customFormat="1" x14ac:dyDescent="0.2">
      <c r="C45" s="24"/>
      <c r="D45" s="24"/>
      <c r="E45" s="24"/>
      <c r="F45" s="24"/>
      <c r="G45" s="24"/>
    </row>
    <row r="46" spans="3:7" s="184" customFormat="1" x14ac:dyDescent="0.2">
      <c r="C46" s="24"/>
      <c r="D46" s="24"/>
      <c r="E46" s="24"/>
      <c r="F46" s="24"/>
      <c r="G46" s="24"/>
    </row>
    <row r="47" spans="3:7" s="184" customFormat="1" x14ac:dyDescent="0.2">
      <c r="C47" s="24"/>
      <c r="D47" s="24"/>
      <c r="E47" s="24"/>
      <c r="F47" s="24"/>
      <c r="G47" s="24"/>
    </row>
    <row r="48" spans="3:7" s="184" customFormat="1" x14ac:dyDescent="0.2">
      <c r="C48" s="24"/>
      <c r="D48" s="24"/>
      <c r="E48" s="24"/>
      <c r="F48" s="24"/>
      <c r="G48" s="24"/>
    </row>
    <row r="49" spans="3:7" s="184" customFormat="1" x14ac:dyDescent="0.2">
      <c r="C49" s="24"/>
      <c r="D49" s="24"/>
      <c r="E49" s="24"/>
      <c r="F49" s="24"/>
      <c r="G49" s="24"/>
    </row>
    <row r="50" spans="3:7" s="184" customFormat="1" x14ac:dyDescent="0.2">
      <c r="C50" s="24"/>
      <c r="D50" s="24"/>
      <c r="E50" s="24"/>
      <c r="F50" s="24"/>
      <c r="G50" s="24"/>
    </row>
    <row r="51" spans="3:7" s="184" customFormat="1" x14ac:dyDescent="0.2">
      <c r="C51" s="24"/>
      <c r="D51" s="24"/>
      <c r="E51" s="24"/>
      <c r="F51" s="24"/>
      <c r="G51" s="24"/>
    </row>
    <row r="52" spans="3:7" s="184" customFormat="1" x14ac:dyDescent="0.2">
      <c r="C52" s="24"/>
      <c r="D52" s="24"/>
      <c r="E52" s="24"/>
      <c r="F52" s="24"/>
      <c r="G52" s="24"/>
    </row>
    <row r="53" spans="3:7" s="184" customFormat="1" x14ac:dyDescent="0.2">
      <c r="C53" s="24"/>
      <c r="D53" s="24"/>
      <c r="E53" s="24"/>
      <c r="F53" s="24"/>
      <c r="G53" s="24"/>
    </row>
    <row r="54" spans="3:7" s="184" customFormat="1" x14ac:dyDescent="0.2">
      <c r="C54" s="24"/>
      <c r="D54" s="24"/>
      <c r="E54" s="24"/>
      <c r="F54" s="24"/>
      <c r="G54" s="24"/>
    </row>
    <row r="55" spans="3:7" s="184" customFormat="1" x14ac:dyDescent="0.2">
      <c r="C55" s="24"/>
      <c r="D55" s="24"/>
      <c r="E55" s="24"/>
      <c r="F55" s="24"/>
      <c r="G55" s="24"/>
    </row>
    <row r="56" spans="3:7" s="184" customFormat="1" x14ac:dyDescent="0.2">
      <c r="C56" s="24"/>
      <c r="D56" s="24"/>
      <c r="E56" s="24"/>
      <c r="F56" s="24"/>
      <c r="G56" s="24"/>
    </row>
    <row r="57" spans="3:7" s="184" customFormat="1" x14ac:dyDescent="0.2">
      <c r="C57" s="24"/>
      <c r="D57" s="24"/>
      <c r="E57" s="24"/>
      <c r="F57" s="24"/>
      <c r="G57" s="24"/>
    </row>
    <row r="58" spans="3:7" s="184" customFormat="1" x14ac:dyDescent="0.2">
      <c r="C58" s="24"/>
      <c r="D58" s="24"/>
      <c r="E58" s="24"/>
      <c r="F58" s="24"/>
      <c r="G58" s="24"/>
    </row>
    <row r="59" spans="3:7" s="184" customFormat="1" x14ac:dyDescent="0.2">
      <c r="C59" s="24"/>
      <c r="D59" s="24"/>
      <c r="E59" s="24"/>
      <c r="F59" s="24"/>
      <c r="G59" s="24"/>
    </row>
    <row r="60" spans="3:7" s="184" customFormat="1" x14ac:dyDescent="0.2">
      <c r="C60" s="24"/>
      <c r="D60" s="24"/>
      <c r="E60" s="24"/>
      <c r="F60" s="24"/>
      <c r="G60" s="24"/>
    </row>
    <row r="61" spans="3:7" s="184" customFormat="1" x14ac:dyDescent="0.2">
      <c r="C61" s="24"/>
      <c r="D61" s="24"/>
      <c r="E61" s="24"/>
      <c r="F61" s="24"/>
      <c r="G61" s="24"/>
    </row>
  </sheetData>
  <mergeCells count="33">
    <mergeCell ref="A15:H15"/>
    <mergeCell ref="A3:A4"/>
    <mergeCell ref="B3:B4"/>
    <mergeCell ref="A1:H1"/>
    <mergeCell ref="G2:H2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1" orientation="portrait" r:id="rId1"/>
  <headerFooter alignWithMargins="0">
    <oddFooter>&amp;C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6"/>
  <sheetViews>
    <sheetView view="pageBreakPreview" zoomScale="80" zoomScaleNormal="90" zoomScaleSheetLayoutView="80" workbookViewId="0">
      <selection activeCell="J27" sqref="J27"/>
    </sheetView>
  </sheetViews>
  <sheetFormatPr defaultRowHeight="12.75" x14ac:dyDescent="0.2"/>
  <cols>
    <col min="1" max="1" width="59.5703125" style="1414" customWidth="1"/>
    <col min="2" max="2" width="13.42578125" style="1414" customWidth="1"/>
    <col min="3" max="4" width="21.140625" style="1414" customWidth="1"/>
    <col min="5" max="5" width="21" style="1414" customWidth="1"/>
    <col min="6" max="6" width="0" style="1414" hidden="1" customWidth="1"/>
    <col min="7" max="7" width="9.42578125" style="1414" bestFit="1" customWidth="1"/>
    <col min="8" max="8" width="20.28515625" style="1414" customWidth="1"/>
    <col min="9" max="9" width="9.140625" style="1414"/>
    <col min="10" max="12" width="24.5703125" style="1414" customWidth="1"/>
    <col min="13" max="13" width="15.42578125" style="1414" customWidth="1"/>
    <col min="14" max="256" width="9.140625" style="1414"/>
    <col min="257" max="257" width="59.5703125" style="1414" customWidth="1"/>
    <col min="258" max="258" width="17.28515625" style="1414" customWidth="1"/>
    <col min="259" max="259" width="15.5703125" style="1414" customWidth="1"/>
    <col min="260" max="260" width="16.42578125" style="1414" customWidth="1"/>
    <col min="261" max="261" width="15" style="1414" customWidth="1"/>
    <col min="262" max="262" width="9.140625" style="1414"/>
    <col min="263" max="263" width="9.42578125" style="1414" bestFit="1" customWidth="1"/>
    <col min="264" max="512" width="9.140625" style="1414"/>
    <col min="513" max="513" width="59.5703125" style="1414" customWidth="1"/>
    <col min="514" max="514" width="17.28515625" style="1414" customWidth="1"/>
    <col min="515" max="515" width="15.5703125" style="1414" customWidth="1"/>
    <col min="516" max="516" width="16.42578125" style="1414" customWidth="1"/>
    <col min="517" max="517" width="15" style="1414" customWidth="1"/>
    <col min="518" max="518" width="9.140625" style="1414"/>
    <col min="519" max="519" width="9.42578125" style="1414" bestFit="1" customWidth="1"/>
    <col min="520" max="768" width="9.140625" style="1414"/>
    <col min="769" max="769" width="59.5703125" style="1414" customWidth="1"/>
    <col min="770" max="770" width="17.28515625" style="1414" customWidth="1"/>
    <col min="771" max="771" width="15.5703125" style="1414" customWidth="1"/>
    <col min="772" max="772" width="16.42578125" style="1414" customWidth="1"/>
    <col min="773" max="773" width="15" style="1414" customWidth="1"/>
    <col min="774" max="774" width="9.140625" style="1414"/>
    <col min="775" max="775" width="9.42578125" style="1414" bestFit="1" customWidth="1"/>
    <col min="776" max="1024" width="9.140625" style="1414"/>
    <col min="1025" max="1025" width="59.5703125" style="1414" customWidth="1"/>
    <col min="1026" max="1026" width="17.28515625" style="1414" customWidth="1"/>
    <col min="1027" max="1027" width="15.5703125" style="1414" customWidth="1"/>
    <col min="1028" max="1028" width="16.42578125" style="1414" customWidth="1"/>
    <col min="1029" max="1029" width="15" style="1414" customWidth="1"/>
    <col min="1030" max="1030" width="9.140625" style="1414"/>
    <col min="1031" max="1031" width="9.42578125" style="1414" bestFit="1" customWidth="1"/>
    <col min="1032" max="1280" width="9.140625" style="1414"/>
    <col min="1281" max="1281" width="59.5703125" style="1414" customWidth="1"/>
    <col min="1282" max="1282" width="17.28515625" style="1414" customWidth="1"/>
    <col min="1283" max="1283" width="15.5703125" style="1414" customWidth="1"/>
    <col min="1284" max="1284" width="16.42578125" style="1414" customWidth="1"/>
    <col min="1285" max="1285" width="15" style="1414" customWidth="1"/>
    <col min="1286" max="1286" width="9.140625" style="1414"/>
    <col min="1287" max="1287" width="9.42578125" style="1414" bestFit="1" customWidth="1"/>
    <col min="1288" max="1536" width="9.140625" style="1414"/>
    <col min="1537" max="1537" width="59.5703125" style="1414" customWidth="1"/>
    <col min="1538" max="1538" width="17.28515625" style="1414" customWidth="1"/>
    <col min="1539" max="1539" width="15.5703125" style="1414" customWidth="1"/>
    <col min="1540" max="1540" width="16.42578125" style="1414" customWidth="1"/>
    <col min="1541" max="1541" width="15" style="1414" customWidth="1"/>
    <col min="1542" max="1542" width="9.140625" style="1414"/>
    <col min="1543" max="1543" width="9.42578125" style="1414" bestFit="1" customWidth="1"/>
    <col min="1544" max="1792" width="9.140625" style="1414"/>
    <col min="1793" max="1793" width="59.5703125" style="1414" customWidth="1"/>
    <col min="1794" max="1794" width="17.28515625" style="1414" customWidth="1"/>
    <col min="1795" max="1795" width="15.5703125" style="1414" customWidth="1"/>
    <col min="1796" max="1796" width="16.42578125" style="1414" customWidth="1"/>
    <col min="1797" max="1797" width="15" style="1414" customWidth="1"/>
    <col min="1798" max="1798" width="9.140625" style="1414"/>
    <col min="1799" max="1799" width="9.42578125" style="1414" bestFit="1" customWidth="1"/>
    <col min="1800" max="2048" width="9.140625" style="1414"/>
    <col min="2049" max="2049" width="59.5703125" style="1414" customWidth="1"/>
    <col min="2050" max="2050" width="17.28515625" style="1414" customWidth="1"/>
    <col min="2051" max="2051" width="15.5703125" style="1414" customWidth="1"/>
    <col min="2052" max="2052" width="16.42578125" style="1414" customWidth="1"/>
    <col min="2053" max="2053" width="15" style="1414" customWidth="1"/>
    <col min="2054" max="2054" width="9.140625" style="1414"/>
    <col min="2055" max="2055" width="9.42578125" style="1414" bestFit="1" customWidth="1"/>
    <col min="2056" max="2304" width="9.140625" style="1414"/>
    <col min="2305" max="2305" width="59.5703125" style="1414" customWidth="1"/>
    <col min="2306" max="2306" width="17.28515625" style="1414" customWidth="1"/>
    <col min="2307" max="2307" width="15.5703125" style="1414" customWidth="1"/>
    <col min="2308" max="2308" width="16.42578125" style="1414" customWidth="1"/>
    <col min="2309" max="2309" width="15" style="1414" customWidth="1"/>
    <col min="2310" max="2310" width="9.140625" style="1414"/>
    <col min="2311" max="2311" width="9.42578125" style="1414" bestFit="1" customWidth="1"/>
    <col min="2312" max="2560" width="9.140625" style="1414"/>
    <col min="2561" max="2561" width="59.5703125" style="1414" customWidth="1"/>
    <col min="2562" max="2562" width="17.28515625" style="1414" customWidth="1"/>
    <col min="2563" max="2563" width="15.5703125" style="1414" customWidth="1"/>
    <col min="2564" max="2564" width="16.42578125" style="1414" customWidth="1"/>
    <col min="2565" max="2565" width="15" style="1414" customWidth="1"/>
    <col min="2566" max="2566" width="9.140625" style="1414"/>
    <col min="2567" max="2567" width="9.42578125" style="1414" bestFit="1" customWidth="1"/>
    <col min="2568" max="2816" width="9.140625" style="1414"/>
    <col min="2817" max="2817" width="59.5703125" style="1414" customWidth="1"/>
    <col min="2818" max="2818" width="17.28515625" style="1414" customWidth="1"/>
    <col min="2819" max="2819" width="15.5703125" style="1414" customWidth="1"/>
    <col min="2820" max="2820" width="16.42578125" style="1414" customWidth="1"/>
    <col min="2821" max="2821" width="15" style="1414" customWidth="1"/>
    <col min="2822" max="2822" width="9.140625" style="1414"/>
    <col min="2823" max="2823" width="9.42578125" style="1414" bestFit="1" customWidth="1"/>
    <col min="2824" max="3072" width="9.140625" style="1414"/>
    <col min="3073" max="3073" width="59.5703125" style="1414" customWidth="1"/>
    <col min="3074" max="3074" width="17.28515625" style="1414" customWidth="1"/>
    <col min="3075" max="3075" width="15.5703125" style="1414" customWidth="1"/>
    <col min="3076" max="3076" width="16.42578125" style="1414" customWidth="1"/>
    <col min="3077" max="3077" width="15" style="1414" customWidth="1"/>
    <col min="3078" max="3078" width="9.140625" style="1414"/>
    <col min="3079" max="3079" width="9.42578125" style="1414" bestFit="1" customWidth="1"/>
    <col min="3080" max="3328" width="9.140625" style="1414"/>
    <col min="3329" max="3329" width="59.5703125" style="1414" customWidth="1"/>
    <col min="3330" max="3330" width="17.28515625" style="1414" customWidth="1"/>
    <col min="3331" max="3331" width="15.5703125" style="1414" customWidth="1"/>
    <col min="3332" max="3332" width="16.42578125" style="1414" customWidth="1"/>
    <col min="3333" max="3333" width="15" style="1414" customWidth="1"/>
    <col min="3334" max="3334" width="9.140625" style="1414"/>
    <col min="3335" max="3335" width="9.42578125" style="1414" bestFit="1" customWidth="1"/>
    <col min="3336" max="3584" width="9.140625" style="1414"/>
    <col min="3585" max="3585" width="59.5703125" style="1414" customWidth="1"/>
    <col min="3586" max="3586" width="17.28515625" style="1414" customWidth="1"/>
    <col min="3587" max="3587" width="15.5703125" style="1414" customWidth="1"/>
    <col min="3588" max="3588" width="16.42578125" style="1414" customWidth="1"/>
    <col min="3589" max="3589" width="15" style="1414" customWidth="1"/>
    <col min="3590" max="3590" width="9.140625" style="1414"/>
    <col min="3591" max="3591" width="9.42578125" style="1414" bestFit="1" customWidth="1"/>
    <col min="3592" max="3840" width="9.140625" style="1414"/>
    <col min="3841" max="3841" width="59.5703125" style="1414" customWidth="1"/>
    <col min="3842" max="3842" width="17.28515625" style="1414" customWidth="1"/>
    <col min="3843" max="3843" width="15.5703125" style="1414" customWidth="1"/>
    <col min="3844" max="3844" width="16.42578125" style="1414" customWidth="1"/>
    <col min="3845" max="3845" width="15" style="1414" customWidth="1"/>
    <col min="3846" max="3846" width="9.140625" style="1414"/>
    <col min="3847" max="3847" width="9.42578125" style="1414" bestFit="1" customWidth="1"/>
    <col min="3848" max="4096" width="9.140625" style="1414"/>
    <col min="4097" max="4097" width="59.5703125" style="1414" customWidth="1"/>
    <col min="4098" max="4098" width="17.28515625" style="1414" customWidth="1"/>
    <col min="4099" max="4099" width="15.5703125" style="1414" customWidth="1"/>
    <col min="4100" max="4100" width="16.42578125" style="1414" customWidth="1"/>
    <col min="4101" max="4101" width="15" style="1414" customWidth="1"/>
    <col min="4102" max="4102" width="9.140625" style="1414"/>
    <col min="4103" max="4103" width="9.42578125" style="1414" bestFit="1" customWidth="1"/>
    <col min="4104" max="4352" width="9.140625" style="1414"/>
    <col min="4353" max="4353" width="59.5703125" style="1414" customWidth="1"/>
    <col min="4354" max="4354" width="17.28515625" style="1414" customWidth="1"/>
    <col min="4355" max="4355" width="15.5703125" style="1414" customWidth="1"/>
    <col min="4356" max="4356" width="16.42578125" style="1414" customWidth="1"/>
    <col min="4357" max="4357" width="15" style="1414" customWidth="1"/>
    <col min="4358" max="4358" width="9.140625" style="1414"/>
    <col min="4359" max="4359" width="9.42578125" style="1414" bestFit="1" customWidth="1"/>
    <col min="4360" max="4608" width="9.140625" style="1414"/>
    <col min="4609" max="4609" width="59.5703125" style="1414" customWidth="1"/>
    <col min="4610" max="4610" width="17.28515625" style="1414" customWidth="1"/>
    <col min="4611" max="4611" width="15.5703125" style="1414" customWidth="1"/>
    <col min="4612" max="4612" width="16.42578125" style="1414" customWidth="1"/>
    <col min="4613" max="4613" width="15" style="1414" customWidth="1"/>
    <col min="4614" max="4614" width="9.140625" style="1414"/>
    <col min="4615" max="4615" width="9.42578125" style="1414" bestFit="1" customWidth="1"/>
    <col min="4616" max="4864" width="9.140625" style="1414"/>
    <col min="4865" max="4865" width="59.5703125" style="1414" customWidth="1"/>
    <col min="4866" max="4866" width="17.28515625" style="1414" customWidth="1"/>
    <col min="4867" max="4867" width="15.5703125" style="1414" customWidth="1"/>
    <col min="4868" max="4868" width="16.42578125" style="1414" customWidth="1"/>
    <col min="4869" max="4869" width="15" style="1414" customWidth="1"/>
    <col min="4870" max="4870" width="9.140625" style="1414"/>
    <col min="4871" max="4871" width="9.42578125" style="1414" bestFit="1" customWidth="1"/>
    <col min="4872" max="5120" width="9.140625" style="1414"/>
    <col min="5121" max="5121" width="59.5703125" style="1414" customWidth="1"/>
    <col min="5122" max="5122" width="17.28515625" style="1414" customWidth="1"/>
    <col min="5123" max="5123" width="15.5703125" style="1414" customWidth="1"/>
    <col min="5124" max="5124" width="16.42578125" style="1414" customWidth="1"/>
    <col min="5125" max="5125" width="15" style="1414" customWidth="1"/>
    <col min="5126" max="5126" width="9.140625" style="1414"/>
    <col min="5127" max="5127" width="9.42578125" style="1414" bestFit="1" customWidth="1"/>
    <col min="5128" max="5376" width="9.140625" style="1414"/>
    <col min="5377" max="5377" width="59.5703125" style="1414" customWidth="1"/>
    <col min="5378" max="5378" width="17.28515625" style="1414" customWidth="1"/>
    <col min="5379" max="5379" width="15.5703125" style="1414" customWidth="1"/>
    <col min="5380" max="5380" width="16.42578125" style="1414" customWidth="1"/>
    <col min="5381" max="5381" width="15" style="1414" customWidth="1"/>
    <col min="5382" max="5382" width="9.140625" style="1414"/>
    <col min="5383" max="5383" width="9.42578125" style="1414" bestFit="1" customWidth="1"/>
    <col min="5384" max="5632" width="9.140625" style="1414"/>
    <col min="5633" max="5633" width="59.5703125" style="1414" customWidth="1"/>
    <col min="5634" max="5634" width="17.28515625" style="1414" customWidth="1"/>
    <col min="5635" max="5635" width="15.5703125" style="1414" customWidth="1"/>
    <col min="5636" max="5636" width="16.42578125" style="1414" customWidth="1"/>
    <col min="5637" max="5637" width="15" style="1414" customWidth="1"/>
    <col min="5638" max="5638" width="9.140625" style="1414"/>
    <col min="5639" max="5639" width="9.42578125" style="1414" bestFit="1" customWidth="1"/>
    <col min="5640" max="5888" width="9.140625" style="1414"/>
    <col min="5889" max="5889" width="59.5703125" style="1414" customWidth="1"/>
    <col min="5890" max="5890" width="17.28515625" style="1414" customWidth="1"/>
    <col min="5891" max="5891" width="15.5703125" style="1414" customWidth="1"/>
    <col min="5892" max="5892" width="16.42578125" style="1414" customWidth="1"/>
    <col min="5893" max="5893" width="15" style="1414" customWidth="1"/>
    <col min="5894" max="5894" width="9.140625" style="1414"/>
    <col min="5895" max="5895" width="9.42578125" style="1414" bestFit="1" customWidth="1"/>
    <col min="5896" max="6144" width="9.140625" style="1414"/>
    <col min="6145" max="6145" width="59.5703125" style="1414" customWidth="1"/>
    <col min="6146" max="6146" width="17.28515625" style="1414" customWidth="1"/>
    <col min="6147" max="6147" width="15.5703125" style="1414" customWidth="1"/>
    <col min="6148" max="6148" width="16.42578125" style="1414" customWidth="1"/>
    <col min="6149" max="6149" width="15" style="1414" customWidth="1"/>
    <col min="6150" max="6150" width="9.140625" style="1414"/>
    <col min="6151" max="6151" width="9.42578125" style="1414" bestFit="1" customWidth="1"/>
    <col min="6152" max="6400" width="9.140625" style="1414"/>
    <col min="6401" max="6401" width="59.5703125" style="1414" customWidth="1"/>
    <col min="6402" max="6402" width="17.28515625" style="1414" customWidth="1"/>
    <col min="6403" max="6403" width="15.5703125" style="1414" customWidth="1"/>
    <col min="6404" max="6404" width="16.42578125" style="1414" customWidth="1"/>
    <col min="6405" max="6405" width="15" style="1414" customWidth="1"/>
    <col min="6406" max="6406" width="9.140625" style="1414"/>
    <col min="6407" max="6407" width="9.42578125" style="1414" bestFit="1" customWidth="1"/>
    <col min="6408" max="6656" width="9.140625" style="1414"/>
    <col min="6657" max="6657" width="59.5703125" style="1414" customWidth="1"/>
    <col min="6658" max="6658" width="17.28515625" style="1414" customWidth="1"/>
    <col min="6659" max="6659" width="15.5703125" style="1414" customWidth="1"/>
    <col min="6660" max="6660" width="16.42578125" style="1414" customWidth="1"/>
    <col min="6661" max="6661" width="15" style="1414" customWidth="1"/>
    <col min="6662" max="6662" width="9.140625" style="1414"/>
    <col min="6663" max="6663" width="9.42578125" style="1414" bestFit="1" customWidth="1"/>
    <col min="6664" max="6912" width="9.140625" style="1414"/>
    <col min="6913" max="6913" width="59.5703125" style="1414" customWidth="1"/>
    <col min="6914" max="6914" width="17.28515625" style="1414" customWidth="1"/>
    <col min="6915" max="6915" width="15.5703125" style="1414" customWidth="1"/>
    <col min="6916" max="6916" width="16.42578125" style="1414" customWidth="1"/>
    <col min="6917" max="6917" width="15" style="1414" customWidth="1"/>
    <col min="6918" max="6918" width="9.140625" style="1414"/>
    <col min="6919" max="6919" width="9.42578125" style="1414" bestFit="1" customWidth="1"/>
    <col min="6920" max="7168" width="9.140625" style="1414"/>
    <col min="7169" max="7169" width="59.5703125" style="1414" customWidth="1"/>
    <col min="7170" max="7170" width="17.28515625" style="1414" customWidth="1"/>
    <col min="7171" max="7171" width="15.5703125" style="1414" customWidth="1"/>
    <col min="7172" max="7172" width="16.42578125" style="1414" customWidth="1"/>
    <col min="7173" max="7173" width="15" style="1414" customWidth="1"/>
    <col min="7174" max="7174" width="9.140625" style="1414"/>
    <col min="7175" max="7175" width="9.42578125" style="1414" bestFit="1" customWidth="1"/>
    <col min="7176" max="7424" width="9.140625" style="1414"/>
    <col min="7425" max="7425" width="59.5703125" style="1414" customWidth="1"/>
    <col min="7426" max="7426" width="17.28515625" style="1414" customWidth="1"/>
    <col min="7427" max="7427" width="15.5703125" style="1414" customWidth="1"/>
    <col min="7428" max="7428" width="16.42578125" style="1414" customWidth="1"/>
    <col min="7429" max="7429" width="15" style="1414" customWidth="1"/>
    <col min="7430" max="7430" width="9.140625" style="1414"/>
    <col min="7431" max="7431" width="9.42578125" style="1414" bestFit="1" customWidth="1"/>
    <col min="7432" max="7680" width="9.140625" style="1414"/>
    <col min="7681" max="7681" width="59.5703125" style="1414" customWidth="1"/>
    <col min="7682" max="7682" width="17.28515625" style="1414" customWidth="1"/>
    <col min="7683" max="7683" width="15.5703125" style="1414" customWidth="1"/>
    <col min="7684" max="7684" width="16.42578125" style="1414" customWidth="1"/>
    <col min="7685" max="7685" width="15" style="1414" customWidth="1"/>
    <col min="7686" max="7686" width="9.140625" style="1414"/>
    <col min="7687" max="7687" width="9.42578125" style="1414" bestFit="1" customWidth="1"/>
    <col min="7688" max="7936" width="9.140625" style="1414"/>
    <col min="7937" max="7937" width="59.5703125" style="1414" customWidth="1"/>
    <col min="7938" max="7938" width="17.28515625" style="1414" customWidth="1"/>
    <col min="7939" max="7939" width="15.5703125" style="1414" customWidth="1"/>
    <col min="7940" max="7940" width="16.42578125" style="1414" customWidth="1"/>
    <col min="7941" max="7941" width="15" style="1414" customWidth="1"/>
    <col min="7942" max="7942" width="9.140625" style="1414"/>
    <col min="7943" max="7943" width="9.42578125" style="1414" bestFit="1" customWidth="1"/>
    <col min="7944" max="8192" width="9.140625" style="1414"/>
    <col min="8193" max="8193" width="59.5703125" style="1414" customWidth="1"/>
    <col min="8194" max="8194" width="17.28515625" style="1414" customWidth="1"/>
    <col min="8195" max="8195" width="15.5703125" style="1414" customWidth="1"/>
    <col min="8196" max="8196" width="16.42578125" style="1414" customWidth="1"/>
    <col min="8197" max="8197" width="15" style="1414" customWidth="1"/>
    <col min="8198" max="8198" width="9.140625" style="1414"/>
    <col min="8199" max="8199" width="9.42578125" style="1414" bestFit="1" customWidth="1"/>
    <col min="8200" max="8448" width="9.140625" style="1414"/>
    <col min="8449" max="8449" width="59.5703125" style="1414" customWidth="1"/>
    <col min="8450" max="8450" width="17.28515625" style="1414" customWidth="1"/>
    <col min="8451" max="8451" width="15.5703125" style="1414" customWidth="1"/>
    <col min="8452" max="8452" width="16.42578125" style="1414" customWidth="1"/>
    <col min="8453" max="8453" width="15" style="1414" customWidth="1"/>
    <col min="8454" max="8454" width="9.140625" style="1414"/>
    <col min="8455" max="8455" width="9.42578125" style="1414" bestFit="1" customWidth="1"/>
    <col min="8456" max="8704" width="9.140625" style="1414"/>
    <col min="8705" max="8705" width="59.5703125" style="1414" customWidth="1"/>
    <col min="8706" max="8706" width="17.28515625" style="1414" customWidth="1"/>
    <col min="8707" max="8707" width="15.5703125" style="1414" customWidth="1"/>
    <col min="8708" max="8708" width="16.42578125" style="1414" customWidth="1"/>
    <col min="8709" max="8709" width="15" style="1414" customWidth="1"/>
    <col min="8710" max="8710" width="9.140625" style="1414"/>
    <col min="8711" max="8711" width="9.42578125" style="1414" bestFit="1" customWidth="1"/>
    <col min="8712" max="8960" width="9.140625" style="1414"/>
    <col min="8961" max="8961" width="59.5703125" style="1414" customWidth="1"/>
    <col min="8962" max="8962" width="17.28515625" style="1414" customWidth="1"/>
    <col min="8963" max="8963" width="15.5703125" style="1414" customWidth="1"/>
    <col min="8964" max="8964" width="16.42578125" style="1414" customWidth="1"/>
    <col min="8965" max="8965" width="15" style="1414" customWidth="1"/>
    <col min="8966" max="8966" width="9.140625" style="1414"/>
    <col min="8967" max="8967" width="9.42578125" style="1414" bestFit="1" customWidth="1"/>
    <col min="8968" max="9216" width="9.140625" style="1414"/>
    <col min="9217" max="9217" width="59.5703125" style="1414" customWidth="1"/>
    <col min="9218" max="9218" width="17.28515625" style="1414" customWidth="1"/>
    <col min="9219" max="9219" width="15.5703125" style="1414" customWidth="1"/>
    <col min="9220" max="9220" width="16.42578125" style="1414" customWidth="1"/>
    <col min="9221" max="9221" width="15" style="1414" customWidth="1"/>
    <col min="9222" max="9222" width="9.140625" style="1414"/>
    <col min="9223" max="9223" width="9.42578125" style="1414" bestFit="1" customWidth="1"/>
    <col min="9224" max="9472" width="9.140625" style="1414"/>
    <col min="9473" max="9473" width="59.5703125" style="1414" customWidth="1"/>
    <col min="9474" max="9474" width="17.28515625" style="1414" customWidth="1"/>
    <col min="9475" max="9475" width="15.5703125" style="1414" customWidth="1"/>
    <col min="9476" max="9476" width="16.42578125" style="1414" customWidth="1"/>
    <col min="9477" max="9477" width="15" style="1414" customWidth="1"/>
    <col min="9478" max="9478" width="9.140625" style="1414"/>
    <col min="9479" max="9479" width="9.42578125" style="1414" bestFit="1" customWidth="1"/>
    <col min="9480" max="9728" width="9.140625" style="1414"/>
    <col min="9729" max="9729" width="59.5703125" style="1414" customWidth="1"/>
    <col min="9730" max="9730" width="17.28515625" style="1414" customWidth="1"/>
    <col min="9731" max="9731" width="15.5703125" style="1414" customWidth="1"/>
    <col min="9732" max="9732" width="16.42578125" style="1414" customWidth="1"/>
    <col min="9733" max="9733" width="15" style="1414" customWidth="1"/>
    <col min="9734" max="9734" width="9.140625" style="1414"/>
    <col min="9735" max="9735" width="9.42578125" style="1414" bestFit="1" customWidth="1"/>
    <col min="9736" max="9984" width="9.140625" style="1414"/>
    <col min="9985" max="9985" width="59.5703125" style="1414" customWidth="1"/>
    <col min="9986" max="9986" width="17.28515625" style="1414" customWidth="1"/>
    <col min="9987" max="9987" width="15.5703125" style="1414" customWidth="1"/>
    <col min="9988" max="9988" width="16.42578125" style="1414" customWidth="1"/>
    <col min="9989" max="9989" width="15" style="1414" customWidth="1"/>
    <col min="9990" max="9990" width="9.140625" style="1414"/>
    <col min="9991" max="9991" width="9.42578125" style="1414" bestFit="1" customWidth="1"/>
    <col min="9992" max="10240" width="9.140625" style="1414"/>
    <col min="10241" max="10241" width="59.5703125" style="1414" customWidth="1"/>
    <col min="10242" max="10242" width="17.28515625" style="1414" customWidth="1"/>
    <col min="10243" max="10243" width="15.5703125" style="1414" customWidth="1"/>
    <col min="10244" max="10244" width="16.42578125" style="1414" customWidth="1"/>
    <col min="10245" max="10245" width="15" style="1414" customWidth="1"/>
    <col min="10246" max="10246" width="9.140625" style="1414"/>
    <col min="10247" max="10247" width="9.42578125" style="1414" bestFit="1" customWidth="1"/>
    <col min="10248" max="10496" width="9.140625" style="1414"/>
    <col min="10497" max="10497" width="59.5703125" style="1414" customWidth="1"/>
    <col min="10498" max="10498" width="17.28515625" style="1414" customWidth="1"/>
    <col min="10499" max="10499" width="15.5703125" style="1414" customWidth="1"/>
    <col min="10500" max="10500" width="16.42578125" style="1414" customWidth="1"/>
    <col min="10501" max="10501" width="15" style="1414" customWidth="1"/>
    <col min="10502" max="10502" width="9.140625" style="1414"/>
    <col min="10503" max="10503" width="9.42578125" style="1414" bestFit="1" customWidth="1"/>
    <col min="10504" max="10752" width="9.140625" style="1414"/>
    <col min="10753" max="10753" width="59.5703125" style="1414" customWidth="1"/>
    <col min="10754" max="10754" width="17.28515625" style="1414" customWidth="1"/>
    <col min="10755" max="10755" width="15.5703125" style="1414" customWidth="1"/>
    <col min="10756" max="10756" width="16.42578125" style="1414" customWidth="1"/>
    <col min="10757" max="10757" width="15" style="1414" customWidth="1"/>
    <col min="10758" max="10758" width="9.140625" style="1414"/>
    <col min="10759" max="10759" width="9.42578125" style="1414" bestFit="1" customWidth="1"/>
    <col min="10760" max="11008" width="9.140625" style="1414"/>
    <col min="11009" max="11009" width="59.5703125" style="1414" customWidth="1"/>
    <col min="11010" max="11010" width="17.28515625" style="1414" customWidth="1"/>
    <col min="11011" max="11011" width="15.5703125" style="1414" customWidth="1"/>
    <col min="11012" max="11012" width="16.42578125" style="1414" customWidth="1"/>
    <col min="11013" max="11013" width="15" style="1414" customWidth="1"/>
    <col min="11014" max="11014" width="9.140625" style="1414"/>
    <col min="11015" max="11015" width="9.42578125" style="1414" bestFit="1" customWidth="1"/>
    <col min="11016" max="11264" width="9.140625" style="1414"/>
    <col min="11265" max="11265" width="59.5703125" style="1414" customWidth="1"/>
    <col min="11266" max="11266" width="17.28515625" style="1414" customWidth="1"/>
    <col min="11267" max="11267" width="15.5703125" style="1414" customWidth="1"/>
    <col min="11268" max="11268" width="16.42578125" style="1414" customWidth="1"/>
    <col min="11269" max="11269" width="15" style="1414" customWidth="1"/>
    <col min="11270" max="11270" width="9.140625" style="1414"/>
    <col min="11271" max="11271" width="9.42578125" style="1414" bestFit="1" customWidth="1"/>
    <col min="11272" max="11520" width="9.140625" style="1414"/>
    <col min="11521" max="11521" width="59.5703125" style="1414" customWidth="1"/>
    <col min="11522" max="11522" width="17.28515625" style="1414" customWidth="1"/>
    <col min="11523" max="11523" width="15.5703125" style="1414" customWidth="1"/>
    <col min="11524" max="11524" width="16.42578125" style="1414" customWidth="1"/>
    <col min="11525" max="11525" width="15" style="1414" customWidth="1"/>
    <col min="11526" max="11526" width="9.140625" style="1414"/>
    <col min="11527" max="11527" width="9.42578125" style="1414" bestFit="1" customWidth="1"/>
    <col min="11528" max="11776" width="9.140625" style="1414"/>
    <col min="11777" max="11777" width="59.5703125" style="1414" customWidth="1"/>
    <col min="11778" max="11778" width="17.28515625" style="1414" customWidth="1"/>
    <col min="11779" max="11779" width="15.5703125" style="1414" customWidth="1"/>
    <col min="11780" max="11780" width="16.42578125" style="1414" customWidth="1"/>
    <col min="11781" max="11781" width="15" style="1414" customWidth="1"/>
    <col min="11782" max="11782" width="9.140625" style="1414"/>
    <col min="11783" max="11783" width="9.42578125" style="1414" bestFit="1" customWidth="1"/>
    <col min="11784" max="12032" width="9.140625" style="1414"/>
    <col min="12033" max="12033" width="59.5703125" style="1414" customWidth="1"/>
    <col min="12034" max="12034" width="17.28515625" style="1414" customWidth="1"/>
    <col min="12035" max="12035" width="15.5703125" style="1414" customWidth="1"/>
    <col min="12036" max="12036" width="16.42578125" style="1414" customWidth="1"/>
    <col min="12037" max="12037" width="15" style="1414" customWidth="1"/>
    <col min="12038" max="12038" width="9.140625" style="1414"/>
    <col min="12039" max="12039" width="9.42578125" style="1414" bestFit="1" customWidth="1"/>
    <col min="12040" max="12288" width="9.140625" style="1414"/>
    <col min="12289" max="12289" width="59.5703125" style="1414" customWidth="1"/>
    <col min="12290" max="12290" width="17.28515625" style="1414" customWidth="1"/>
    <col min="12291" max="12291" width="15.5703125" style="1414" customWidth="1"/>
    <col min="12292" max="12292" width="16.42578125" style="1414" customWidth="1"/>
    <col min="12293" max="12293" width="15" style="1414" customWidth="1"/>
    <col min="12294" max="12294" width="9.140625" style="1414"/>
    <col min="12295" max="12295" width="9.42578125" style="1414" bestFit="1" customWidth="1"/>
    <col min="12296" max="12544" width="9.140625" style="1414"/>
    <col min="12545" max="12545" width="59.5703125" style="1414" customWidth="1"/>
    <col min="12546" max="12546" width="17.28515625" style="1414" customWidth="1"/>
    <col min="12547" max="12547" width="15.5703125" style="1414" customWidth="1"/>
    <col min="12548" max="12548" width="16.42578125" style="1414" customWidth="1"/>
    <col min="12549" max="12549" width="15" style="1414" customWidth="1"/>
    <col min="12550" max="12550" width="9.140625" style="1414"/>
    <col min="12551" max="12551" width="9.42578125" style="1414" bestFit="1" customWidth="1"/>
    <col min="12552" max="12800" width="9.140625" style="1414"/>
    <col min="12801" max="12801" width="59.5703125" style="1414" customWidth="1"/>
    <col min="12802" max="12802" width="17.28515625" style="1414" customWidth="1"/>
    <col min="12803" max="12803" width="15.5703125" style="1414" customWidth="1"/>
    <col min="12804" max="12804" width="16.42578125" style="1414" customWidth="1"/>
    <col min="12805" max="12805" width="15" style="1414" customWidth="1"/>
    <col min="12806" max="12806" width="9.140625" style="1414"/>
    <col min="12807" max="12807" width="9.42578125" style="1414" bestFit="1" customWidth="1"/>
    <col min="12808" max="13056" width="9.140625" style="1414"/>
    <col min="13057" max="13057" width="59.5703125" style="1414" customWidth="1"/>
    <col min="13058" max="13058" width="17.28515625" style="1414" customWidth="1"/>
    <col min="13059" max="13059" width="15.5703125" style="1414" customWidth="1"/>
    <col min="13060" max="13060" width="16.42578125" style="1414" customWidth="1"/>
    <col min="13061" max="13061" width="15" style="1414" customWidth="1"/>
    <col min="13062" max="13062" width="9.140625" style="1414"/>
    <col min="13063" max="13063" width="9.42578125" style="1414" bestFit="1" customWidth="1"/>
    <col min="13064" max="13312" width="9.140625" style="1414"/>
    <col min="13313" max="13313" width="59.5703125" style="1414" customWidth="1"/>
    <col min="13314" max="13314" width="17.28515625" style="1414" customWidth="1"/>
    <col min="13315" max="13315" width="15.5703125" style="1414" customWidth="1"/>
    <col min="13316" max="13316" width="16.42578125" style="1414" customWidth="1"/>
    <col min="13317" max="13317" width="15" style="1414" customWidth="1"/>
    <col min="13318" max="13318" width="9.140625" style="1414"/>
    <col min="13319" max="13319" width="9.42578125" style="1414" bestFit="1" customWidth="1"/>
    <col min="13320" max="13568" width="9.140625" style="1414"/>
    <col min="13569" max="13569" width="59.5703125" style="1414" customWidth="1"/>
    <col min="13570" max="13570" width="17.28515625" style="1414" customWidth="1"/>
    <col min="13571" max="13571" width="15.5703125" style="1414" customWidth="1"/>
    <col min="13572" max="13572" width="16.42578125" style="1414" customWidth="1"/>
    <col min="13573" max="13573" width="15" style="1414" customWidth="1"/>
    <col min="13574" max="13574" width="9.140625" style="1414"/>
    <col min="13575" max="13575" width="9.42578125" style="1414" bestFit="1" customWidth="1"/>
    <col min="13576" max="13824" width="9.140625" style="1414"/>
    <col min="13825" max="13825" width="59.5703125" style="1414" customWidth="1"/>
    <col min="13826" max="13826" width="17.28515625" style="1414" customWidth="1"/>
    <col min="13827" max="13827" width="15.5703125" style="1414" customWidth="1"/>
    <col min="13828" max="13828" width="16.42578125" style="1414" customWidth="1"/>
    <col min="13829" max="13829" width="15" style="1414" customWidth="1"/>
    <col min="13830" max="13830" width="9.140625" style="1414"/>
    <col min="13831" max="13831" width="9.42578125" style="1414" bestFit="1" customWidth="1"/>
    <col min="13832" max="14080" width="9.140625" style="1414"/>
    <col min="14081" max="14081" width="59.5703125" style="1414" customWidth="1"/>
    <col min="14082" max="14082" width="17.28515625" style="1414" customWidth="1"/>
    <col min="14083" max="14083" width="15.5703125" style="1414" customWidth="1"/>
    <col min="14084" max="14084" width="16.42578125" style="1414" customWidth="1"/>
    <col min="14085" max="14085" width="15" style="1414" customWidth="1"/>
    <col min="14086" max="14086" width="9.140625" style="1414"/>
    <col min="14087" max="14087" width="9.42578125" style="1414" bestFit="1" customWidth="1"/>
    <col min="14088" max="14336" width="9.140625" style="1414"/>
    <col min="14337" max="14337" width="59.5703125" style="1414" customWidth="1"/>
    <col min="14338" max="14338" width="17.28515625" style="1414" customWidth="1"/>
    <col min="14339" max="14339" width="15.5703125" style="1414" customWidth="1"/>
    <col min="14340" max="14340" width="16.42578125" style="1414" customWidth="1"/>
    <col min="14341" max="14341" width="15" style="1414" customWidth="1"/>
    <col min="14342" max="14342" width="9.140625" style="1414"/>
    <col min="14343" max="14343" width="9.42578125" style="1414" bestFit="1" customWidth="1"/>
    <col min="14344" max="14592" width="9.140625" style="1414"/>
    <col min="14593" max="14593" width="59.5703125" style="1414" customWidth="1"/>
    <col min="14594" max="14594" width="17.28515625" style="1414" customWidth="1"/>
    <col min="14595" max="14595" width="15.5703125" style="1414" customWidth="1"/>
    <col min="14596" max="14596" width="16.42578125" style="1414" customWidth="1"/>
    <col min="14597" max="14597" width="15" style="1414" customWidth="1"/>
    <col min="14598" max="14598" width="9.140625" style="1414"/>
    <col min="14599" max="14599" width="9.42578125" style="1414" bestFit="1" customWidth="1"/>
    <col min="14600" max="14848" width="9.140625" style="1414"/>
    <col min="14849" max="14849" width="59.5703125" style="1414" customWidth="1"/>
    <col min="14850" max="14850" width="17.28515625" style="1414" customWidth="1"/>
    <col min="14851" max="14851" width="15.5703125" style="1414" customWidth="1"/>
    <col min="14852" max="14852" width="16.42578125" style="1414" customWidth="1"/>
    <col min="14853" max="14853" width="15" style="1414" customWidth="1"/>
    <col min="14854" max="14854" width="9.140625" style="1414"/>
    <col min="14855" max="14855" width="9.42578125" style="1414" bestFit="1" customWidth="1"/>
    <col min="14856" max="15104" width="9.140625" style="1414"/>
    <col min="15105" max="15105" width="59.5703125" style="1414" customWidth="1"/>
    <col min="15106" max="15106" width="17.28515625" style="1414" customWidth="1"/>
    <col min="15107" max="15107" width="15.5703125" style="1414" customWidth="1"/>
    <col min="15108" max="15108" width="16.42578125" style="1414" customWidth="1"/>
    <col min="15109" max="15109" width="15" style="1414" customWidth="1"/>
    <col min="15110" max="15110" width="9.140625" style="1414"/>
    <col min="15111" max="15111" width="9.42578125" style="1414" bestFit="1" customWidth="1"/>
    <col min="15112" max="15360" width="9.140625" style="1414"/>
    <col min="15361" max="15361" width="59.5703125" style="1414" customWidth="1"/>
    <col min="15362" max="15362" width="17.28515625" style="1414" customWidth="1"/>
    <col min="15363" max="15363" width="15.5703125" style="1414" customWidth="1"/>
    <col min="15364" max="15364" width="16.42578125" style="1414" customWidth="1"/>
    <col min="15365" max="15365" width="15" style="1414" customWidth="1"/>
    <col min="15366" max="15366" width="9.140625" style="1414"/>
    <col min="15367" max="15367" width="9.42578125" style="1414" bestFit="1" customWidth="1"/>
    <col min="15368" max="15616" width="9.140625" style="1414"/>
    <col min="15617" max="15617" width="59.5703125" style="1414" customWidth="1"/>
    <col min="15618" max="15618" width="17.28515625" style="1414" customWidth="1"/>
    <col min="15619" max="15619" width="15.5703125" style="1414" customWidth="1"/>
    <col min="15620" max="15620" width="16.42578125" style="1414" customWidth="1"/>
    <col min="15621" max="15621" width="15" style="1414" customWidth="1"/>
    <col min="15622" max="15622" width="9.140625" style="1414"/>
    <col min="15623" max="15623" width="9.42578125" style="1414" bestFit="1" customWidth="1"/>
    <col min="15624" max="15872" width="9.140625" style="1414"/>
    <col min="15873" max="15873" width="59.5703125" style="1414" customWidth="1"/>
    <col min="15874" max="15874" width="17.28515625" style="1414" customWidth="1"/>
    <col min="15875" max="15875" width="15.5703125" style="1414" customWidth="1"/>
    <col min="15876" max="15876" width="16.42578125" style="1414" customWidth="1"/>
    <col min="15877" max="15877" width="15" style="1414" customWidth="1"/>
    <col min="15878" max="15878" width="9.140625" style="1414"/>
    <col min="15879" max="15879" width="9.42578125" style="1414" bestFit="1" customWidth="1"/>
    <col min="15880" max="16128" width="9.140625" style="1414"/>
    <col min="16129" max="16129" width="59.5703125" style="1414" customWidth="1"/>
    <col min="16130" max="16130" width="17.28515625" style="1414" customWidth="1"/>
    <col min="16131" max="16131" width="15.5703125" style="1414" customWidth="1"/>
    <col min="16132" max="16132" width="16.42578125" style="1414" customWidth="1"/>
    <col min="16133" max="16133" width="15" style="1414" customWidth="1"/>
    <col min="16134" max="16134" width="9.140625" style="1414"/>
    <col min="16135" max="16135" width="9.42578125" style="1414" bestFit="1" customWidth="1"/>
    <col min="16136" max="16384" width="9.140625" style="1414"/>
  </cols>
  <sheetData>
    <row r="1" spans="1:7" ht="16.5" x14ac:dyDescent="0.2">
      <c r="A1" s="1860" t="s">
        <v>912</v>
      </c>
      <c r="B1" s="1860"/>
      <c r="C1" s="1860"/>
      <c r="D1" s="1860"/>
      <c r="E1" s="1860"/>
    </row>
    <row r="2" spans="1:7" ht="16.5" x14ac:dyDescent="0.25">
      <c r="A2" s="1425"/>
      <c r="B2" s="1425"/>
      <c r="C2" s="1425"/>
      <c r="D2" s="1426"/>
      <c r="E2" s="1425"/>
    </row>
    <row r="3" spans="1:7" ht="42.75" customHeight="1" x14ac:dyDescent="0.25">
      <c r="A3" s="1424" t="s">
        <v>101</v>
      </c>
      <c r="B3" s="1424" t="s">
        <v>170</v>
      </c>
      <c r="C3" s="1424" t="s">
        <v>948</v>
      </c>
      <c r="D3" s="1424" t="s">
        <v>949</v>
      </c>
      <c r="E3" s="1425"/>
    </row>
    <row r="4" spans="1:7" ht="33" x14ac:dyDescent="0.25">
      <c r="A4" s="1415" t="s">
        <v>913</v>
      </c>
      <c r="B4" s="1416" t="s">
        <v>914</v>
      </c>
      <c r="C4" s="1417">
        <v>4642.1000000000004</v>
      </c>
      <c r="D4" s="1417">
        <v>4624.018</v>
      </c>
      <c r="E4" s="1425"/>
      <c r="G4" s="1418"/>
    </row>
    <row r="5" spans="1:7" ht="16.5" x14ac:dyDescent="0.25">
      <c r="A5" s="1415" t="s">
        <v>915</v>
      </c>
      <c r="B5" s="1416" t="s">
        <v>916</v>
      </c>
      <c r="C5" s="1417">
        <v>4290.2</v>
      </c>
      <c r="D5" s="1417">
        <v>4339.4750000000004</v>
      </c>
      <c r="E5" s="1425"/>
    </row>
    <row r="6" spans="1:7" ht="16.5" x14ac:dyDescent="0.25">
      <c r="A6" s="1415" t="s">
        <v>917</v>
      </c>
      <c r="B6" s="1416" t="s">
        <v>916</v>
      </c>
      <c r="C6" s="1419">
        <v>48.1</v>
      </c>
      <c r="D6" s="1419"/>
      <c r="E6" s="1425"/>
    </row>
    <row r="7" spans="1:7" ht="16.5" x14ac:dyDescent="0.25">
      <c r="A7" s="1415" t="s">
        <v>918</v>
      </c>
      <c r="B7" s="1416" t="s">
        <v>916</v>
      </c>
      <c r="C7" s="1419">
        <v>303.8</v>
      </c>
      <c r="D7" s="1419">
        <v>284.54300000000001</v>
      </c>
      <c r="E7" s="1425"/>
    </row>
    <row r="8" spans="1:7" ht="16.5" x14ac:dyDescent="0.25">
      <c r="A8" s="1415" t="s">
        <v>919</v>
      </c>
      <c r="B8" s="1416" t="s">
        <v>33</v>
      </c>
      <c r="C8" s="1420">
        <v>38</v>
      </c>
      <c r="D8" s="1420">
        <v>39</v>
      </c>
      <c r="E8" s="1425"/>
    </row>
    <row r="9" spans="1:7" ht="16.5" x14ac:dyDescent="0.25">
      <c r="A9" s="1425"/>
      <c r="B9" s="1425"/>
      <c r="C9" s="1425"/>
      <c r="D9" s="1425"/>
      <c r="E9" s="1425"/>
    </row>
    <row r="10" spans="1:7" ht="16.5" x14ac:dyDescent="0.2">
      <c r="A10" s="1860" t="s">
        <v>920</v>
      </c>
      <c r="B10" s="1860"/>
      <c r="C10" s="1860"/>
      <c r="D10" s="1860"/>
      <c r="E10" s="1860"/>
    </row>
    <row r="11" spans="1:7" ht="16.5" x14ac:dyDescent="0.25">
      <c r="A11" s="1425"/>
      <c r="B11" s="1425"/>
      <c r="C11" s="1425"/>
      <c r="D11" s="1426"/>
      <c r="E11" s="1425"/>
    </row>
    <row r="12" spans="1:7" ht="23.25" customHeight="1" x14ac:dyDescent="0.2">
      <c r="A12" s="1424" t="s">
        <v>101</v>
      </c>
      <c r="B12" s="1861" t="s">
        <v>170</v>
      </c>
      <c r="C12" s="1863" t="s">
        <v>950</v>
      </c>
      <c r="D12" s="1863" t="s">
        <v>951</v>
      </c>
      <c r="E12" s="1863" t="s">
        <v>921</v>
      </c>
    </row>
    <row r="13" spans="1:7" ht="29.25" customHeight="1" x14ac:dyDescent="0.25">
      <c r="A13" s="1427" t="s">
        <v>922</v>
      </c>
      <c r="B13" s="1862"/>
      <c r="C13" s="1864"/>
      <c r="D13" s="1864"/>
      <c r="E13" s="1864"/>
    </row>
    <row r="14" spans="1:7" ht="32.25" customHeight="1" x14ac:dyDescent="0.2">
      <c r="A14" s="1428" t="s">
        <v>923</v>
      </c>
      <c r="B14" s="1429" t="s">
        <v>924</v>
      </c>
      <c r="C14" s="1436">
        <v>60.14</v>
      </c>
      <c r="D14" s="1436">
        <v>60.14</v>
      </c>
      <c r="E14" s="1436">
        <f>D14/C14*100</f>
        <v>100</v>
      </c>
    </row>
    <row r="15" spans="1:7" ht="33" customHeight="1" x14ac:dyDescent="0.2">
      <c r="A15" s="1428" t="s">
        <v>925</v>
      </c>
      <c r="B15" s="1429" t="s">
        <v>924</v>
      </c>
      <c r="C15" s="1436">
        <v>48.8</v>
      </c>
      <c r="D15" s="1436">
        <v>48.8</v>
      </c>
      <c r="E15" s="1436">
        <f t="shared" ref="E15:E19" si="0">D15/C15*100</f>
        <v>100</v>
      </c>
    </row>
    <row r="16" spans="1:7" ht="32.25" customHeight="1" x14ac:dyDescent="0.2">
      <c r="A16" s="1428" t="s">
        <v>926</v>
      </c>
      <c r="B16" s="1429" t="s">
        <v>924</v>
      </c>
      <c r="C16" s="1436">
        <v>82.22</v>
      </c>
      <c r="D16" s="1436">
        <v>82.2</v>
      </c>
      <c r="E16" s="1436">
        <f t="shared" si="0"/>
        <v>99.975675018243734</v>
      </c>
    </row>
    <row r="17" spans="1:6" ht="30.75" customHeight="1" x14ac:dyDescent="0.2">
      <c r="A17" s="1428" t="s">
        <v>927</v>
      </c>
      <c r="B17" s="1429" t="s">
        <v>924</v>
      </c>
      <c r="C17" s="1436">
        <v>87.45</v>
      </c>
      <c r="D17" s="1436">
        <v>0</v>
      </c>
      <c r="E17" s="1436">
        <f t="shared" si="0"/>
        <v>0</v>
      </c>
    </row>
    <row r="18" spans="1:6" ht="32.25" customHeight="1" x14ac:dyDescent="0.2">
      <c r="A18" s="1428" t="s">
        <v>928</v>
      </c>
      <c r="B18" s="1429" t="s">
        <v>924</v>
      </c>
      <c r="C18" s="1436">
        <v>117.22</v>
      </c>
      <c r="D18" s="1436">
        <v>117.22</v>
      </c>
      <c r="E18" s="1436">
        <f t="shared" si="0"/>
        <v>100</v>
      </c>
    </row>
    <row r="19" spans="1:6" ht="32.25" customHeight="1" x14ac:dyDescent="0.2">
      <c r="A19" s="1428" t="s">
        <v>929</v>
      </c>
      <c r="B19" s="1429" t="s">
        <v>924</v>
      </c>
      <c r="C19" s="1436">
        <v>47.48</v>
      </c>
      <c r="D19" s="1436">
        <v>47.48</v>
      </c>
      <c r="E19" s="1436">
        <f t="shared" si="0"/>
        <v>100</v>
      </c>
    </row>
    <row r="20" spans="1:6" ht="16.5" x14ac:dyDescent="0.25">
      <c r="A20" s="1425"/>
      <c r="B20" s="1425"/>
      <c r="C20" s="1425"/>
      <c r="D20" s="1425"/>
      <c r="E20" s="1430"/>
    </row>
    <row r="21" spans="1:6" ht="30.75" customHeight="1" x14ac:dyDescent="0.2">
      <c r="A21" s="1856" t="s">
        <v>930</v>
      </c>
      <c r="B21" s="1856"/>
      <c r="C21" s="1856"/>
      <c r="D21" s="1856"/>
      <c r="E21" s="1856"/>
    </row>
    <row r="22" spans="1:6" ht="30.75" customHeight="1" x14ac:dyDescent="0.2">
      <c r="A22" s="1857" t="s">
        <v>101</v>
      </c>
      <c r="B22" s="1858" t="s">
        <v>170</v>
      </c>
      <c r="C22" s="1859" t="s">
        <v>952</v>
      </c>
      <c r="D22" s="1859" t="s">
        <v>947</v>
      </c>
      <c r="E22" s="1859" t="s">
        <v>953</v>
      </c>
    </row>
    <row r="23" spans="1:6" ht="20.25" customHeight="1" x14ac:dyDescent="0.2">
      <c r="A23" s="1857"/>
      <c r="B23" s="1858"/>
      <c r="C23" s="1859"/>
      <c r="D23" s="1859"/>
      <c r="E23" s="1859"/>
    </row>
    <row r="24" spans="1:6" s="1422" customFormat="1" ht="18" customHeight="1" x14ac:dyDescent="0.2">
      <c r="A24" s="1431" t="s">
        <v>931</v>
      </c>
      <c r="B24" s="1437" t="s">
        <v>932</v>
      </c>
      <c r="C24" s="1436">
        <f>C25+C26+C27+C28</f>
        <v>4682351.5999999996</v>
      </c>
      <c r="D24" s="1436">
        <f>D25+D26+D27+D28</f>
        <v>4593643.8599999994</v>
      </c>
      <c r="E24" s="1436">
        <f>E25+E26+E27+E28</f>
        <v>4579589.8100000005</v>
      </c>
      <c r="F24" s="1421" t="s">
        <v>933</v>
      </c>
    </row>
    <row r="25" spans="1:6" ht="16.5" customHeight="1" x14ac:dyDescent="0.2">
      <c r="A25" s="1432" t="s">
        <v>934</v>
      </c>
      <c r="B25" s="1429" t="s">
        <v>932</v>
      </c>
      <c r="C25" s="1436">
        <v>1968859.7</v>
      </c>
      <c r="D25" s="1436">
        <v>2322389.2999999998</v>
      </c>
      <c r="E25" s="1436">
        <v>2257228.2200000002</v>
      </c>
    </row>
    <row r="26" spans="1:6" ht="16.5" x14ac:dyDescent="0.2">
      <c r="A26" s="1432" t="s">
        <v>935</v>
      </c>
      <c r="B26" s="1429" t="s">
        <v>932</v>
      </c>
      <c r="C26" s="1436">
        <v>102284.1</v>
      </c>
      <c r="D26" s="1436">
        <v>0</v>
      </c>
      <c r="E26" s="1436">
        <v>0</v>
      </c>
    </row>
    <row r="27" spans="1:6" ht="16.5" x14ac:dyDescent="0.2">
      <c r="A27" s="1432" t="s">
        <v>936</v>
      </c>
      <c r="B27" s="1429" t="s">
        <v>932</v>
      </c>
      <c r="C27" s="1436">
        <v>169811.20000000001</v>
      </c>
      <c r="D27" s="1436">
        <v>112216.62999999999</v>
      </c>
      <c r="E27" s="1436">
        <v>88480.42</v>
      </c>
    </row>
    <row r="28" spans="1:6" ht="16.5" x14ac:dyDescent="0.2">
      <c r="A28" s="1432" t="s">
        <v>937</v>
      </c>
      <c r="B28" s="1429" t="s">
        <v>932</v>
      </c>
      <c r="C28" s="1436">
        <v>2441396.6</v>
      </c>
      <c r="D28" s="1436">
        <v>2159037.9300000002</v>
      </c>
      <c r="E28" s="1436">
        <v>2233881.17</v>
      </c>
    </row>
    <row r="29" spans="1:6" s="1422" customFormat="1" ht="18.75" customHeight="1" x14ac:dyDescent="0.2">
      <c r="A29" s="1431" t="s">
        <v>938</v>
      </c>
      <c r="B29" s="1437" t="s">
        <v>932</v>
      </c>
      <c r="C29" s="1436">
        <v>754098.1</v>
      </c>
      <c r="D29" s="1436">
        <v>851957.89999999991</v>
      </c>
      <c r="E29" s="1436">
        <v>118543.3</v>
      </c>
    </row>
    <row r="30" spans="1:6" s="1422" customFormat="1" ht="18" customHeight="1" x14ac:dyDescent="0.2">
      <c r="A30" s="1431" t="s">
        <v>939</v>
      </c>
      <c r="B30" s="1437" t="s">
        <v>932</v>
      </c>
      <c r="C30" s="1436">
        <v>90.2</v>
      </c>
      <c r="D30" s="1436">
        <v>96.4</v>
      </c>
      <c r="E30" s="1436">
        <v>96.4</v>
      </c>
    </row>
    <row r="31" spans="1:6" s="1422" customFormat="1" ht="16.5" x14ac:dyDescent="0.2">
      <c r="A31" s="1431" t="s">
        <v>940</v>
      </c>
      <c r="B31" s="1437" t="s">
        <v>932</v>
      </c>
      <c r="C31" s="1436">
        <f>C32+C33+C34+C35</f>
        <v>4801801</v>
      </c>
      <c r="D31" s="1436">
        <f>D32+D33+D34+D35</f>
        <v>5082232.20964</v>
      </c>
      <c r="E31" s="1436">
        <f>E32+E33+E34+E35</f>
        <v>4821470.2739100009</v>
      </c>
    </row>
    <row r="32" spans="1:6" ht="16.5" x14ac:dyDescent="0.2">
      <c r="A32" s="1432" t="s">
        <v>934</v>
      </c>
      <c r="B32" s="1429" t="s">
        <v>932</v>
      </c>
      <c r="C32" s="1436">
        <v>2072038</v>
      </c>
      <c r="D32" s="1436">
        <v>2314103.3711799998</v>
      </c>
      <c r="E32" s="1436">
        <v>2323840.0128299999</v>
      </c>
    </row>
    <row r="33" spans="1:7" ht="16.5" x14ac:dyDescent="0.2">
      <c r="A33" s="1432" t="s">
        <v>935</v>
      </c>
      <c r="B33" s="1429" t="s">
        <v>932</v>
      </c>
      <c r="C33" s="1436">
        <v>92805</v>
      </c>
      <c r="D33" s="1436">
        <v>0</v>
      </c>
      <c r="E33" s="1436">
        <v>0</v>
      </c>
    </row>
    <row r="34" spans="1:7" ht="16.5" x14ac:dyDescent="0.2">
      <c r="A34" s="1432" t="s">
        <v>941</v>
      </c>
      <c r="B34" s="1429" t="s">
        <v>932</v>
      </c>
      <c r="C34" s="1436">
        <v>101886</v>
      </c>
      <c r="D34" s="1436">
        <v>105144.57193000001</v>
      </c>
      <c r="E34" s="1436">
        <v>106164.40852</v>
      </c>
    </row>
    <row r="35" spans="1:7" ht="16.5" x14ac:dyDescent="0.2">
      <c r="A35" s="1432" t="s">
        <v>937</v>
      </c>
      <c r="B35" s="1429" t="s">
        <v>932</v>
      </c>
      <c r="C35" s="1436">
        <v>2535072</v>
      </c>
      <c r="D35" s="1436">
        <v>2662984.2665300001</v>
      </c>
      <c r="E35" s="1436">
        <v>2391465.8525600005</v>
      </c>
    </row>
    <row r="36" spans="1:7" s="1422" customFormat="1" ht="18" customHeight="1" x14ac:dyDescent="0.2">
      <c r="A36" s="1431" t="s">
        <v>942</v>
      </c>
      <c r="B36" s="1437" t="s">
        <v>932</v>
      </c>
      <c r="C36" s="1436">
        <f>C37+C38+C39+C40</f>
        <v>639654.30000000005</v>
      </c>
      <c r="D36" s="1436">
        <f>D37+D38+D39+D40</f>
        <v>885564.2</v>
      </c>
      <c r="E36" s="1436">
        <f>E37+E38+E39+E40</f>
        <v>118543.3</v>
      </c>
    </row>
    <row r="37" spans="1:7" s="1422" customFormat="1" ht="18" customHeight="1" x14ac:dyDescent="0.2">
      <c r="A37" s="1432" t="s">
        <v>943</v>
      </c>
      <c r="B37" s="1429" t="s">
        <v>932</v>
      </c>
      <c r="C37" s="1436">
        <v>1096.4000000000001</v>
      </c>
      <c r="D37" s="1436">
        <v>9794.4</v>
      </c>
      <c r="E37" s="1436">
        <v>0</v>
      </c>
    </row>
    <row r="38" spans="1:7" s="1422" customFormat="1" ht="18" customHeight="1" x14ac:dyDescent="0.2">
      <c r="A38" s="1432" t="s">
        <v>935</v>
      </c>
      <c r="B38" s="1429" t="s">
        <v>932</v>
      </c>
      <c r="C38" s="1436">
        <v>0</v>
      </c>
      <c r="D38" s="1436">
        <v>0</v>
      </c>
      <c r="E38" s="1436">
        <v>0</v>
      </c>
    </row>
    <row r="39" spans="1:7" ht="16.5" x14ac:dyDescent="0.2">
      <c r="A39" s="1432" t="s">
        <v>944</v>
      </c>
      <c r="B39" s="1429" t="s">
        <v>932</v>
      </c>
      <c r="C39" s="1436">
        <v>625800</v>
      </c>
      <c r="D39" s="1436">
        <v>851957.89999999991</v>
      </c>
      <c r="E39" s="1436">
        <v>118543.3</v>
      </c>
    </row>
    <row r="40" spans="1:7" ht="35.25" customHeight="1" x14ac:dyDescent="0.2">
      <c r="A40" s="1432" t="s">
        <v>937</v>
      </c>
      <c r="B40" s="1429" t="s">
        <v>932</v>
      </c>
      <c r="C40" s="1436">
        <v>12757.9</v>
      </c>
      <c r="D40" s="1436">
        <v>23811.899999999998</v>
      </c>
      <c r="E40" s="1436">
        <v>0</v>
      </c>
      <c r="G40" s="1423"/>
    </row>
    <row r="41" spans="1:7" ht="16.5" x14ac:dyDescent="0.2">
      <c r="A41" s="1431" t="s">
        <v>945</v>
      </c>
      <c r="B41" s="1437" t="s">
        <v>932</v>
      </c>
      <c r="C41" s="1436">
        <f>C31+C36</f>
        <v>5441455.2999999998</v>
      </c>
      <c r="D41" s="1436">
        <f>D31+D36</f>
        <v>5967796.4096400002</v>
      </c>
      <c r="E41" s="1436">
        <f>E31+E36</f>
        <v>4940013.5739100007</v>
      </c>
    </row>
    <row r="42" spans="1:7" ht="33" x14ac:dyDescent="0.2">
      <c r="A42" s="1431" t="s">
        <v>946</v>
      </c>
      <c r="B42" s="1437" t="s">
        <v>932</v>
      </c>
      <c r="C42" s="1436">
        <f>C41-C24-C29</f>
        <v>5005.6000000002095</v>
      </c>
      <c r="D42" s="1436">
        <f>D41-D24-D29</f>
        <v>522194.64964000089</v>
      </c>
      <c r="E42" s="1436">
        <f>E41-E24-E29</f>
        <v>241880.46391000022</v>
      </c>
    </row>
    <row r="43" spans="1:7" ht="16.5" x14ac:dyDescent="0.2">
      <c r="A43" s="1433"/>
      <c r="B43" s="1433"/>
      <c r="C43" s="1434"/>
      <c r="D43" s="1434"/>
      <c r="E43" s="1434"/>
    </row>
    <row r="44" spans="1:7" ht="16.5" x14ac:dyDescent="0.25">
      <c r="A44" s="1425"/>
      <c r="B44" s="1425"/>
      <c r="C44" s="1435"/>
      <c r="D44" s="1425"/>
      <c r="E44" s="1425"/>
    </row>
    <row r="45" spans="1:7" x14ac:dyDescent="0.2">
      <c r="C45" s="1423"/>
    </row>
    <row r="46" spans="1:7" x14ac:dyDescent="0.2">
      <c r="D46" s="1423"/>
    </row>
  </sheetData>
  <mergeCells count="12">
    <mergeCell ref="A1:E1"/>
    <mergeCell ref="A10:E10"/>
    <mergeCell ref="B12:B13"/>
    <mergeCell ref="C12:C13"/>
    <mergeCell ref="D12:D13"/>
    <mergeCell ref="E12:E13"/>
    <mergeCell ref="A21:E21"/>
    <mergeCell ref="A22:A23"/>
    <mergeCell ref="B22:B23"/>
    <mergeCell ref="C22:C23"/>
    <mergeCell ref="D22:D23"/>
    <mergeCell ref="E22:E23"/>
  </mergeCells>
  <pageMargins left="0.6692913385826772" right="0.15748031496062992" top="0.47244094488188981" bottom="0.55118110236220474" header="0.35433070866141736" footer="0.27559055118110237"/>
  <pageSetup paperSize="9" scale="66" orientation="portrait" r:id="rId1"/>
  <headerFooter alignWithMargins="0">
    <oddFooter>&amp;C 20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6"/>
  <sheetViews>
    <sheetView view="pageBreakPreview" zoomScale="80" zoomScaleNormal="77" zoomScaleSheetLayoutView="80" workbookViewId="0">
      <selection activeCell="P43" sqref="P43:S43"/>
    </sheetView>
  </sheetViews>
  <sheetFormatPr defaultColWidth="4.5703125" defaultRowHeight="15.75" x14ac:dyDescent="0.25"/>
  <cols>
    <col min="1" max="1" width="3.7109375" style="186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186" customWidth="1"/>
    <col min="7" max="7" width="7.5703125" style="186" customWidth="1"/>
    <col min="8" max="8" width="4.7109375" style="186" customWidth="1"/>
    <col min="9" max="9" width="4.85546875" style="186" customWidth="1"/>
    <col min="10" max="10" width="12.140625" style="186" customWidth="1"/>
    <col min="11" max="11" width="4.28515625" style="186" customWidth="1"/>
    <col min="12" max="12" width="5.42578125" style="186" customWidth="1"/>
    <col min="13" max="13" width="12.42578125" style="186" customWidth="1"/>
    <col min="14" max="14" width="5.28515625" style="186" customWidth="1"/>
    <col min="15" max="15" width="6" style="186" customWidth="1"/>
    <col min="16" max="16" width="11.140625" style="186" customWidth="1"/>
    <col min="17" max="17" width="5.140625" style="186" customWidth="1"/>
    <col min="18" max="18" width="4.42578125" style="186" customWidth="1"/>
    <col min="19" max="19" width="12.5703125" style="186" customWidth="1"/>
    <col min="20" max="20" width="5" style="186" customWidth="1"/>
    <col min="21" max="21" width="3.5703125" style="186" customWidth="1"/>
    <col min="22" max="228" width="4.28515625" style="186" customWidth="1"/>
    <col min="229" max="16384" width="4.5703125" style="186"/>
  </cols>
  <sheetData>
    <row r="1" spans="1:47" ht="19.5" customHeight="1" x14ac:dyDescent="0.2">
      <c r="A1" s="1946" t="s">
        <v>822</v>
      </c>
      <c r="B1" s="1946"/>
      <c r="C1" s="1946"/>
      <c r="D1" s="1946"/>
      <c r="E1" s="1946"/>
      <c r="F1" s="1946"/>
      <c r="G1" s="1946"/>
      <c r="H1" s="1946"/>
      <c r="I1" s="1946"/>
      <c r="J1" s="1946"/>
      <c r="K1" s="1946"/>
      <c r="L1" s="1946"/>
      <c r="M1" s="1946"/>
      <c r="N1" s="1946"/>
      <c r="O1" s="1946"/>
      <c r="P1" s="1946"/>
      <c r="Q1" s="1946"/>
      <c r="R1" s="1946"/>
      <c r="S1" s="1946"/>
      <c r="T1" s="1946"/>
      <c r="U1" s="1946"/>
    </row>
    <row r="2" spans="1:47" ht="13.5" customHeight="1" thickBot="1" x14ac:dyDescent="0.25">
      <c r="A2" s="766"/>
      <c r="B2" s="766"/>
      <c r="C2" s="766"/>
      <c r="D2" s="766"/>
      <c r="E2" s="766"/>
      <c r="S2" s="767" t="s">
        <v>225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2.5" customHeight="1" thickBot="1" x14ac:dyDescent="0.25">
      <c r="A3" s="1865" t="s">
        <v>20</v>
      </c>
      <c r="B3" s="1866"/>
      <c r="C3" s="1866"/>
      <c r="D3" s="1866"/>
      <c r="E3" s="1947"/>
      <c r="F3" s="1948" t="s">
        <v>170</v>
      </c>
      <c r="G3" s="1949"/>
      <c r="H3" s="1948" t="s">
        <v>59</v>
      </c>
      <c r="I3" s="1967"/>
      <c r="J3" s="1967"/>
      <c r="K3" s="1972" t="s">
        <v>618</v>
      </c>
      <c r="L3" s="1973"/>
      <c r="M3" s="1974"/>
      <c r="N3" s="1958" t="s">
        <v>21</v>
      </c>
      <c r="O3" s="1968"/>
      <c r="P3" s="1959"/>
      <c r="Q3" s="1953" t="s">
        <v>71</v>
      </c>
      <c r="R3" s="1960"/>
      <c r="S3" s="1954"/>
      <c r="U3" s="408"/>
    </row>
    <row r="4" spans="1:47" ht="31.5" customHeight="1" thickBot="1" x14ac:dyDescent="0.25">
      <c r="A4" s="1955" t="s">
        <v>222</v>
      </c>
      <c r="B4" s="1956"/>
      <c r="C4" s="1956"/>
      <c r="D4" s="1956"/>
      <c r="E4" s="1957"/>
      <c r="F4" s="1958" t="s">
        <v>22</v>
      </c>
      <c r="G4" s="1959"/>
      <c r="H4" s="1961" t="s">
        <v>614</v>
      </c>
      <c r="I4" s="1962"/>
      <c r="J4" s="1962"/>
      <c r="K4" s="1969">
        <v>24</v>
      </c>
      <c r="L4" s="1970"/>
      <c r="M4" s="1971"/>
      <c r="N4" s="1969">
        <v>22</v>
      </c>
      <c r="O4" s="1970"/>
      <c r="P4" s="1971"/>
      <c r="Q4" s="1961">
        <v>21.33</v>
      </c>
      <c r="R4" s="1962"/>
      <c r="S4" s="1963"/>
      <c r="U4" s="408"/>
    </row>
    <row r="5" spans="1:47" ht="30.75" customHeight="1" thickBot="1" x14ac:dyDescent="0.25">
      <c r="A5" s="1950" t="s">
        <v>23</v>
      </c>
      <c r="B5" s="1951"/>
      <c r="C5" s="1951"/>
      <c r="D5" s="1951"/>
      <c r="E5" s="1952"/>
      <c r="F5" s="1953" t="s">
        <v>256</v>
      </c>
      <c r="G5" s="1954"/>
      <c r="H5" s="1964">
        <v>72.23</v>
      </c>
      <c r="I5" s="1965"/>
      <c r="J5" s="1965"/>
      <c r="K5" s="1975">
        <v>117.12</v>
      </c>
      <c r="L5" s="1976"/>
      <c r="M5" s="1977"/>
      <c r="N5" s="1964">
        <v>32.590000000000003</v>
      </c>
      <c r="O5" s="1965"/>
      <c r="P5" s="1966"/>
      <c r="Q5" s="1964">
        <v>48.81</v>
      </c>
      <c r="R5" s="1965"/>
      <c r="S5" s="1966"/>
      <c r="U5" s="408"/>
    </row>
    <row r="6" spans="1:47" ht="18" customHeight="1" thickBot="1" x14ac:dyDescent="0.25">
      <c r="A6" s="1996" t="s">
        <v>24</v>
      </c>
      <c r="B6" s="1997"/>
      <c r="C6" s="1997"/>
      <c r="D6" s="1997"/>
      <c r="E6" s="1998"/>
      <c r="F6" s="1999" t="s">
        <v>255</v>
      </c>
      <c r="G6" s="2000"/>
      <c r="H6" s="1987">
        <v>1185.8800000000001</v>
      </c>
      <c r="I6" s="1988"/>
      <c r="J6" s="1988"/>
      <c r="K6" s="1987">
        <v>1692.22</v>
      </c>
      <c r="L6" s="1988"/>
      <c r="M6" s="1989"/>
      <c r="N6" s="1987">
        <v>1550.06</v>
      </c>
      <c r="O6" s="1988"/>
      <c r="P6" s="1989"/>
      <c r="Q6" s="1987">
        <v>1509.34</v>
      </c>
      <c r="R6" s="1988"/>
      <c r="S6" s="1989"/>
      <c r="U6" s="408"/>
    </row>
    <row r="7" spans="1:47" ht="19.5" customHeight="1" thickBot="1" x14ac:dyDescent="0.25">
      <c r="A7" s="1865" t="s">
        <v>25</v>
      </c>
      <c r="B7" s="1866"/>
      <c r="C7" s="1866"/>
      <c r="D7" s="1866"/>
      <c r="E7" s="1947"/>
      <c r="F7" s="1953" t="s">
        <v>256</v>
      </c>
      <c r="G7" s="1954"/>
      <c r="H7" s="1964">
        <v>92.89</v>
      </c>
      <c r="I7" s="1965"/>
      <c r="J7" s="1965"/>
      <c r="K7" s="1993">
        <v>60.49</v>
      </c>
      <c r="L7" s="1994"/>
      <c r="M7" s="1995"/>
      <c r="N7" s="1993">
        <v>111.59</v>
      </c>
      <c r="O7" s="1994"/>
      <c r="P7" s="1995"/>
      <c r="Q7" s="1964">
        <v>115.44</v>
      </c>
      <c r="R7" s="1965"/>
      <c r="S7" s="1966"/>
      <c r="U7" s="408"/>
    </row>
    <row r="8" spans="1:47" ht="33" customHeight="1" thickBot="1" x14ac:dyDescent="0.25">
      <c r="A8" s="1865" t="s">
        <v>221</v>
      </c>
      <c r="B8" s="1866"/>
      <c r="C8" s="1866"/>
      <c r="D8" s="1866"/>
      <c r="E8" s="1947"/>
      <c r="F8" s="1953" t="s">
        <v>477</v>
      </c>
      <c r="G8" s="1954"/>
      <c r="H8" s="1990">
        <v>166</v>
      </c>
      <c r="I8" s="1991"/>
      <c r="J8" s="1991"/>
      <c r="K8" s="1990">
        <v>166</v>
      </c>
      <c r="L8" s="1991"/>
      <c r="M8" s="1991"/>
      <c r="N8" s="1990">
        <v>166</v>
      </c>
      <c r="O8" s="1991"/>
      <c r="P8" s="1991"/>
      <c r="Q8" s="1990">
        <v>166</v>
      </c>
      <c r="R8" s="1991"/>
      <c r="S8" s="1992"/>
      <c r="U8" s="4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</row>
    <row r="9" spans="1:47" ht="15" customHeight="1" x14ac:dyDescent="0.2">
      <c r="A9" s="1913" t="s">
        <v>476</v>
      </c>
      <c r="B9" s="1913"/>
      <c r="C9" s="1913"/>
      <c r="D9" s="1913"/>
      <c r="E9" s="1913"/>
      <c r="F9" s="1913"/>
      <c r="G9" s="1913"/>
      <c r="H9" s="1913"/>
      <c r="I9" s="1913"/>
      <c r="J9" s="1913"/>
      <c r="K9" s="1913"/>
      <c r="L9" s="1913"/>
      <c r="M9" s="1913"/>
      <c r="N9" s="1913"/>
      <c r="O9" s="1913"/>
      <c r="P9" s="1913"/>
      <c r="Q9" s="1913"/>
      <c r="R9" s="1913"/>
      <c r="S9" s="1913"/>
      <c r="U9" s="4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</row>
    <row r="10" spans="1:47" ht="18" customHeight="1" x14ac:dyDescent="0.2">
      <c r="A10" s="1913" t="s">
        <v>423</v>
      </c>
      <c r="B10" s="1913"/>
      <c r="C10" s="1913"/>
      <c r="D10" s="1913"/>
      <c r="E10" s="1913"/>
      <c r="F10" s="1913"/>
      <c r="G10" s="1913"/>
      <c r="H10" s="1913"/>
      <c r="I10" s="1913"/>
      <c r="J10" s="1913"/>
      <c r="K10" s="1913"/>
      <c r="L10" s="1913"/>
      <c r="M10" s="1913"/>
      <c r="N10" s="1913"/>
      <c r="O10" s="1913"/>
      <c r="P10" s="1913"/>
      <c r="Q10" s="1913"/>
      <c r="R10" s="1913"/>
      <c r="S10" s="1913"/>
      <c r="U10" s="408"/>
    </row>
    <row r="11" spans="1:47" ht="15.75" customHeight="1" x14ac:dyDescent="0.2">
      <c r="A11" s="1913" t="s">
        <v>868</v>
      </c>
      <c r="B11" s="1913"/>
      <c r="C11" s="1913"/>
      <c r="D11" s="1913"/>
      <c r="E11" s="1913"/>
      <c r="F11" s="1913"/>
      <c r="G11" s="1913"/>
      <c r="H11" s="1913"/>
      <c r="I11" s="1913"/>
      <c r="J11" s="1913"/>
      <c r="K11" s="1913"/>
      <c r="L11" s="1913"/>
      <c r="M11" s="1913"/>
      <c r="N11" s="1913"/>
      <c r="O11" s="1913"/>
      <c r="P11" s="1913"/>
      <c r="Q11" s="1913"/>
      <c r="R11" s="1913"/>
      <c r="S11" s="1913"/>
      <c r="U11" s="4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47" ht="15.75" customHeight="1" x14ac:dyDescent="0.2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U12" s="4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47" ht="19.5" customHeight="1" thickBot="1" x14ac:dyDescent="0.25">
      <c r="A13" s="1978" t="s">
        <v>490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  <c r="U13" s="408"/>
    </row>
    <row r="14" spans="1:47" ht="15" customHeight="1" thickBot="1" x14ac:dyDescent="0.25">
      <c r="A14" s="1943"/>
      <c r="B14" s="1944"/>
      <c r="C14" s="1945"/>
      <c r="D14" s="1979" t="s">
        <v>823</v>
      </c>
      <c r="E14" s="1980"/>
      <c r="F14" s="1980"/>
      <c r="G14" s="1981"/>
      <c r="H14" s="1982" t="s">
        <v>824</v>
      </c>
      <c r="I14" s="1983"/>
      <c r="J14" s="1983"/>
      <c r="K14" s="1984"/>
      <c r="L14" s="1985" t="s">
        <v>825</v>
      </c>
      <c r="M14" s="1980"/>
      <c r="N14" s="1980"/>
      <c r="O14" s="1986"/>
      <c r="P14" s="1985" t="s">
        <v>826</v>
      </c>
      <c r="Q14" s="1980"/>
      <c r="R14" s="1980"/>
      <c r="S14" s="1986"/>
      <c r="U14" s="408"/>
    </row>
    <row r="15" spans="1:47" ht="15" customHeight="1" x14ac:dyDescent="0.25">
      <c r="A15" s="1937" t="s">
        <v>27</v>
      </c>
      <c r="B15" s="1938"/>
      <c r="C15" s="1939"/>
      <c r="D15" s="1940" t="s">
        <v>904</v>
      </c>
      <c r="E15" s="1941"/>
      <c r="F15" s="1941"/>
      <c r="G15" s="1942"/>
      <c r="H15" s="1907">
        <v>38</v>
      </c>
      <c r="I15" s="1908"/>
      <c r="J15" s="1908"/>
      <c r="K15" s="1909"/>
      <c r="L15" s="1907" t="s">
        <v>907</v>
      </c>
      <c r="M15" s="1908"/>
      <c r="N15" s="1908"/>
      <c r="O15" s="1909"/>
      <c r="P15" s="1910" t="s">
        <v>708</v>
      </c>
      <c r="Q15" s="1911"/>
      <c r="R15" s="1911"/>
      <c r="S15" s="1912"/>
      <c r="U15" s="408"/>
    </row>
    <row r="16" spans="1:47" ht="15" customHeight="1" x14ac:dyDescent="0.25">
      <c r="A16" s="1922" t="s">
        <v>223</v>
      </c>
      <c r="B16" s="1923"/>
      <c r="C16" s="1924"/>
      <c r="D16" s="1914" t="s">
        <v>864</v>
      </c>
      <c r="E16" s="1915"/>
      <c r="F16" s="1915"/>
      <c r="G16" s="1916"/>
      <c r="H16" s="1917" t="s">
        <v>905</v>
      </c>
      <c r="I16" s="1918"/>
      <c r="J16" s="1918"/>
      <c r="K16" s="1919"/>
      <c r="L16" s="1917" t="s">
        <v>908</v>
      </c>
      <c r="M16" s="1918"/>
      <c r="N16" s="1918"/>
      <c r="O16" s="1919"/>
      <c r="P16" s="1917">
        <v>45</v>
      </c>
      <c r="Q16" s="1918"/>
      <c r="R16" s="1918"/>
      <c r="S16" s="1919"/>
      <c r="U16" s="408"/>
      <c r="V16" s="186" t="s">
        <v>269</v>
      </c>
    </row>
    <row r="17" spans="1:22" ht="15" customHeight="1" x14ac:dyDescent="0.25">
      <c r="A17" s="1922" t="s">
        <v>224</v>
      </c>
      <c r="B17" s="1923"/>
      <c r="C17" s="1924"/>
      <c r="D17" s="1914" t="s">
        <v>804</v>
      </c>
      <c r="E17" s="1915"/>
      <c r="F17" s="1915"/>
      <c r="G17" s="1916"/>
      <c r="H17" s="1917" t="s">
        <v>865</v>
      </c>
      <c r="I17" s="1918"/>
      <c r="J17" s="1918"/>
      <c r="K17" s="1919"/>
      <c r="L17" s="1917" t="s">
        <v>909</v>
      </c>
      <c r="M17" s="1918"/>
      <c r="N17" s="1918"/>
      <c r="O17" s="1919"/>
      <c r="P17" s="1917" t="s">
        <v>911</v>
      </c>
      <c r="Q17" s="1918"/>
      <c r="R17" s="1918"/>
      <c r="S17" s="1919"/>
      <c r="U17" s="408"/>
      <c r="V17" s="186" t="s">
        <v>269</v>
      </c>
    </row>
    <row r="18" spans="1:22" ht="15" customHeight="1" thickBot="1" x14ac:dyDescent="0.3">
      <c r="A18" s="1925" t="s">
        <v>28</v>
      </c>
      <c r="B18" s="1926"/>
      <c r="C18" s="1927"/>
      <c r="D18" s="1928" t="s">
        <v>805</v>
      </c>
      <c r="E18" s="1929"/>
      <c r="F18" s="1929"/>
      <c r="G18" s="1930"/>
      <c r="H18" s="1931" t="s">
        <v>906</v>
      </c>
      <c r="I18" s="1932"/>
      <c r="J18" s="1932"/>
      <c r="K18" s="1933"/>
      <c r="L18" s="1931" t="s">
        <v>910</v>
      </c>
      <c r="M18" s="1932"/>
      <c r="N18" s="1932"/>
      <c r="O18" s="1933"/>
      <c r="P18" s="1934" t="s">
        <v>827</v>
      </c>
      <c r="Q18" s="1935"/>
      <c r="R18" s="1935"/>
      <c r="S18" s="1936"/>
      <c r="U18" s="408"/>
    </row>
    <row r="19" spans="1:22" ht="15" customHeight="1" thickBot="1" x14ac:dyDescent="0.3">
      <c r="A19" s="431"/>
      <c r="B19" s="431"/>
      <c r="C19" s="431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U19" s="408"/>
    </row>
    <row r="20" spans="1:22" ht="20.25" customHeight="1" thickBot="1" x14ac:dyDescent="0.3">
      <c r="A20" s="1883" t="s">
        <v>453</v>
      </c>
      <c r="B20" s="1884"/>
      <c r="C20" s="1884"/>
      <c r="D20" s="1884"/>
      <c r="E20" s="1884"/>
      <c r="F20" s="1884"/>
      <c r="G20" s="1884"/>
      <c r="H20" s="1884"/>
      <c r="I20" s="1884"/>
      <c r="J20" s="1884"/>
      <c r="K20" s="1884"/>
      <c r="L20" s="1884"/>
      <c r="M20" s="1884"/>
      <c r="N20" s="1884"/>
      <c r="O20" s="1884"/>
      <c r="P20" s="1884"/>
      <c r="Q20" s="1884"/>
      <c r="R20" s="1884"/>
      <c r="S20" s="1885"/>
      <c r="U20" s="408"/>
    </row>
    <row r="21" spans="1:22" ht="20.25" customHeight="1" x14ac:dyDescent="0.2">
      <c r="A21" s="1886" t="s">
        <v>220</v>
      </c>
      <c r="B21" s="1887"/>
      <c r="C21" s="1888"/>
      <c r="D21" s="1886" t="s">
        <v>615</v>
      </c>
      <c r="E21" s="1887"/>
      <c r="F21" s="1887"/>
      <c r="G21" s="1892"/>
      <c r="H21" s="1894" t="s">
        <v>616</v>
      </c>
      <c r="I21" s="1895"/>
      <c r="J21" s="1895"/>
      <c r="K21" s="1895"/>
      <c r="L21" s="1895"/>
      <c r="M21" s="1895"/>
      <c r="N21" s="1895"/>
      <c r="O21" s="1895"/>
      <c r="P21" s="1895"/>
      <c r="Q21" s="1895"/>
      <c r="R21" s="1895"/>
      <c r="S21" s="1896"/>
      <c r="U21" s="408"/>
    </row>
    <row r="22" spans="1:22" ht="44.25" customHeight="1" thickBot="1" x14ac:dyDescent="0.25">
      <c r="A22" s="1889"/>
      <c r="B22" s="1890"/>
      <c r="C22" s="1891"/>
      <c r="D22" s="1889"/>
      <c r="E22" s="1890"/>
      <c r="F22" s="1890"/>
      <c r="G22" s="1893"/>
      <c r="H22" s="1920" t="s">
        <v>454</v>
      </c>
      <c r="I22" s="1921"/>
      <c r="J22" s="1921"/>
      <c r="K22" s="1921"/>
      <c r="L22" s="1890" t="s">
        <v>455</v>
      </c>
      <c r="M22" s="1890"/>
      <c r="N22" s="1890"/>
      <c r="O22" s="1890"/>
      <c r="P22" s="1897" t="s">
        <v>597</v>
      </c>
      <c r="Q22" s="1897"/>
      <c r="R22" s="1897"/>
      <c r="S22" s="1898"/>
      <c r="U22" s="408"/>
    </row>
    <row r="23" spans="1:22" ht="17.25" customHeight="1" thickBot="1" x14ac:dyDescent="0.25">
      <c r="A23" s="1869" t="s">
        <v>654</v>
      </c>
      <c r="B23" s="1870"/>
      <c r="C23" s="1871"/>
      <c r="D23" s="1872">
        <v>62.2</v>
      </c>
      <c r="E23" s="1873"/>
      <c r="F23" s="1873"/>
      <c r="G23" s="1873"/>
      <c r="H23" s="1865" t="s">
        <v>670</v>
      </c>
      <c r="I23" s="1866"/>
      <c r="J23" s="1866"/>
      <c r="K23" s="1866"/>
      <c r="L23" s="1874" t="s">
        <v>673</v>
      </c>
      <c r="M23" s="1875"/>
      <c r="N23" s="1875"/>
      <c r="O23" s="1876"/>
      <c r="P23" s="1867" t="s">
        <v>674</v>
      </c>
      <c r="Q23" s="1867"/>
      <c r="R23" s="1867"/>
      <c r="S23" s="1868"/>
      <c r="U23" s="408"/>
    </row>
    <row r="24" spans="1:22" ht="30" customHeight="1" thickBot="1" x14ac:dyDescent="0.3">
      <c r="A24" s="1877" t="s">
        <v>667</v>
      </c>
      <c r="B24" s="1878"/>
      <c r="C24" s="1879"/>
      <c r="D24" s="1872">
        <v>67.069999999999993</v>
      </c>
      <c r="E24" s="1873"/>
      <c r="F24" s="1873"/>
      <c r="G24" s="1906"/>
      <c r="H24" s="1880"/>
      <c r="I24" s="1881"/>
      <c r="J24" s="1881"/>
      <c r="K24" s="1881"/>
      <c r="L24" s="1881"/>
      <c r="M24" s="1881"/>
      <c r="N24" s="1881"/>
      <c r="O24" s="1881"/>
      <c r="P24" s="1881"/>
      <c r="Q24" s="1881"/>
      <c r="R24" s="1881"/>
      <c r="S24" s="1882"/>
      <c r="U24" s="408"/>
    </row>
    <row r="25" spans="1:22" ht="18" customHeight="1" thickBot="1" x14ac:dyDescent="0.25">
      <c r="A25" s="1869" t="s">
        <v>14</v>
      </c>
      <c r="B25" s="1870"/>
      <c r="C25" s="1871"/>
      <c r="D25" s="1872">
        <v>59.7</v>
      </c>
      <c r="E25" s="1873"/>
      <c r="F25" s="1873"/>
      <c r="G25" s="1873"/>
      <c r="H25" s="1865" t="s">
        <v>668</v>
      </c>
      <c r="I25" s="1866"/>
      <c r="J25" s="1866"/>
      <c r="K25" s="1866"/>
      <c r="L25" s="1874" t="s">
        <v>691</v>
      </c>
      <c r="M25" s="1875"/>
      <c r="N25" s="1875"/>
      <c r="O25" s="1876"/>
      <c r="P25" s="1867" t="s">
        <v>676</v>
      </c>
      <c r="Q25" s="1867"/>
      <c r="R25" s="1867"/>
      <c r="S25" s="1868"/>
      <c r="U25" s="408"/>
    </row>
    <row r="26" spans="1:22" ht="18" customHeight="1" thickBot="1" x14ac:dyDescent="0.25">
      <c r="A26" s="1869" t="s">
        <v>15</v>
      </c>
      <c r="B26" s="1870"/>
      <c r="C26" s="1871"/>
      <c r="D26" s="1872">
        <v>58.4</v>
      </c>
      <c r="E26" s="1873"/>
      <c r="F26" s="1873"/>
      <c r="G26" s="1873"/>
      <c r="H26" s="1865" t="s">
        <v>702</v>
      </c>
      <c r="I26" s="1866"/>
      <c r="J26" s="1866"/>
      <c r="K26" s="1866"/>
      <c r="L26" s="1874" t="s">
        <v>704</v>
      </c>
      <c r="M26" s="1875"/>
      <c r="N26" s="1875"/>
      <c r="O26" s="1876"/>
      <c r="P26" s="1867" t="s">
        <v>706</v>
      </c>
      <c r="Q26" s="1867"/>
      <c r="R26" s="1867"/>
      <c r="S26" s="1868"/>
      <c r="U26" s="408"/>
    </row>
    <row r="27" spans="1:22" ht="18" customHeight="1" thickBot="1" x14ac:dyDescent="0.25">
      <c r="A27" s="1869" t="s">
        <v>16</v>
      </c>
      <c r="B27" s="1870"/>
      <c r="C27" s="1871"/>
      <c r="D27" s="1872">
        <v>58.11</v>
      </c>
      <c r="E27" s="1873"/>
      <c r="F27" s="1873"/>
      <c r="G27" s="1873"/>
      <c r="H27" s="1865" t="s">
        <v>709</v>
      </c>
      <c r="I27" s="1866"/>
      <c r="J27" s="1866"/>
      <c r="K27" s="1866"/>
      <c r="L27" s="1874" t="s">
        <v>714</v>
      </c>
      <c r="M27" s="1875"/>
      <c r="N27" s="1875"/>
      <c r="O27" s="1876"/>
      <c r="P27" s="1867" t="s">
        <v>711</v>
      </c>
      <c r="Q27" s="1867"/>
      <c r="R27" s="1867"/>
      <c r="S27" s="1868"/>
      <c r="U27" s="408"/>
    </row>
    <row r="28" spans="1:22" ht="18" customHeight="1" thickBot="1" x14ac:dyDescent="0.25">
      <c r="A28" s="1869" t="s">
        <v>17</v>
      </c>
      <c r="B28" s="1870"/>
      <c r="C28" s="1871"/>
      <c r="D28" s="1872">
        <v>56.39</v>
      </c>
      <c r="E28" s="1873"/>
      <c r="F28" s="1873"/>
      <c r="G28" s="1873"/>
      <c r="H28" s="1865" t="s">
        <v>738</v>
      </c>
      <c r="I28" s="1866"/>
      <c r="J28" s="1866"/>
      <c r="K28" s="1866"/>
      <c r="L28" s="1874" t="s">
        <v>714</v>
      </c>
      <c r="M28" s="1875"/>
      <c r="N28" s="1875"/>
      <c r="O28" s="1876"/>
      <c r="P28" s="1867" t="s">
        <v>740</v>
      </c>
      <c r="Q28" s="1867"/>
      <c r="R28" s="1867"/>
      <c r="S28" s="1868"/>
      <c r="U28" s="408"/>
    </row>
    <row r="29" spans="1:22" ht="18" customHeight="1" thickBot="1" x14ac:dyDescent="0.25">
      <c r="A29" s="1869" t="s">
        <v>18</v>
      </c>
      <c r="B29" s="1870"/>
      <c r="C29" s="1871"/>
      <c r="D29" s="1872">
        <v>57.17</v>
      </c>
      <c r="E29" s="1873"/>
      <c r="F29" s="1873"/>
      <c r="G29" s="1873"/>
      <c r="H29" s="1865" t="s">
        <v>744</v>
      </c>
      <c r="I29" s="1866"/>
      <c r="J29" s="1866"/>
      <c r="K29" s="1866"/>
      <c r="L29" s="1874" t="s">
        <v>746</v>
      </c>
      <c r="M29" s="1875"/>
      <c r="N29" s="1875"/>
      <c r="O29" s="1876"/>
      <c r="P29" s="1867" t="s">
        <v>747</v>
      </c>
      <c r="Q29" s="1867"/>
      <c r="R29" s="1867"/>
      <c r="S29" s="1868"/>
      <c r="U29" s="408"/>
    </row>
    <row r="30" spans="1:22" ht="18" customHeight="1" thickBot="1" x14ac:dyDescent="0.25">
      <c r="A30" s="1869" t="s">
        <v>19</v>
      </c>
      <c r="B30" s="1870"/>
      <c r="C30" s="1871"/>
      <c r="D30" s="1872">
        <v>57.83</v>
      </c>
      <c r="E30" s="1873"/>
      <c r="F30" s="1873"/>
      <c r="G30" s="1873"/>
      <c r="H30" s="1865" t="s">
        <v>750</v>
      </c>
      <c r="I30" s="1866"/>
      <c r="J30" s="1866"/>
      <c r="K30" s="1866"/>
      <c r="L30" s="1874" t="s">
        <v>746</v>
      </c>
      <c r="M30" s="1875"/>
      <c r="N30" s="1875"/>
      <c r="O30" s="1876"/>
      <c r="P30" s="1867" t="s">
        <v>753</v>
      </c>
      <c r="Q30" s="1867"/>
      <c r="R30" s="1867"/>
      <c r="S30" s="1868"/>
      <c r="U30" s="408"/>
    </row>
    <row r="31" spans="1:22" ht="18" customHeight="1" thickBot="1" x14ac:dyDescent="0.25">
      <c r="A31" s="1869" t="s">
        <v>219</v>
      </c>
      <c r="B31" s="1870"/>
      <c r="C31" s="1871"/>
      <c r="D31" s="1872">
        <v>59.67</v>
      </c>
      <c r="E31" s="1873"/>
      <c r="F31" s="1873"/>
      <c r="G31" s="1873"/>
      <c r="H31" s="1865" t="s">
        <v>806</v>
      </c>
      <c r="I31" s="1866"/>
      <c r="J31" s="1866"/>
      <c r="K31" s="1866"/>
      <c r="L31" s="1874" t="s">
        <v>807</v>
      </c>
      <c r="M31" s="1875"/>
      <c r="N31" s="1875"/>
      <c r="O31" s="1876"/>
      <c r="P31" s="1867" t="s">
        <v>808</v>
      </c>
      <c r="Q31" s="1867"/>
      <c r="R31" s="1867"/>
      <c r="S31" s="1868"/>
      <c r="U31" s="408"/>
    </row>
    <row r="32" spans="1:22" s="408" customFormat="1" ht="18" customHeight="1" thickBot="1" x14ac:dyDescent="0.25">
      <c r="A32" s="1869" t="s">
        <v>227</v>
      </c>
      <c r="B32" s="1870"/>
      <c r="C32" s="1871"/>
      <c r="D32" s="1872">
        <v>60.29</v>
      </c>
      <c r="E32" s="1873"/>
      <c r="F32" s="1873"/>
      <c r="G32" s="1873"/>
      <c r="H32" s="1865" t="s">
        <v>828</v>
      </c>
      <c r="I32" s="1866"/>
      <c r="J32" s="1866"/>
      <c r="K32" s="1866"/>
      <c r="L32" s="1874" t="s">
        <v>866</v>
      </c>
      <c r="M32" s="1875"/>
      <c r="N32" s="1875"/>
      <c r="O32" s="1876"/>
      <c r="P32" s="1867" t="s">
        <v>829</v>
      </c>
      <c r="Q32" s="1867"/>
      <c r="R32" s="1867"/>
      <c r="S32" s="1868"/>
      <c r="T32" s="186"/>
    </row>
    <row r="33" spans="1:34" s="408" customFormat="1" ht="18" customHeight="1" thickBot="1" x14ac:dyDescent="0.25">
      <c r="A33" s="1869" t="s">
        <v>233</v>
      </c>
      <c r="B33" s="1870"/>
      <c r="C33" s="1871"/>
      <c r="D33" s="1872">
        <v>57.7</v>
      </c>
      <c r="E33" s="1873"/>
      <c r="F33" s="1873"/>
      <c r="G33" s="1873"/>
      <c r="H33" s="1865" t="s">
        <v>872</v>
      </c>
      <c r="I33" s="1866"/>
      <c r="J33" s="1866"/>
      <c r="K33" s="1866"/>
      <c r="L33" s="1874" t="s">
        <v>954</v>
      </c>
      <c r="M33" s="1875"/>
      <c r="N33" s="1875"/>
      <c r="O33" s="1876"/>
      <c r="P33" s="1867" t="s">
        <v>818</v>
      </c>
      <c r="Q33" s="1867"/>
      <c r="R33" s="1867"/>
      <c r="S33" s="1868"/>
      <c r="T33" s="186"/>
    </row>
    <row r="34" spans="1:34" ht="19.5" customHeight="1" thickBot="1" x14ac:dyDescent="0.3">
      <c r="A34" s="1883" t="s">
        <v>509</v>
      </c>
      <c r="B34" s="1884"/>
      <c r="C34" s="1884"/>
      <c r="D34" s="1884"/>
      <c r="E34" s="1884"/>
      <c r="F34" s="1884"/>
      <c r="G34" s="1884"/>
      <c r="H34" s="1904"/>
      <c r="I34" s="1904"/>
      <c r="J34" s="1904"/>
      <c r="K34" s="1904"/>
      <c r="L34" s="1904"/>
      <c r="M34" s="1904"/>
      <c r="N34" s="1904"/>
      <c r="O34" s="1904"/>
      <c r="P34" s="1904"/>
      <c r="Q34" s="1904"/>
      <c r="R34" s="1904"/>
      <c r="S34" s="1905"/>
      <c r="U34" s="408"/>
    </row>
    <row r="35" spans="1:34" ht="15.75" customHeight="1" x14ac:dyDescent="0.2">
      <c r="A35" s="1886" t="s">
        <v>220</v>
      </c>
      <c r="B35" s="1887"/>
      <c r="C35" s="1892"/>
      <c r="D35" s="1886" t="s">
        <v>615</v>
      </c>
      <c r="E35" s="1887"/>
      <c r="F35" s="1887"/>
      <c r="G35" s="1892"/>
      <c r="H35" s="1894" t="s">
        <v>616</v>
      </c>
      <c r="I35" s="1895"/>
      <c r="J35" s="1895"/>
      <c r="K35" s="1895"/>
      <c r="L35" s="1895"/>
      <c r="M35" s="1895"/>
      <c r="N35" s="1895"/>
      <c r="O35" s="1895"/>
      <c r="P35" s="1895"/>
      <c r="Q35" s="1895"/>
      <c r="R35" s="1895"/>
      <c r="S35" s="1896"/>
      <c r="U35" s="408"/>
    </row>
    <row r="36" spans="1:34" ht="36.75" customHeight="1" thickBot="1" x14ac:dyDescent="0.25">
      <c r="A36" s="1889"/>
      <c r="B36" s="1890"/>
      <c r="C36" s="1893"/>
      <c r="D36" s="1889"/>
      <c r="E36" s="1890"/>
      <c r="F36" s="1890"/>
      <c r="G36" s="1893"/>
      <c r="H36" s="1920" t="s">
        <v>454</v>
      </c>
      <c r="I36" s="1921"/>
      <c r="J36" s="1921"/>
      <c r="K36" s="1921"/>
      <c r="L36" s="1890" t="s">
        <v>455</v>
      </c>
      <c r="M36" s="1890"/>
      <c r="N36" s="1890"/>
      <c r="O36" s="1890"/>
      <c r="P36" s="1897" t="s">
        <v>597</v>
      </c>
      <c r="Q36" s="1897"/>
      <c r="R36" s="1897"/>
      <c r="S36" s="1898"/>
      <c r="U36" s="408"/>
    </row>
    <row r="37" spans="1:34" ht="20.25" customHeight="1" thickBot="1" x14ac:dyDescent="0.25">
      <c r="A37" s="1869" t="s">
        <v>654</v>
      </c>
      <c r="B37" s="1870"/>
      <c r="C37" s="1900"/>
      <c r="D37" s="1901">
        <v>65.62</v>
      </c>
      <c r="E37" s="1902"/>
      <c r="F37" s="1902"/>
      <c r="G37" s="1903"/>
      <c r="H37" s="2001" t="s">
        <v>671</v>
      </c>
      <c r="I37" s="2002"/>
      <c r="J37" s="2002"/>
      <c r="K37" s="2002"/>
      <c r="L37" s="1867" t="s">
        <v>648</v>
      </c>
      <c r="M37" s="1867"/>
      <c r="N37" s="1867"/>
      <c r="O37" s="1867"/>
      <c r="P37" s="1867" t="s">
        <v>672</v>
      </c>
      <c r="Q37" s="1867"/>
      <c r="R37" s="1867"/>
      <c r="S37" s="1868"/>
      <c r="U37" s="408"/>
      <c r="Y37" s="187"/>
      <c r="Z37" s="187"/>
      <c r="AA37" s="187"/>
      <c r="AB37" s="187"/>
      <c r="AC37" s="187"/>
      <c r="AD37" s="187"/>
      <c r="AE37" s="187"/>
      <c r="AF37" s="187"/>
      <c r="AG37" s="189"/>
      <c r="AH37" s="187"/>
    </row>
    <row r="38" spans="1:34" ht="33" customHeight="1" thickBot="1" x14ac:dyDescent="0.3">
      <c r="A38" s="1877" t="s">
        <v>667</v>
      </c>
      <c r="B38" s="1878"/>
      <c r="C38" s="1879"/>
      <c r="D38" s="1872">
        <v>74.28</v>
      </c>
      <c r="E38" s="1873"/>
      <c r="F38" s="1873"/>
      <c r="G38" s="1906"/>
      <c r="H38" s="1880"/>
      <c r="I38" s="1881"/>
      <c r="J38" s="1881"/>
      <c r="K38" s="1881"/>
      <c r="L38" s="1881"/>
      <c r="M38" s="1881"/>
      <c r="N38" s="1881"/>
      <c r="O38" s="1881"/>
      <c r="P38" s="1881"/>
      <c r="Q38" s="1881"/>
      <c r="R38" s="1881"/>
      <c r="S38" s="1882"/>
      <c r="U38" s="408"/>
      <c r="Y38" s="187"/>
      <c r="Z38" s="187"/>
      <c r="AA38" s="187"/>
      <c r="AB38" s="187"/>
      <c r="AC38" s="187"/>
      <c r="AD38" s="187"/>
      <c r="AE38" s="187"/>
      <c r="AF38" s="187"/>
      <c r="AG38" s="189"/>
      <c r="AH38" s="187"/>
    </row>
    <row r="39" spans="1:34" ht="18" customHeight="1" thickBot="1" x14ac:dyDescent="0.25">
      <c r="A39" s="1869" t="s">
        <v>14</v>
      </c>
      <c r="B39" s="1870"/>
      <c r="C39" s="1871"/>
      <c r="D39" s="1872">
        <v>63.58</v>
      </c>
      <c r="E39" s="1873"/>
      <c r="F39" s="1873"/>
      <c r="G39" s="1873"/>
      <c r="H39" s="1874" t="s">
        <v>669</v>
      </c>
      <c r="I39" s="1875"/>
      <c r="J39" s="1875"/>
      <c r="K39" s="1876"/>
      <c r="L39" s="1874" t="s">
        <v>692</v>
      </c>
      <c r="M39" s="1875"/>
      <c r="N39" s="1875"/>
      <c r="O39" s="1876"/>
      <c r="P39" s="1867" t="s">
        <v>677</v>
      </c>
      <c r="Q39" s="1867"/>
      <c r="R39" s="1867"/>
      <c r="S39" s="1868"/>
      <c r="U39" s="408"/>
    </row>
    <row r="40" spans="1:34" ht="18" customHeight="1" thickBot="1" x14ac:dyDescent="0.25">
      <c r="A40" s="1869" t="s">
        <v>15</v>
      </c>
      <c r="B40" s="1870"/>
      <c r="C40" s="1871"/>
      <c r="D40" s="1872">
        <v>62.18</v>
      </c>
      <c r="E40" s="1873"/>
      <c r="F40" s="1873"/>
      <c r="G40" s="1873"/>
      <c r="H40" s="1865" t="s">
        <v>703</v>
      </c>
      <c r="I40" s="1866"/>
      <c r="J40" s="1866"/>
      <c r="K40" s="1866"/>
      <c r="L40" s="1867" t="s">
        <v>705</v>
      </c>
      <c r="M40" s="1867"/>
      <c r="N40" s="1867"/>
      <c r="O40" s="1868"/>
      <c r="P40" s="1867" t="s">
        <v>707</v>
      </c>
      <c r="Q40" s="1867"/>
      <c r="R40" s="1867"/>
      <c r="S40" s="1868"/>
      <c r="U40" s="408"/>
    </row>
    <row r="41" spans="1:34" ht="18" customHeight="1" thickBot="1" x14ac:dyDescent="0.25">
      <c r="A41" s="1869" t="s">
        <v>16</v>
      </c>
      <c r="B41" s="1870"/>
      <c r="C41" s="1871"/>
      <c r="D41" s="1872">
        <v>62.05</v>
      </c>
      <c r="E41" s="1873"/>
      <c r="F41" s="1873"/>
      <c r="G41" s="1873"/>
      <c r="H41" s="1865" t="s">
        <v>710</v>
      </c>
      <c r="I41" s="1866"/>
      <c r="J41" s="1866"/>
      <c r="K41" s="1866"/>
      <c r="L41" s="1867" t="s">
        <v>715</v>
      </c>
      <c r="M41" s="1867"/>
      <c r="N41" s="1867"/>
      <c r="O41" s="1868"/>
      <c r="P41" s="1867" t="s">
        <v>712</v>
      </c>
      <c r="Q41" s="1867"/>
      <c r="R41" s="1867"/>
      <c r="S41" s="1868"/>
      <c r="U41" s="408"/>
    </row>
    <row r="42" spans="1:34" ht="18" customHeight="1" thickBot="1" x14ac:dyDescent="0.25">
      <c r="A42" s="1869" t="s">
        <v>17</v>
      </c>
      <c r="B42" s="1870"/>
      <c r="C42" s="1871"/>
      <c r="D42" s="1872">
        <v>60.31</v>
      </c>
      <c r="E42" s="1873"/>
      <c r="F42" s="1873"/>
      <c r="G42" s="1873"/>
      <c r="H42" s="1865" t="s">
        <v>739</v>
      </c>
      <c r="I42" s="1866"/>
      <c r="J42" s="1866"/>
      <c r="K42" s="1866"/>
      <c r="L42" s="1867" t="s">
        <v>715</v>
      </c>
      <c r="M42" s="1867"/>
      <c r="N42" s="1867"/>
      <c r="O42" s="1868"/>
      <c r="P42" s="1867" t="s">
        <v>741</v>
      </c>
      <c r="Q42" s="1867"/>
      <c r="R42" s="1867"/>
      <c r="S42" s="1868"/>
      <c r="U42" s="408"/>
    </row>
    <row r="43" spans="1:34" ht="18" customHeight="1" thickBot="1" x14ac:dyDescent="0.25">
      <c r="A43" s="1869" t="s">
        <v>18</v>
      </c>
      <c r="B43" s="1870"/>
      <c r="C43" s="1871"/>
      <c r="D43" s="1872">
        <v>63.1</v>
      </c>
      <c r="E43" s="1873"/>
      <c r="F43" s="1873"/>
      <c r="G43" s="1873"/>
      <c r="H43" s="1865" t="s">
        <v>745</v>
      </c>
      <c r="I43" s="1866"/>
      <c r="J43" s="1866"/>
      <c r="K43" s="1866"/>
      <c r="L43" s="1867" t="s">
        <v>692</v>
      </c>
      <c r="M43" s="1867"/>
      <c r="N43" s="1867"/>
      <c r="O43" s="1868"/>
      <c r="P43" s="1867" t="s">
        <v>748</v>
      </c>
      <c r="Q43" s="1867"/>
      <c r="R43" s="1867"/>
      <c r="S43" s="1868"/>
      <c r="U43" s="408"/>
    </row>
    <row r="44" spans="1:34" ht="18" customHeight="1" thickBot="1" x14ac:dyDescent="0.25">
      <c r="A44" s="1869" t="s">
        <v>19</v>
      </c>
      <c r="B44" s="1870"/>
      <c r="C44" s="1871"/>
      <c r="D44" s="1872">
        <v>64.84</v>
      </c>
      <c r="E44" s="1873"/>
      <c r="F44" s="1873"/>
      <c r="G44" s="1873"/>
      <c r="H44" s="1865" t="s">
        <v>751</v>
      </c>
      <c r="I44" s="1866"/>
      <c r="J44" s="1866"/>
      <c r="K44" s="1866"/>
      <c r="L44" s="1867" t="s">
        <v>749</v>
      </c>
      <c r="M44" s="1867"/>
      <c r="N44" s="1867"/>
      <c r="O44" s="1868"/>
      <c r="P44" s="1867" t="s">
        <v>754</v>
      </c>
      <c r="Q44" s="1867"/>
      <c r="R44" s="1867"/>
      <c r="S44" s="1868"/>
      <c r="U44" s="408"/>
    </row>
    <row r="45" spans="1:34" ht="18" customHeight="1" thickBot="1" x14ac:dyDescent="0.25">
      <c r="A45" s="1869" t="s">
        <v>219</v>
      </c>
      <c r="B45" s="1870"/>
      <c r="C45" s="1871"/>
      <c r="D45" s="1872">
        <v>68.64</v>
      </c>
      <c r="E45" s="1873"/>
      <c r="F45" s="1873"/>
      <c r="G45" s="1873"/>
      <c r="H45" s="1865" t="s">
        <v>809</v>
      </c>
      <c r="I45" s="1866"/>
      <c r="J45" s="1866"/>
      <c r="K45" s="1866"/>
      <c r="L45" s="1867" t="s">
        <v>810</v>
      </c>
      <c r="M45" s="1867"/>
      <c r="N45" s="1867"/>
      <c r="O45" s="1868"/>
      <c r="P45" s="1867" t="s">
        <v>811</v>
      </c>
      <c r="Q45" s="1867"/>
      <c r="R45" s="1867"/>
      <c r="S45" s="1868"/>
      <c r="U45" s="408"/>
    </row>
    <row r="46" spans="1:34" s="408" customFormat="1" ht="18" customHeight="1" thickBot="1" x14ac:dyDescent="0.25">
      <c r="A46" s="1869" t="s">
        <v>227</v>
      </c>
      <c r="B46" s="1870"/>
      <c r="C46" s="1871"/>
      <c r="D46" s="1872">
        <v>71.34</v>
      </c>
      <c r="E46" s="1873"/>
      <c r="F46" s="1873"/>
      <c r="G46" s="1873"/>
      <c r="H46" s="1865" t="s">
        <v>830</v>
      </c>
      <c r="I46" s="1866"/>
      <c r="J46" s="1866"/>
      <c r="K46" s="1866"/>
      <c r="L46" s="1867" t="s">
        <v>867</v>
      </c>
      <c r="M46" s="1867"/>
      <c r="N46" s="1867"/>
      <c r="O46" s="1868"/>
      <c r="P46" s="2006" t="s">
        <v>831</v>
      </c>
      <c r="Q46" s="1875"/>
      <c r="R46" s="1875"/>
      <c r="S46" s="2007"/>
      <c r="T46" s="186"/>
    </row>
    <row r="47" spans="1:34" s="408" customFormat="1" ht="18" customHeight="1" thickBot="1" x14ac:dyDescent="0.25">
      <c r="A47" s="1869" t="s">
        <v>233</v>
      </c>
      <c r="B47" s="1870"/>
      <c r="C47" s="1871"/>
      <c r="D47" s="1872">
        <v>68.8</v>
      </c>
      <c r="E47" s="1873"/>
      <c r="F47" s="1873"/>
      <c r="G47" s="1873"/>
      <c r="H47" s="1865" t="s">
        <v>871</v>
      </c>
      <c r="I47" s="1866"/>
      <c r="J47" s="1866"/>
      <c r="K47" s="1866"/>
      <c r="L47" s="1867" t="s">
        <v>955</v>
      </c>
      <c r="M47" s="1867"/>
      <c r="N47" s="1867"/>
      <c r="O47" s="1868"/>
      <c r="P47" s="1867" t="s">
        <v>819</v>
      </c>
      <c r="Q47" s="1867"/>
      <c r="R47" s="1867"/>
      <c r="S47" s="1868"/>
      <c r="T47" s="186"/>
    </row>
    <row r="48" spans="1:34" ht="15.75" customHeight="1" x14ac:dyDescent="0.2">
      <c r="A48" s="2005" t="s">
        <v>617</v>
      </c>
      <c r="B48" s="2005"/>
      <c r="C48" s="2005"/>
      <c r="D48" s="2005"/>
      <c r="E48" s="2005"/>
      <c r="F48" s="2005"/>
      <c r="G48" s="2005"/>
      <c r="H48" s="2005"/>
      <c r="I48" s="2005"/>
      <c r="J48" s="2005"/>
      <c r="K48" s="2005"/>
      <c r="L48" s="2005"/>
      <c r="M48" s="2005"/>
      <c r="N48" s="2005"/>
      <c r="O48" s="2005"/>
      <c r="P48" s="2005"/>
      <c r="Q48" s="2005"/>
      <c r="R48" s="2005"/>
      <c r="S48" s="2005"/>
      <c r="U48" s="408"/>
      <c r="Y48" s="187"/>
      <c r="Z48" s="187"/>
      <c r="AA48" s="187"/>
      <c r="AB48" s="187"/>
      <c r="AC48" s="187"/>
      <c r="AD48" s="187"/>
      <c r="AE48" s="187"/>
      <c r="AF48" s="187"/>
      <c r="AG48" s="189"/>
      <c r="AH48" s="187"/>
    </row>
    <row r="49" spans="1:40" ht="18" customHeight="1" x14ac:dyDescent="0.2">
      <c r="A49" s="2004" t="s">
        <v>619</v>
      </c>
      <c r="B49" s="2004"/>
      <c r="C49" s="2004"/>
      <c r="D49" s="2004"/>
      <c r="E49" s="2004"/>
      <c r="F49" s="2004"/>
      <c r="G49" s="2004"/>
      <c r="H49" s="2004"/>
      <c r="I49" s="2004"/>
      <c r="J49" s="2004"/>
      <c r="K49" s="2004"/>
      <c r="L49" s="2004"/>
      <c r="M49" s="2004"/>
      <c r="N49" s="2004"/>
      <c r="O49" s="2004"/>
      <c r="P49" s="2004"/>
      <c r="Q49" s="2004"/>
      <c r="R49" s="2004"/>
      <c r="S49" s="2004"/>
      <c r="U49" s="408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</row>
    <row r="50" spans="1:40" ht="18" customHeight="1" x14ac:dyDescent="0.2">
      <c r="A50" s="250"/>
      <c r="B50" s="250"/>
      <c r="C50" s="250"/>
      <c r="D50" s="2003"/>
      <c r="E50" s="2003"/>
      <c r="F50" s="2003"/>
      <c r="G50" s="2003"/>
      <c r="H50" s="2003"/>
      <c r="I50" s="2003"/>
      <c r="J50" s="2003"/>
      <c r="K50" s="250"/>
      <c r="L50" s="250"/>
      <c r="M50" s="250"/>
      <c r="N50" s="250"/>
      <c r="O50" s="250"/>
      <c r="P50" s="250"/>
      <c r="Q50" s="250"/>
      <c r="R50" s="250"/>
      <c r="S50" s="250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</row>
    <row r="51" spans="1:40" ht="18" customHeight="1" x14ac:dyDescent="0.2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1074"/>
      <c r="N51" s="250"/>
      <c r="O51" s="250"/>
      <c r="P51" s="250"/>
      <c r="Q51" s="250"/>
      <c r="R51" s="250"/>
      <c r="S51" s="250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N51" s="408"/>
    </row>
    <row r="52" spans="1:40" ht="18" customHeight="1" x14ac:dyDescent="0.3">
      <c r="A52" s="1089" t="s">
        <v>833</v>
      </c>
      <c r="B52" s="69"/>
      <c r="C52" s="70"/>
      <c r="D52" s="70"/>
      <c r="E52" s="70"/>
      <c r="F52" s="211"/>
      <c r="G52" s="212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Y52" s="187"/>
      <c r="Z52" s="187"/>
      <c r="AA52" s="187"/>
      <c r="AB52" s="187"/>
      <c r="AC52" s="187"/>
      <c r="AD52" s="187"/>
      <c r="AE52" s="187"/>
      <c r="AF52" s="187"/>
      <c r="AG52" s="189"/>
      <c r="AH52" s="187"/>
    </row>
    <row r="53" spans="1:40" ht="16.5" customHeight="1" x14ac:dyDescent="0.3">
      <c r="A53" s="1089" t="s">
        <v>216</v>
      </c>
      <c r="B53" s="69"/>
      <c r="C53" s="70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1899" t="s">
        <v>832</v>
      </c>
      <c r="P53" s="1899"/>
      <c r="Q53" s="1899"/>
      <c r="R53" s="1899"/>
      <c r="S53" s="1899"/>
      <c r="Y53" s="187"/>
      <c r="Z53" s="187"/>
      <c r="AA53" s="187"/>
      <c r="AB53" s="187"/>
      <c r="AC53" s="187"/>
      <c r="AD53" s="187"/>
      <c r="AE53" s="187"/>
      <c r="AF53" s="187"/>
      <c r="AG53" s="189"/>
      <c r="AH53" s="187"/>
    </row>
    <row r="54" spans="1:40" ht="15" customHeight="1" x14ac:dyDescent="0.3">
      <c r="A54" s="1089" t="s">
        <v>633</v>
      </c>
      <c r="B54" s="69"/>
      <c r="C54" s="70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1090"/>
      <c r="P54" s="1090"/>
      <c r="Q54" s="1090"/>
      <c r="R54" s="1090"/>
      <c r="S54" s="1090"/>
      <c r="Y54" s="187"/>
      <c r="Z54" s="187"/>
      <c r="AA54" s="187"/>
      <c r="AB54" s="187"/>
      <c r="AC54" s="187"/>
      <c r="AD54" s="187"/>
      <c r="AE54" s="187"/>
      <c r="AF54" s="187"/>
      <c r="AG54" s="189"/>
      <c r="AH54" s="187"/>
    </row>
    <row r="55" spans="1:40" ht="34.5" customHeight="1" x14ac:dyDescent="0.3">
      <c r="A55" s="69" t="s">
        <v>752</v>
      </c>
      <c r="B55" s="214"/>
      <c r="C55" s="214"/>
      <c r="D55" s="70"/>
      <c r="E55" s="70"/>
      <c r="F55" s="211"/>
      <c r="G55" s="212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Y55" s="187"/>
      <c r="Z55" s="187"/>
      <c r="AA55" s="187"/>
      <c r="AB55" s="187"/>
      <c r="AC55" s="187"/>
      <c r="AD55" s="187"/>
      <c r="AE55" s="187"/>
      <c r="AF55" s="187"/>
      <c r="AG55" s="189"/>
      <c r="AH55" s="187"/>
    </row>
    <row r="56" spans="1:40" ht="16.5" customHeight="1" x14ac:dyDescent="0.3">
      <c r="D56" s="70"/>
      <c r="E56" s="70"/>
      <c r="F56" s="211"/>
      <c r="G56" s="212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Y56" s="187"/>
      <c r="Z56" s="187"/>
      <c r="AA56" s="187"/>
      <c r="AB56" s="187"/>
      <c r="AC56" s="187"/>
      <c r="AD56" s="187"/>
      <c r="AE56" s="187"/>
      <c r="AF56" s="187"/>
      <c r="AG56" s="189"/>
      <c r="AH56" s="187"/>
    </row>
    <row r="57" spans="1:40" ht="16.5" customHeight="1" x14ac:dyDescent="0.3">
      <c r="D57" s="214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Q57" s="213"/>
      <c r="R57" s="213"/>
      <c r="S57" s="213"/>
      <c r="Y57" s="187"/>
      <c r="Z57" s="187"/>
      <c r="AA57" s="187"/>
      <c r="AB57" s="187"/>
      <c r="AC57" s="187"/>
      <c r="AD57" s="187"/>
      <c r="AE57" s="187"/>
      <c r="AF57" s="187"/>
      <c r="AG57" s="189"/>
      <c r="AH57" s="187"/>
    </row>
    <row r="58" spans="1:40" ht="16.5" customHeight="1" x14ac:dyDescent="0.3">
      <c r="A58" s="69"/>
      <c r="Y58" s="187"/>
      <c r="Z58" s="187"/>
      <c r="AA58" s="187"/>
      <c r="AB58" s="187"/>
      <c r="AC58" s="187"/>
      <c r="AD58" s="187"/>
      <c r="AE58" s="187"/>
      <c r="AF58" s="187"/>
      <c r="AG58" s="189"/>
      <c r="AH58" s="187"/>
    </row>
    <row r="59" spans="1:40" ht="16.5" customHeight="1" x14ac:dyDescent="0.25">
      <c r="AB59" s="187"/>
      <c r="AC59" s="187"/>
      <c r="AD59" s="187"/>
      <c r="AE59" s="187"/>
      <c r="AF59" s="187"/>
      <c r="AG59" s="189"/>
      <c r="AH59" s="187"/>
    </row>
    <row r="60" spans="1:40" ht="16.5" customHeight="1" x14ac:dyDescent="0.25">
      <c r="Y60" s="187"/>
      <c r="Z60" s="187"/>
      <c r="AA60" s="187"/>
      <c r="AB60" s="187"/>
      <c r="AC60" s="187"/>
      <c r="AD60" s="187"/>
      <c r="AE60" s="187"/>
      <c r="AF60" s="187"/>
      <c r="AG60" s="189"/>
      <c r="AH60" s="187"/>
    </row>
    <row r="61" spans="1:40" ht="16.5" customHeight="1" x14ac:dyDescent="0.3">
      <c r="A61" s="69"/>
      <c r="B61" s="69"/>
      <c r="C61" s="70"/>
      <c r="Y61" s="187"/>
      <c r="Z61" s="187"/>
      <c r="AA61" s="187"/>
      <c r="AB61" s="187"/>
      <c r="AC61" s="187"/>
      <c r="AD61" s="187"/>
      <c r="AE61" s="187"/>
      <c r="AF61" s="187"/>
      <c r="AG61" s="189"/>
      <c r="AH61" s="187"/>
    </row>
    <row r="62" spans="1:40" ht="27" customHeight="1" x14ac:dyDescent="0.25"/>
    <row r="63" spans="1:40" ht="3" customHeight="1" x14ac:dyDescent="0.3">
      <c r="B63" s="69"/>
      <c r="C63" s="70"/>
      <c r="Y63" s="187"/>
      <c r="Z63" s="187"/>
      <c r="AA63" s="187"/>
      <c r="AB63" s="187"/>
      <c r="AC63" s="187"/>
      <c r="AD63" s="187"/>
      <c r="AE63" s="187"/>
      <c r="AF63" s="187"/>
      <c r="AG63" s="189"/>
      <c r="AH63" s="187"/>
    </row>
    <row r="64" spans="1:40" ht="45.75" customHeight="1" x14ac:dyDescent="0.3">
      <c r="A64" s="69"/>
      <c r="B64" s="69"/>
      <c r="C64" s="70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</row>
    <row r="65" spans="1:34" ht="6.75" customHeight="1" x14ac:dyDescent="0.25"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</row>
    <row r="66" spans="1:34" ht="22.5" customHeight="1" x14ac:dyDescent="0.25"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</row>
    <row r="67" spans="1:34" ht="15" customHeight="1" x14ac:dyDescent="0.25"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</row>
    <row r="68" spans="1:34" ht="22.5" customHeight="1" x14ac:dyDescent="0.3">
      <c r="A68" s="69"/>
      <c r="B68" s="69"/>
      <c r="C68" s="70"/>
    </row>
    <row r="69" spans="1:34" ht="15.75" customHeight="1" x14ac:dyDescent="0.25"/>
    <row r="71" spans="1:34" ht="18.75" x14ac:dyDescent="0.3">
      <c r="A71" s="69"/>
      <c r="B71" s="69"/>
      <c r="C71" s="70"/>
    </row>
    <row r="73" spans="1:34" ht="18.75" x14ac:dyDescent="0.3">
      <c r="A73" s="69"/>
      <c r="B73" s="69"/>
      <c r="C73" s="70"/>
    </row>
    <row r="86" spans="1:228" s="17" customFormat="1" x14ac:dyDescent="0.25">
      <c r="A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86"/>
      <c r="EL86" s="186"/>
      <c r="EM86" s="186"/>
      <c r="EN86" s="186"/>
      <c r="EO86" s="186"/>
      <c r="EP86" s="186"/>
      <c r="EQ86" s="186"/>
      <c r="ER86" s="186"/>
      <c r="ES86" s="186"/>
      <c r="ET86" s="186"/>
      <c r="EU86" s="186"/>
      <c r="EV86" s="186"/>
      <c r="EW86" s="186"/>
      <c r="EX86" s="186"/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186"/>
      <c r="FK86" s="186"/>
      <c r="FL86" s="186"/>
      <c r="FM86" s="186"/>
      <c r="FN86" s="186"/>
      <c r="FO86" s="186"/>
      <c r="FP86" s="186"/>
      <c r="FQ86" s="186"/>
      <c r="FR86" s="186"/>
      <c r="FS86" s="186"/>
      <c r="FT86" s="186"/>
      <c r="FU86" s="186"/>
      <c r="FV86" s="186"/>
      <c r="FW86" s="186"/>
      <c r="FX86" s="186"/>
      <c r="FY86" s="186"/>
      <c r="FZ86" s="186"/>
      <c r="GA86" s="186"/>
      <c r="GB86" s="186"/>
      <c r="GC86" s="186"/>
      <c r="GD86" s="186"/>
      <c r="GE86" s="186"/>
      <c r="GF86" s="186"/>
      <c r="GG86" s="186"/>
      <c r="GH86" s="186"/>
      <c r="GI86" s="186"/>
      <c r="GJ86" s="186"/>
      <c r="GK86" s="186"/>
      <c r="GL86" s="186"/>
      <c r="GM86" s="186"/>
      <c r="GN86" s="186"/>
      <c r="GO86" s="186"/>
      <c r="GP86" s="186"/>
      <c r="GQ86" s="186"/>
      <c r="GR86" s="186"/>
      <c r="GS86" s="186"/>
      <c r="GT86" s="186"/>
      <c r="GU86" s="186"/>
      <c r="GV86" s="186"/>
      <c r="GW86" s="186"/>
      <c r="GX86" s="186"/>
      <c r="GY86" s="186"/>
      <c r="GZ86" s="186"/>
      <c r="HA86" s="186"/>
      <c r="HB86" s="186"/>
      <c r="HC86" s="186"/>
      <c r="HD86" s="186"/>
      <c r="HE86" s="186"/>
      <c r="HF86" s="186"/>
      <c r="HG86" s="186"/>
      <c r="HH86" s="186"/>
      <c r="HI86" s="186"/>
      <c r="HJ86" s="186"/>
      <c r="HK86" s="186"/>
      <c r="HL86" s="186"/>
      <c r="HM86" s="186"/>
      <c r="HN86" s="186"/>
      <c r="HO86" s="186"/>
      <c r="HP86" s="186"/>
      <c r="HQ86" s="186"/>
      <c r="HR86" s="186"/>
      <c r="HS86" s="186"/>
      <c r="HT86" s="186"/>
    </row>
  </sheetData>
  <mergeCells count="190">
    <mergeCell ref="D50:J50"/>
    <mergeCell ref="A45:C45"/>
    <mergeCell ref="D45:G45"/>
    <mergeCell ref="H45:K45"/>
    <mergeCell ref="L45:O45"/>
    <mergeCell ref="P45:S45"/>
    <mergeCell ref="A44:C44"/>
    <mergeCell ref="D44:G44"/>
    <mergeCell ref="H44:K44"/>
    <mergeCell ref="L44:O44"/>
    <mergeCell ref="P44:S44"/>
    <mergeCell ref="A49:S49"/>
    <mergeCell ref="A48:S48"/>
    <mergeCell ref="A47:C47"/>
    <mergeCell ref="D47:G47"/>
    <mergeCell ref="H47:K47"/>
    <mergeCell ref="L47:O47"/>
    <mergeCell ref="P47:S47"/>
    <mergeCell ref="A46:C46"/>
    <mergeCell ref="D46:G46"/>
    <mergeCell ref="H46:K46"/>
    <mergeCell ref="L46:O46"/>
    <mergeCell ref="P46:S46"/>
    <mergeCell ref="P30:S30"/>
    <mergeCell ref="H43:K43"/>
    <mergeCell ref="L43:O43"/>
    <mergeCell ref="P43:S43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L36:O36"/>
    <mergeCell ref="H36:K36"/>
    <mergeCell ref="P37:S37"/>
    <mergeCell ref="L37:O37"/>
    <mergeCell ref="H37:K37"/>
    <mergeCell ref="D14:G14"/>
    <mergeCell ref="H14:K14"/>
    <mergeCell ref="L14:O14"/>
    <mergeCell ref="P14:S14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5:C15"/>
    <mergeCell ref="D15:G15"/>
    <mergeCell ref="A14:C14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3:S13"/>
    <mergeCell ref="H23:K23"/>
    <mergeCell ref="D24:G24"/>
    <mergeCell ref="D38:G38"/>
    <mergeCell ref="H15:K15"/>
    <mergeCell ref="L15:O15"/>
    <mergeCell ref="P15:S15"/>
    <mergeCell ref="A11:S11"/>
    <mergeCell ref="D16:G16"/>
    <mergeCell ref="H16:K16"/>
    <mergeCell ref="L16:O16"/>
    <mergeCell ref="P16:S16"/>
    <mergeCell ref="L22:O22"/>
    <mergeCell ref="H22:K22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6:C16"/>
    <mergeCell ref="H40:K40"/>
    <mergeCell ref="L40:O40"/>
    <mergeCell ref="P40:S40"/>
    <mergeCell ref="O53:S53"/>
    <mergeCell ref="A37:C37"/>
    <mergeCell ref="D37:G37"/>
    <mergeCell ref="H24:S24"/>
    <mergeCell ref="A23:C23"/>
    <mergeCell ref="D23:G23"/>
    <mergeCell ref="A24:C24"/>
    <mergeCell ref="A34:S34"/>
    <mergeCell ref="A35:C36"/>
    <mergeCell ref="D35:G36"/>
    <mergeCell ref="H35:S35"/>
    <mergeCell ref="P36:S36"/>
    <mergeCell ref="A39:C39"/>
    <mergeCell ref="D39:G39"/>
    <mergeCell ref="H25:K25"/>
    <mergeCell ref="L25:O25"/>
    <mergeCell ref="P25:S25"/>
    <mergeCell ref="A25:C25"/>
    <mergeCell ref="D25:G25"/>
    <mergeCell ref="P23:S23"/>
    <mergeCell ref="L23:O23"/>
    <mergeCell ref="A42:C42"/>
    <mergeCell ref="D42:G42"/>
    <mergeCell ref="H42:K42"/>
    <mergeCell ref="L42:O42"/>
    <mergeCell ref="P42:S42"/>
    <mergeCell ref="A43:C43"/>
    <mergeCell ref="D43:G43"/>
    <mergeCell ref="A20:S20"/>
    <mergeCell ref="A21:C22"/>
    <mergeCell ref="D21:G22"/>
    <mergeCell ref="H21:S21"/>
    <mergeCell ref="P22:S22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A41:C41"/>
    <mergeCell ref="D41:G41"/>
    <mergeCell ref="H41:K41"/>
    <mergeCell ref="L41:O41"/>
    <mergeCell ref="P41:S41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H39:K39"/>
    <mergeCell ref="L39:O39"/>
    <mergeCell ref="P39:S39"/>
    <mergeCell ref="A38:C38"/>
    <mergeCell ref="H38:S38"/>
    <mergeCell ref="A40:C40"/>
    <mergeCell ref="D40:G40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72" fitToHeight="2" orientation="portrait" r:id="rId1"/>
  <headerFooter alignWithMargins="0">
    <oddFooter xml:space="preserve">&amp;C 21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2"/>
  <sheetViews>
    <sheetView view="pageBreakPreview" zoomScale="78" zoomScaleNormal="80" zoomScaleSheetLayoutView="78" workbookViewId="0">
      <selection activeCell="G57" sqref="G57"/>
    </sheetView>
  </sheetViews>
  <sheetFormatPr defaultColWidth="9.140625" defaultRowHeight="12.75" x14ac:dyDescent="0.2"/>
  <cols>
    <col min="1" max="1" width="8.140625" style="184" customWidth="1"/>
    <col min="2" max="2" width="79.28515625" style="184" customWidth="1"/>
    <col min="3" max="3" width="9.28515625" style="184" customWidth="1"/>
    <col min="4" max="4" width="12.5703125" style="184" customWidth="1"/>
    <col min="5" max="5" width="12.5703125" style="184" hidden="1" customWidth="1"/>
    <col min="6" max="7" width="12.5703125" style="184" customWidth="1"/>
    <col min="8" max="8" width="12.28515625" style="184" customWidth="1"/>
    <col min="9" max="9" width="13.85546875" style="184" customWidth="1"/>
    <col min="10" max="10" width="12" style="184" hidden="1" customWidth="1"/>
    <col min="11" max="11" width="9.140625" style="165"/>
    <col min="12" max="16384" width="9.140625" style="184"/>
  </cols>
  <sheetData>
    <row r="1" spans="1:13" ht="21" customHeight="1" x14ac:dyDescent="0.2">
      <c r="A1" s="1536" t="s">
        <v>487</v>
      </c>
      <c r="B1" s="1536"/>
      <c r="C1" s="1536"/>
      <c r="D1" s="1536"/>
      <c r="E1" s="1536"/>
      <c r="F1" s="1536"/>
      <c r="G1" s="1536"/>
      <c r="H1" s="1536"/>
      <c r="I1" s="1536"/>
      <c r="J1" s="1536"/>
    </row>
    <row r="2" spans="1:13" ht="12" customHeight="1" thickBot="1" x14ac:dyDescent="0.35">
      <c r="B2" s="632"/>
      <c r="C2" s="632"/>
      <c r="D2" s="1537"/>
      <c r="E2" s="1537"/>
      <c r="F2" s="1537"/>
      <c r="G2" s="1537"/>
      <c r="H2" s="1537"/>
      <c r="I2" s="1537"/>
      <c r="J2" s="632"/>
    </row>
    <row r="3" spans="1:13" ht="17.25" customHeight="1" thickBot="1" x14ac:dyDescent="0.25">
      <c r="A3" s="1532" t="s">
        <v>696</v>
      </c>
      <c r="B3" s="1553" t="s">
        <v>101</v>
      </c>
      <c r="C3" s="1553"/>
      <c r="D3" s="1540" t="s">
        <v>460</v>
      </c>
      <c r="E3" s="1550" t="s">
        <v>651</v>
      </c>
      <c r="F3" s="1543" t="s">
        <v>840</v>
      </c>
      <c r="G3" s="1543" t="s">
        <v>841</v>
      </c>
      <c r="H3" s="1546" t="s">
        <v>842</v>
      </c>
      <c r="I3" s="1547"/>
      <c r="J3" s="1371" t="s">
        <v>64</v>
      </c>
    </row>
    <row r="4" spans="1:13" ht="13.5" customHeight="1" thickBot="1" x14ac:dyDescent="0.25">
      <c r="A4" s="1538"/>
      <c r="B4" s="1554"/>
      <c r="C4" s="1554"/>
      <c r="D4" s="1541"/>
      <c r="E4" s="1551"/>
      <c r="F4" s="1544"/>
      <c r="G4" s="1544"/>
      <c r="H4" s="1548"/>
      <c r="I4" s="1549"/>
      <c r="J4" s="1371"/>
    </row>
    <row r="5" spans="1:13" ht="15.75" customHeight="1" thickBot="1" x14ac:dyDescent="0.25">
      <c r="A5" s="1539"/>
      <c r="B5" s="1555"/>
      <c r="C5" s="1555"/>
      <c r="D5" s="1542"/>
      <c r="E5" s="1552"/>
      <c r="F5" s="1545"/>
      <c r="G5" s="1545"/>
      <c r="H5" s="761" t="s">
        <v>214</v>
      </c>
      <c r="I5" s="762" t="s">
        <v>33</v>
      </c>
      <c r="J5" s="1372" t="s">
        <v>207</v>
      </c>
    </row>
    <row r="6" spans="1:13" ht="41.25" customHeight="1" x14ac:dyDescent="0.2">
      <c r="A6" s="758" t="s">
        <v>76</v>
      </c>
      <c r="B6" s="1592" t="s">
        <v>529</v>
      </c>
      <c r="C6" s="1593"/>
      <c r="D6" s="763" t="s">
        <v>32</v>
      </c>
      <c r="E6" s="1071">
        <v>85104</v>
      </c>
      <c r="F6" s="1215">
        <v>83565.100000000006</v>
      </c>
      <c r="G6" s="1215">
        <v>81427.8</v>
      </c>
      <c r="H6" s="1215">
        <f>G6-F6</f>
        <v>-2137.3000000000029</v>
      </c>
      <c r="I6" s="1217">
        <f>G6/F6*100</f>
        <v>97.442353326927147</v>
      </c>
      <c r="J6" s="1072"/>
      <c r="K6" s="163"/>
      <c r="L6" s="25"/>
    </row>
    <row r="7" spans="1:13" ht="19.5" hidden="1" x14ac:dyDescent="0.2">
      <c r="A7" s="759" t="s">
        <v>431</v>
      </c>
      <c r="B7" s="1373" t="s">
        <v>448</v>
      </c>
      <c r="C7" s="1374"/>
      <c r="D7" s="1375"/>
      <c r="E7" s="1376"/>
      <c r="F7" s="1377"/>
      <c r="G7" s="1377"/>
      <c r="H7" s="1214"/>
      <c r="I7" s="1218"/>
      <c r="J7" s="913"/>
    </row>
    <row r="8" spans="1:13" ht="16.5" hidden="1" x14ac:dyDescent="0.2">
      <c r="A8" s="759" t="s">
        <v>431</v>
      </c>
      <c r="B8" s="1378" t="s">
        <v>445</v>
      </c>
      <c r="C8" s="1374"/>
      <c r="D8" s="764" t="s">
        <v>32</v>
      </c>
      <c r="E8" s="1070">
        <v>10828</v>
      </c>
      <c r="F8" s="1214"/>
      <c r="G8" s="1214"/>
      <c r="H8" s="1214">
        <f t="shared" ref="H8:H25" si="0">G8-F8</f>
        <v>0</v>
      </c>
      <c r="I8" s="1218" t="e">
        <f t="shared" ref="I8:I25" si="1">G8/F8*100</f>
        <v>#DIV/0!</v>
      </c>
      <c r="J8" s="913"/>
      <c r="K8" s="332"/>
      <c r="L8" s="25"/>
      <c r="M8" s="8"/>
    </row>
    <row r="9" spans="1:13" ht="16.5" customHeight="1" x14ac:dyDescent="0.2">
      <c r="A9" s="759" t="s">
        <v>431</v>
      </c>
      <c r="B9" s="1594" t="s">
        <v>797</v>
      </c>
      <c r="C9" s="1595"/>
      <c r="D9" s="764" t="s">
        <v>32</v>
      </c>
      <c r="E9" s="1070">
        <v>23186</v>
      </c>
      <c r="F9" s="1214">
        <v>35229.699999999997</v>
      </c>
      <c r="G9" s="1214">
        <v>33338.5</v>
      </c>
      <c r="H9" s="1214">
        <f>G9-F9</f>
        <v>-1891.1999999999971</v>
      </c>
      <c r="I9" s="1218">
        <f>G9/F9*100</f>
        <v>94.631802144213552</v>
      </c>
      <c r="J9" s="913"/>
      <c r="K9" s="332"/>
      <c r="L9" s="25"/>
      <c r="M9" s="8"/>
    </row>
    <row r="10" spans="1:13" ht="16.5" customHeight="1" x14ac:dyDescent="0.2">
      <c r="A10" s="759" t="s">
        <v>796</v>
      </c>
      <c r="B10" s="1594" t="s">
        <v>800</v>
      </c>
      <c r="C10" s="1595"/>
      <c r="D10" s="764" t="s">
        <v>32</v>
      </c>
      <c r="E10" s="1070"/>
      <c r="F10" s="1214">
        <v>22674</v>
      </c>
      <c r="G10" s="1214">
        <v>21630</v>
      </c>
      <c r="H10" s="1214">
        <f>G10-F10</f>
        <v>-1044</v>
      </c>
      <c r="I10" s="1218">
        <f>G10/F10*100</f>
        <v>95.395607303519441</v>
      </c>
      <c r="J10" s="913"/>
      <c r="K10" s="332"/>
      <c r="L10" s="25"/>
      <c r="M10" s="8"/>
    </row>
    <row r="11" spans="1:13" ht="33" hidden="1" x14ac:dyDescent="0.2">
      <c r="A11" s="759" t="s">
        <v>433</v>
      </c>
      <c r="B11" s="1312" t="s">
        <v>686</v>
      </c>
      <c r="C11" s="1379"/>
      <c r="D11" s="764" t="s">
        <v>32</v>
      </c>
      <c r="E11" s="1070">
        <v>3533</v>
      </c>
      <c r="F11" s="405"/>
      <c r="G11" s="405"/>
      <c r="H11" s="1214">
        <f t="shared" ref="H11:H12" si="2">G11-F11</f>
        <v>0</v>
      </c>
      <c r="I11" s="1218" t="e">
        <f t="shared" si="1"/>
        <v>#DIV/0!</v>
      </c>
      <c r="J11" s="913"/>
      <c r="K11" s="332"/>
      <c r="L11" s="25"/>
      <c r="M11" s="8"/>
    </row>
    <row r="12" spans="1:13" ht="33" hidden="1" x14ac:dyDescent="0.2">
      <c r="A12" s="759"/>
      <c r="B12" s="1312" t="s">
        <v>687</v>
      </c>
      <c r="C12" s="1379"/>
      <c r="D12" s="764" t="s">
        <v>32</v>
      </c>
      <c r="E12" s="1070"/>
      <c r="F12" s="405"/>
      <c r="G12" s="405"/>
      <c r="H12" s="1214">
        <f t="shared" si="2"/>
        <v>0</v>
      </c>
      <c r="I12" s="1218" t="e">
        <f t="shared" si="1"/>
        <v>#DIV/0!</v>
      </c>
      <c r="J12" s="913"/>
      <c r="K12" s="332"/>
      <c r="L12" s="25"/>
      <c r="M12" s="8"/>
    </row>
    <row r="13" spans="1:13" ht="16.5" customHeight="1" x14ac:dyDescent="0.2">
      <c r="A13" s="759" t="s">
        <v>432</v>
      </c>
      <c r="B13" s="1594" t="s">
        <v>446</v>
      </c>
      <c r="C13" s="1595"/>
      <c r="D13" s="764" t="s">
        <v>32</v>
      </c>
      <c r="E13" s="1070">
        <v>8740</v>
      </c>
      <c r="F13" s="1214">
        <v>8271.5</v>
      </c>
      <c r="G13" s="1214">
        <v>8065</v>
      </c>
      <c r="H13" s="1214">
        <f t="shared" si="0"/>
        <v>-206.5</v>
      </c>
      <c r="I13" s="1218">
        <f t="shared" si="1"/>
        <v>97.503475790364504</v>
      </c>
      <c r="J13" s="913"/>
      <c r="K13" s="332"/>
      <c r="L13" s="25"/>
      <c r="M13" s="8"/>
    </row>
    <row r="14" spans="1:13" ht="16.5" customHeight="1" x14ac:dyDescent="0.2">
      <c r="A14" s="759" t="s">
        <v>433</v>
      </c>
      <c r="B14" s="1594" t="s">
        <v>679</v>
      </c>
      <c r="C14" s="1595"/>
      <c r="D14" s="764" t="s">
        <v>32</v>
      </c>
      <c r="E14" s="1070">
        <v>1750</v>
      </c>
      <c r="F14" s="1214">
        <v>800</v>
      </c>
      <c r="G14" s="1214">
        <v>827.6</v>
      </c>
      <c r="H14" s="1214">
        <f t="shared" si="0"/>
        <v>27.600000000000023</v>
      </c>
      <c r="I14" s="1218">
        <f t="shared" si="1"/>
        <v>103.45</v>
      </c>
      <c r="J14" s="913"/>
      <c r="K14" s="332"/>
      <c r="L14" s="25"/>
      <c r="M14" s="8"/>
    </row>
    <row r="15" spans="1:13" ht="16.5" customHeight="1" x14ac:dyDescent="0.2">
      <c r="A15" s="759" t="s">
        <v>434</v>
      </c>
      <c r="B15" s="1594" t="s">
        <v>680</v>
      </c>
      <c r="C15" s="1595"/>
      <c r="D15" s="764" t="s">
        <v>32</v>
      </c>
      <c r="E15" s="1070"/>
      <c r="F15" s="1214">
        <v>6971.8</v>
      </c>
      <c r="G15" s="1214">
        <v>6928.4</v>
      </c>
      <c r="H15" s="1214">
        <f t="shared" si="0"/>
        <v>-43.400000000000546</v>
      </c>
      <c r="I15" s="1218">
        <f t="shared" si="1"/>
        <v>99.377492182793532</v>
      </c>
      <c r="J15" s="913"/>
      <c r="K15" s="332"/>
      <c r="L15" s="25"/>
      <c r="M15" s="8"/>
    </row>
    <row r="16" spans="1:13" ht="16.5" hidden="1" customHeight="1" x14ac:dyDescent="0.2">
      <c r="A16" s="759" t="s">
        <v>437</v>
      </c>
      <c r="B16" s="1611" t="s">
        <v>681</v>
      </c>
      <c r="C16" s="1612"/>
      <c r="D16" s="764" t="s">
        <v>32</v>
      </c>
      <c r="E16" s="1070">
        <v>9867</v>
      </c>
      <c r="F16" s="1214"/>
      <c r="G16" s="405"/>
      <c r="H16" s="1214">
        <f t="shared" si="0"/>
        <v>0</v>
      </c>
      <c r="I16" s="1218" t="e">
        <f t="shared" si="1"/>
        <v>#DIV/0!</v>
      </c>
      <c r="J16" s="913"/>
      <c r="K16" s="332"/>
      <c r="L16" s="25"/>
      <c r="M16" s="8"/>
    </row>
    <row r="17" spans="1:13" ht="16.5" customHeight="1" x14ac:dyDescent="0.2">
      <c r="A17" s="759" t="s">
        <v>435</v>
      </c>
      <c r="B17" s="1594" t="s">
        <v>682</v>
      </c>
      <c r="C17" s="1595"/>
      <c r="D17" s="764" t="s">
        <v>32</v>
      </c>
      <c r="E17" s="1070"/>
      <c r="F17" s="1214">
        <v>886.4</v>
      </c>
      <c r="G17" s="1214">
        <v>1052.8</v>
      </c>
      <c r="H17" s="1214">
        <f t="shared" si="0"/>
        <v>166.39999999999998</v>
      </c>
      <c r="I17" s="1218">
        <f t="shared" si="1"/>
        <v>118.7725631768953</v>
      </c>
      <c r="J17" s="913"/>
      <c r="K17" s="332"/>
      <c r="L17" s="25"/>
      <c r="M17" s="8"/>
    </row>
    <row r="18" spans="1:13" ht="16.5" customHeight="1" x14ac:dyDescent="0.2">
      <c r="A18" s="759" t="s">
        <v>436</v>
      </c>
      <c r="B18" s="1594" t="s">
        <v>695</v>
      </c>
      <c r="C18" s="1595"/>
      <c r="D18" s="764" t="s">
        <v>32</v>
      </c>
      <c r="E18" s="1070">
        <v>581</v>
      </c>
      <c r="F18" s="1214">
        <v>534</v>
      </c>
      <c r="G18" s="1214">
        <v>498.1</v>
      </c>
      <c r="H18" s="1214">
        <f t="shared" si="0"/>
        <v>-35.899999999999977</v>
      </c>
      <c r="I18" s="1218">
        <f t="shared" si="1"/>
        <v>93.277153558052433</v>
      </c>
      <c r="J18" s="913"/>
      <c r="K18" s="332"/>
      <c r="L18" s="25"/>
      <c r="M18" s="8"/>
    </row>
    <row r="19" spans="1:13" ht="16.5" customHeight="1" x14ac:dyDescent="0.2">
      <c r="A19" s="759" t="s">
        <v>437</v>
      </c>
      <c r="B19" s="1594" t="s">
        <v>742</v>
      </c>
      <c r="C19" s="1595"/>
      <c r="D19" s="764" t="s">
        <v>32</v>
      </c>
      <c r="E19" s="1070">
        <v>5126</v>
      </c>
      <c r="F19" s="1214">
        <v>1799</v>
      </c>
      <c r="G19" s="1214">
        <v>1714.7</v>
      </c>
      <c r="H19" s="1214">
        <f t="shared" si="0"/>
        <v>-84.299999999999955</v>
      </c>
      <c r="I19" s="1218">
        <f t="shared" si="1"/>
        <v>95.314063368538086</v>
      </c>
      <c r="J19" s="913"/>
      <c r="K19" s="332"/>
      <c r="L19" s="25"/>
      <c r="M19" s="8"/>
    </row>
    <row r="20" spans="1:13" ht="16.5" customHeight="1" x14ac:dyDescent="0.2">
      <c r="A20" s="759" t="s">
        <v>438</v>
      </c>
      <c r="B20" s="1594" t="s">
        <v>683</v>
      </c>
      <c r="C20" s="1595"/>
      <c r="D20" s="764" t="s">
        <v>32</v>
      </c>
      <c r="E20" s="1070"/>
      <c r="F20" s="1214">
        <v>1914.9</v>
      </c>
      <c r="G20" s="1214">
        <v>2030.9</v>
      </c>
      <c r="H20" s="1214">
        <f t="shared" si="0"/>
        <v>116</v>
      </c>
      <c r="I20" s="1218">
        <f t="shared" si="1"/>
        <v>106.05775758525249</v>
      </c>
      <c r="J20" s="913"/>
      <c r="K20" s="332"/>
      <c r="L20" s="25"/>
      <c r="M20" s="8"/>
    </row>
    <row r="21" spans="1:13" ht="16.5" customHeight="1" x14ac:dyDescent="0.2">
      <c r="A21" s="759" t="s">
        <v>439</v>
      </c>
      <c r="B21" s="1594" t="s">
        <v>684</v>
      </c>
      <c r="C21" s="1595"/>
      <c r="D21" s="764" t="s">
        <v>32</v>
      </c>
      <c r="E21" s="1070"/>
      <c r="F21" s="1214">
        <v>1542</v>
      </c>
      <c r="G21" s="1214">
        <v>1473</v>
      </c>
      <c r="H21" s="1214">
        <f t="shared" si="0"/>
        <v>-69</v>
      </c>
      <c r="I21" s="1218">
        <f t="shared" si="1"/>
        <v>95.525291828793783</v>
      </c>
      <c r="J21" s="913"/>
      <c r="K21" s="332"/>
      <c r="L21" s="25"/>
      <c r="M21" s="8"/>
    </row>
    <row r="22" spans="1:13" ht="34.5" customHeight="1" x14ac:dyDescent="0.2">
      <c r="A22" s="759" t="s">
        <v>440</v>
      </c>
      <c r="B22" s="1611" t="s">
        <v>685</v>
      </c>
      <c r="C22" s="1612"/>
      <c r="D22" s="764" t="s">
        <v>32</v>
      </c>
      <c r="E22" s="1070">
        <v>4130</v>
      </c>
      <c r="F22" s="1214">
        <v>5178.2</v>
      </c>
      <c r="G22" s="1214">
        <v>5161.2</v>
      </c>
      <c r="H22" s="1214">
        <f t="shared" si="0"/>
        <v>-17</v>
      </c>
      <c r="I22" s="1218">
        <f t="shared" si="1"/>
        <v>99.67170059093894</v>
      </c>
      <c r="J22" s="913"/>
      <c r="K22" s="332"/>
      <c r="L22" s="25"/>
      <c r="M22" s="8"/>
    </row>
    <row r="23" spans="1:13" ht="16.5" customHeight="1" x14ac:dyDescent="0.2">
      <c r="A23" s="759" t="s">
        <v>441</v>
      </c>
      <c r="B23" s="1594" t="s">
        <v>67</v>
      </c>
      <c r="C23" s="1595"/>
      <c r="D23" s="764" t="s">
        <v>32</v>
      </c>
      <c r="E23" s="1070">
        <v>7321</v>
      </c>
      <c r="F23" s="1214">
        <v>7077.2</v>
      </c>
      <c r="G23" s="1214">
        <v>7264.7</v>
      </c>
      <c r="H23" s="1214">
        <f t="shared" si="0"/>
        <v>187.5</v>
      </c>
      <c r="I23" s="1218">
        <f t="shared" si="1"/>
        <v>102.64935285141017</v>
      </c>
      <c r="J23" s="913"/>
      <c r="K23" s="332"/>
      <c r="L23" s="25"/>
      <c r="M23" s="8"/>
    </row>
    <row r="24" spans="1:13" ht="16.5" customHeight="1" x14ac:dyDescent="0.2">
      <c r="A24" s="759" t="s">
        <v>442</v>
      </c>
      <c r="B24" s="1594" t="s">
        <v>688</v>
      </c>
      <c r="C24" s="1595"/>
      <c r="D24" s="764" t="s">
        <v>32</v>
      </c>
      <c r="E24" s="1070">
        <v>6264</v>
      </c>
      <c r="F24" s="1214">
        <v>6258</v>
      </c>
      <c r="G24" s="1214">
        <v>6227.9</v>
      </c>
      <c r="H24" s="1214">
        <f t="shared" si="0"/>
        <v>-30.100000000000364</v>
      </c>
      <c r="I24" s="1218">
        <f t="shared" si="1"/>
        <v>99.519015659955258</v>
      </c>
      <c r="J24" s="913"/>
      <c r="K24" s="332"/>
      <c r="L24" s="25"/>
      <c r="M24" s="8"/>
    </row>
    <row r="25" spans="1:13" ht="16.5" customHeight="1" thickBot="1" x14ac:dyDescent="0.25">
      <c r="A25" s="760" t="s">
        <v>443</v>
      </c>
      <c r="B25" s="1609" t="s">
        <v>689</v>
      </c>
      <c r="C25" s="1610"/>
      <c r="D25" s="765" t="s">
        <v>32</v>
      </c>
      <c r="E25" s="1073"/>
      <c r="F25" s="1216">
        <v>1234.4000000000001</v>
      </c>
      <c r="G25" s="1216">
        <v>1151.7</v>
      </c>
      <c r="H25" s="1216">
        <f t="shared" si="0"/>
        <v>-82.700000000000045</v>
      </c>
      <c r="I25" s="1219">
        <f t="shared" si="1"/>
        <v>93.300388852883984</v>
      </c>
      <c r="J25" s="913"/>
      <c r="K25" s="332"/>
      <c r="L25" s="25"/>
      <c r="M25" s="8"/>
    </row>
    <row r="26" spans="1:13" ht="35.25" hidden="1" customHeight="1" thickBot="1" x14ac:dyDescent="0.25">
      <c r="A26" s="1380" t="s">
        <v>443</v>
      </c>
      <c r="B26" s="802" t="s">
        <v>690</v>
      </c>
      <c r="C26" s="1381" t="s">
        <v>32</v>
      </c>
      <c r="D26" s="1382"/>
      <c r="E26" s="1382"/>
      <c r="F26" s="1382">
        <v>2533</v>
      </c>
      <c r="G26" s="1382"/>
      <c r="H26" s="1382">
        <f>G26-D26</f>
        <v>0</v>
      </c>
      <c r="I26" s="1383" t="e">
        <f>G26/D26*100</f>
        <v>#DIV/0!</v>
      </c>
      <c r="J26" s="913"/>
      <c r="K26" s="332"/>
      <c r="L26" s="25"/>
      <c r="M26" s="8"/>
    </row>
    <row r="27" spans="1:13" s="11" customFormat="1" ht="19.5" hidden="1" x14ac:dyDescent="0.2">
      <c r="A27" s="1384" t="s">
        <v>444</v>
      </c>
      <c r="B27" s="1385" t="s">
        <v>449</v>
      </c>
      <c r="C27" s="1386" t="s">
        <v>32</v>
      </c>
      <c r="D27" s="1387" t="s">
        <v>364</v>
      </c>
      <c r="E27" s="1387"/>
      <c r="F27" s="1387" t="s">
        <v>364</v>
      </c>
      <c r="G27" s="1387" t="s">
        <v>364</v>
      </c>
      <c r="H27" s="1388"/>
      <c r="I27" s="1389"/>
      <c r="J27" s="1390"/>
      <c r="K27" s="332"/>
      <c r="L27" s="25"/>
      <c r="M27" s="8"/>
    </row>
    <row r="28" spans="1:13" s="11" customFormat="1" ht="69.75" customHeight="1" x14ac:dyDescent="0.2">
      <c r="A28" s="1596" t="s">
        <v>795</v>
      </c>
      <c r="B28" s="1596"/>
      <c r="C28" s="1596"/>
      <c r="D28" s="1596"/>
      <c r="E28" s="1596"/>
      <c r="F28" s="1596"/>
      <c r="G28" s="1596"/>
      <c r="H28" s="1596"/>
      <c r="I28" s="1596"/>
      <c r="J28" s="1390"/>
      <c r="K28" s="332"/>
      <c r="L28" s="25"/>
      <c r="M28" s="8"/>
    </row>
    <row r="29" spans="1:13" s="11" customFormat="1" ht="18" customHeight="1" x14ac:dyDescent="0.2">
      <c r="A29" s="1558" t="s">
        <v>463</v>
      </c>
      <c r="B29" s="1558"/>
      <c r="C29" s="1558"/>
      <c r="D29" s="1558"/>
      <c r="E29" s="1558"/>
      <c r="F29" s="1558"/>
      <c r="G29" s="1558"/>
      <c r="H29" s="1558"/>
      <c r="I29" s="1558"/>
      <c r="J29" s="1390"/>
      <c r="K29" s="332"/>
      <c r="L29" s="25"/>
      <c r="M29" s="8"/>
    </row>
    <row r="30" spans="1:13" s="11" customFormat="1" ht="16.5" hidden="1" x14ac:dyDescent="0.2">
      <c r="A30" s="1559" t="s">
        <v>447</v>
      </c>
      <c r="B30" s="1559"/>
      <c r="C30" s="1559"/>
      <c r="D30" s="1559"/>
      <c r="E30" s="1559"/>
      <c r="F30" s="1559"/>
      <c r="G30" s="1559"/>
      <c r="H30" s="1559"/>
      <c r="I30" s="1559"/>
      <c r="J30" s="1390"/>
      <c r="K30" s="332"/>
      <c r="L30" s="25"/>
      <c r="M30" s="8"/>
    </row>
    <row r="31" spans="1:13" s="11" customFormat="1" ht="19.5" customHeight="1" x14ac:dyDescent="0.2">
      <c r="A31" s="1559"/>
      <c r="B31" s="1559"/>
      <c r="C31" s="1559"/>
      <c r="D31" s="1559"/>
      <c r="E31" s="1559"/>
      <c r="F31" s="1559"/>
      <c r="G31" s="1559"/>
      <c r="H31" s="1559"/>
      <c r="I31" s="1559"/>
      <c r="J31" s="409"/>
      <c r="K31" s="332"/>
      <c r="L31" s="25"/>
      <c r="M31" s="8"/>
    </row>
    <row r="32" spans="1:13" s="11" customFormat="1" ht="9" customHeight="1" x14ac:dyDescent="0.2">
      <c r="A32" s="1318"/>
      <c r="B32" s="1318"/>
      <c r="C32" s="1318"/>
      <c r="D32" s="1318"/>
      <c r="E32" s="1318"/>
      <c r="F32" s="1318"/>
      <c r="G32" s="1318"/>
      <c r="H32" s="1318"/>
      <c r="I32" s="1318"/>
      <c r="J32" s="409"/>
      <c r="K32" s="332"/>
      <c r="L32" s="25"/>
      <c r="M32" s="8"/>
    </row>
    <row r="33" spans="1:14" s="11" customFormat="1" ht="19.5" customHeight="1" x14ac:dyDescent="0.2">
      <c r="A33" s="1536" t="s">
        <v>599</v>
      </c>
      <c r="B33" s="1536"/>
      <c r="C33" s="1536"/>
      <c r="D33" s="1536"/>
      <c r="E33" s="1536"/>
      <c r="F33" s="1536"/>
      <c r="G33" s="1536"/>
      <c r="H33" s="1536"/>
      <c r="I33" s="1536"/>
      <c r="J33" s="409"/>
      <c r="K33" s="332"/>
      <c r="L33" s="25"/>
      <c r="M33" s="8"/>
    </row>
    <row r="34" spans="1:14" s="11" customFormat="1" ht="12.75" customHeight="1" thickBot="1" x14ac:dyDescent="0.25">
      <c r="A34" s="1318"/>
      <c r="B34" s="1318"/>
      <c r="C34" s="1318"/>
      <c r="D34" s="1318"/>
      <c r="E34" s="1318"/>
      <c r="F34" s="1318"/>
      <c r="G34" s="1318"/>
      <c r="H34" s="1318"/>
      <c r="I34" s="1318"/>
      <c r="J34" s="409"/>
      <c r="K34" s="332"/>
      <c r="L34" s="25"/>
      <c r="M34" s="8"/>
    </row>
    <row r="35" spans="1:14" s="11" customFormat="1" ht="28.5" customHeight="1" thickBot="1" x14ac:dyDescent="0.25">
      <c r="A35" s="1560" t="s">
        <v>101</v>
      </c>
      <c r="B35" s="1561"/>
      <c r="C35" s="1564" t="s">
        <v>170</v>
      </c>
      <c r="D35" s="1566" t="s">
        <v>843</v>
      </c>
      <c r="E35" s="1315"/>
      <c r="F35" s="1566" t="s">
        <v>652</v>
      </c>
      <c r="G35" s="1566" t="s">
        <v>844</v>
      </c>
      <c r="H35" s="1568" t="s">
        <v>845</v>
      </c>
      <c r="I35" s="1569"/>
      <c r="J35" s="409"/>
      <c r="K35" s="332"/>
      <c r="L35" s="163"/>
      <c r="M35" s="8"/>
    </row>
    <row r="36" spans="1:14" s="11" customFormat="1" ht="17.25" thickBot="1" x14ac:dyDescent="0.25">
      <c r="A36" s="1562"/>
      <c r="B36" s="1563"/>
      <c r="C36" s="1565"/>
      <c r="D36" s="1567"/>
      <c r="E36" s="1316"/>
      <c r="F36" s="1567"/>
      <c r="G36" s="1567"/>
      <c r="H36" s="761" t="s">
        <v>214</v>
      </c>
      <c r="I36" s="762" t="s">
        <v>33</v>
      </c>
      <c r="J36" s="409"/>
      <c r="K36" s="332"/>
      <c r="L36" s="163"/>
      <c r="M36" s="8"/>
    </row>
    <row r="37" spans="1:14" s="11" customFormat="1" ht="25.5" customHeight="1" x14ac:dyDescent="0.35">
      <c r="A37" s="1605" t="s">
        <v>525</v>
      </c>
      <c r="B37" s="1606"/>
      <c r="C37" s="876" t="s">
        <v>32</v>
      </c>
      <c r="D37" s="910">
        <f>D38+D40+D41+D42+D43</f>
        <v>9467.07</v>
      </c>
      <c r="E37" s="910"/>
      <c r="F37" s="910">
        <f>F38+F40+F41+F42+F43</f>
        <v>9683.4</v>
      </c>
      <c r="G37" s="910">
        <f>G38+G40+G41+G42+G43</f>
        <v>9597.75</v>
      </c>
      <c r="H37" s="910">
        <f>G37-D37</f>
        <v>130.68000000000029</v>
      </c>
      <c r="I37" s="1246">
        <f>G37/D37*100</f>
        <v>101.38036372393992</v>
      </c>
      <c r="J37" s="409"/>
      <c r="K37" s="401"/>
      <c r="L37" s="163"/>
      <c r="M37" s="8"/>
    </row>
    <row r="38" spans="1:14" s="11" customFormat="1" ht="30.75" customHeight="1" x14ac:dyDescent="0.2">
      <c r="A38" s="1571" t="s">
        <v>426</v>
      </c>
      <c r="B38" s="1572"/>
      <c r="C38" s="877" t="s">
        <v>32</v>
      </c>
      <c r="D38" s="900">
        <v>763.37</v>
      </c>
      <c r="E38" s="1403"/>
      <c r="F38" s="900">
        <v>770.4</v>
      </c>
      <c r="G38" s="900">
        <v>782</v>
      </c>
      <c r="H38" s="900">
        <f>G38-D38</f>
        <v>18.629999999999995</v>
      </c>
      <c r="I38" s="901">
        <f>G38/D38*100</f>
        <v>102.44049412473638</v>
      </c>
      <c r="J38" s="409"/>
      <c r="K38" s="332"/>
      <c r="L38" s="163"/>
      <c r="M38" s="8"/>
    </row>
    <row r="39" spans="1:14" s="11" customFormat="1" ht="19.5" customHeight="1" x14ac:dyDescent="0.2">
      <c r="A39" s="1571" t="s">
        <v>427</v>
      </c>
      <c r="B39" s="1572"/>
      <c r="C39" s="878"/>
      <c r="D39" s="911"/>
      <c r="E39" s="911"/>
      <c r="F39" s="911"/>
      <c r="G39" s="1247"/>
      <c r="H39" s="900"/>
      <c r="I39" s="901"/>
      <c r="J39" s="409"/>
      <c r="K39" s="332"/>
      <c r="L39" s="163"/>
      <c r="M39" s="8"/>
    </row>
    <row r="40" spans="1:14" s="11" customFormat="1" ht="19.5" customHeight="1" x14ac:dyDescent="0.2">
      <c r="A40" s="1607" t="s">
        <v>428</v>
      </c>
      <c r="B40" s="1608"/>
      <c r="C40" s="879" t="s">
        <v>32</v>
      </c>
      <c r="D40" s="908">
        <v>397.6</v>
      </c>
      <c r="E40" s="908"/>
      <c r="F40" s="908">
        <v>411</v>
      </c>
      <c r="G40" s="908">
        <v>299</v>
      </c>
      <c r="H40" s="1248">
        <f>G40-D40</f>
        <v>-98.600000000000023</v>
      </c>
      <c r="I40" s="1249">
        <f t="shared" ref="I40:I46" si="3">G40/D40*100</f>
        <v>75.201207243460757</v>
      </c>
      <c r="J40" s="409"/>
      <c r="K40" s="332"/>
      <c r="L40" s="163"/>
      <c r="M40" s="8"/>
    </row>
    <row r="41" spans="1:14" s="11" customFormat="1" ht="21" customHeight="1" x14ac:dyDescent="0.2">
      <c r="A41" s="1607" t="s">
        <v>638</v>
      </c>
      <c r="B41" s="1608"/>
      <c r="C41" s="879" t="s">
        <v>32</v>
      </c>
      <c r="D41" s="908">
        <v>392</v>
      </c>
      <c r="E41" s="908"/>
      <c r="F41" s="908">
        <v>392</v>
      </c>
      <c r="G41" s="908">
        <v>411</v>
      </c>
      <c r="H41" s="1248">
        <f t="shared" ref="H41:H46" si="4">G41-D41</f>
        <v>19</v>
      </c>
      <c r="I41" s="1249">
        <f t="shared" si="3"/>
        <v>104.84693877551021</v>
      </c>
      <c r="J41" s="409"/>
      <c r="K41" s="332"/>
      <c r="L41" s="163"/>
      <c r="M41" s="8"/>
    </row>
    <row r="42" spans="1:14" s="11" customFormat="1" ht="19.5" customHeight="1" x14ac:dyDescent="0.2">
      <c r="A42" s="1556" t="s">
        <v>429</v>
      </c>
      <c r="B42" s="1557"/>
      <c r="C42" s="880" t="s">
        <v>32</v>
      </c>
      <c r="D42" s="909">
        <v>6570.2</v>
      </c>
      <c r="E42" s="909"/>
      <c r="F42" s="909">
        <v>6760</v>
      </c>
      <c r="G42" s="909">
        <v>6635</v>
      </c>
      <c r="H42" s="1248">
        <f t="shared" si="4"/>
        <v>64.800000000000182</v>
      </c>
      <c r="I42" s="1249">
        <f t="shared" si="3"/>
        <v>100.98627134638217</v>
      </c>
      <c r="J42" s="409"/>
      <c r="K42" s="332"/>
      <c r="L42" s="163"/>
      <c r="M42" s="8"/>
    </row>
    <row r="43" spans="1:14" s="11" customFormat="1" ht="17.25" customHeight="1" thickBot="1" x14ac:dyDescent="0.35">
      <c r="A43" s="1598" t="s">
        <v>430</v>
      </c>
      <c r="B43" s="1599"/>
      <c r="C43" s="881" t="s">
        <v>32</v>
      </c>
      <c r="D43" s="881">
        <v>1343.9</v>
      </c>
      <c r="E43" s="881"/>
      <c r="F43" s="881">
        <v>1350</v>
      </c>
      <c r="G43" s="881">
        <v>1470.75</v>
      </c>
      <c r="H43" s="881">
        <f t="shared" si="4"/>
        <v>126.84999999999991</v>
      </c>
      <c r="I43" s="790">
        <f t="shared" si="3"/>
        <v>109.43894635017486</v>
      </c>
      <c r="J43" s="409"/>
      <c r="K43" s="402"/>
      <c r="L43" s="163"/>
      <c r="M43" s="8"/>
    </row>
    <row r="44" spans="1:14" s="11" customFormat="1" ht="16.5" hidden="1" customHeight="1" x14ac:dyDescent="0.2">
      <c r="A44" s="1600" t="s">
        <v>594</v>
      </c>
      <c r="B44" s="1601"/>
      <c r="C44" s="1391" t="s">
        <v>32</v>
      </c>
      <c r="D44" s="1392">
        <v>92</v>
      </c>
      <c r="E44" s="1392"/>
      <c r="F44" s="1392">
        <v>68</v>
      </c>
      <c r="G44" s="1392">
        <v>89</v>
      </c>
      <c r="H44" s="1392">
        <f t="shared" si="4"/>
        <v>-3</v>
      </c>
      <c r="I44" s="1393">
        <f t="shared" si="3"/>
        <v>96.739130434782609</v>
      </c>
      <c r="J44" s="409"/>
      <c r="K44" s="332"/>
      <c r="L44" s="163"/>
      <c r="M44" s="8"/>
    </row>
    <row r="45" spans="1:14" s="11" customFormat="1" ht="16.5" hidden="1" customHeight="1" x14ac:dyDescent="0.2">
      <c r="A45" s="1575" t="s">
        <v>595</v>
      </c>
      <c r="B45" s="1576"/>
      <c r="C45" s="1394" t="s">
        <v>32</v>
      </c>
      <c r="D45" s="1395">
        <v>1777</v>
      </c>
      <c r="E45" s="1395"/>
      <c r="F45" s="1395">
        <v>1841</v>
      </c>
      <c r="G45" s="1395">
        <v>1409</v>
      </c>
      <c r="H45" s="1395">
        <f t="shared" si="4"/>
        <v>-368</v>
      </c>
      <c r="I45" s="1261">
        <f t="shared" si="3"/>
        <v>79.290939786156443</v>
      </c>
      <c r="J45" s="409"/>
      <c r="K45" s="332"/>
      <c r="L45" s="163"/>
      <c r="M45" s="8"/>
    </row>
    <row r="46" spans="1:14" s="11" customFormat="1" ht="18" hidden="1" customHeight="1" thickBot="1" x14ac:dyDescent="0.25">
      <c r="A46" s="1602" t="s">
        <v>524</v>
      </c>
      <c r="B46" s="1603"/>
      <c r="C46" s="1396" t="s">
        <v>32</v>
      </c>
      <c r="D46" s="1397">
        <f>D37+D44+D45</f>
        <v>11336.07</v>
      </c>
      <c r="E46" s="1397"/>
      <c r="F46" s="1397">
        <f>F37+F44+F45</f>
        <v>11592.4</v>
      </c>
      <c r="G46" s="1397">
        <f>G37+G44+G45</f>
        <v>11095.75</v>
      </c>
      <c r="H46" s="1398">
        <f t="shared" si="4"/>
        <v>-240.31999999999971</v>
      </c>
      <c r="I46" s="1399">
        <f t="shared" si="3"/>
        <v>97.880041319434341</v>
      </c>
      <c r="J46" s="409"/>
      <c r="K46" s="332"/>
      <c r="L46" s="163"/>
      <c r="M46" s="8"/>
      <c r="N46" s="1400"/>
    </row>
    <row r="47" spans="1:14" s="11" customFormat="1" ht="16.5" hidden="1" x14ac:dyDescent="0.2">
      <c r="A47" s="1604" t="s">
        <v>596</v>
      </c>
      <c r="B47" s="1604"/>
      <c r="C47" s="1604"/>
      <c r="D47" s="1604"/>
      <c r="E47" s="1604"/>
      <c r="F47" s="1604"/>
      <c r="G47" s="1604"/>
      <c r="H47" s="1604"/>
      <c r="I47" s="1604"/>
      <c r="J47" s="409"/>
      <c r="K47" s="332"/>
      <c r="L47" s="163"/>
      <c r="M47" s="8"/>
    </row>
    <row r="48" spans="1:14" s="11" customFormat="1" ht="21.75" customHeight="1" x14ac:dyDescent="0.2">
      <c r="A48" s="1604"/>
      <c r="B48" s="1604"/>
      <c r="C48" s="1604"/>
      <c r="D48" s="1604"/>
      <c r="E48" s="1604"/>
      <c r="F48" s="1604"/>
      <c r="G48" s="1604"/>
      <c r="H48" s="1604"/>
      <c r="I48" s="1604"/>
      <c r="J48" s="409"/>
      <c r="K48" s="332"/>
      <c r="L48" s="25"/>
      <c r="M48" s="8"/>
    </row>
    <row r="49" spans="1:13" s="11" customFormat="1" ht="9.75" customHeight="1" x14ac:dyDescent="0.25">
      <c r="A49" s="231"/>
      <c r="B49" s="231"/>
      <c r="C49" s="231"/>
      <c r="D49" s="231"/>
      <c r="E49" s="231"/>
      <c r="F49" s="231"/>
      <c r="G49" s="231"/>
      <c r="H49" s="231"/>
      <c r="I49" s="231"/>
      <c r="J49" s="409"/>
      <c r="K49" s="332"/>
      <c r="L49" s="25"/>
      <c r="M49" s="8"/>
    </row>
    <row r="50" spans="1:13" s="11" customFormat="1" ht="20.25" customHeight="1" x14ac:dyDescent="0.2">
      <c r="A50" s="1536" t="s">
        <v>508</v>
      </c>
      <c r="B50" s="1536"/>
      <c r="C50" s="1536"/>
      <c r="D50" s="1536"/>
      <c r="E50" s="1536"/>
      <c r="F50" s="1536"/>
      <c r="G50" s="1536"/>
      <c r="H50" s="1536"/>
      <c r="I50" s="1536"/>
      <c r="J50" s="409"/>
      <c r="K50" s="332"/>
      <c r="L50" s="25"/>
      <c r="M50" s="8"/>
    </row>
    <row r="51" spans="1:13" s="11" customFormat="1" ht="9.75" customHeight="1" thickBot="1" x14ac:dyDescent="0.25">
      <c r="A51" s="1318"/>
      <c r="B51" s="1318"/>
      <c r="C51" s="1318"/>
      <c r="D51" s="1318"/>
      <c r="E51" s="1318"/>
      <c r="F51" s="1318"/>
      <c r="G51" s="1318"/>
      <c r="H51" s="1318"/>
      <c r="I51" s="1318"/>
      <c r="J51" s="409"/>
      <c r="K51" s="332"/>
      <c r="L51" s="25"/>
      <c r="M51" s="8"/>
    </row>
    <row r="52" spans="1:13" s="11" customFormat="1" ht="33.75" customHeight="1" thickBot="1" x14ac:dyDescent="0.25">
      <c r="A52" s="1582" t="s">
        <v>101</v>
      </c>
      <c r="B52" s="1583"/>
      <c r="C52" s="1586" t="s">
        <v>170</v>
      </c>
      <c r="D52" s="1588" t="s">
        <v>846</v>
      </c>
      <c r="E52" s="1313"/>
      <c r="F52" s="1566" t="s">
        <v>653</v>
      </c>
      <c r="G52" s="1566" t="s">
        <v>847</v>
      </c>
      <c r="H52" s="1590" t="s">
        <v>848</v>
      </c>
      <c r="I52" s="1591"/>
      <c r="J52" s="409"/>
      <c r="K52" s="332"/>
      <c r="L52" s="1401"/>
      <c r="M52" s="8"/>
    </row>
    <row r="53" spans="1:13" s="11" customFormat="1" ht="17.25" thickBot="1" x14ac:dyDescent="0.25">
      <c r="A53" s="1584"/>
      <c r="B53" s="1585"/>
      <c r="C53" s="1587"/>
      <c r="D53" s="1589"/>
      <c r="E53" s="1314"/>
      <c r="F53" s="1567"/>
      <c r="G53" s="1567"/>
      <c r="H53" s="761" t="s">
        <v>214</v>
      </c>
      <c r="I53" s="762" t="s">
        <v>33</v>
      </c>
      <c r="J53" s="409"/>
      <c r="K53" s="332"/>
      <c r="L53" s="1401"/>
      <c r="M53" s="8"/>
    </row>
    <row r="54" spans="1:13" ht="26.25" customHeight="1" x14ac:dyDescent="0.2">
      <c r="A54" s="1580" t="s">
        <v>488</v>
      </c>
      <c r="B54" s="1581"/>
      <c r="C54" s="877" t="s">
        <v>32</v>
      </c>
      <c r="D54" s="1079">
        <f>D55+D56</f>
        <v>41186</v>
      </c>
      <c r="E54" s="406"/>
      <c r="F54" s="1079">
        <f>F55+F56</f>
        <v>41507</v>
      </c>
      <c r="G54" s="1079">
        <f>G55+G56</f>
        <v>41662</v>
      </c>
      <c r="H54" s="900">
        <f>G54-D54</f>
        <v>476</v>
      </c>
      <c r="I54" s="901">
        <f>G54/D54*100</f>
        <v>101.15573253047152</v>
      </c>
      <c r="J54" s="1402"/>
      <c r="L54" s="4"/>
      <c r="M54" s="67"/>
    </row>
    <row r="55" spans="1:13" ht="16.5" x14ac:dyDescent="0.2">
      <c r="A55" s="1571" t="s">
        <v>271</v>
      </c>
      <c r="B55" s="1572"/>
      <c r="C55" s="1076" t="s">
        <v>32</v>
      </c>
      <c r="D55" s="1075">
        <v>19526</v>
      </c>
      <c r="E55" s="407"/>
      <c r="F55" s="1075">
        <v>19601</v>
      </c>
      <c r="G55" s="1075">
        <v>18226</v>
      </c>
      <c r="H55" s="900">
        <f>G55-D55</f>
        <v>-1300</v>
      </c>
      <c r="I55" s="901">
        <f>G55/D55*100</f>
        <v>93.342210386151805</v>
      </c>
      <c r="J55" s="1402"/>
      <c r="K55" s="1570"/>
      <c r="L55" s="4"/>
    </row>
    <row r="56" spans="1:13" ht="16.5" x14ac:dyDescent="0.2">
      <c r="A56" s="1571" t="s">
        <v>272</v>
      </c>
      <c r="B56" s="1572"/>
      <c r="C56" s="1076" t="s">
        <v>32</v>
      </c>
      <c r="D56" s="1075">
        <v>21660</v>
      </c>
      <c r="E56" s="407"/>
      <c r="F56" s="1075">
        <v>21906</v>
      </c>
      <c r="G56" s="1075">
        <v>23436</v>
      </c>
      <c r="H56" s="900">
        <f>G56-D56</f>
        <v>1776</v>
      </c>
      <c r="I56" s="901">
        <f>G56/D56*100</f>
        <v>108.19944598337949</v>
      </c>
      <c r="J56" s="1402"/>
      <c r="K56" s="1570"/>
      <c r="L56" s="4"/>
    </row>
    <row r="57" spans="1:13" ht="18" customHeight="1" x14ac:dyDescent="0.2">
      <c r="A57" s="1573" t="s">
        <v>363</v>
      </c>
      <c r="B57" s="1574"/>
      <c r="C57" s="1076"/>
      <c r="D57" s="1075"/>
      <c r="E57" s="407"/>
      <c r="F57" s="1075"/>
      <c r="G57" s="1075"/>
      <c r="H57" s="900"/>
      <c r="I57" s="901"/>
      <c r="J57" s="1402"/>
      <c r="K57" s="1570"/>
      <c r="L57" s="4"/>
    </row>
    <row r="58" spans="1:13" ht="19.5" customHeight="1" x14ac:dyDescent="0.2">
      <c r="A58" s="1573" t="s">
        <v>601</v>
      </c>
      <c r="B58" s="1574"/>
      <c r="C58" s="1076" t="s">
        <v>32</v>
      </c>
      <c r="D58" s="1075">
        <f>D59+D60</f>
        <v>35765</v>
      </c>
      <c r="E58" s="407"/>
      <c r="F58" s="1075">
        <f>F59+F60</f>
        <v>36001</v>
      </c>
      <c r="G58" s="1075">
        <f>G59+G60</f>
        <v>36249</v>
      </c>
      <c r="H58" s="900">
        <f>G58-D58</f>
        <v>484</v>
      </c>
      <c r="I58" s="901">
        <f>G58/D58*100</f>
        <v>101.35327834475045</v>
      </c>
      <c r="J58" s="1402"/>
      <c r="K58" s="1570"/>
      <c r="L58" s="4"/>
      <c r="M58" s="4"/>
    </row>
    <row r="59" spans="1:13" ht="16.5" x14ac:dyDescent="0.2">
      <c r="A59" s="1571" t="s">
        <v>271</v>
      </c>
      <c r="B59" s="1572"/>
      <c r="C59" s="1076" t="s">
        <v>32</v>
      </c>
      <c r="D59" s="1075">
        <v>18704</v>
      </c>
      <c r="E59" s="407"/>
      <c r="F59" s="1075">
        <v>18785</v>
      </c>
      <c r="G59" s="1075">
        <v>17875</v>
      </c>
      <c r="H59" s="900">
        <f>G59-D59</f>
        <v>-829</v>
      </c>
      <c r="I59" s="901">
        <f>G59/D59*100</f>
        <v>95.567792985457658</v>
      </c>
      <c r="J59" s="1402"/>
      <c r="K59" s="1570"/>
      <c r="L59" s="4"/>
    </row>
    <row r="60" spans="1:13" ht="16.5" x14ac:dyDescent="0.2">
      <c r="A60" s="1571" t="s">
        <v>272</v>
      </c>
      <c r="B60" s="1572"/>
      <c r="C60" s="1076" t="s">
        <v>32</v>
      </c>
      <c r="D60" s="1075">
        <v>17061</v>
      </c>
      <c r="E60" s="407"/>
      <c r="F60" s="1075">
        <v>17216</v>
      </c>
      <c r="G60" s="1075">
        <v>18374</v>
      </c>
      <c r="H60" s="900">
        <f>G60-D60</f>
        <v>1313</v>
      </c>
      <c r="I60" s="901">
        <f>G60/D60*100</f>
        <v>107.69591465916417</v>
      </c>
      <c r="J60" s="1402"/>
      <c r="K60" s="1570"/>
      <c r="L60" s="4"/>
      <c r="M60" s="4"/>
    </row>
    <row r="61" spans="1:13" ht="16.5" x14ac:dyDescent="0.2">
      <c r="A61" s="1575" t="s">
        <v>257</v>
      </c>
      <c r="B61" s="1576"/>
      <c r="C61" s="1076" t="s">
        <v>32</v>
      </c>
      <c r="D61" s="1075" t="s">
        <v>514</v>
      </c>
      <c r="E61" s="1075"/>
      <c r="F61" s="1075" t="s">
        <v>514</v>
      </c>
      <c r="G61" s="1075" t="s">
        <v>514</v>
      </c>
      <c r="H61" s="900"/>
      <c r="I61" s="901"/>
      <c r="J61" s="1402"/>
      <c r="K61" s="1570"/>
      <c r="L61" s="4"/>
      <c r="M61" s="67"/>
    </row>
    <row r="62" spans="1:13" ht="16.5" x14ac:dyDescent="0.2">
      <c r="A62" s="1571" t="s">
        <v>271</v>
      </c>
      <c r="B62" s="1572"/>
      <c r="C62" s="1076" t="s">
        <v>32</v>
      </c>
      <c r="D62" s="1075" t="s">
        <v>514</v>
      </c>
      <c r="E62" s="1075"/>
      <c r="F62" s="1075" t="s">
        <v>514</v>
      </c>
      <c r="G62" s="1075" t="s">
        <v>514</v>
      </c>
      <c r="H62" s="900"/>
      <c r="I62" s="901"/>
      <c r="J62" s="1402"/>
      <c r="K62" s="1570"/>
      <c r="L62" s="4"/>
    </row>
    <row r="63" spans="1:13" ht="16.5" x14ac:dyDescent="0.2">
      <c r="A63" s="1571" t="s">
        <v>272</v>
      </c>
      <c r="B63" s="1572"/>
      <c r="C63" s="1076" t="s">
        <v>32</v>
      </c>
      <c r="D63" s="1075" t="s">
        <v>514</v>
      </c>
      <c r="E63" s="1075"/>
      <c r="F63" s="1075" t="s">
        <v>514</v>
      </c>
      <c r="G63" s="1075" t="s">
        <v>514</v>
      </c>
      <c r="H63" s="900"/>
      <c r="I63" s="901"/>
      <c r="J63" s="1402"/>
      <c r="K63" s="1570"/>
      <c r="L63" s="4"/>
    </row>
    <row r="64" spans="1:13" ht="33.75" customHeight="1" thickBot="1" x14ac:dyDescent="0.25">
      <c r="A64" s="1577" t="s">
        <v>425</v>
      </c>
      <c r="B64" s="1578"/>
      <c r="C64" s="1077" t="s">
        <v>32</v>
      </c>
      <c r="D64" s="1078" t="s">
        <v>514</v>
      </c>
      <c r="E64" s="1078"/>
      <c r="F64" s="1078" t="s">
        <v>514</v>
      </c>
      <c r="G64" s="1078" t="s">
        <v>514</v>
      </c>
      <c r="H64" s="881"/>
      <c r="I64" s="790"/>
      <c r="J64" s="1302"/>
      <c r="K64" s="1570"/>
      <c r="L64" s="4"/>
    </row>
    <row r="65" spans="1:10" ht="42" customHeight="1" x14ac:dyDescent="0.2">
      <c r="A65" s="1597" t="s">
        <v>513</v>
      </c>
      <c r="B65" s="1597"/>
      <c r="C65" s="1597"/>
      <c r="D65" s="1597"/>
      <c r="E65" s="1597"/>
      <c r="F65" s="1597"/>
      <c r="G65" s="1597"/>
      <c r="H65" s="1597"/>
      <c r="I65" s="1597"/>
    </row>
    <row r="66" spans="1:10" ht="15.75" x14ac:dyDescent="0.2">
      <c r="A66" s="1579" t="s">
        <v>600</v>
      </c>
      <c r="B66" s="1579"/>
      <c r="C66" s="1579"/>
      <c r="D66" s="1579"/>
      <c r="E66" s="1579"/>
      <c r="F66" s="1579"/>
      <c r="G66" s="1579"/>
      <c r="H66" s="1579"/>
      <c r="I66" s="1579"/>
    </row>
    <row r="72" spans="1:10" x14ac:dyDescent="0.2">
      <c r="B72" s="11"/>
      <c r="C72" s="11"/>
      <c r="D72" s="11"/>
      <c r="E72" s="11"/>
      <c r="F72" s="11"/>
      <c r="G72" s="11"/>
      <c r="H72" s="11"/>
      <c r="I72" s="11"/>
      <c r="J72" s="11"/>
    </row>
  </sheetData>
  <mergeCells count="69">
    <mergeCell ref="B10:C10"/>
    <mergeCell ref="B24:C24"/>
    <mergeCell ref="B25:C2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9:C9"/>
    <mergeCell ref="B13:C13"/>
    <mergeCell ref="A28:I28"/>
    <mergeCell ref="A65:I65"/>
    <mergeCell ref="A43:B43"/>
    <mergeCell ref="A44:B44"/>
    <mergeCell ref="A45:B45"/>
    <mergeCell ref="A46:B46"/>
    <mergeCell ref="A47:I47"/>
    <mergeCell ref="A48:I48"/>
    <mergeCell ref="A37:B37"/>
    <mergeCell ref="A38:B38"/>
    <mergeCell ref="A39:B39"/>
    <mergeCell ref="A40:B40"/>
    <mergeCell ref="A41:B41"/>
    <mergeCell ref="A66:I66"/>
    <mergeCell ref="A54:B54"/>
    <mergeCell ref="A55:B55"/>
    <mergeCell ref="A50:I50"/>
    <mergeCell ref="A52:B53"/>
    <mergeCell ref="C52:C53"/>
    <mergeCell ref="D52:D53"/>
    <mergeCell ref="F52:F53"/>
    <mergeCell ref="G52:G53"/>
    <mergeCell ref="H52:I52"/>
    <mergeCell ref="K55:K6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2:B42"/>
    <mergeCell ref="A29:I29"/>
    <mergeCell ref="A30:I30"/>
    <mergeCell ref="A31:I31"/>
    <mergeCell ref="A33:I33"/>
    <mergeCell ref="A35:B36"/>
    <mergeCell ref="C35:C36"/>
    <mergeCell ref="D35:D36"/>
    <mergeCell ref="F35:F36"/>
    <mergeCell ref="G35:G36"/>
    <mergeCell ref="H35:I35"/>
    <mergeCell ref="A1:J1"/>
    <mergeCell ref="D2:I2"/>
    <mergeCell ref="A3:A5"/>
    <mergeCell ref="D3:D5"/>
    <mergeCell ref="F3:F5"/>
    <mergeCell ref="G3:G5"/>
    <mergeCell ref="H3:I4"/>
    <mergeCell ref="E3:E5"/>
    <mergeCell ref="B3:C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80" zoomScaleNormal="80" workbookViewId="0">
      <selection activeCell="F58" sqref="F58"/>
    </sheetView>
  </sheetViews>
  <sheetFormatPr defaultColWidth="9.140625" defaultRowHeight="12.75" x14ac:dyDescent="0.2"/>
  <cols>
    <col min="1" max="1" width="47.85546875" style="184" customWidth="1"/>
    <col min="2" max="2" width="10.85546875" style="184" customWidth="1"/>
    <col min="3" max="3" width="18.5703125" style="184" customWidth="1"/>
    <col min="4" max="4" width="18.28515625" style="184" customWidth="1"/>
    <col min="5" max="5" width="16.5703125" style="184" customWidth="1"/>
    <col min="6" max="6" width="13" style="184" customWidth="1"/>
    <col min="7" max="7" width="16.28515625" style="184" customWidth="1"/>
    <col min="8" max="8" width="14.5703125" style="184" customWidth="1"/>
    <col min="9" max="16384" width="9.140625" style="184"/>
  </cols>
  <sheetData>
    <row r="1" spans="1:13" ht="24.75" customHeight="1" x14ac:dyDescent="0.3">
      <c r="A1" s="1613" t="s">
        <v>45</v>
      </c>
      <c r="B1" s="1613"/>
      <c r="C1" s="1613"/>
      <c r="D1" s="1613"/>
      <c r="E1" s="1613"/>
      <c r="F1" s="1613"/>
      <c r="G1" s="1613"/>
      <c r="H1" s="1613"/>
    </row>
    <row r="2" spans="1:13" ht="15.75" customHeight="1" thickBot="1" x14ac:dyDescent="0.25">
      <c r="A2" s="410"/>
      <c r="B2" s="410"/>
      <c r="C2" s="410"/>
      <c r="D2" s="410"/>
      <c r="E2" s="410"/>
      <c r="F2" s="410"/>
      <c r="H2" s="10"/>
    </row>
    <row r="3" spans="1:13" ht="76.5" customHeight="1" thickBot="1" x14ac:dyDescent="0.25">
      <c r="A3" s="1532" t="s">
        <v>101</v>
      </c>
      <c r="B3" s="1513" t="s">
        <v>460</v>
      </c>
      <c r="C3" s="1615" t="s">
        <v>95</v>
      </c>
      <c r="D3" s="1616"/>
      <c r="E3" s="1616"/>
      <c r="F3" s="1617"/>
      <c r="G3" s="549" t="s">
        <v>699</v>
      </c>
      <c r="H3" s="550" t="s">
        <v>71</v>
      </c>
      <c r="M3" s="27"/>
    </row>
    <row r="4" spans="1:13" ht="54.75" customHeight="1" thickBot="1" x14ac:dyDescent="0.25">
      <c r="A4" s="1533"/>
      <c r="B4" s="1614"/>
      <c r="C4" s="547" t="s">
        <v>835</v>
      </c>
      <c r="D4" s="547" t="s">
        <v>649</v>
      </c>
      <c r="E4" s="547" t="s">
        <v>820</v>
      </c>
      <c r="F4" s="548" t="s">
        <v>834</v>
      </c>
      <c r="G4" s="551" t="s">
        <v>820</v>
      </c>
      <c r="H4" s="551" t="s">
        <v>820</v>
      </c>
      <c r="M4" s="224"/>
    </row>
    <row r="5" spans="1:13" ht="36.75" customHeight="1" x14ac:dyDescent="0.2">
      <c r="A5" s="539" t="s">
        <v>260</v>
      </c>
      <c r="B5" s="546" t="s">
        <v>32</v>
      </c>
      <c r="C5" s="552">
        <v>1683</v>
      </c>
      <c r="D5" s="552">
        <v>1508</v>
      </c>
      <c r="E5" s="1310">
        <v>1499</v>
      </c>
      <c r="F5" s="1308">
        <f>E5-C5</f>
        <v>-184</v>
      </c>
      <c r="G5" s="1308">
        <v>1313</v>
      </c>
      <c r="H5" s="1308">
        <v>17600</v>
      </c>
      <c r="M5" s="224"/>
    </row>
    <row r="6" spans="1:13" ht="20.25" customHeight="1" thickBot="1" x14ac:dyDescent="0.25">
      <c r="A6" s="540" t="s">
        <v>35</v>
      </c>
      <c r="B6" s="544" t="s">
        <v>32</v>
      </c>
      <c r="C6" s="553">
        <v>955</v>
      </c>
      <c r="D6" s="553">
        <v>980</v>
      </c>
      <c r="E6" s="1305">
        <v>921</v>
      </c>
      <c r="F6" s="1309">
        <f>E6-C6</f>
        <v>-34</v>
      </c>
      <c r="G6" s="1263">
        <v>483</v>
      </c>
      <c r="H6" s="1309">
        <v>13400</v>
      </c>
      <c r="M6" s="224"/>
    </row>
    <row r="7" spans="1:13" ht="35.25" customHeight="1" thickBot="1" x14ac:dyDescent="0.25">
      <c r="A7" s="541" t="s">
        <v>43</v>
      </c>
      <c r="B7" s="545" t="s">
        <v>33</v>
      </c>
      <c r="C7" s="554">
        <v>0.8</v>
      </c>
      <c r="D7" s="554">
        <v>0.8</v>
      </c>
      <c r="E7" s="556">
        <v>0.8</v>
      </c>
      <c r="F7" s="1321">
        <f>E7-C7</f>
        <v>0</v>
      </c>
      <c r="G7" s="1260">
        <v>0.9</v>
      </c>
      <c r="H7" s="1193">
        <v>0.9</v>
      </c>
      <c r="M7" s="224"/>
    </row>
    <row r="8" spans="1:13" ht="54.75" customHeight="1" thickBot="1" x14ac:dyDescent="0.25">
      <c r="A8" s="542" t="s">
        <v>626</v>
      </c>
      <c r="B8" s="545" t="s">
        <v>518</v>
      </c>
      <c r="C8" s="555">
        <v>2086</v>
      </c>
      <c r="D8" s="555">
        <v>2099</v>
      </c>
      <c r="E8" s="557">
        <v>2079</v>
      </c>
      <c r="F8" s="1309">
        <f>E8-C8</f>
        <v>-7</v>
      </c>
      <c r="G8" s="557">
        <v>1988</v>
      </c>
      <c r="H8" s="597">
        <v>57800</v>
      </c>
      <c r="M8" s="224"/>
    </row>
    <row r="9" spans="1:13" ht="43.5" customHeight="1" thickBot="1" x14ac:dyDescent="0.25">
      <c r="A9" s="543" t="s">
        <v>58</v>
      </c>
      <c r="B9" s="545" t="s">
        <v>32</v>
      </c>
      <c r="C9" s="554">
        <v>0.8</v>
      </c>
      <c r="D9" s="554">
        <v>0.7</v>
      </c>
      <c r="E9" s="556">
        <v>0.7</v>
      </c>
      <c r="F9" s="558">
        <f>E9-C9</f>
        <v>-0.10000000000000009</v>
      </c>
      <c r="G9" s="1260">
        <v>0.9</v>
      </c>
      <c r="H9" s="1321">
        <v>0.30499999999999999</v>
      </c>
    </row>
    <row r="10" spans="1:13" ht="33" hidden="1" x14ac:dyDescent="0.2">
      <c r="A10" s="233" t="s">
        <v>263</v>
      </c>
      <c r="B10" s="234"/>
      <c r="C10" s="235"/>
      <c r="D10" s="236"/>
      <c r="E10" s="236"/>
      <c r="F10" s="237"/>
      <c r="G10" s="238"/>
      <c r="H10" s="536"/>
    </row>
    <row r="11" spans="1:13" ht="16.5" hidden="1" customHeight="1" x14ac:dyDescent="0.2">
      <c r="A11" s="239" t="s">
        <v>264</v>
      </c>
      <c r="B11" s="240" t="s">
        <v>33</v>
      </c>
      <c r="C11" s="241">
        <v>21.5</v>
      </c>
      <c r="D11" s="205"/>
      <c r="E11" s="205">
        <v>29.4</v>
      </c>
      <c r="F11" s="241">
        <f>E11-C11</f>
        <v>7.8999999999999986</v>
      </c>
      <c r="G11" s="242"/>
      <c r="H11" s="537"/>
    </row>
    <row r="12" spans="1:13" ht="16.5" hidden="1" customHeight="1" x14ac:dyDescent="0.2">
      <c r="A12" s="239" t="s">
        <v>265</v>
      </c>
      <c r="B12" s="240" t="s">
        <v>33</v>
      </c>
      <c r="C12" s="241">
        <v>69.2</v>
      </c>
      <c r="D12" s="205"/>
      <c r="E12" s="205">
        <v>64.7</v>
      </c>
      <c r="F12" s="241">
        <f>E12-C12</f>
        <v>-4.5</v>
      </c>
      <c r="G12" s="242"/>
      <c r="H12" s="537"/>
    </row>
    <row r="13" spans="1:13" ht="17.25" hidden="1" customHeight="1" thickBot="1" x14ac:dyDescent="0.25">
      <c r="A13" s="243" t="s">
        <v>266</v>
      </c>
      <c r="B13" s="244" t="s">
        <v>33</v>
      </c>
      <c r="C13" s="232">
        <v>9.3000000000000007</v>
      </c>
      <c r="D13" s="245"/>
      <c r="E13" s="245">
        <v>5.9</v>
      </c>
      <c r="F13" s="232">
        <f>E13-C13</f>
        <v>-3.4000000000000004</v>
      </c>
      <c r="G13" s="246"/>
      <c r="H13" s="538"/>
    </row>
    <row r="14" spans="1:13" ht="17.25" customHeight="1" x14ac:dyDescent="0.2">
      <c r="A14" s="33" t="s">
        <v>647</v>
      </c>
      <c r="B14" s="137"/>
      <c r="C14" s="1"/>
      <c r="D14" s="1"/>
      <c r="E14" s="1"/>
      <c r="F14" s="1"/>
      <c r="G14" s="179"/>
      <c r="H14" s="179"/>
    </row>
    <row r="15" spans="1:13" s="4" customFormat="1" ht="40.5" customHeight="1" x14ac:dyDescent="0.2">
      <c r="A15" s="200"/>
      <c r="B15" s="199"/>
      <c r="C15" s="199"/>
      <c r="D15" s="199"/>
      <c r="E15" s="199"/>
      <c r="F15" s="199"/>
      <c r="G15" s="199"/>
      <c r="H15" s="199"/>
      <c r="I15" s="199"/>
    </row>
    <row r="16" spans="1:13" s="4" customFormat="1" ht="19.5" customHeight="1" x14ac:dyDescent="0.25">
      <c r="A16" s="5"/>
      <c r="B16" s="201"/>
      <c r="C16" s="120"/>
      <c r="D16" s="120"/>
      <c r="E16" s="225"/>
    </row>
    <row r="17" spans="1:18" s="4" customFormat="1" ht="19.5" customHeight="1" x14ac:dyDescent="0.25">
      <c r="A17" s="5"/>
      <c r="B17" s="201"/>
      <c r="C17" s="120"/>
      <c r="D17" s="120"/>
      <c r="E17" s="225"/>
    </row>
    <row r="18" spans="1:18" s="4" customFormat="1" ht="21.75" customHeight="1" x14ac:dyDescent="0.25">
      <c r="A18" s="5"/>
      <c r="B18" s="201"/>
      <c r="C18" s="120"/>
      <c r="D18" s="120"/>
      <c r="E18" s="225"/>
    </row>
    <row r="19" spans="1:18" s="4" customFormat="1" ht="19.5" customHeight="1" x14ac:dyDescent="0.25">
      <c r="A19" s="5"/>
      <c r="B19" s="201"/>
      <c r="C19" s="120"/>
      <c r="D19" s="120"/>
      <c r="E19" s="225"/>
    </row>
    <row r="20" spans="1:18" s="4" customFormat="1" ht="19.5" customHeight="1" x14ac:dyDescent="0.25">
      <c r="A20" s="5"/>
      <c r="B20" s="201"/>
      <c r="C20" s="120"/>
      <c r="D20" s="120"/>
      <c r="E20" s="225"/>
    </row>
    <row r="21" spans="1:18" s="4" customFormat="1" ht="19.5" customHeight="1" x14ac:dyDescent="0.25">
      <c r="A21" s="5"/>
      <c r="B21" s="201"/>
      <c r="C21" s="120"/>
      <c r="D21" s="120"/>
      <c r="E21" s="225"/>
    </row>
    <row r="22" spans="1:18" s="4" customFormat="1" ht="19.5" customHeight="1" x14ac:dyDescent="0.25">
      <c r="A22" s="5"/>
      <c r="B22" s="201"/>
      <c r="C22" s="120"/>
      <c r="D22" s="120"/>
      <c r="E22" s="225"/>
      <c r="P22" s="21"/>
      <c r="Q22" s="74"/>
      <c r="R22" s="74"/>
    </row>
    <row r="23" spans="1:18" s="4" customFormat="1" ht="19.5" customHeight="1" x14ac:dyDescent="0.25">
      <c r="A23" s="5"/>
      <c r="B23" s="201"/>
      <c r="C23" s="120"/>
      <c r="D23" s="120"/>
      <c r="E23" s="225"/>
      <c r="P23" s="21"/>
      <c r="Q23" s="74"/>
      <c r="R23" s="74"/>
    </row>
    <row r="24" spans="1:18" ht="15.75" x14ac:dyDescent="0.25">
      <c r="P24" s="21"/>
      <c r="Q24" s="74"/>
      <c r="R24" s="74"/>
    </row>
    <row r="25" spans="1:18" ht="15.75" x14ac:dyDescent="0.25">
      <c r="P25" s="21"/>
      <c r="Q25" s="74"/>
      <c r="R25" s="74"/>
    </row>
    <row r="26" spans="1:18" ht="15.75" x14ac:dyDescent="0.25">
      <c r="P26" s="21"/>
      <c r="Q26" s="74"/>
      <c r="R26" s="74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K137"/>
  <sheetViews>
    <sheetView zoomScale="73" zoomScaleNormal="73" workbookViewId="0">
      <selection activeCell="H25" sqref="H25"/>
    </sheetView>
  </sheetViews>
  <sheetFormatPr defaultColWidth="9.140625" defaultRowHeight="12.75" outlineLevelRow="1" x14ac:dyDescent="0.2"/>
  <cols>
    <col min="1" max="1" width="84.140625" style="184" customWidth="1"/>
    <col min="2" max="2" width="9.42578125" style="184" customWidth="1"/>
    <col min="3" max="3" width="12.42578125" style="184" customWidth="1"/>
    <col min="4" max="4" width="11.85546875" style="184" customWidth="1"/>
    <col min="5" max="5" width="14.42578125" style="184" customWidth="1"/>
    <col min="6" max="6" width="14.140625" style="184" customWidth="1"/>
    <col min="7" max="7" width="15.5703125" style="184" customWidth="1"/>
    <col min="8" max="9" width="9.140625" style="184"/>
    <col min="10" max="10" width="9.140625" style="184" customWidth="1"/>
    <col min="11" max="16384" width="9.140625" style="184"/>
  </cols>
  <sheetData>
    <row r="1" spans="1:11" ht="21.75" customHeight="1" x14ac:dyDescent="0.2">
      <c r="A1" s="1618" t="s">
        <v>44</v>
      </c>
      <c r="B1" s="1618"/>
      <c r="C1" s="1618"/>
      <c r="D1" s="1618"/>
      <c r="E1" s="1618"/>
      <c r="F1" s="1618"/>
      <c r="G1" s="1618"/>
    </row>
    <row r="2" spans="1:11" ht="9" customHeight="1" thickBot="1" x14ac:dyDescent="0.25">
      <c r="A2" s="1623"/>
      <c r="B2" s="1623"/>
      <c r="C2" s="1623"/>
      <c r="D2" s="1623"/>
      <c r="E2" s="1623"/>
      <c r="F2" s="1623"/>
      <c r="G2" s="1623"/>
    </row>
    <row r="3" spans="1:11" ht="21.75" customHeight="1" x14ac:dyDescent="0.2">
      <c r="A3" s="1532" t="s">
        <v>101</v>
      </c>
      <c r="B3" s="1625" t="s">
        <v>527</v>
      </c>
      <c r="C3" s="1627" t="s">
        <v>843</v>
      </c>
      <c r="D3" s="1627" t="s">
        <v>849</v>
      </c>
      <c r="E3" s="1629" t="s">
        <v>63</v>
      </c>
      <c r="F3" s="1621" t="s">
        <v>697</v>
      </c>
      <c r="G3" s="1619" t="s">
        <v>71</v>
      </c>
    </row>
    <row r="4" spans="1:11" ht="47.25" customHeight="1" thickBot="1" x14ac:dyDescent="0.25">
      <c r="A4" s="1626"/>
      <c r="B4" s="1626"/>
      <c r="C4" s="1628"/>
      <c r="D4" s="1628"/>
      <c r="E4" s="1630"/>
      <c r="F4" s="1622"/>
      <c r="G4" s="1620"/>
    </row>
    <row r="5" spans="1:11" ht="22.5" customHeight="1" x14ac:dyDescent="0.2">
      <c r="A5" s="411" t="s">
        <v>869</v>
      </c>
      <c r="B5" s="412" t="s">
        <v>34</v>
      </c>
      <c r="C5" s="1205">
        <v>15727</v>
      </c>
      <c r="D5" s="1202">
        <v>16273</v>
      </c>
      <c r="E5" s="1208">
        <f>D5/C5*100</f>
        <v>103.47173650410122</v>
      </c>
      <c r="F5" s="1202">
        <v>17738</v>
      </c>
      <c r="G5" s="1202">
        <v>11717</v>
      </c>
      <c r="J5" s="55"/>
    </row>
    <row r="6" spans="1:11" ht="19.5" customHeight="1" x14ac:dyDescent="0.2">
      <c r="A6" s="413" t="s">
        <v>97</v>
      </c>
      <c r="B6" s="414" t="s">
        <v>34</v>
      </c>
      <c r="C6" s="1206">
        <v>16235</v>
      </c>
      <c r="D6" s="1203">
        <v>16796</v>
      </c>
      <c r="E6" s="1209">
        <f t="shared" ref="E6:E8" si="0">D6/C6*100</f>
        <v>103.45549738219894</v>
      </c>
      <c r="F6" s="1203">
        <v>18308</v>
      </c>
      <c r="G6" s="1203">
        <v>12407</v>
      </c>
      <c r="J6" s="55"/>
    </row>
    <row r="7" spans="1:11" ht="19.5" customHeight="1" x14ac:dyDescent="0.2">
      <c r="A7" s="413" t="s">
        <v>98</v>
      </c>
      <c r="B7" s="414" t="s">
        <v>34</v>
      </c>
      <c r="C7" s="1206">
        <v>12127</v>
      </c>
      <c r="D7" s="1203">
        <v>12572</v>
      </c>
      <c r="E7" s="1209">
        <f t="shared" si="0"/>
        <v>103.66949781479344</v>
      </c>
      <c r="F7" s="1203">
        <v>13703</v>
      </c>
      <c r="G7" s="1203">
        <v>9128</v>
      </c>
      <c r="J7" s="55"/>
    </row>
    <row r="8" spans="1:11" ht="19.5" customHeight="1" thickBot="1" x14ac:dyDescent="0.25">
      <c r="A8" s="415" t="s">
        <v>99</v>
      </c>
      <c r="B8" s="416" t="s">
        <v>34</v>
      </c>
      <c r="C8" s="1207">
        <v>15647</v>
      </c>
      <c r="D8" s="1204">
        <v>16188</v>
      </c>
      <c r="E8" s="1210">
        <f t="shared" si="0"/>
        <v>103.45753179523231</v>
      </c>
      <c r="F8" s="1204">
        <v>17645</v>
      </c>
      <c r="G8" s="1204">
        <v>12255</v>
      </c>
      <c r="J8" s="55"/>
    </row>
    <row r="9" spans="1:11" ht="18.75" x14ac:dyDescent="0.3">
      <c r="A9" s="433" t="s">
        <v>396</v>
      </c>
      <c r="B9" s="434" t="s">
        <v>34</v>
      </c>
      <c r="C9" s="835">
        <v>21804.77</v>
      </c>
      <c r="D9" s="835">
        <v>22257.68</v>
      </c>
      <c r="E9" s="1195">
        <f>D9/C9*100</f>
        <v>102.07711431948148</v>
      </c>
      <c r="F9" s="832"/>
      <c r="G9" s="833"/>
    </row>
    <row r="10" spans="1:11" ht="38.25" thickBot="1" x14ac:dyDescent="0.25">
      <c r="A10" s="417" t="s">
        <v>234</v>
      </c>
      <c r="B10" s="418" t="s">
        <v>34</v>
      </c>
      <c r="C10" s="1081">
        <v>2547</v>
      </c>
      <c r="D10" s="1081">
        <v>2392</v>
      </c>
      <c r="E10" s="1080">
        <f>D10/C10*100</f>
        <v>93.914409108755407</v>
      </c>
      <c r="F10" s="830"/>
      <c r="G10" s="831"/>
    </row>
    <row r="11" spans="1:11" ht="37.5" x14ac:dyDescent="0.3">
      <c r="A11" s="435" t="s">
        <v>352</v>
      </c>
      <c r="B11" s="436"/>
      <c r="C11" s="834"/>
      <c r="D11" s="835"/>
      <c r="E11" s="836"/>
      <c r="F11" s="837"/>
      <c r="G11" s="838"/>
      <c r="H11" s="368"/>
    </row>
    <row r="12" spans="1:11" ht="17.25" customHeight="1" x14ac:dyDescent="0.3">
      <c r="A12" s="437" t="s">
        <v>457</v>
      </c>
      <c r="B12" s="438" t="s">
        <v>34</v>
      </c>
      <c r="C12" s="1211">
        <v>77920.757494166217</v>
      </c>
      <c r="D12" s="1220">
        <v>88232.973915606432</v>
      </c>
      <c r="E12" s="1212">
        <f t="shared" ref="E12:E17" si="1">D12/C12*100</f>
        <v>113.23423533480444</v>
      </c>
      <c r="F12" s="902">
        <v>69328.747954173479</v>
      </c>
      <c r="G12" s="1221">
        <v>45292.462286433925</v>
      </c>
      <c r="I12" s="69"/>
    </row>
    <row r="13" spans="1:11" s="68" customFormat="1" ht="16.5" customHeight="1" outlineLevel="1" x14ac:dyDescent="0.2">
      <c r="A13" s="439" t="s">
        <v>277</v>
      </c>
      <c r="B13" s="440" t="s">
        <v>34</v>
      </c>
      <c r="C13" s="1212">
        <v>80875.489415800505</v>
      </c>
      <c r="D13" s="440">
        <v>85583.447464701079</v>
      </c>
      <c r="E13" s="1212">
        <f>D13/C13*100</f>
        <v>105.82124211291732</v>
      </c>
      <c r="F13" s="440">
        <v>68027.441638015822</v>
      </c>
      <c r="G13" s="1222">
        <v>45153.043799377141</v>
      </c>
      <c r="H13" s="178"/>
    </row>
    <row r="14" spans="1:11" ht="20.25" customHeight="1" x14ac:dyDescent="0.2">
      <c r="A14" s="441" t="s">
        <v>515</v>
      </c>
      <c r="B14" s="438" t="s">
        <v>34</v>
      </c>
      <c r="C14" s="1211">
        <v>58130</v>
      </c>
      <c r="D14" s="1220">
        <v>58546</v>
      </c>
      <c r="E14" s="1212">
        <f>D14/C14*100</f>
        <v>100.71563736452778</v>
      </c>
      <c r="F14" s="903"/>
      <c r="G14" s="1325"/>
      <c r="J14" s="73"/>
      <c r="K14" s="73"/>
    </row>
    <row r="15" spans="1:11" s="68" customFormat="1" ht="16.5" customHeight="1" outlineLevel="1" x14ac:dyDescent="0.2">
      <c r="A15" s="439" t="s">
        <v>277</v>
      </c>
      <c r="B15" s="440" t="s">
        <v>34</v>
      </c>
      <c r="C15" s="1212">
        <v>59803</v>
      </c>
      <c r="D15" s="440">
        <v>60638</v>
      </c>
      <c r="E15" s="1212">
        <f t="shared" si="1"/>
        <v>101.39625102419612</v>
      </c>
      <c r="F15" s="902"/>
      <c r="G15" s="904"/>
    </row>
    <row r="16" spans="1:11" ht="16.5" x14ac:dyDescent="0.2">
      <c r="A16" s="442" t="s">
        <v>612</v>
      </c>
      <c r="B16" s="438" t="s">
        <v>34</v>
      </c>
      <c r="C16" s="1211">
        <v>92369</v>
      </c>
      <c r="D16" s="1220">
        <v>106106</v>
      </c>
      <c r="E16" s="1212">
        <f>D16/C16*100</f>
        <v>114.87187259794953</v>
      </c>
      <c r="F16" s="905"/>
      <c r="G16" s="1325"/>
    </row>
    <row r="17" spans="1:9" s="68" customFormat="1" ht="19.5" customHeight="1" outlineLevel="1" thickBot="1" x14ac:dyDescent="0.25">
      <c r="A17" s="443" t="s">
        <v>277</v>
      </c>
      <c r="B17" s="444" t="s">
        <v>34</v>
      </c>
      <c r="C17" s="1213">
        <v>99532</v>
      </c>
      <c r="D17" s="444">
        <v>105391</v>
      </c>
      <c r="E17" s="1212">
        <f t="shared" si="1"/>
        <v>105.8865490495519</v>
      </c>
      <c r="F17" s="906"/>
      <c r="G17" s="907"/>
    </row>
    <row r="18" spans="1:9" ht="19.5" customHeight="1" x14ac:dyDescent="0.2">
      <c r="A18" s="1631" t="s">
        <v>870</v>
      </c>
      <c r="B18" s="1631"/>
      <c r="C18" s="1631"/>
      <c r="D18" s="1631"/>
      <c r="E18" s="1631"/>
      <c r="F18" s="1631"/>
      <c r="G18" s="1631"/>
    </row>
    <row r="19" spans="1:9" ht="15.75" x14ac:dyDescent="0.2">
      <c r="A19" s="1579"/>
      <c r="B19" s="1579"/>
      <c r="C19" s="1579"/>
      <c r="D19" s="1579"/>
      <c r="E19" s="1579"/>
      <c r="F19" s="1579"/>
      <c r="G19" s="1579"/>
    </row>
    <row r="20" spans="1:9" ht="15.75" x14ac:dyDescent="0.25">
      <c r="A20" s="248"/>
      <c r="B20" s="1410"/>
      <c r="C20" s="1331"/>
      <c r="D20" s="1331"/>
      <c r="E20" s="1331"/>
      <c r="F20" s="1331"/>
      <c r="G20" s="1331"/>
    </row>
    <row r="21" spans="1:9" ht="18.75" customHeight="1" x14ac:dyDescent="0.2"/>
    <row r="22" spans="1:9" ht="18.75" customHeight="1" x14ac:dyDescent="0.2"/>
    <row r="23" spans="1:9" ht="18.75" customHeight="1" x14ac:dyDescent="0.2"/>
    <row r="24" spans="1:9" ht="18.75" customHeight="1" x14ac:dyDescent="0.2"/>
    <row r="25" spans="1:9" ht="18.75" customHeight="1" x14ac:dyDescent="0.2"/>
    <row r="26" spans="1:9" s="4" customFormat="1" ht="18.75" customHeight="1" x14ac:dyDescent="0.3">
      <c r="A26" s="141"/>
      <c r="B26" s="9"/>
      <c r="C26" s="1"/>
      <c r="D26" s="1"/>
      <c r="E26" s="1"/>
    </row>
    <row r="27" spans="1:9" s="4" customFormat="1" ht="18.75" customHeight="1" x14ac:dyDescent="0.25">
      <c r="A27" s="5"/>
      <c r="B27" s="9"/>
      <c r="C27" s="1"/>
      <c r="D27" s="1"/>
      <c r="E27" s="1"/>
      <c r="I27" s="74"/>
    </row>
    <row r="28" spans="1:9" s="4" customFormat="1" ht="18.75" customHeight="1" x14ac:dyDescent="0.25">
      <c r="A28" s="5"/>
      <c r="B28" s="9"/>
      <c r="C28" s="1"/>
      <c r="D28" s="1"/>
      <c r="E28" s="1"/>
      <c r="I28" s="74"/>
    </row>
    <row r="29" spans="1:9" s="4" customFormat="1" ht="18.75" customHeight="1" x14ac:dyDescent="0.25">
      <c r="A29" s="5"/>
      <c r="B29" s="9"/>
      <c r="C29" s="1"/>
      <c r="D29" s="1"/>
      <c r="E29" s="1"/>
      <c r="I29" s="74"/>
    </row>
    <row r="30" spans="1:9" s="4" customFormat="1" ht="18.75" customHeight="1" x14ac:dyDescent="0.25">
      <c r="A30" s="142"/>
      <c r="B30" s="29"/>
      <c r="C30" s="1"/>
      <c r="D30" s="1"/>
      <c r="E30" s="1"/>
      <c r="I30" s="74"/>
    </row>
    <row r="31" spans="1:9" s="4" customFormat="1" ht="18.75" customHeight="1" x14ac:dyDescent="0.25">
      <c r="A31" s="1624"/>
      <c r="B31" s="1624"/>
      <c r="C31" s="1624"/>
      <c r="D31" s="1624"/>
      <c r="E31" s="1624"/>
      <c r="I31" s="74"/>
    </row>
    <row r="32" spans="1:9" s="4" customFormat="1" ht="18.75" customHeight="1" x14ac:dyDescent="0.3">
      <c r="A32" s="143"/>
      <c r="B32" s="6"/>
      <c r="C32" s="6"/>
      <c r="D32" s="6"/>
      <c r="E32" s="6"/>
      <c r="I32" s="74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184"/>
      <c r="B35" s="30"/>
      <c r="C35" s="184"/>
      <c r="D35" s="184"/>
      <c r="E35" s="184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1"/>
      <c r="B59" s="9"/>
      <c r="C59" s="1"/>
      <c r="D59" s="1"/>
      <c r="E59" s="1"/>
    </row>
    <row r="60" spans="1:5" s="4" customFormat="1" ht="21.75" customHeight="1" x14ac:dyDescent="0.25">
      <c r="A60" s="32"/>
      <c r="B60" s="9"/>
      <c r="C60" s="1"/>
      <c r="D60" s="1"/>
      <c r="E60" s="1"/>
    </row>
    <row r="61" spans="1:5" s="4" customFormat="1" ht="16.5" x14ac:dyDescent="0.2">
      <c r="A61" s="33"/>
      <c r="B61" s="9"/>
      <c r="C61" s="1"/>
      <c r="D61" s="1"/>
      <c r="E61" s="1"/>
    </row>
    <row r="62" spans="1:5" s="4" customFormat="1" ht="16.5" customHeight="1" x14ac:dyDescent="0.25">
      <c r="A62" s="32"/>
      <c r="B62" s="9"/>
      <c r="C62" s="1"/>
      <c r="D62" s="1"/>
      <c r="E62" s="1"/>
    </row>
    <row r="63" spans="1:5" s="4" customFormat="1" ht="33" customHeight="1" x14ac:dyDescent="0.25">
      <c r="A63" s="32"/>
      <c r="B63" s="9"/>
      <c r="C63" s="1"/>
      <c r="D63" s="1"/>
      <c r="E63" s="1"/>
    </row>
    <row r="64" spans="1:5" s="4" customFormat="1" ht="18" customHeight="1" x14ac:dyDescent="0.25">
      <c r="A64" s="32"/>
      <c r="B64" s="9"/>
      <c r="C64" s="1"/>
      <c r="D64" s="1"/>
      <c r="E64" s="1"/>
    </row>
    <row r="65" spans="1:5" s="4" customFormat="1" ht="21.75" customHeight="1" x14ac:dyDescent="0.25">
      <c r="A65" s="32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4"/>
      <c r="B67" s="9"/>
      <c r="C67" s="1"/>
      <c r="D67" s="1"/>
      <c r="E67" s="1"/>
    </row>
    <row r="68" spans="1:5" s="4" customFormat="1" ht="56.25" customHeight="1" x14ac:dyDescent="0.25">
      <c r="A68" s="32"/>
      <c r="B68" s="9"/>
      <c r="C68" s="1"/>
      <c r="D68" s="1"/>
      <c r="E68" s="1"/>
    </row>
    <row r="69" spans="1:5" s="4" customFormat="1" ht="24.75" customHeight="1" x14ac:dyDescent="0.25">
      <c r="A69" s="32"/>
      <c r="B69" s="9"/>
      <c r="C69" s="1"/>
      <c r="D69" s="1"/>
      <c r="E69" s="1"/>
    </row>
    <row r="70" spans="1:5" s="4" customFormat="1" ht="36.75" customHeight="1" x14ac:dyDescent="0.25">
      <c r="A70" s="32"/>
      <c r="B70" s="9"/>
      <c r="C70" s="1"/>
      <c r="D70" s="1"/>
      <c r="E70" s="1"/>
    </row>
    <row r="71" spans="1:5" s="4" customFormat="1" ht="36.75" customHeight="1" x14ac:dyDescent="0.25">
      <c r="A71" s="32"/>
      <c r="B71" s="9"/>
      <c r="C71" s="1"/>
      <c r="D71" s="1"/>
      <c r="E71" s="1"/>
    </row>
    <row r="72" spans="1:5" s="4" customFormat="1" ht="39" customHeight="1" x14ac:dyDescent="0.2">
      <c r="A72" s="35"/>
      <c r="B72" s="9"/>
      <c r="C72" s="1"/>
      <c r="D72" s="1"/>
      <c r="E72" s="1"/>
    </row>
    <row r="73" spans="1:5" s="4" customFormat="1" ht="40.5" customHeight="1" x14ac:dyDescent="0.2">
      <c r="A73" s="35"/>
      <c r="B73" s="9"/>
      <c r="C73" s="36"/>
      <c r="D73" s="36"/>
      <c r="E73" s="36"/>
    </row>
    <row r="74" spans="1:5" s="4" customFormat="1" ht="37.5" customHeight="1" x14ac:dyDescent="0.2">
      <c r="A74" s="37"/>
      <c r="B74" s="29"/>
      <c r="C74" s="1"/>
      <c r="D74" s="1"/>
      <c r="E74" s="1"/>
    </row>
    <row r="75" spans="1:5" s="4" customFormat="1" ht="24" customHeight="1" x14ac:dyDescent="0.2">
      <c r="A75" s="38"/>
      <c r="B75" s="39"/>
      <c r="C75" s="28"/>
      <c r="D75" s="28"/>
      <c r="E75" s="28"/>
    </row>
    <row r="76" spans="1:5" s="4" customFormat="1" ht="24" customHeight="1" x14ac:dyDescent="0.2">
      <c r="A76" s="38"/>
      <c r="B76" s="40"/>
      <c r="C76" s="28"/>
      <c r="D76" s="28"/>
      <c r="E76" s="28"/>
    </row>
    <row r="77" spans="1:5" s="4" customFormat="1" ht="24" customHeight="1" x14ac:dyDescent="0.2">
      <c r="A77" s="38"/>
      <c r="B77" s="39"/>
      <c r="C77" s="28"/>
      <c r="D77" s="28"/>
      <c r="E77" s="28"/>
    </row>
    <row r="78" spans="1:5" s="4" customFormat="1" ht="24" customHeight="1" x14ac:dyDescent="0.2">
      <c r="A78" s="38"/>
      <c r="B78" s="40"/>
      <c r="C78" s="28"/>
      <c r="D78" s="28"/>
      <c r="E78" s="28"/>
    </row>
    <row r="79" spans="1:5" s="4" customFormat="1" ht="24" customHeight="1" x14ac:dyDescent="0.2">
      <c r="A79" s="38"/>
      <c r="B79" s="40"/>
      <c r="C79" s="28"/>
      <c r="D79" s="28"/>
      <c r="E79" s="28"/>
    </row>
    <row r="80" spans="1:5" s="4" customFormat="1" ht="19.5" customHeight="1" x14ac:dyDescent="0.3">
      <c r="A80" s="41"/>
      <c r="B80" s="29"/>
      <c r="C80" s="1"/>
      <c r="D80" s="1"/>
      <c r="E80" s="1"/>
    </row>
    <row r="81" spans="1:5" s="4" customFormat="1" ht="19.5" customHeight="1" x14ac:dyDescent="0.3">
      <c r="A81" s="42"/>
      <c r="B81" s="29"/>
      <c r="C81" s="1"/>
      <c r="D81" s="1"/>
      <c r="E81" s="1"/>
    </row>
    <row r="82" spans="1:5" s="4" customFormat="1" ht="19.5" customHeight="1" x14ac:dyDescent="0.25">
      <c r="A82" s="23"/>
      <c r="B82" s="29"/>
      <c r="C82" s="3"/>
      <c r="D82" s="3"/>
      <c r="E82" s="3"/>
    </row>
    <row r="83" spans="1:5" s="4" customFormat="1" ht="19.5" customHeight="1" x14ac:dyDescent="0.25">
      <c r="A83" s="23"/>
      <c r="B83" s="29"/>
      <c r="C83" s="3"/>
      <c r="D83" s="3"/>
      <c r="E83" s="3"/>
    </row>
    <row r="84" spans="1:5" s="4" customFormat="1" ht="19.5" customHeight="1" x14ac:dyDescent="0.3">
      <c r="A84" s="42"/>
      <c r="B84" s="43"/>
      <c r="C84" s="3"/>
      <c r="D84" s="3"/>
      <c r="E84" s="3"/>
    </row>
    <row r="85" spans="1:5" s="4" customFormat="1" ht="19.5" customHeight="1" x14ac:dyDescent="0.25">
      <c r="A85" s="23"/>
      <c r="B85" s="29"/>
      <c r="C85" s="3"/>
      <c r="D85" s="3"/>
      <c r="E85" s="3"/>
    </row>
    <row r="86" spans="1:5" s="4" customFormat="1" ht="19.5" customHeight="1" x14ac:dyDescent="0.25">
      <c r="A86" s="23"/>
      <c r="B86" s="29"/>
      <c r="C86" s="3"/>
      <c r="D86" s="3"/>
      <c r="E86" s="3"/>
    </row>
    <row r="87" spans="1:5" s="4" customFormat="1" ht="41.25" customHeight="1" x14ac:dyDescent="0.3">
      <c r="A87" s="44"/>
      <c r="B87" s="29"/>
      <c r="C87" s="1"/>
      <c r="D87" s="1"/>
      <c r="E87" s="1"/>
    </row>
    <row r="88" spans="1:5" s="4" customFormat="1" ht="18" customHeight="1" x14ac:dyDescent="0.3">
      <c r="A88" s="41"/>
      <c r="B88" s="45"/>
      <c r="C88" s="46"/>
      <c r="D88" s="46"/>
      <c r="E88" s="46"/>
    </row>
    <row r="89" spans="1:5" s="4" customFormat="1" ht="22.5" customHeight="1" x14ac:dyDescent="0.25">
      <c r="A89" s="47"/>
      <c r="B89" s="29"/>
      <c r="C89" s="1"/>
      <c r="D89" s="1"/>
      <c r="E89" s="1"/>
    </row>
    <row r="90" spans="1:5" s="4" customFormat="1" ht="30" customHeight="1" x14ac:dyDescent="0.2">
      <c r="A90" s="48"/>
      <c r="B90" s="29"/>
      <c r="C90" s="1"/>
      <c r="D90" s="1"/>
      <c r="E90" s="1"/>
    </row>
    <row r="91" spans="1:5" s="4" customFormat="1" ht="16.5" x14ac:dyDescent="0.25">
      <c r="A91" s="32"/>
      <c r="B91" s="29"/>
      <c r="C91" s="1"/>
      <c r="D91" s="1"/>
      <c r="E91" s="1"/>
    </row>
    <row r="92" spans="1:5" s="4" customFormat="1" ht="34.5" customHeight="1" x14ac:dyDescent="0.25">
      <c r="A92" s="32"/>
      <c r="B92" s="29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0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2">
    <mergeCell ref="A1:G1"/>
    <mergeCell ref="G3:G4"/>
    <mergeCell ref="F3:F4"/>
    <mergeCell ref="A2:G2"/>
    <mergeCell ref="A31:E31"/>
    <mergeCell ref="B3:B4"/>
    <mergeCell ref="C3:C4"/>
    <mergeCell ref="E3:E4"/>
    <mergeCell ref="D3:D4"/>
    <mergeCell ref="A3:A4"/>
    <mergeCell ref="A19:G19"/>
    <mergeCell ref="A18:G18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3"/>
  <sheetViews>
    <sheetView view="pageBreakPreview" zoomScale="70" zoomScaleSheetLayoutView="70" zoomScalePageLayoutView="80" workbookViewId="0">
      <selection activeCell="I86" sqref="I86:I88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1640" t="s">
        <v>419</v>
      </c>
      <c r="B1" s="1640"/>
      <c r="C1" s="1640"/>
      <c r="D1" s="1640"/>
      <c r="E1" s="1640"/>
      <c r="F1" s="1640"/>
      <c r="G1" s="1640"/>
      <c r="H1" s="1640"/>
      <c r="I1" s="1640"/>
      <c r="J1" s="1640"/>
      <c r="K1" s="98"/>
      <c r="L1" s="20"/>
      <c r="M1" s="20"/>
    </row>
    <row r="2" spans="1:13" ht="22.5" customHeight="1" thickBot="1" x14ac:dyDescent="0.3">
      <c r="A2" s="1651"/>
      <c r="B2" s="1643" t="s">
        <v>406</v>
      </c>
      <c r="C2" s="1644"/>
      <c r="D2" s="1645"/>
      <c r="E2" s="1643" t="s">
        <v>71</v>
      </c>
      <c r="F2" s="1644"/>
      <c r="G2" s="1645"/>
      <c r="H2" s="1654" t="s">
        <v>29</v>
      </c>
      <c r="I2" s="1644"/>
      <c r="J2" s="1645"/>
      <c r="K2" s="18"/>
      <c r="L2" s="20"/>
      <c r="M2" s="20"/>
    </row>
    <row r="3" spans="1:13" ht="14.25" x14ac:dyDescent="0.2">
      <c r="A3" s="1652"/>
      <c r="B3" s="1655" t="s">
        <v>26</v>
      </c>
      <c r="C3" s="1656" t="s">
        <v>30</v>
      </c>
      <c r="D3" s="1641" t="s">
        <v>656</v>
      </c>
      <c r="E3" s="1646" t="s">
        <v>26</v>
      </c>
      <c r="F3" s="1648" t="s">
        <v>30</v>
      </c>
      <c r="G3" s="1650" t="s">
        <v>656</v>
      </c>
      <c r="H3" s="1657" t="s">
        <v>26</v>
      </c>
      <c r="I3" s="1656" t="s">
        <v>30</v>
      </c>
      <c r="J3" s="1641" t="s">
        <v>657</v>
      </c>
      <c r="K3" s="19"/>
      <c r="L3" s="19"/>
      <c r="M3" s="19"/>
    </row>
    <row r="4" spans="1:13" ht="50.25" customHeight="1" thickBot="1" x14ac:dyDescent="0.25">
      <c r="A4" s="1653"/>
      <c r="B4" s="1647"/>
      <c r="C4" s="1649"/>
      <c r="D4" s="1642"/>
      <c r="E4" s="1647"/>
      <c r="F4" s="1649"/>
      <c r="G4" s="1642"/>
      <c r="H4" s="1658"/>
      <c r="I4" s="1649"/>
      <c r="J4" s="1642"/>
      <c r="K4" s="19"/>
      <c r="L4" s="19"/>
      <c r="M4" s="19"/>
    </row>
    <row r="5" spans="1:13" hidden="1" x14ac:dyDescent="0.25">
      <c r="A5" s="447" t="s">
        <v>14</v>
      </c>
      <c r="B5" s="448">
        <v>2679.4</v>
      </c>
      <c r="C5" s="449">
        <v>101.1</v>
      </c>
      <c r="D5" s="450">
        <v>101.1</v>
      </c>
      <c r="E5" s="448">
        <v>1662.34</v>
      </c>
      <c r="F5" s="451">
        <f>E5/1645.8*100</f>
        <v>101.00498237938996</v>
      </c>
      <c r="G5" s="452">
        <f t="shared" ref="G5:G10" si="0">E5/1645.8*100</f>
        <v>101.00498237938996</v>
      </c>
      <c r="H5" s="448">
        <v>1506.8</v>
      </c>
      <c r="I5" s="449">
        <v>102.2</v>
      </c>
      <c r="J5" s="450">
        <v>102.2</v>
      </c>
      <c r="K5" s="19"/>
      <c r="L5" s="19"/>
      <c r="M5" s="19"/>
    </row>
    <row r="6" spans="1:13" hidden="1" x14ac:dyDescent="0.25">
      <c r="A6" s="453" t="s">
        <v>15</v>
      </c>
      <c r="B6" s="454">
        <v>2703.1</v>
      </c>
      <c r="C6" s="455">
        <v>100.9</v>
      </c>
      <c r="D6" s="456">
        <v>102</v>
      </c>
      <c r="E6" s="454">
        <v>1671.55</v>
      </c>
      <c r="F6" s="457">
        <f t="shared" ref="F6:F11" si="1">E6/E5*100</f>
        <v>100.55403828338368</v>
      </c>
      <c r="G6" s="458">
        <f t="shared" si="0"/>
        <v>101.56458864989671</v>
      </c>
      <c r="H6" s="454">
        <v>1524.3</v>
      </c>
      <c r="I6" s="455">
        <v>101.2</v>
      </c>
      <c r="J6" s="456">
        <v>103.4</v>
      </c>
      <c r="K6" s="19"/>
      <c r="L6" s="19"/>
      <c r="M6" s="19"/>
    </row>
    <row r="7" spans="1:13" hidden="1" x14ac:dyDescent="0.25">
      <c r="A7" s="453" t="s">
        <v>16</v>
      </c>
      <c r="B7" s="454">
        <v>2800.3</v>
      </c>
      <c r="C7" s="455">
        <v>103.6</v>
      </c>
      <c r="D7" s="456">
        <v>105.6</v>
      </c>
      <c r="E7" s="454">
        <v>1684.83</v>
      </c>
      <c r="F7" s="457">
        <f t="shared" si="1"/>
        <v>100.79447219646435</v>
      </c>
      <c r="G7" s="458">
        <f t="shared" si="0"/>
        <v>102.37149106817354</v>
      </c>
      <c r="H7" s="454">
        <v>1542.5</v>
      </c>
      <c r="I7" s="455">
        <v>101.2</v>
      </c>
      <c r="J7" s="456">
        <v>104.7</v>
      </c>
      <c r="K7" s="19"/>
      <c r="L7" s="19"/>
      <c r="M7" s="19"/>
    </row>
    <row r="8" spans="1:13" hidden="1" x14ac:dyDescent="0.25">
      <c r="A8" s="453" t="s">
        <v>17</v>
      </c>
      <c r="B8" s="454">
        <v>2903.6</v>
      </c>
      <c r="C8" s="455">
        <v>103.7</v>
      </c>
      <c r="D8" s="456">
        <v>109.5</v>
      </c>
      <c r="E8" s="454">
        <v>1703.7</v>
      </c>
      <c r="F8" s="457">
        <f t="shared" si="1"/>
        <v>101.11999430209578</v>
      </c>
      <c r="G8" s="458">
        <f t="shared" si="0"/>
        <v>103.51804593510757</v>
      </c>
      <c r="H8" s="454">
        <v>1555.4</v>
      </c>
      <c r="I8" s="455">
        <v>100.8</v>
      </c>
      <c r="J8" s="456">
        <v>105.5</v>
      </c>
      <c r="K8" s="19"/>
      <c r="L8" s="18"/>
      <c r="M8" s="18"/>
    </row>
    <row r="9" spans="1:13" hidden="1" x14ac:dyDescent="0.25">
      <c r="A9" s="453" t="s">
        <v>18</v>
      </c>
      <c r="B9" s="454">
        <v>2944.1</v>
      </c>
      <c r="C9" s="455">
        <v>101.4</v>
      </c>
      <c r="D9" s="456">
        <v>111.1</v>
      </c>
      <c r="E9" s="454">
        <v>1752.4</v>
      </c>
      <c r="F9" s="457">
        <f t="shared" si="1"/>
        <v>102.85848447496626</v>
      </c>
      <c r="G9" s="458">
        <f t="shared" si="0"/>
        <v>106.47709320695104</v>
      </c>
      <c r="H9" s="454">
        <v>1589.8</v>
      </c>
      <c r="I9" s="455">
        <v>102.2</v>
      </c>
      <c r="J9" s="456">
        <v>107.9</v>
      </c>
      <c r="K9" s="13"/>
      <c r="L9" s="13"/>
      <c r="M9" s="13"/>
    </row>
    <row r="10" spans="1:13" hidden="1" x14ac:dyDescent="0.25">
      <c r="A10" s="453" t="s">
        <v>19</v>
      </c>
      <c r="B10" s="454">
        <v>2989.1</v>
      </c>
      <c r="C10" s="455">
        <v>101.5</v>
      </c>
      <c r="D10" s="456">
        <v>112.8</v>
      </c>
      <c r="E10" s="454">
        <v>1769.4</v>
      </c>
      <c r="F10" s="457">
        <f t="shared" si="1"/>
        <v>100.97009815110705</v>
      </c>
      <c r="G10" s="458">
        <f t="shared" si="0"/>
        <v>107.5100255195042</v>
      </c>
      <c r="H10" s="454">
        <v>1666.3</v>
      </c>
      <c r="I10" s="455">
        <v>102.2</v>
      </c>
      <c r="J10" s="456">
        <v>113.1</v>
      </c>
      <c r="K10" s="13"/>
      <c r="L10" s="13"/>
      <c r="M10" s="13"/>
    </row>
    <row r="11" spans="1:13" hidden="1" x14ac:dyDescent="0.25">
      <c r="A11" s="453" t="s">
        <v>219</v>
      </c>
      <c r="B11" s="454">
        <v>2970.1</v>
      </c>
      <c r="C11" s="455">
        <v>99.4</v>
      </c>
      <c r="D11" s="456">
        <v>112</v>
      </c>
      <c r="E11" s="454">
        <v>1775.6</v>
      </c>
      <c r="F11" s="457">
        <f t="shared" si="1"/>
        <v>100.35040126596586</v>
      </c>
      <c r="G11" s="458">
        <f>E11/1645.8*100</f>
        <v>107.88674200996475</v>
      </c>
      <c r="H11" s="454">
        <v>1726.5</v>
      </c>
      <c r="I11" s="457">
        <f t="shared" ref="I11:I17" si="2">H11/H10*100</f>
        <v>103.61279481485927</v>
      </c>
      <c r="J11" s="458">
        <f>H11/1473.8*100</f>
        <v>117.14615280227983</v>
      </c>
      <c r="K11" s="13"/>
      <c r="L11" s="13"/>
      <c r="M11" s="13"/>
    </row>
    <row r="12" spans="1:13" hidden="1" x14ac:dyDescent="0.25">
      <c r="A12" s="453" t="s">
        <v>227</v>
      </c>
      <c r="B12" s="454">
        <v>2889.4</v>
      </c>
      <c r="C12" s="457">
        <f t="shared" ref="C12:C17" si="3">B12/B11*100</f>
        <v>97.282919767011222</v>
      </c>
      <c r="D12" s="459">
        <f>B12/2650.25*100</f>
        <v>109.0236770116027</v>
      </c>
      <c r="E12" s="454">
        <v>1783.1</v>
      </c>
      <c r="F12" s="457">
        <f t="shared" ref="F12:F17" si="4">E12/E11*100</f>
        <v>100.42239243072764</v>
      </c>
      <c r="G12" s="458">
        <f>E12/1645.8*100</f>
        <v>108.3424474419735</v>
      </c>
      <c r="H12" s="454">
        <v>1656.9</v>
      </c>
      <c r="I12" s="457">
        <f t="shared" si="2"/>
        <v>95.968722849695922</v>
      </c>
      <c r="J12" s="458">
        <f>H12/1473.8*100</f>
        <v>112.42366671190123</v>
      </c>
      <c r="K12" s="13"/>
      <c r="L12" s="13"/>
      <c r="M12" s="13"/>
    </row>
    <row r="13" spans="1:13" hidden="1" x14ac:dyDescent="0.25">
      <c r="A13" s="460" t="s">
        <v>233</v>
      </c>
      <c r="B13" s="461">
        <v>2726.8</v>
      </c>
      <c r="C13" s="462">
        <f t="shared" si="3"/>
        <v>94.372534090122514</v>
      </c>
      <c r="D13" s="463">
        <f>B13/2650.25*100</f>
        <v>102.88840675407982</v>
      </c>
      <c r="E13" s="461">
        <v>1718.9</v>
      </c>
      <c r="F13" s="462">
        <f t="shared" si="4"/>
        <v>96.399528910324733</v>
      </c>
      <c r="G13" s="464">
        <f>E13/1645.8*100</f>
        <v>104.44160894397862</v>
      </c>
      <c r="H13" s="461">
        <v>1640.4</v>
      </c>
      <c r="I13" s="462">
        <f t="shared" si="2"/>
        <v>99.004164403403948</v>
      </c>
      <c r="J13" s="464">
        <f>H13/1473.8*100</f>
        <v>111.30411181978559</v>
      </c>
      <c r="K13" s="13"/>
      <c r="L13" s="13"/>
      <c r="M13" s="13"/>
    </row>
    <row r="14" spans="1:13" hidden="1" x14ac:dyDescent="0.25">
      <c r="A14" s="460" t="s">
        <v>236</v>
      </c>
      <c r="B14" s="461">
        <v>2842.3</v>
      </c>
      <c r="C14" s="462">
        <f t="shared" si="3"/>
        <v>104.23573419392696</v>
      </c>
      <c r="D14" s="463">
        <f>B14/2650.25*100</f>
        <v>107.24648618054901</v>
      </c>
      <c r="E14" s="461">
        <v>1788.9</v>
      </c>
      <c r="F14" s="462">
        <f t="shared" si="4"/>
        <v>104.07237186572809</v>
      </c>
      <c r="G14" s="464">
        <f>E14/1645.8*100</f>
        <v>108.69485964272695</v>
      </c>
      <c r="H14" s="461">
        <v>1706.3</v>
      </c>
      <c r="I14" s="462">
        <f t="shared" si="2"/>
        <v>104.01731285052425</v>
      </c>
      <c r="J14" s="464">
        <f>H14/1473.8*100</f>
        <v>115.77554620708372</v>
      </c>
      <c r="K14" s="13"/>
      <c r="L14" s="13"/>
      <c r="M14" s="13"/>
    </row>
    <row r="15" spans="1:13" ht="16.5" hidden="1" thickBot="1" x14ac:dyDescent="0.3">
      <c r="A15" s="460" t="s">
        <v>240</v>
      </c>
      <c r="B15" s="461">
        <v>2955.4</v>
      </c>
      <c r="C15" s="462">
        <f t="shared" si="3"/>
        <v>103.97917179748795</v>
      </c>
      <c r="D15" s="463">
        <f>B15/2650.25*100</f>
        <v>111.51400811244223</v>
      </c>
      <c r="E15" s="461">
        <v>1847.5</v>
      </c>
      <c r="F15" s="462">
        <f t="shared" si="4"/>
        <v>103.27575605120465</v>
      </c>
      <c r="G15" s="464">
        <f>E15/1645.8*100</f>
        <v>112.25543808482198</v>
      </c>
      <c r="H15" s="461">
        <v>1754.5</v>
      </c>
      <c r="I15" s="462">
        <f t="shared" si="2"/>
        <v>102.82482564613491</v>
      </c>
      <c r="J15" s="464">
        <f>H15/1473.8*100</f>
        <v>119.04600352829422</v>
      </c>
      <c r="K15" s="13"/>
      <c r="L15" s="13"/>
      <c r="M15" s="13"/>
    </row>
    <row r="16" spans="1:13" hidden="1" x14ac:dyDescent="0.25">
      <c r="A16" s="465" t="s">
        <v>244</v>
      </c>
      <c r="B16" s="448">
        <v>3026.4</v>
      </c>
      <c r="C16" s="451">
        <f t="shared" si="3"/>
        <v>102.40238208025987</v>
      </c>
      <c r="D16" s="466">
        <f>B16/B16*100</f>
        <v>100</v>
      </c>
      <c r="E16" s="467">
        <v>1922.04</v>
      </c>
      <c r="F16" s="451">
        <f t="shared" si="4"/>
        <v>104.03464140730716</v>
      </c>
      <c r="G16" s="452">
        <f>E16/E16*100</f>
        <v>100</v>
      </c>
      <c r="H16" s="467">
        <v>1802</v>
      </c>
      <c r="I16" s="451">
        <f t="shared" si="2"/>
        <v>102.70732402393845</v>
      </c>
      <c r="J16" s="452">
        <f>H16/H16*100</f>
        <v>100</v>
      </c>
      <c r="K16" s="13"/>
      <c r="L16" s="13"/>
      <c r="M16" s="13"/>
    </row>
    <row r="17" spans="1:13" hidden="1" x14ac:dyDescent="0.25">
      <c r="A17" s="468" t="s">
        <v>14</v>
      </c>
      <c r="B17" s="469">
        <v>3049.23</v>
      </c>
      <c r="C17" s="462">
        <f t="shared" si="3"/>
        <v>100.75436161776368</v>
      </c>
      <c r="D17" s="463">
        <f>B17/B16*100</f>
        <v>100.75436161776368</v>
      </c>
      <c r="E17" s="469">
        <v>2038.6</v>
      </c>
      <c r="F17" s="462">
        <f t="shared" si="4"/>
        <v>106.06438991904434</v>
      </c>
      <c r="G17" s="464">
        <f>E17/1922*100</f>
        <v>106.06659729448491</v>
      </c>
      <c r="H17" s="469">
        <v>1880</v>
      </c>
      <c r="I17" s="462">
        <f t="shared" si="2"/>
        <v>104.32852386237515</v>
      </c>
      <c r="J17" s="464">
        <f>H17/1802*100</f>
        <v>104.32852386237515</v>
      </c>
      <c r="K17" s="13"/>
      <c r="L17" s="13"/>
      <c r="M17" s="13"/>
    </row>
    <row r="18" spans="1:13" hidden="1" x14ac:dyDescent="0.25">
      <c r="A18" s="468" t="s">
        <v>15</v>
      </c>
      <c r="B18" s="469">
        <v>3222.24</v>
      </c>
      <c r="C18" s="462">
        <f t="shared" ref="C18:C23" si="5">B18/B17*100</f>
        <v>105.67389144144586</v>
      </c>
      <c r="D18" s="463">
        <f>B18/B16*100</f>
        <v>106.4710547184774</v>
      </c>
      <c r="E18" s="469">
        <v>2109.6</v>
      </c>
      <c r="F18" s="462">
        <f t="shared" ref="F18:F23" si="6">E18/E17*100</f>
        <v>103.48278230157952</v>
      </c>
      <c r="G18" s="464">
        <f>E18/E16*100</f>
        <v>109.75838171942311</v>
      </c>
      <c r="H18" s="469">
        <v>1941</v>
      </c>
      <c r="I18" s="462">
        <f t="shared" ref="I18:I23" si="7">H18/H17*100</f>
        <v>103.24468085106382</v>
      </c>
      <c r="J18" s="464">
        <f>H18/H16*100</f>
        <v>107.71365149833518</v>
      </c>
      <c r="K18" s="13"/>
      <c r="L18" s="13"/>
      <c r="M18" s="13"/>
    </row>
    <row r="19" spans="1:13" hidden="1" x14ac:dyDescent="0.25">
      <c r="A19" s="468" t="s">
        <v>16</v>
      </c>
      <c r="B19" s="469">
        <v>3317.51</v>
      </c>
      <c r="C19" s="462">
        <f t="shared" si="5"/>
        <v>102.95663885992354</v>
      </c>
      <c r="D19" s="463">
        <f>B19/B16*100</f>
        <v>109.61901929685436</v>
      </c>
      <c r="E19" s="469">
        <v>2179.4</v>
      </c>
      <c r="F19" s="462">
        <f t="shared" si="6"/>
        <v>103.3086841107319</v>
      </c>
      <c r="G19" s="464">
        <f>E19/E16*100</f>
        <v>113.38993985557013</v>
      </c>
      <c r="H19" s="469">
        <v>1993.5</v>
      </c>
      <c r="I19" s="462">
        <f t="shared" si="7"/>
        <v>102.7047913446677</v>
      </c>
      <c r="J19" s="464">
        <f>H19/H16*100</f>
        <v>110.62708102108768</v>
      </c>
      <c r="K19" s="13"/>
      <c r="L19" s="13"/>
      <c r="M19" s="13"/>
    </row>
    <row r="20" spans="1:13" hidden="1" x14ac:dyDescent="0.25">
      <c r="A20" s="470" t="s">
        <v>17</v>
      </c>
      <c r="B20" s="469">
        <v>3437.04</v>
      </c>
      <c r="C20" s="462">
        <f t="shared" si="5"/>
        <v>103.60300345741234</v>
      </c>
      <c r="D20" s="463">
        <f>B20/B16*100</f>
        <v>113.56859635210151</v>
      </c>
      <c r="E20" s="469">
        <v>2274.83</v>
      </c>
      <c r="F20" s="462">
        <f t="shared" si="6"/>
        <v>104.37872809030007</v>
      </c>
      <c r="G20" s="464">
        <f>E20/E16*100</f>
        <v>118.35497700360034</v>
      </c>
      <c r="H20" s="461">
        <v>2070.3000000000002</v>
      </c>
      <c r="I20" s="462">
        <f t="shared" si="7"/>
        <v>103.85252069224981</v>
      </c>
      <c r="J20" s="464">
        <f>H20/H16*100</f>
        <v>114.88901220865706</v>
      </c>
      <c r="K20" s="13"/>
      <c r="L20" s="13"/>
      <c r="M20" s="13"/>
    </row>
    <row r="21" spans="1:13" hidden="1" x14ac:dyDescent="0.25">
      <c r="A21" s="471" t="s">
        <v>18</v>
      </c>
      <c r="B21" s="472">
        <v>3674.67</v>
      </c>
      <c r="C21" s="457">
        <f t="shared" si="5"/>
        <v>106.91379791913972</v>
      </c>
      <c r="D21" s="459">
        <f>B21/B16*100</f>
        <v>121.42049960348929</v>
      </c>
      <c r="E21" s="472">
        <v>2357.1</v>
      </c>
      <c r="F21" s="457">
        <f t="shared" si="6"/>
        <v>103.61653398275914</v>
      </c>
      <c r="G21" s="458">
        <f>E21/E16*100</f>
        <v>122.63532496722232</v>
      </c>
      <c r="H21" s="454">
        <v>2155.1999999999998</v>
      </c>
      <c r="I21" s="457">
        <f t="shared" si="7"/>
        <v>104.10085494855817</v>
      </c>
      <c r="J21" s="458">
        <f>H21/H16*100</f>
        <v>119.60044395116536</v>
      </c>
      <c r="K21" s="13"/>
      <c r="L21" s="13"/>
      <c r="M21" s="13"/>
    </row>
    <row r="22" spans="1:13" hidden="1" x14ac:dyDescent="0.25">
      <c r="A22" s="470" t="s">
        <v>19</v>
      </c>
      <c r="B22" s="469">
        <v>3705.87</v>
      </c>
      <c r="C22" s="462">
        <f t="shared" si="5"/>
        <v>100.84905583358506</v>
      </c>
      <c r="D22" s="463">
        <f>B22/B16*100</f>
        <v>122.45142743854083</v>
      </c>
      <c r="E22" s="469">
        <v>2355.83</v>
      </c>
      <c r="F22" s="462">
        <f t="shared" si="6"/>
        <v>99.946120232489079</v>
      </c>
      <c r="G22" s="464">
        <f>E22/E16*100</f>
        <v>122.56924933924371</v>
      </c>
      <c r="H22" s="461">
        <v>2173.9</v>
      </c>
      <c r="I22" s="462">
        <f t="shared" si="7"/>
        <v>100.86766889383819</v>
      </c>
      <c r="J22" s="464">
        <f>H22/H16*100</f>
        <v>120.63817980022198</v>
      </c>
      <c r="K22" s="13"/>
      <c r="L22" s="13"/>
      <c r="M22" s="13"/>
    </row>
    <row r="23" spans="1:13" hidden="1" x14ac:dyDescent="0.25">
      <c r="A23" s="470" t="s">
        <v>219</v>
      </c>
      <c r="B23" s="469">
        <v>3734.85</v>
      </c>
      <c r="C23" s="462">
        <f t="shared" si="5"/>
        <v>100.78200260667536</v>
      </c>
      <c r="D23" s="463">
        <f>B23/B16*100</f>
        <v>123.40900079302139</v>
      </c>
      <c r="E23" s="469">
        <v>2382.3000000000002</v>
      </c>
      <c r="F23" s="462">
        <f t="shared" si="6"/>
        <v>101.12359550561798</v>
      </c>
      <c r="G23" s="464">
        <f>E23/E16*100</f>
        <v>123.94643191608917</v>
      </c>
      <c r="H23" s="461">
        <v>2147.4</v>
      </c>
      <c r="I23" s="462">
        <f t="shared" si="7"/>
        <v>98.780992685956122</v>
      </c>
      <c r="J23" s="464">
        <f>H23/H16*100</f>
        <v>119.16759156492786</v>
      </c>
      <c r="K23" s="13"/>
      <c r="L23" s="13"/>
      <c r="M23" s="13"/>
    </row>
    <row r="24" spans="1:13" hidden="1" x14ac:dyDescent="0.25">
      <c r="A24" s="470" t="s">
        <v>227</v>
      </c>
      <c r="B24" s="472">
        <v>3311.01</v>
      </c>
      <c r="C24" s="457">
        <f t="shared" ref="C24:C31" si="8">B24/B23*100</f>
        <v>88.651753082453126</v>
      </c>
      <c r="D24" s="459">
        <f>B24/B16*100</f>
        <v>109.40424266455196</v>
      </c>
      <c r="E24" s="472">
        <v>2262.54</v>
      </c>
      <c r="F24" s="457">
        <f t="shared" ref="F24:F34" si="9">E24/E23*100</f>
        <v>94.972925324266456</v>
      </c>
      <c r="G24" s="458">
        <f>E24/E16*100</f>
        <v>117.71555222576013</v>
      </c>
      <c r="H24" s="454">
        <v>2068.1</v>
      </c>
      <c r="I24" s="457">
        <f t="shared" ref="I24:I31" si="10">H24/H23*100</f>
        <v>96.307162149576214</v>
      </c>
      <c r="J24" s="458">
        <f>H24/H16*100</f>
        <v>114.76692563817979</v>
      </c>
      <c r="K24" s="13"/>
      <c r="L24" s="13"/>
      <c r="M24" s="13"/>
    </row>
    <row r="25" spans="1:13" hidden="1" x14ac:dyDescent="0.25">
      <c r="A25" s="470" t="s">
        <v>233</v>
      </c>
      <c r="B25" s="469">
        <v>3270.26</v>
      </c>
      <c r="C25" s="462">
        <f t="shared" si="8"/>
        <v>98.769257718943777</v>
      </c>
      <c r="D25" s="463">
        <f>B25/B16*100</f>
        <v>108.05775839280993</v>
      </c>
      <c r="E25" s="469">
        <v>2196.8000000000002</v>
      </c>
      <c r="F25" s="462">
        <f t="shared" si="9"/>
        <v>97.094416010324693</v>
      </c>
      <c r="G25" s="464">
        <f>E25/E16*100</f>
        <v>114.29522798693057</v>
      </c>
      <c r="H25" s="461">
        <v>2037.8</v>
      </c>
      <c r="I25" s="462">
        <f t="shared" si="10"/>
        <v>98.534887094434509</v>
      </c>
      <c r="J25" s="464">
        <f>H25/H16*100</f>
        <v>113.08546059933407</v>
      </c>
      <c r="K25" s="13"/>
      <c r="L25" s="13"/>
      <c r="M25" s="13"/>
    </row>
    <row r="26" spans="1:13" hidden="1" x14ac:dyDescent="0.25">
      <c r="A26" s="470" t="s">
        <v>236</v>
      </c>
      <c r="B26" s="469">
        <v>3404.45</v>
      </c>
      <c r="C26" s="462">
        <f t="shared" si="8"/>
        <v>104.10334346504557</v>
      </c>
      <c r="D26" s="463">
        <f>B26/B16*100</f>
        <v>112.49173936029607</v>
      </c>
      <c r="E26" s="469">
        <v>2201.81</v>
      </c>
      <c r="F26" s="462">
        <f t="shared" si="9"/>
        <v>100.22805899490166</v>
      </c>
      <c r="G26" s="464">
        <f>E26/E16*100</f>
        <v>114.55588853509812</v>
      </c>
      <c r="H26" s="461">
        <v>2066.8000000000002</v>
      </c>
      <c r="I26" s="462">
        <f t="shared" si="10"/>
        <v>101.42310334674652</v>
      </c>
      <c r="J26" s="464">
        <f>H26/H16*100</f>
        <v>114.69478357380689</v>
      </c>
      <c r="K26" s="13"/>
      <c r="L26" s="13"/>
      <c r="M26" s="13"/>
    </row>
    <row r="27" spans="1:13" ht="16.5" hidden="1" thickBot="1" x14ac:dyDescent="0.3">
      <c r="A27" s="470" t="s">
        <v>240</v>
      </c>
      <c r="B27" s="469">
        <v>3476.63</v>
      </c>
      <c r="C27" s="462">
        <f>B27/B26*100</f>
        <v>102.12016625299241</v>
      </c>
      <c r="D27" s="463">
        <f>B27/B16*100</f>
        <v>114.87675125561722</v>
      </c>
      <c r="E27" s="469">
        <v>2225.09</v>
      </c>
      <c r="F27" s="462">
        <f>E27/E26*100</f>
        <v>101.05731193881398</v>
      </c>
      <c r="G27" s="464">
        <f>E27/E16*100</f>
        <v>115.76710162119417</v>
      </c>
      <c r="H27" s="461">
        <v>2093.5</v>
      </c>
      <c r="I27" s="462">
        <f>H27/H26*100</f>
        <v>101.2918521385717</v>
      </c>
      <c r="J27" s="464">
        <f>H27/H16*100</f>
        <v>116.1764705882353</v>
      </c>
      <c r="K27" s="13"/>
      <c r="L27" s="13"/>
      <c r="M27" s="13"/>
    </row>
    <row r="28" spans="1:13" hidden="1" x14ac:dyDescent="0.25">
      <c r="A28" s="473" t="s">
        <v>259</v>
      </c>
      <c r="B28" s="467">
        <v>3437.58</v>
      </c>
      <c r="C28" s="451">
        <f>B28/B27*100</f>
        <v>98.876785852966805</v>
      </c>
      <c r="D28" s="452">
        <v>120.1</v>
      </c>
      <c r="E28" s="474">
        <v>2241.8000000000002</v>
      </c>
      <c r="F28" s="451">
        <f>E28/E27*100</f>
        <v>100.75098085920121</v>
      </c>
      <c r="G28" s="475">
        <f>E28/E16*100</f>
        <v>116.63649039562134</v>
      </c>
      <c r="H28" s="476">
        <v>2116.4</v>
      </c>
      <c r="I28" s="451">
        <f>H28/H27*100</f>
        <v>101.09386195366612</v>
      </c>
      <c r="J28" s="452">
        <f>H28/H16*100</f>
        <v>117.44728079911211</v>
      </c>
      <c r="K28" s="13"/>
      <c r="L28" s="13"/>
      <c r="M28" s="13"/>
    </row>
    <row r="29" spans="1:13" hidden="1" x14ac:dyDescent="0.25">
      <c r="A29" s="477" t="s">
        <v>14</v>
      </c>
      <c r="B29" s="472">
        <v>3458.68</v>
      </c>
      <c r="C29" s="457">
        <f>B29/B28*100</f>
        <v>100.61380389692749</v>
      </c>
      <c r="D29" s="458">
        <f t="shared" ref="D29:D34" si="11">B29/B$28*100</f>
        <v>100.61380389692749</v>
      </c>
      <c r="E29" s="478">
        <v>2295.15</v>
      </c>
      <c r="F29" s="457">
        <f>E29/E28*100</f>
        <v>102.37978410206084</v>
      </c>
      <c r="G29" s="479">
        <f t="shared" ref="G29:G34" si="12">E29/E$28*100</f>
        <v>102.37978410206084</v>
      </c>
      <c r="H29" s="454">
        <v>2159.42</v>
      </c>
      <c r="I29" s="457">
        <f>H29/H28*100</f>
        <v>102.03269703269704</v>
      </c>
      <c r="J29" s="458">
        <f t="shared" ref="J29:J34" si="13">H29/H$28*100</f>
        <v>102.03269703269704</v>
      </c>
      <c r="K29" s="13"/>
      <c r="L29" s="13"/>
      <c r="M29" s="13"/>
    </row>
    <row r="30" spans="1:13" hidden="1" x14ac:dyDescent="0.25">
      <c r="A30" s="477" t="s">
        <v>15</v>
      </c>
      <c r="B30" s="472">
        <v>3610.8</v>
      </c>
      <c r="C30" s="457">
        <f t="shared" si="8"/>
        <v>104.39820972162792</v>
      </c>
      <c r="D30" s="458">
        <f t="shared" si="11"/>
        <v>105.0390100012218</v>
      </c>
      <c r="E30" s="478">
        <v>2360.09</v>
      </c>
      <c r="F30" s="457">
        <f t="shared" si="9"/>
        <v>102.82944469860358</v>
      </c>
      <c r="G30" s="479">
        <f t="shared" si="12"/>
        <v>105.27656347577839</v>
      </c>
      <c r="H30" s="454">
        <v>2190.87</v>
      </c>
      <c r="I30" s="457">
        <f t="shared" si="10"/>
        <v>101.45640959146436</v>
      </c>
      <c r="J30" s="458">
        <f t="shared" si="13"/>
        <v>103.51871101871102</v>
      </c>
      <c r="K30" s="13"/>
      <c r="L30" s="13"/>
      <c r="M30" s="13"/>
    </row>
    <row r="31" spans="1:13" hidden="1" x14ac:dyDescent="0.25">
      <c r="A31" s="477" t="s">
        <v>16</v>
      </c>
      <c r="B31" s="472">
        <v>3757.48</v>
      </c>
      <c r="C31" s="457">
        <f t="shared" si="8"/>
        <v>104.06225767143016</v>
      </c>
      <c r="D31" s="458">
        <f t="shared" si="11"/>
        <v>109.30596524299072</v>
      </c>
      <c r="E31" s="478">
        <v>2423.02</v>
      </c>
      <c r="F31" s="457">
        <f t="shared" si="9"/>
        <v>102.66642373807777</v>
      </c>
      <c r="G31" s="479">
        <f t="shared" si="12"/>
        <v>108.08368275492906</v>
      </c>
      <c r="H31" s="454">
        <v>2204.0500000000002</v>
      </c>
      <c r="I31" s="457">
        <f t="shared" si="10"/>
        <v>100.60158749720432</v>
      </c>
      <c r="J31" s="458">
        <f t="shared" si="13"/>
        <v>104.14146664146664</v>
      </c>
      <c r="K31" s="13"/>
      <c r="L31" s="13"/>
      <c r="M31" s="13"/>
    </row>
    <row r="32" spans="1:13" hidden="1" x14ac:dyDescent="0.25">
      <c r="A32" s="477" t="s">
        <v>17</v>
      </c>
      <c r="B32" s="472">
        <v>3814.09</v>
      </c>
      <c r="C32" s="457">
        <f t="shared" ref="C32:C37" si="14">B32/B31*100</f>
        <v>101.50659484548154</v>
      </c>
      <c r="D32" s="458">
        <f t="shared" si="11"/>
        <v>110.95276328114548</v>
      </c>
      <c r="E32" s="478">
        <v>2406.36</v>
      </c>
      <c r="F32" s="457">
        <f t="shared" si="9"/>
        <v>99.312428291966228</v>
      </c>
      <c r="G32" s="479">
        <f t="shared" si="12"/>
        <v>107.34052993130521</v>
      </c>
      <c r="H32" s="454">
        <v>2212.92</v>
      </c>
      <c r="I32" s="457">
        <f t="shared" ref="I32:I37" si="15">H32/H31*100</f>
        <v>100.40244096095823</v>
      </c>
      <c r="J32" s="458">
        <f t="shared" si="13"/>
        <v>104.56057456057455</v>
      </c>
      <c r="K32" s="13"/>
      <c r="L32" s="13"/>
      <c r="M32" s="13"/>
    </row>
    <row r="33" spans="1:13" hidden="1" x14ac:dyDescent="0.25">
      <c r="A33" s="480" t="s">
        <v>18</v>
      </c>
      <c r="B33" s="469">
        <v>3947.2</v>
      </c>
      <c r="C33" s="462">
        <f t="shared" si="14"/>
        <v>103.48995435346306</v>
      </c>
      <c r="D33" s="464">
        <f t="shared" si="11"/>
        <v>114.82496407356338</v>
      </c>
      <c r="E33" s="481">
        <v>2406.1</v>
      </c>
      <c r="F33" s="482">
        <f t="shared" si="9"/>
        <v>99.989195299123978</v>
      </c>
      <c r="G33" s="483">
        <f t="shared" si="12"/>
        <v>107.32893210812739</v>
      </c>
      <c r="H33" s="484">
        <v>2240.4</v>
      </c>
      <c r="I33" s="462">
        <f t="shared" si="15"/>
        <v>101.2417981671276</v>
      </c>
      <c r="J33" s="464">
        <f t="shared" si="13"/>
        <v>105.85900585900585</v>
      </c>
      <c r="K33" s="13"/>
      <c r="L33" s="13"/>
      <c r="M33" s="13"/>
    </row>
    <row r="34" spans="1:13" hidden="1" x14ac:dyDescent="0.25">
      <c r="A34" s="477" t="s">
        <v>19</v>
      </c>
      <c r="B34" s="472">
        <v>3926.3</v>
      </c>
      <c r="C34" s="457">
        <f t="shared" si="14"/>
        <v>99.470510741791657</v>
      </c>
      <c r="D34" s="458">
        <f t="shared" si="11"/>
        <v>114.21697822305228</v>
      </c>
      <c r="E34" s="478">
        <v>2410.9299999999998</v>
      </c>
      <c r="F34" s="485">
        <f t="shared" si="9"/>
        <v>100.20073978637629</v>
      </c>
      <c r="G34" s="479">
        <f t="shared" si="12"/>
        <v>107.54438397716119</v>
      </c>
      <c r="H34" s="454">
        <v>2270.63</v>
      </c>
      <c r="I34" s="457">
        <f t="shared" si="15"/>
        <v>101.34931262274594</v>
      </c>
      <c r="J34" s="458">
        <f t="shared" si="13"/>
        <v>107.28737478737477</v>
      </c>
      <c r="K34" s="13"/>
      <c r="L34" s="13"/>
      <c r="M34" s="13"/>
    </row>
    <row r="35" spans="1:13" hidden="1" x14ac:dyDescent="0.25">
      <c r="A35" s="477" t="s">
        <v>219</v>
      </c>
      <c r="B35" s="472">
        <v>3709.52</v>
      </c>
      <c r="C35" s="457">
        <f t="shared" si="14"/>
        <v>94.478771362351324</v>
      </c>
      <c r="D35" s="458">
        <f>B35/B$28*100</f>
        <v>107.91079771234415</v>
      </c>
      <c r="E35" s="478">
        <v>2423.37</v>
      </c>
      <c r="F35" s="457">
        <f t="shared" ref="F35:F40" si="16">E35/E34*100</f>
        <v>100.51598345866533</v>
      </c>
      <c r="G35" s="479">
        <f>E35/E$28*100</f>
        <v>108.09929520920687</v>
      </c>
      <c r="H35" s="486">
        <v>2305.1999999999998</v>
      </c>
      <c r="I35" s="457">
        <f t="shared" si="15"/>
        <v>101.52248494911103</v>
      </c>
      <c r="J35" s="458">
        <f>H35/H$28*100</f>
        <v>108.92080892080891</v>
      </c>
      <c r="K35" s="13"/>
      <c r="L35" s="13"/>
      <c r="M35" s="13"/>
    </row>
    <row r="36" spans="1:13" hidden="1" x14ac:dyDescent="0.25">
      <c r="A36" s="477" t="s">
        <v>227</v>
      </c>
      <c r="B36" s="472">
        <v>3718.28</v>
      </c>
      <c r="C36" s="457">
        <f t="shared" si="14"/>
        <v>100.23614915137269</v>
      </c>
      <c r="D36" s="458">
        <f>B36/B$28*100</f>
        <v>108.16562814538135</v>
      </c>
      <c r="E36" s="478">
        <v>2428.86</v>
      </c>
      <c r="F36" s="457">
        <f t="shared" si="16"/>
        <v>100.22654402753193</v>
      </c>
      <c r="G36" s="479">
        <f>E36/E$28*100</f>
        <v>108.34418770630742</v>
      </c>
      <c r="H36" s="486">
        <v>2225.67</v>
      </c>
      <c r="I36" s="457">
        <f t="shared" si="15"/>
        <v>96.549973971889642</v>
      </c>
      <c r="J36" s="458">
        <f>H36/H$28*100</f>
        <v>105.16301266301267</v>
      </c>
      <c r="K36" s="13"/>
      <c r="L36" s="13"/>
      <c r="M36" s="13"/>
    </row>
    <row r="37" spans="1:13" hidden="1" x14ac:dyDescent="0.25">
      <c r="A37" s="487" t="s">
        <v>233</v>
      </c>
      <c r="B37" s="472">
        <v>3475.35</v>
      </c>
      <c r="C37" s="457">
        <f t="shared" si="14"/>
        <v>93.466602837871278</v>
      </c>
      <c r="D37" s="458">
        <f>B37/B$28*100</f>
        <v>101.09873806573229</v>
      </c>
      <c r="E37" s="478">
        <v>2313.62</v>
      </c>
      <c r="F37" s="457">
        <f t="shared" si="16"/>
        <v>95.25538730103834</v>
      </c>
      <c r="G37" s="458">
        <f>E37/E$28*100</f>
        <v>103.20367561780711</v>
      </c>
      <c r="H37" s="472">
        <v>2139.96</v>
      </c>
      <c r="I37" s="457">
        <f t="shared" si="15"/>
        <v>96.149024788041345</v>
      </c>
      <c r="J37" s="458">
        <f>H37/H$28*100</f>
        <v>101.11321111321112</v>
      </c>
      <c r="K37" s="13"/>
      <c r="L37" s="13"/>
      <c r="M37" s="13"/>
    </row>
    <row r="38" spans="1:13" hidden="1" x14ac:dyDescent="0.25">
      <c r="A38" s="487" t="s">
        <v>236</v>
      </c>
      <c r="B38" s="472">
        <v>3484.3</v>
      </c>
      <c r="C38" s="457">
        <f t="shared" ref="C38:C43" si="17">B38/B37*100</f>
        <v>100.25752801876071</v>
      </c>
      <c r="D38" s="458">
        <f>B38/B$28*100</f>
        <v>101.35909564286504</v>
      </c>
      <c r="E38" s="478">
        <v>2259.6999999999998</v>
      </c>
      <c r="F38" s="457">
        <f t="shared" si="16"/>
        <v>97.669453064893972</v>
      </c>
      <c r="G38" s="458">
        <f>E38/E$28*100</f>
        <v>100.79846551877954</v>
      </c>
      <c r="H38" s="472">
        <v>2101.3000000000002</v>
      </c>
      <c r="I38" s="457">
        <f t="shared" ref="I38:I43" si="18">H38/H37*100</f>
        <v>98.193424176152831</v>
      </c>
      <c r="J38" s="458">
        <f>H38/H$28*100</f>
        <v>99.286524286524298</v>
      </c>
      <c r="K38" s="13"/>
      <c r="L38" s="13"/>
      <c r="M38" s="13"/>
    </row>
    <row r="39" spans="1:13" ht="16.5" hidden="1" thickBot="1" x14ac:dyDescent="0.3">
      <c r="A39" s="488" t="s">
        <v>240</v>
      </c>
      <c r="B39" s="489">
        <v>3509.28</v>
      </c>
      <c r="C39" s="490">
        <f t="shared" si="17"/>
        <v>100.71693022988835</v>
      </c>
      <c r="D39" s="491">
        <f>B39/B$28*100</f>
        <v>102.0857696402702</v>
      </c>
      <c r="E39" s="492">
        <v>2268.39</v>
      </c>
      <c r="F39" s="490">
        <f t="shared" si="16"/>
        <v>100.38456432269771</v>
      </c>
      <c r="G39" s="491">
        <f>E39/E$28*100</f>
        <v>101.1861004549915</v>
      </c>
      <c r="H39" s="489">
        <v>2107.6999999999998</v>
      </c>
      <c r="I39" s="490">
        <f t="shared" si="18"/>
        <v>100.30457335934895</v>
      </c>
      <c r="J39" s="491">
        <f>H39/H$28*100</f>
        <v>99.58892458892457</v>
      </c>
      <c r="K39" s="13"/>
      <c r="L39" s="13"/>
      <c r="M39" s="13"/>
    </row>
    <row r="40" spans="1:13" hidden="1" x14ac:dyDescent="0.2">
      <c r="A40" s="473" t="s">
        <v>273</v>
      </c>
      <c r="B40" s="493">
        <v>3484.4</v>
      </c>
      <c r="C40" s="494">
        <f t="shared" si="17"/>
        <v>99.291022659918838</v>
      </c>
      <c r="D40" s="495">
        <f t="shared" ref="D40:D45" si="19">B40/B$40*100</f>
        <v>100</v>
      </c>
      <c r="E40" s="496">
        <v>2298.23</v>
      </c>
      <c r="F40" s="494">
        <f t="shared" si="16"/>
        <v>101.31547044379494</v>
      </c>
      <c r="G40" s="497">
        <f t="shared" ref="G40:G45" si="20">E40/E$40*100</f>
        <v>100</v>
      </c>
      <c r="H40" s="493">
        <v>2131</v>
      </c>
      <c r="I40" s="494">
        <f t="shared" si="18"/>
        <v>101.10547041799119</v>
      </c>
      <c r="J40" s="495">
        <f t="shared" ref="J40:J45" si="21">H40/H$40*100</f>
        <v>100</v>
      </c>
      <c r="K40" s="13"/>
      <c r="L40" s="13"/>
      <c r="M40" s="13"/>
    </row>
    <row r="41" spans="1:13" hidden="1" x14ac:dyDescent="0.25">
      <c r="A41" s="477" t="s">
        <v>14</v>
      </c>
      <c r="B41" s="472">
        <v>3582.03</v>
      </c>
      <c r="C41" s="457">
        <f t="shared" si="17"/>
        <v>102.80191711628974</v>
      </c>
      <c r="D41" s="498">
        <f t="shared" si="19"/>
        <v>102.80191711628974</v>
      </c>
      <c r="E41" s="478">
        <v>2348.34</v>
      </c>
      <c r="F41" s="457">
        <f t="shared" ref="F41:F46" si="22">E41/E40*100</f>
        <v>102.18037359185112</v>
      </c>
      <c r="G41" s="499">
        <f t="shared" si="20"/>
        <v>102.18037359185112</v>
      </c>
      <c r="H41" s="500">
        <v>2192.7199999999998</v>
      </c>
      <c r="I41" s="457">
        <f t="shared" si="18"/>
        <v>102.89629282027218</v>
      </c>
      <c r="J41" s="498">
        <f t="shared" si="21"/>
        <v>102.89629282027218</v>
      </c>
      <c r="K41" s="13"/>
      <c r="L41" s="13"/>
      <c r="M41" s="13"/>
    </row>
    <row r="42" spans="1:13" hidden="1" x14ac:dyDescent="0.25">
      <c r="A42" s="477" t="s">
        <v>15</v>
      </c>
      <c r="B42" s="472">
        <v>3667.61</v>
      </c>
      <c r="C42" s="457">
        <f t="shared" si="17"/>
        <v>102.38914805291972</v>
      </c>
      <c r="D42" s="498">
        <f t="shared" si="19"/>
        <v>105.25800711743771</v>
      </c>
      <c r="E42" s="478">
        <v>2397.3200000000002</v>
      </c>
      <c r="F42" s="457">
        <f t="shared" si="22"/>
        <v>102.08572864236014</v>
      </c>
      <c r="G42" s="499">
        <f t="shared" si="20"/>
        <v>104.31157891072695</v>
      </c>
      <c r="H42" s="500">
        <v>2239.67</v>
      </c>
      <c r="I42" s="457">
        <f t="shared" si="18"/>
        <v>102.14117625597432</v>
      </c>
      <c r="J42" s="498">
        <f t="shared" si="21"/>
        <v>105.09948381041765</v>
      </c>
      <c r="K42" s="13"/>
      <c r="L42" s="13"/>
      <c r="M42" s="13"/>
    </row>
    <row r="43" spans="1:13" hidden="1" x14ac:dyDescent="0.25">
      <c r="A43" s="477" t="s">
        <v>16</v>
      </c>
      <c r="B43" s="472">
        <v>3761.96</v>
      </c>
      <c r="C43" s="457">
        <f t="shared" si="17"/>
        <v>102.57251997895087</v>
      </c>
      <c r="D43" s="498">
        <f t="shared" si="19"/>
        <v>107.96579037997932</v>
      </c>
      <c r="E43" s="478">
        <v>2457.02</v>
      </c>
      <c r="F43" s="457">
        <f t="shared" si="22"/>
        <v>102.49028081357514</v>
      </c>
      <c r="G43" s="499">
        <f t="shared" si="20"/>
        <v>106.9092301466781</v>
      </c>
      <c r="H43" s="500">
        <v>2272.67</v>
      </c>
      <c r="I43" s="457">
        <f t="shared" si="18"/>
        <v>101.47343135372621</v>
      </c>
      <c r="J43" s="498">
        <f t="shared" si="21"/>
        <v>106.64805255748475</v>
      </c>
      <c r="K43" s="13"/>
      <c r="L43" s="13"/>
      <c r="M43" s="13"/>
    </row>
    <row r="44" spans="1:13" hidden="1" x14ac:dyDescent="0.25">
      <c r="A44" s="477" t="s">
        <v>17</v>
      </c>
      <c r="B44" s="472">
        <v>3809.35</v>
      </c>
      <c r="C44" s="457">
        <f t="shared" ref="C44:C49" si="23">B44/B43*100</f>
        <v>101.2597156801242</v>
      </c>
      <c r="D44" s="498">
        <f t="shared" si="19"/>
        <v>109.32585237056594</v>
      </c>
      <c r="E44" s="478">
        <v>2470.25</v>
      </c>
      <c r="F44" s="457">
        <f t="shared" si="22"/>
        <v>100.53845715541591</v>
      </c>
      <c r="G44" s="499">
        <f t="shared" si="20"/>
        <v>107.48489054620293</v>
      </c>
      <c r="H44" s="500">
        <v>2282.61</v>
      </c>
      <c r="I44" s="457">
        <f t="shared" ref="I44:I49" si="24">H44/H43*100</f>
        <v>100.43737102174974</v>
      </c>
      <c r="J44" s="498">
        <f t="shared" si="21"/>
        <v>107.11450023463162</v>
      </c>
      <c r="K44" s="13"/>
      <c r="L44" s="13"/>
      <c r="M44" s="13"/>
    </row>
    <row r="45" spans="1:13" hidden="1" x14ac:dyDescent="0.2">
      <c r="A45" s="501" t="s">
        <v>18</v>
      </c>
      <c r="B45" s="500">
        <v>3854.5</v>
      </c>
      <c r="C45" s="502">
        <f t="shared" si="23"/>
        <v>101.18524157664694</v>
      </c>
      <c r="D45" s="498">
        <f t="shared" si="19"/>
        <v>110.62162782688554</v>
      </c>
      <c r="E45" s="503">
        <v>2532.1999999999998</v>
      </c>
      <c r="F45" s="502">
        <f t="shared" si="22"/>
        <v>102.50784333569476</v>
      </c>
      <c r="G45" s="499">
        <f t="shared" si="20"/>
        <v>110.18044321064471</v>
      </c>
      <c r="H45" s="500">
        <v>2316.8000000000002</v>
      </c>
      <c r="I45" s="502">
        <f t="shared" si="24"/>
        <v>101.49784676313519</v>
      </c>
      <c r="J45" s="498">
        <f t="shared" si="21"/>
        <v>108.71891130924449</v>
      </c>
      <c r="K45" s="13"/>
      <c r="L45" s="13"/>
      <c r="M45" s="13"/>
    </row>
    <row r="46" spans="1:13" hidden="1" x14ac:dyDescent="0.2">
      <c r="A46" s="501" t="s">
        <v>19</v>
      </c>
      <c r="B46" s="500">
        <v>3808.84</v>
      </c>
      <c r="C46" s="502">
        <f t="shared" si="23"/>
        <v>98.815410559086786</v>
      </c>
      <c r="D46" s="498">
        <f t="shared" ref="D46:D51" si="25">B46/B$40*100</f>
        <v>109.31121570428195</v>
      </c>
      <c r="E46" s="503">
        <v>2548.98</v>
      </c>
      <c r="F46" s="502">
        <f t="shared" si="22"/>
        <v>100.66266487639209</v>
      </c>
      <c r="G46" s="499">
        <f t="shared" ref="G46:G51" si="26">E46/E$40*100</f>
        <v>110.91057030845477</v>
      </c>
      <c r="H46" s="500">
        <v>2344.36</v>
      </c>
      <c r="I46" s="502">
        <f t="shared" si="24"/>
        <v>101.18957182320443</v>
      </c>
      <c r="J46" s="498">
        <f t="shared" ref="J46:J51" si="27">H46/H$40*100</f>
        <v>110.01220084467387</v>
      </c>
      <c r="K46" s="13"/>
      <c r="L46" s="13"/>
      <c r="M46" s="13"/>
    </row>
    <row r="47" spans="1:13" hidden="1" x14ac:dyDescent="0.2">
      <c r="A47" s="504" t="s">
        <v>219</v>
      </c>
      <c r="B47" s="505">
        <v>3758.33</v>
      </c>
      <c r="C47" s="506">
        <f t="shared" si="23"/>
        <v>98.673874460465655</v>
      </c>
      <c r="D47" s="507">
        <f t="shared" si="25"/>
        <v>107.86161175525197</v>
      </c>
      <c r="E47" s="508">
        <v>2617.46</v>
      </c>
      <c r="F47" s="506">
        <f>E47/E46*100</f>
        <v>102.68656482200724</v>
      </c>
      <c r="G47" s="509">
        <f t="shared" si="26"/>
        <v>113.89025467424932</v>
      </c>
      <c r="H47" s="505">
        <v>2354.6</v>
      </c>
      <c r="I47" s="506">
        <f t="shared" si="24"/>
        <v>100.4367929840127</v>
      </c>
      <c r="J47" s="507">
        <f t="shared" si="27"/>
        <v>110.49272641952135</v>
      </c>
      <c r="K47" s="13"/>
      <c r="L47" s="13"/>
      <c r="M47" s="13"/>
    </row>
    <row r="48" spans="1:13" hidden="1" x14ac:dyDescent="0.2">
      <c r="A48" s="504" t="s">
        <v>227</v>
      </c>
      <c r="B48" s="505">
        <v>3877.71</v>
      </c>
      <c r="C48" s="506">
        <f t="shared" si="23"/>
        <v>103.17641079947744</v>
      </c>
      <c r="D48" s="507">
        <f t="shared" si="25"/>
        <v>111.28773963953623</v>
      </c>
      <c r="E48" s="508">
        <v>2590.12</v>
      </c>
      <c r="F48" s="506">
        <f>E48/E47*100</f>
        <v>98.955475919402772</v>
      </c>
      <c r="G48" s="509">
        <f t="shared" si="26"/>
        <v>112.70064353872327</v>
      </c>
      <c r="H48" s="505">
        <v>2371.96</v>
      </c>
      <c r="I48" s="506">
        <f t="shared" si="24"/>
        <v>100.7372802174467</v>
      </c>
      <c r="J48" s="507">
        <f t="shared" si="27"/>
        <v>111.30736743312998</v>
      </c>
      <c r="K48" s="13"/>
      <c r="L48" s="13"/>
      <c r="M48" s="13"/>
    </row>
    <row r="49" spans="1:13" hidden="1" x14ac:dyDescent="0.2">
      <c r="A49" s="504" t="s">
        <v>233</v>
      </c>
      <c r="B49" s="505">
        <v>3758.21</v>
      </c>
      <c r="C49" s="506">
        <f t="shared" si="23"/>
        <v>96.918284245082802</v>
      </c>
      <c r="D49" s="507">
        <f t="shared" si="25"/>
        <v>107.85816783377338</v>
      </c>
      <c r="E49" s="508">
        <v>2496.67</v>
      </c>
      <c r="F49" s="506">
        <f>E49/E48*100</f>
        <v>96.392059055178919</v>
      </c>
      <c r="G49" s="509">
        <f t="shared" si="26"/>
        <v>108.63447087541283</v>
      </c>
      <c r="H49" s="505">
        <v>2442.54</v>
      </c>
      <c r="I49" s="506">
        <f t="shared" si="24"/>
        <v>102.97559823943068</v>
      </c>
      <c r="J49" s="507">
        <f t="shared" si="27"/>
        <v>114.61942749882684</v>
      </c>
      <c r="K49" s="13"/>
      <c r="L49" s="13"/>
      <c r="M49" s="13"/>
    </row>
    <row r="50" spans="1:13" hidden="1" x14ac:dyDescent="0.2">
      <c r="A50" s="504" t="s">
        <v>236</v>
      </c>
      <c r="B50" s="505">
        <v>3894.63</v>
      </c>
      <c r="C50" s="506">
        <f>B50/B49*100</f>
        <v>103.62991956277057</v>
      </c>
      <c r="D50" s="507">
        <f t="shared" si="25"/>
        <v>111.77333256801745</v>
      </c>
      <c r="E50" s="508">
        <v>2539.16</v>
      </c>
      <c r="F50" s="506">
        <f>E50/E49*100</f>
        <v>101.70186688669307</v>
      </c>
      <c r="G50" s="509">
        <f t="shared" si="26"/>
        <v>110.48328496277568</v>
      </c>
      <c r="H50" s="505">
        <v>2464.96</v>
      </c>
      <c r="I50" s="506">
        <f>H50/H49*100</f>
        <v>100.91789694334588</v>
      </c>
      <c r="J50" s="507">
        <f t="shared" si="27"/>
        <v>115.67151572031911</v>
      </c>
      <c r="K50" s="13"/>
      <c r="L50" s="13"/>
      <c r="M50" s="13"/>
    </row>
    <row r="51" spans="1:13" hidden="1" x14ac:dyDescent="0.2">
      <c r="A51" s="504" t="s">
        <v>240</v>
      </c>
      <c r="B51" s="505">
        <v>3912.55</v>
      </c>
      <c r="C51" s="506">
        <f>B51/B50*100</f>
        <v>100.46012073033896</v>
      </c>
      <c r="D51" s="507">
        <f t="shared" si="25"/>
        <v>112.2876248421536</v>
      </c>
      <c r="E51" s="508">
        <v>2618.0300000000002</v>
      </c>
      <c r="F51" s="506">
        <f>E51/E50*100</f>
        <v>103.10614533940358</v>
      </c>
      <c r="G51" s="509">
        <f t="shared" si="26"/>
        <v>113.91505636946695</v>
      </c>
      <c r="H51" s="505">
        <v>2519.35</v>
      </c>
      <c r="I51" s="506">
        <f>H51/H50*100</f>
        <v>102.20652667791769</v>
      </c>
      <c r="J51" s="507">
        <f t="shared" si="27"/>
        <v>118.22383857343969</v>
      </c>
      <c r="K51" s="13"/>
      <c r="L51" s="13"/>
      <c r="M51" s="13"/>
    </row>
    <row r="52" spans="1:13" ht="16.5" hidden="1" thickBot="1" x14ac:dyDescent="0.25">
      <c r="A52" s="510" t="s">
        <v>456</v>
      </c>
      <c r="B52" s="511">
        <v>4663.51</v>
      </c>
      <c r="C52" s="512">
        <v>98.945726894678785</v>
      </c>
      <c r="D52" s="513">
        <v>104.97088462568681</v>
      </c>
      <c r="E52" s="511">
        <v>3171.84</v>
      </c>
      <c r="F52" s="512">
        <v>101.01755157027794</v>
      </c>
      <c r="G52" s="513">
        <v>104.26755905615349</v>
      </c>
      <c r="H52" s="511">
        <v>2871.48</v>
      </c>
      <c r="I52" s="512">
        <v>101.24213309828119</v>
      </c>
      <c r="J52" s="513">
        <v>110.06309075716574</v>
      </c>
      <c r="K52" s="13"/>
      <c r="L52" s="13"/>
      <c r="M52" s="13"/>
    </row>
    <row r="53" spans="1:13" ht="16.5" hidden="1" thickBot="1" x14ac:dyDescent="0.25">
      <c r="A53" s="1632" t="s">
        <v>462</v>
      </c>
      <c r="B53" s="1633"/>
      <c r="C53" s="1633"/>
      <c r="D53" s="1633"/>
      <c r="E53" s="1633"/>
      <c r="F53" s="1633"/>
      <c r="G53" s="1633"/>
      <c r="H53" s="1633"/>
      <c r="I53" s="1633"/>
      <c r="J53" s="1634"/>
      <c r="K53" s="13"/>
      <c r="L53" s="13"/>
      <c r="M53" s="13"/>
    </row>
    <row r="54" spans="1:13" hidden="1" x14ac:dyDescent="0.2">
      <c r="A54" s="514" t="s">
        <v>14</v>
      </c>
      <c r="B54" s="515">
        <v>4636.76</v>
      </c>
      <c r="C54" s="494">
        <f>B54/B52*100</f>
        <v>99.426397713310365</v>
      </c>
      <c r="D54" s="495">
        <f>B54/B$52*100</f>
        <v>99.426397713310365</v>
      </c>
      <c r="E54" s="515">
        <v>3230.64</v>
      </c>
      <c r="F54" s="494">
        <f>E54/E52*100</f>
        <v>101.85381355932202</v>
      </c>
      <c r="G54" s="495">
        <f t="shared" ref="G54:G61" si="28">E54/E$52*100</f>
        <v>101.85381355932202</v>
      </c>
      <c r="H54" s="515">
        <v>2922.88</v>
      </c>
      <c r="I54" s="494">
        <f>H54/H52*100</f>
        <v>101.79001769122544</v>
      </c>
      <c r="J54" s="495">
        <f t="shared" ref="J54:J61" si="29">H54/H$52*100</f>
        <v>101.79001769122544</v>
      </c>
      <c r="K54" s="13"/>
      <c r="L54" s="13"/>
      <c r="M54" s="13"/>
    </row>
    <row r="55" spans="1:13" hidden="1" x14ac:dyDescent="0.2">
      <c r="A55" s="516" t="s">
        <v>15</v>
      </c>
      <c r="B55" s="517">
        <v>4730.58</v>
      </c>
      <c r="C55" s="502">
        <f>B55/B54*100</f>
        <v>102.02339564696037</v>
      </c>
      <c r="D55" s="498">
        <f t="shared" ref="D55:D61" si="30">B55/B$52*100</f>
        <v>101.438187116571</v>
      </c>
      <c r="E55" s="517">
        <v>3288.8</v>
      </c>
      <c r="F55" s="502">
        <f t="shared" ref="F55:F62" si="31">E55/E54*100</f>
        <v>101.80026248668996</v>
      </c>
      <c r="G55" s="498">
        <f t="shared" si="28"/>
        <v>103.68744955609361</v>
      </c>
      <c r="H55" s="517">
        <v>2998.3</v>
      </c>
      <c r="I55" s="502">
        <f t="shared" ref="I55:I62" si="32">H55/H54*100</f>
        <v>102.58033172761112</v>
      </c>
      <c r="J55" s="498">
        <f t="shared" si="29"/>
        <v>104.41653781325311</v>
      </c>
      <c r="K55" s="13"/>
      <c r="L55" s="13"/>
      <c r="M55" s="13"/>
    </row>
    <row r="56" spans="1:13" hidden="1" x14ac:dyDescent="0.2">
      <c r="A56" s="518" t="s">
        <v>16</v>
      </c>
      <c r="B56" s="519">
        <v>4763.34</v>
      </c>
      <c r="C56" s="506">
        <f t="shared" ref="C56:C62" si="33">B56/B55*100</f>
        <v>100.69251550549826</v>
      </c>
      <c r="D56" s="507">
        <f t="shared" si="30"/>
        <v>102.14066229084959</v>
      </c>
      <c r="E56" s="519">
        <v>3388</v>
      </c>
      <c r="F56" s="506">
        <f t="shared" si="31"/>
        <v>103.0162977377767</v>
      </c>
      <c r="G56" s="507">
        <f t="shared" si="28"/>
        <v>106.81497175141243</v>
      </c>
      <c r="H56" s="519">
        <v>3080.4</v>
      </c>
      <c r="I56" s="506">
        <f t="shared" si="32"/>
        <v>102.73821832371677</v>
      </c>
      <c r="J56" s="507">
        <f t="shared" si="29"/>
        <v>107.27569058464626</v>
      </c>
      <c r="K56" s="13"/>
      <c r="L56" s="13"/>
      <c r="M56" s="13"/>
    </row>
    <row r="57" spans="1:13" hidden="1" x14ac:dyDescent="0.2">
      <c r="A57" s="518" t="s">
        <v>17</v>
      </c>
      <c r="B57" s="519">
        <v>4923.8</v>
      </c>
      <c r="C57" s="506">
        <f t="shared" si="33"/>
        <v>103.3686446904903</v>
      </c>
      <c r="D57" s="507">
        <f t="shared" si="30"/>
        <v>105.58141828794191</v>
      </c>
      <c r="E57" s="519">
        <v>3444.6</v>
      </c>
      <c r="F57" s="506">
        <f t="shared" si="31"/>
        <v>101.67060212514758</v>
      </c>
      <c r="G57" s="507">
        <f t="shared" si="28"/>
        <v>108.5994249394673</v>
      </c>
      <c r="H57" s="519">
        <v>3137.5</v>
      </c>
      <c r="I57" s="506">
        <f t="shared" si="32"/>
        <v>101.85365536943254</v>
      </c>
      <c r="J57" s="507">
        <f t="shared" si="29"/>
        <v>109.26421218326439</v>
      </c>
      <c r="K57" s="13"/>
      <c r="L57" s="13"/>
      <c r="M57" s="13"/>
    </row>
    <row r="58" spans="1:13" hidden="1" x14ac:dyDescent="0.2">
      <c r="A58" s="518" t="s">
        <v>18</v>
      </c>
      <c r="B58" s="519">
        <v>5473.72</v>
      </c>
      <c r="C58" s="506">
        <f t="shared" si="33"/>
        <v>111.16860961046346</v>
      </c>
      <c r="D58" s="507">
        <f t="shared" si="30"/>
        <v>117.37339471771261</v>
      </c>
      <c r="E58" s="519">
        <v>3637</v>
      </c>
      <c r="F58" s="506">
        <f t="shared" si="31"/>
        <v>105.58555420077805</v>
      </c>
      <c r="G58" s="507">
        <f t="shared" si="28"/>
        <v>114.66530468119451</v>
      </c>
      <c r="H58" s="519">
        <v>3235.71</v>
      </c>
      <c r="I58" s="506">
        <f t="shared" si="32"/>
        <v>103.13019920318725</v>
      </c>
      <c r="J58" s="507">
        <f t="shared" si="29"/>
        <v>112.68439968239375</v>
      </c>
      <c r="K58" s="13"/>
      <c r="L58" s="13"/>
      <c r="M58" s="13"/>
    </row>
    <row r="59" spans="1:13" hidden="1" x14ac:dyDescent="0.2">
      <c r="A59" s="518" t="s">
        <v>19</v>
      </c>
      <c r="B59" s="519">
        <v>4886.84</v>
      </c>
      <c r="C59" s="506">
        <f t="shared" si="33"/>
        <v>89.278223950074178</v>
      </c>
      <c r="D59" s="507">
        <f t="shared" si="30"/>
        <v>104.78888219388401</v>
      </c>
      <c r="E59" s="519">
        <v>3571.24</v>
      </c>
      <c r="F59" s="506">
        <f t="shared" si="31"/>
        <v>98.191916414627428</v>
      </c>
      <c r="G59" s="507">
        <f t="shared" si="28"/>
        <v>112.59206012913639</v>
      </c>
      <c r="H59" s="519">
        <v>3281.88</v>
      </c>
      <c r="I59" s="506">
        <f t="shared" si="32"/>
        <v>101.42688930713817</v>
      </c>
      <c r="J59" s="507">
        <f t="shared" si="29"/>
        <v>114.29228133227465</v>
      </c>
      <c r="K59" s="13"/>
      <c r="L59" s="13"/>
      <c r="M59" s="13"/>
    </row>
    <row r="60" spans="1:13" hidden="1" x14ac:dyDescent="0.2">
      <c r="A60" s="518" t="s">
        <v>219</v>
      </c>
      <c r="B60" s="519">
        <v>4926.45</v>
      </c>
      <c r="C60" s="506">
        <f t="shared" si="33"/>
        <v>100.81054423717575</v>
      </c>
      <c r="D60" s="507">
        <f t="shared" si="30"/>
        <v>105.63824243970743</v>
      </c>
      <c r="E60" s="519">
        <v>3592.64</v>
      </c>
      <c r="F60" s="506">
        <f t="shared" si="31"/>
        <v>100.59923163943057</v>
      </c>
      <c r="G60" s="507">
        <f t="shared" si="28"/>
        <v>113.26674737691687</v>
      </c>
      <c r="H60" s="519">
        <v>3180.11</v>
      </c>
      <c r="I60" s="506">
        <f t="shared" si="32"/>
        <v>96.899033480809777</v>
      </c>
      <c r="J60" s="507">
        <f t="shared" si="29"/>
        <v>110.74811595414211</v>
      </c>
      <c r="K60" s="13"/>
      <c r="L60" s="13"/>
      <c r="M60" s="13"/>
    </row>
    <row r="61" spans="1:13" hidden="1" x14ac:dyDescent="0.2">
      <c r="A61" s="516" t="s">
        <v>227</v>
      </c>
      <c r="B61" s="517">
        <v>4913.3500000000004</v>
      </c>
      <c r="C61" s="502">
        <f>B61/B60*100</f>
        <v>99.73408844096663</v>
      </c>
      <c r="D61" s="498">
        <f t="shared" si="30"/>
        <v>105.35733814230055</v>
      </c>
      <c r="E61" s="517">
        <v>3552.92</v>
      </c>
      <c r="F61" s="502">
        <f>E61/E60*100</f>
        <v>98.894406341854463</v>
      </c>
      <c r="G61" s="498">
        <f t="shared" si="28"/>
        <v>112.01447740112994</v>
      </c>
      <c r="H61" s="517">
        <v>3017.5</v>
      </c>
      <c r="I61" s="502">
        <f>H61/H60*100</f>
        <v>94.886654864139913</v>
      </c>
      <c r="J61" s="498">
        <f t="shared" si="29"/>
        <v>105.08518255394431</v>
      </c>
      <c r="K61" s="13"/>
      <c r="L61" s="13"/>
      <c r="M61" s="13"/>
    </row>
    <row r="62" spans="1:13" hidden="1" x14ac:dyDescent="0.2">
      <c r="A62" s="516" t="s">
        <v>233</v>
      </c>
      <c r="B62" s="517">
        <v>4746.9399999999996</v>
      </c>
      <c r="C62" s="502">
        <f t="shared" si="33"/>
        <v>96.613105111583735</v>
      </c>
      <c r="D62" s="498">
        <f>B62/B$52*100</f>
        <v>101.78899584218752</v>
      </c>
      <c r="E62" s="517">
        <v>3429.76</v>
      </c>
      <c r="F62" s="502">
        <f t="shared" si="31"/>
        <v>96.533555498012902</v>
      </c>
      <c r="G62" s="498">
        <f>E62/E$52*100</f>
        <v>108.13155770782889</v>
      </c>
      <c r="H62" s="517">
        <v>2996.05</v>
      </c>
      <c r="I62" s="502">
        <f t="shared" si="32"/>
        <v>99.289146644573322</v>
      </c>
      <c r="J62" s="498">
        <f>H62/H$52*100</f>
        <v>104.33818100770335</v>
      </c>
      <c r="K62" s="13"/>
      <c r="L62" s="13"/>
      <c r="M62" s="13"/>
    </row>
    <row r="63" spans="1:13" hidden="1" x14ac:dyDescent="0.2">
      <c r="A63" s="520" t="s">
        <v>236</v>
      </c>
      <c r="B63" s="521">
        <v>4675.8999999999996</v>
      </c>
      <c r="C63" s="522">
        <f>B63/B62*100</f>
        <v>98.503456963854603</v>
      </c>
      <c r="D63" s="523">
        <f>B63/B$52*100</f>
        <v>100.26567971334894</v>
      </c>
      <c r="E63" s="521">
        <v>3401.8</v>
      </c>
      <c r="F63" s="522">
        <f>E63/E62*100</f>
        <v>99.184782608695656</v>
      </c>
      <c r="G63" s="523">
        <f>E63/E$52*100</f>
        <v>107.25005044390639</v>
      </c>
      <c r="H63" s="521">
        <v>3043.7</v>
      </c>
      <c r="I63" s="522">
        <f>H63/H62*100</f>
        <v>101.59042739607149</v>
      </c>
      <c r="J63" s="523">
        <f>H63/H$52*100</f>
        <v>105.99760402301253</v>
      </c>
      <c r="K63" s="13"/>
      <c r="L63" s="13"/>
      <c r="M63" s="13"/>
    </row>
    <row r="64" spans="1:13" hidden="1" x14ac:dyDescent="0.2">
      <c r="A64" s="518" t="s">
        <v>240</v>
      </c>
      <c r="B64" s="519">
        <v>4645.1000000000004</v>
      </c>
      <c r="C64" s="506">
        <f>B64/B63*100</f>
        <v>99.341303278513237</v>
      </c>
      <c r="D64" s="507">
        <f>B64/B$52*100</f>
        <v>99.605232968300712</v>
      </c>
      <c r="E64" s="519">
        <v>3472.7</v>
      </c>
      <c r="F64" s="506">
        <f>E64/E63*100</f>
        <v>102.08419072255863</v>
      </c>
      <c r="G64" s="507">
        <f>E64/E$52*100</f>
        <v>109.48534604519773</v>
      </c>
      <c r="H64" s="519">
        <v>3139.4</v>
      </c>
      <c r="I64" s="506">
        <f>H64/H63*100</f>
        <v>103.14419949403688</v>
      </c>
      <c r="J64" s="507">
        <f>H64/H$52*100</f>
        <v>109.33038015239529</v>
      </c>
      <c r="K64" s="13"/>
      <c r="L64" s="13"/>
      <c r="M64" s="13"/>
    </row>
    <row r="65" spans="1:13" ht="16.5" hidden="1" thickBot="1" x14ac:dyDescent="0.25">
      <c r="A65" s="510" t="s">
        <v>517</v>
      </c>
      <c r="B65" s="511">
        <v>4758.3999999999996</v>
      </c>
      <c r="C65" s="512">
        <f>B65/B64*100</f>
        <v>102.43912940517963</v>
      </c>
      <c r="D65" s="513">
        <f>B65/B$52*100</f>
        <v>102.0347334947282</v>
      </c>
      <c r="E65" s="511">
        <v>3603.54</v>
      </c>
      <c r="F65" s="512">
        <f>E65/E64*100</f>
        <v>103.76767356811702</v>
      </c>
      <c r="G65" s="513">
        <f>E65/E$52*100</f>
        <v>113.61039648910412</v>
      </c>
      <c r="H65" s="511">
        <v>3297.89</v>
      </c>
      <c r="I65" s="512">
        <f>H65/H64*100</f>
        <v>105.04841689494808</v>
      </c>
      <c r="J65" s="513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632" t="s">
        <v>519</v>
      </c>
      <c r="B66" s="1633"/>
      <c r="C66" s="1633"/>
      <c r="D66" s="1633"/>
      <c r="E66" s="1633"/>
      <c r="F66" s="1633"/>
      <c r="G66" s="1633"/>
      <c r="H66" s="1633"/>
      <c r="I66" s="1633"/>
      <c r="J66" s="1634"/>
      <c r="K66" s="13"/>
      <c r="L66" s="13"/>
      <c r="M66" s="13"/>
    </row>
    <row r="67" spans="1:13" ht="16.5" hidden="1" customHeight="1" x14ac:dyDescent="0.2">
      <c r="A67" s="524" t="s">
        <v>14</v>
      </c>
      <c r="B67" s="525">
        <v>5223.7700000000004</v>
      </c>
      <c r="C67" s="526">
        <f>B67/B65*100</f>
        <v>109.77996805648959</v>
      </c>
      <c r="D67" s="527">
        <f t="shared" ref="D67:D78" si="34">B67/B$65*100</f>
        <v>109.77996805648959</v>
      </c>
      <c r="E67" s="525">
        <v>3900.95</v>
      </c>
      <c r="F67" s="526">
        <f>E67/E65*100</f>
        <v>108.25327317027144</v>
      </c>
      <c r="G67" s="527">
        <f t="shared" ref="G67:G78" si="35">E67/E$65*100</f>
        <v>108.25327317027144</v>
      </c>
      <c r="H67" s="525">
        <v>3592.51</v>
      </c>
      <c r="I67" s="526">
        <f>H67/H65*100</f>
        <v>108.93359087173921</v>
      </c>
      <c r="J67" s="527">
        <f t="shared" ref="J67:J78" si="36">H67/H$65*100</f>
        <v>108.93359087173921</v>
      </c>
      <c r="K67" s="13"/>
      <c r="L67" s="13"/>
      <c r="M67" s="13"/>
    </row>
    <row r="68" spans="1:13" ht="16.5" hidden="1" customHeight="1" x14ac:dyDescent="0.2">
      <c r="A68" s="518" t="s">
        <v>15</v>
      </c>
      <c r="B68" s="519">
        <v>5449.3</v>
      </c>
      <c r="C68" s="506">
        <f t="shared" ref="C68:C78" si="37">B68/B67*100</f>
        <v>104.31737997653035</v>
      </c>
      <c r="D68" s="507">
        <f t="shared" si="34"/>
        <v>114.51958641560189</v>
      </c>
      <c r="E68" s="519">
        <v>4060.44</v>
      </c>
      <c r="F68" s="506">
        <f t="shared" ref="F68:F78" si="38">E68/E67*100</f>
        <v>104.08849126494827</v>
      </c>
      <c r="G68" s="507">
        <f t="shared" si="35"/>
        <v>112.67919878785861</v>
      </c>
      <c r="H68" s="519">
        <v>3730.03</v>
      </c>
      <c r="I68" s="506">
        <f t="shared" ref="I68:I78" si="39">H68/H67*100</f>
        <v>103.82796429237497</v>
      </c>
      <c r="J68" s="507">
        <f t="shared" si="36"/>
        <v>113.10352983271123</v>
      </c>
      <c r="K68" s="13"/>
      <c r="L68" s="13"/>
      <c r="M68" s="13"/>
    </row>
    <row r="69" spans="1:13" ht="16.5" hidden="1" customHeight="1" x14ac:dyDescent="0.2">
      <c r="A69" s="518" t="s">
        <v>16</v>
      </c>
      <c r="B69" s="519">
        <v>5698.93</v>
      </c>
      <c r="C69" s="506">
        <f t="shared" si="37"/>
        <v>104.58095535206357</v>
      </c>
      <c r="D69" s="507">
        <f t="shared" si="34"/>
        <v>119.76567753866847</v>
      </c>
      <c r="E69" s="519">
        <v>4141.03</v>
      </c>
      <c r="F69" s="506">
        <f t="shared" si="38"/>
        <v>101.98476027228575</v>
      </c>
      <c r="G69" s="507">
        <f t="shared" si="35"/>
        <v>114.91561076052992</v>
      </c>
      <c r="H69" s="519">
        <v>3774.34</v>
      </c>
      <c r="I69" s="506">
        <f t="shared" si="39"/>
        <v>101.18792610247102</v>
      </c>
      <c r="J69" s="507">
        <f t="shared" si="36"/>
        <v>114.4471161864101</v>
      </c>
      <c r="K69" s="13"/>
      <c r="L69" s="13"/>
      <c r="M69" s="13"/>
    </row>
    <row r="70" spans="1:13" ht="16.5" hidden="1" customHeight="1" x14ac:dyDescent="0.2">
      <c r="A70" s="516" t="s">
        <v>17</v>
      </c>
      <c r="B70" s="517">
        <v>5747.51</v>
      </c>
      <c r="C70" s="506">
        <f t="shared" si="37"/>
        <v>100.85244072132839</v>
      </c>
      <c r="D70" s="507">
        <f t="shared" si="34"/>
        <v>120.78660894418294</v>
      </c>
      <c r="E70" s="519">
        <v>4174.51</v>
      </c>
      <c r="F70" s="506">
        <f t="shared" si="38"/>
        <v>100.80849450499032</v>
      </c>
      <c r="G70" s="507">
        <f t="shared" si="35"/>
        <v>115.84469715890486</v>
      </c>
      <c r="H70" s="519">
        <v>3785.74</v>
      </c>
      <c r="I70" s="506">
        <f t="shared" si="39"/>
        <v>100.30203956188366</v>
      </c>
      <c r="J70" s="507">
        <f t="shared" si="36"/>
        <v>114.79279175472803</v>
      </c>
      <c r="K70" s="13"/>
      <c r="L70" s="13"/>
      <c r="M70" s="13"/>
    </row>
    <row r="71" spans="1:13" ht="16.5" hidden="1" customHeight="1" x14ac:dyDescent="0.2">
      <c r="A71" s="518" t="s">
        <v>18</v>
      </c>
      <c r="B71" s="519">
        <v>5664.71</v>
      </c>
      <c r="C71" s="506">
        <f t="shared" si="37"/>
        <v>98.559376147235938</v>
      </c>
      <c r="D71" s="507">
        <f t="shared" si="34"/>
        <v>119.04652824478816</v>
      </c>
      <c r="E71" s="519">
        <v>4204.16</v>
      </c>
      <c r="F71" s="506">
        <f t="shared" si="38"/>
        <v>100.71026300092704</v>
      </c>
      <c r="G71" s="507">
        <f t="shared" si="35"/>
        <v>116.66749918136054</v>
      </c>
      <c r="H71" s="519">
        <v>3824.29</v>
      </c>
      <c r="I71" s="506">
        <f t="shared" si="39"/>
        <v>101.01829497007191</v>
      </c>
      <c r="J71" s="507">
        <f t="shared" si="36"/>
        <v>115.96172097917155</v>
      </c>
      <c r="K71" s="13"/>
      <c r="L71" s="13"/>
      <c r="M71" s="13"/>
    </row>
    <row r="72" spans="1:13" ht="16.5" hidden="1" customHeight="1" x14ac:dyDescent="0.2">
      <c r="A72" s="518" t="s">
        <v>19</v>
      </c>
      <c r="B72" s="519">
        <v>5577.76</v>
      </c>
      <c r="C72" s="506">
        <f t="shared" si="37"/>
        <v>98.465058228929635</v>
      </c>
      <c r="D72" s="507">
        <f t="shared" si="34"/>
        <v>117.21923335574984</v>
      </c>
      <c r="E72" s="519">
        <v>4148.72</v>
      </c>
      <c r="F72" s="506">
        <f t="shared" si="38"/>
        <v>98.681306134875939</v>
      </c>
      <c r="G72" s="507">
        <f t="shared" si="35"/>
        <v>115.12901202706229</v>
      </c>
      <c r="H72" s="519">
        <v>3792.68</v>
      </c>
      <c r="I72" s="506">
        <f t="shared" si="39"/>
        <v>99.173441344667907</v>
      </c>
      <c r="J72" s="507">
        <f t="shared" si="36"/>
        <v>115.00322933754612</v>
      </c>
      <c r="K72" s="13"/>
      <c r="L72" s="13"/>
      <c r="M72" s="13"/>
    </row>
    <row r="73" spans="1:13" ht="16.5" hidden="1" customHeight="1" x14ac:dyDescent="0.2">
      <c r="A73" s="516" t="s">
        <v>219</v>
      </c>
      <c r="B73" s="517">
        <v>5623.5</v>
      </c>
      <c r="C73" s="502">
        <f t="shared" si="37"/>
        <v>100.82004245431857</v>
      </c>
      <c r="D73" s="498">
        <f t="shared" si="34"/>
        <v>118.18048083389377</v>
      </c>
      <c r="E73" s="517">
        <v>4224.0200000000004</v>
      </c>
      <c r="F73" s="502">
        <f t="shared" si="38"/>
        <v>101.81501764399623</v>
      </c>
      <c r="G73" s="498">
        <f t="shared" si="35"/>
        <v>117.218623908712</v>
      </c>
      <c r="H73" s="517">
        <v>3765.76</v>
      </c>
      <c r="I73" s="502">
        <f t="shared" si="39"/>
        <v>99.290211670902906</v>
      </c>
      <c r="J73" s="498">
        <f t="shared" si="36"/>
        <v>114.18694983762346</v>
      </c>
      <c r="K73" s="13"/>
      <c r="L73" s="13"/>
      <c r="M73" s="13"/>
    </row>
    <row r="74" spans="1:13" ht="16.5" hidden="1" customHeight="1" x14ac:dyDescent="0.2">
      <c r="A74" s="516" t="s">
        <v>227</v>
      </c>
      <c r="B74" s="517">
        <v>5652.44</v>
      </c>
      <c r="C74" s="502">
        <f t="shared" si="37"/>
        <v>100.51462612252155</v>
      </c>
      <c r="D74" s="498">
        <f t="shared" si="34"/>
        <v>118.78866845998655</v>
      </c>
      <c r="E74" s="517">
        <v>4125.17</v>
      </c>
      <c r="F74" s="502">
        <f t="shared" si="38"/>
        <v>97.659812216798201</v>
      </c>
      <c r="G74" s="498">
        <f t="shared" si="35"/>
        <v>114.47548799236307</v>
      </c>
      <c r="H74" s="517">
        <v>3583.85</v>
      </c>
      <c r="I74" s="502">
        <f t="shared" si="39"/>
        <v>95.169368201903453</v>
      </c>
      <c r="J74" s="498">
        <f t="shared" si="36"/>
        <v>108.67099872949069</v>
      </c>
      <c r="K74" s="13"/>
      <c r="L74" s="13"/>
      <c r="M74" s="13"/>
    </row>
    <row r="75" spans="1:13" ht="16.5" hidden="1" customHeight="1" x14ac:dyDescent="0.2">
      <c r="A75" s="528" t="s">
        <v>233</v>
      </c>
      <c r="B75" s="529">
        <v>5500.74</v>
      </c>
      <c r="C75" s="530">
        <f t="shared" si="37"/>
        <v>97.316203267969243</v>
      </c>
      <c r="D75" s="531">
        <f t="shared" si="34"/>
        <v>115.60062205783457</v>
      </c>
      <c r="E75" s="529">
        <v>3994.18</v>
      </c>
      <c r="F75" s="530">
        <f t="shared" si="38"/>
        <v>96.824615712806988</v>
      </c>
      <c r="G75" s="531">
        <f t="shared" si="35"/>
        <v>110.84045133396604</v>
      </c>
      <c r="H75" s="529">
        <v>3516.69</v>
      </c>
      <c r="I75" s="530">
        <f t="shared" si="39"/>
        <v>98.126037641084324</v>
      </c>
      <c r="J75" s="531">
        <f t="shared" si="36"/>
        <v>106.63454511824229</v>
      </c>
      <c r="K75" s="13"/>
      <c r="L75" s="13"/>
      <c r="M75" s="13"/>
    </row>
    <row r="76" spans="1:13" ht="16.5" hidden="1" customHeight="1" x14ac:dyDescent="0.2">
      <c r="A76" s="532" t="s">
        <v>236</v>
      </c>
      <c r="B76" s="533">
        <v>5362.02</v>
      </c>
      <c r="C76" s="534">
        <f t="shared" si="37"/>
        <v>97.478157484265765</v>
      </c>
      <c r="D76" s="535">
        <f t="shared" si="34"/>
        <v>112.68535642232685</v>
      </c>
      <c r="E76" s="533">
        <v>3943.1</v>
      </c>
      <c r="F76" s="534">
        <f t="shared" si="38"/>
        <v>98.721139257619839</v>
      </c>
      <c r="G76" s="535">
        <f t="shared" si="35"/>
        <v>109.42295631517895</v>
      </c>
      <c r="H76" s="533">
        <v>3516.52</v>
      </c>
      <c r="I76" s="534">
        <f t="shared" si="39"/>
        <v>99.995165908851789</v>
      </c>
      <c r="J76" s="535">
        <f t="shared" si="36"/>
        <v>106.62939030713578</v>
      </c>
      <c r="K76" s="13"/>
      <c r="L76" s="13"/>
      <c r="M76" s="13"/>
    </row>
    <row r="77" spans="1:13" ht="16.5" hidden="1" customHeight="1" x14ac:dyDescent="0.2">
      <c r="A77" s="532" t="s">
        <v>240</v>
      </c>
      <c r="B77" s="533">
        <v>5338.1</v>
      </c>
      <c r="C77" s="534">
        <f t="shared" si="37"/>
        <v>99.55389946326197</v>
      </c>
      <c r="D77" s="535">
        <f t="shared" si="34"/>
        <v>112.1826664425017</v>
      </c>
      <c r="E77" s="533">
        <v>4023.2</v>
      </c>
      <c r="F77" s="534">
        <f t="shared" si="38"/>
        <v>102.03139661687504</v>
      </c>
      <c r="G77" s="535">
        <f t="shared" si="35"/>
        <v>111.64577054785016</v>
      </c>
      <c r="H77" s="533">
        <v>3547.2</v>
      </c>
      <c r="I77" s="534">
        <f t="shared" si="39"/>
        <v>100.87245344829547</v>
      </c>
      <c r="J77" s="535">
        <f t="shared" si="36"/>
        <v>107.55968209976683</v>
      </c>
      <c r="K77" s="13"/>
      <c r="L77" s="13"/>
      <c r="M77" s="13"/>
    </row>
    <row r="78" spans="1:13" ht="16.5" customHeight="1" thickBot="1" x14ac:dyDescent="0.25">
      <c r="A78" s="809" t="s">
        <v>654</v>
      </c>
      <c r="B78" s="810">
        <v>5620.83</v>
      </c>
      <c r="C78" s="811">
        <f t="shared" si="37"/>
        <v>105.29645379442123</v>
      </c>
      <c r="D78" s="812">
        <f t="shared" si="34"/>
        <v>118.12436953597849</v>
      </c>
      <c r="E78" s="810">
        <v>4152.71</v>
      </c>
      <c r="F78" s="811">
        <f t="shared" si="38"/>
        <v>103.21907933982899</v>
      </c>
      <c r="G78" s="812">
        <f t="shared" si="35"/>
        <v>115.23973648134891</v>
      </c>
      <c r="H78" s="810">
        <v>3701.89</v>
      </c>
      <c r="I78" s="811">
        <f t="shared" si="39"/>
        <v>104.36090437528192</v>
      </c>
      <c r="J78" s="812">
        <f t="shared" si="36"/>
        <v>112.25025698249486</v>
      </c>
      <c r="K78" s="13"/>
      <c r="L78" s="13"/>
      <c r="M78" s="13"/>
    </row>
    <row r="79" spans="1:13" ht="16.5" customHeight="1" thickBot="1" x14ac:dyDescent="0.25">
      <c r="A79" s="1637" t="s">
        <v>655</v>
      </c>
      <c r="B79" s="1638"/>
      <c r="C79" s="1638"/>
      <c r="D79" s="1638"/>
      <c r="E79" s="1638"/>
      <c r="F79" s="1638"/>
      <c r="G79" s="1638"/>
      <c r="H79" s="1638"/>
      <c r="I79" s="1638"/>
      <c r="J79" s="1639"/>
      <c r="K79" s="13"/>
      <c r="L79" s="13"/>
      <c r="M79" s="13"/>
    </row>
    <row r="80" spans="1:13" ht="16.5" customHeight="1" thickBot="1" x14ac:dyDescent="0.25">
      <c r="A80" s="808" t="s">
        <v>14</v>
      </c>
      <c r="B80" s="804">
        <v>5706.68</v>
      </c>
      <c r="C80" s="813">
        <f>B80/B78*100</f>
        <v>101.52735450102566</v>
      </c>
      <c r="D80" s="814">
        <f t="shared" ref="D80:D88" si="40">B80/B$78*100</f>
        <v>101.52735450102566</v>
      </c>
      <c r="E80" s="804">
        <v>4186.66</v>
      </c>
      <c r="F80" s="813">
        <f>E80/E78*100</f>
        <v>100.81753842671412</v>
      </c>
      <c r="G80" s="814">
        <f>E80/E$78*100</f>
        <v>100.81753842671412</v>
      </c>
      <c r="H80" s="804">
        <v>3726.36</v>
      </c>
      <c r="I80" s="813">
        <f>H80/H78*100</f>
        <v>100.66101369840811</v>
      </c>
      <c r="J80" s="814">
        <f>H80/H$78*100</f>
        <v>100.66101369840811</v>
      </c>
      <c r="K80" s="13"/>
      <c r="L80" s="13"/>
      <c r="M80" s="13"/>
    </row>
    <row r="81" spans="1:14" ht="16.5" customHeight="1" thickBot="1" x14ac:dyDescent="0.25">
      <c r="A81" s="808" t="s">
        <v>15</v>
      </c>
      <c r="B81" s="804">
        <v>5725.77</v>
      </c>
      <c r="C81" s="813">
        <f t="shared" ref="C81:C88" si="41">B81/B80*100</f>
        <v>100.33452024644802</v>
      </c>
      <c r="D81" s="814">
        <f t="shared" si="40"/>
        <v>101.86698405751464</v>
      </c>
      <c r="E81" s="804">
        <v>4200.1400000000003</v>
      </c>
      <c r="F81" s="813">
        <f t="shared" ref="F81:F88" si="42">E81/E80*100</f>
        <v>100.32197503499209</v>
      </c>
      <c r="G81" s="814">
        <f>E81/E$78*100</f>
        <v>101.1421457313417</v>
      </c>
      <c r="H81" s="804">
        <v>3745.11</v>
      </c>
      <c r="I81" s="813">
        <f t="shared" ref="I81:I88" si="43">H81/H80*100</f>
        <v>100.50317199626446</v>
      </c>
      <c r="J81" s="814">
        <f>H81/H$78*100</f>
        <v>101.16751173049443</v>
      </c>
      <c r="K81" s="13"/>
      <c r="L81" s="13"/>
      <c r="M81" s="13"/>
    </row>
    <row r="82" spans="1:14" ht="16.5" customHeight="1" thickBot="1" x14ac:dyDescent="0.25">
      <c r="A82" s="807" t="s">
        <v>16</v>
      </c>
      <c r="B82" s="804">
        <v>5740.27</v>
      </c>
      <c r="C82" s="813">
        <f t="shared" si="41"/>
        <v>100.25324104880218</v>
      </c>
      <c r="D82" s="814">
        <f t="shared" si="40"/>
        <v>102.12495307632503</v>
      </c>
      <c r="E82" s="815">
        <v>4242.49</v>
      </c>
      <c r="F82" s="816">
        <f t="shared" si="42"/>
        <v>101.00829972334253</v>
      </c>
      <c r="G82" s="817">
        <f>E82/E$78*100</f>
        <v>102.16196170693354</v>
      </c>
      <c r="H82" s="815">
        <v>3771.9</v>
      </c>
      <c r="I82" s="816">
        <f t="shared" si="43"/>
        <v>100.71533279396331</v>
      </c>
      <c r="J82" s="817">
        <f>H82/H$78*100</f>
        <v>101.89119611873936</v>
      </c>
      <c r="K82" s="13"/>
      <c r="L82" s="13"/>
      <c r="M82" s="13"/>
    </row>
    <row r="83" spans="1:14" ht="16.5" customHeight="1" thickBot="1" x14ac:dyDescent="0.3">
      <c r="A83" s="806" t="s">
        <v>17</v>
      </c>
      <c r="B83" s="804">
        <v>5772.52</v>
      </c>
      <c r="C83" s="813">
        <f t="shared" si="41"/>
        <v>100.56182026280993</v>
      </c>
      <c r="D83" s="814">
        <f t="shared" si="40"/>
        <v>102.69871175609298</v>
      </c>
      <c r="E83" s="805">
        <v>4328.1099999999997</v>
      </c>
      <c r="F83" s="813">
        <f t="shared" si="42"/>
        <v>102.01815443289199</v>
      </c>
      <c r="G83" s="814">
        <f>E83/E78*100</f>
        <v>104.22374786585145</v>
      </c>
      <c r="H83" s="804">
        <v>3872.49</v>
      </c>
      <c r="I83" s="813">
        <f t="shared" si="43"/>
        <v>102.66682573769188</v>
      </c>
      <c r="J83" s="814">
        <f>H83/H78*100</f>
        <v>104.60845676127599</v>
      </c>
      <c r="K83" s="13"/>
      <c r="L83" s="389"/>
      <c r="M83" s="13"/>
    </row>
    <row r="84" spans="1:14" ht="16.5" customHeight="1" thickBot="1" x14ac:dyDescent="0.3">
      <c r="A84" s="806" t="s">
        <v>18</v>
      </c>
      <c r="B84" s="804">
        <v>5814.3</v>
      </c>
      <c r="C84" s="813">
        <f t="shared" si="41"/>
        <v>100.72377401897266</v>
      </c>
      <c r="D84" s="814">
        <f t="shared" si="40"/>
        <v>103.44201834960319</v>
      </c>
      <c r="E84" s="805">
        <v>4385.75</v>
      </c>
      <c r="F84" s="813">
        <f t="shared" si="42"/>
        <v>101.33175912811829</v>
      </c>
      <c r="G84" s="814">
        <f>E84/E78*100</f>
        <v>105.61175714172191</v>
      </c>
      <c r="H84" s="804">
        <v>4036.68</v>
      </c>
      <c r="I84" s="813">
        <f t="shared" si="43"/>
        <v>104.23990765631414</v>
      </c>
      <c r="J84" s="814">
        <f>H84/H78*100</f>
        <v>109.04375872864942</v>
      </c>
      <c r="K84" s="13"/>
      <c r="L84" s="389"/>
      <c r="M84" s="13"/>
    </row>
    <row r="85" spans="1:14" ht="16.5" customHeight="1" thickBot="1" x14ac:dyDescent="0.3">
      <c r="A85" s="806" t="s">
        <v>19</v>
      </c>
      <c r="B85" s="804">
        <v>5874.92</v>
      </c>
      <c r="C85" s="813">
        <f t="shared" si="41"/>
        <v>101.04260186092908</v>
      </c>
      <c r="D85" s="814">
        <f t="shared" si="40"/>
        <v>104.52050675789874</v>
      </c>
      <c r="E85" s="805">
        <v>4588.34</v>
      </c>
      <c r="F85" s="813">
        <f t="shared" si="42"/>
        <v>104.61927834463889</v>
      </c>
      <c r="G85" s="814">
        <f>E85/E78*100</f>
        <v>110.49025816876208</v>
      </c>
      <c r="H85" s="804">
        <v>4233.1899999999996</v>
      </c>
      <c r="I85" s="813">
        <f t="shared" si="43"/>
        <v>104.86810943646758</v>
      </c>
      <c r="J85" s="814">
        <f>H85/H78*100</f>
        <v>114.35212823719776</v>
      </c>
      <c r="K85" s="13"/>
      <c r="L85" s="389"/>
      <c r="M85" s="13"/>
    </row>
    <row r="86" spans="1:14" ht="16.5" customHeight="1" thickBot="1" x14ac:dyDescent="0.3">
      <c r="A86" s="808" t="s">
        <v>219</v>
      </c>
      <c r="B86" s="804">
        <v>6107.5</v>
      </c>
      <c r="C86" s="813">
        <f t="shared" si="41"/>
        <v>103.95886241855207</v>
      </c>
      <c r="D86" s="814">
        <f t="shared" si="40"/>
        <v>108.65832981961738</v>
      </c>
      <c r="E86" s="804">
        <v>4625.53</v>
      </c>
      <c r="F86" s="813">
        <f t="shared" si="42"/>
        <v>100.81053278527745</v>
      </c>
      <c r="G86" s="814">
        <f>E86/E$78*100</f>
        <v>111.38581793575761</v>
      </c>
      <c r="H86" s="804">
        <v>4066.84</v>
      </c>
      <c r="I86" s="813">
        <f t="shared" si="43"/>
        <v>96.070339389443902</v>
      </c>
      <c r="J86" s="814">
        <f>H86/H$78*100</f>
        <v>109.85847769652798</v>
      </c>
      <c r="K86" s="13"/>
      <c r="L86" s="389"/>
      <c r="M86" s="13"/>
    </row>
    <row r="87" spans="1:14" ht="16.5" customHeight="1" thickBot="1" x14ac:dyDescent="0.3">
      <c r="A87" s="808" t="s">
        <v>227</v>
      </c>
      <c r="B87" s="804">
        <v>5974.9</v>
      </c>
      <c r="C87" s="813">
        <f t="shared" si="41"/>
        <v>97.828898894801469</v>
      </c>
      <c r="D87" s="814">
        <f t="shared" si="40"/>
        <v>106.29924762001342</v>
      </c>
      <c r="E87" s="804">
        <v>4437.6000000000004</v>
      </c>
      <c r="F87" s="813">
        <f t="shared" si="42"/>
        <v>95.937114233395974</v>
      </c>
      <c r="G87" s="814">
        <f>E87/E$78*100</f>
        <v>106.86033939283024</v>
      </c>
      <c r="H87" s="804">
        <v>3839.9</v>
      </c>
      <c r="I87" s="813">
        <f t="shared" si="43"/>
        <v>94.419746043611255</v>
      </c>
      <c r="J87" s="814">
        <f>H87/H$78*100</f>
        <v>103.72809564843905</v>
      </c>
      <c r="K87" s="13"/>
      <c r="L87" s="389"/>
      <c r="M87" s="13"/>
    </row>
    <row r="88" spans="1:14" s="227" customFormat="1" ht="16.5" customHeight="1" thickBot="1" x14ac:dyDescent="0.3">
      <c r="A88" s="808" t="s">
        <v>233</v>
      </c>
      <c r="B88" s="804">
        <v>5756.2</v>
      </c>
      <c r="C88" s="813">
        <f t="shared" si="41"/>
        <v>96.339687693517888</v>
      </c>
      <c r="D88" s="814">
        <f t="shared" si="40"/>
        <v>102.40836317768016</v>
      </c>
      <c r="E88" s="804">
        <v>4228.7</v>
      </c>
      <c r="F88" s="813">
        <f t="shared" si="42"/>
        <v>95.292500450694064</v>
      </c>
      <c r="G88" s="814">
        <f>E88/E$78*100</f>
        <v>101.82988939752595</v>
      </c>
      <c r="H88" s="804">
        <v>3729.05</v>
      </c>
      <c r="I88" s="813">
        <f t="shared" si="43"/>
        <v>97.113206073074821</v>
      </c>
      <c r="J88" s="814">
        <f>H88/H$78*100</f>
        <v>100.73367928274477</v>
      </c>
      <c r="K88" s="13"/>
      <c r="L88" s="1182"/>
      <c r="M88" s="1181"/>
    </row>
    <row r="89" spans="1:14" ht="18" customHeight="1" x14ac:dyDescent="0.2">
      <c r="A89" s="1636" t="s">
        <v>469</v>
      </c>
      <c r="B89" s="1636"/>
      <c r="C89" s="1636"/>
      <c r="D89" s="1636"/>
      <c r="E89" s="1636"/>
      <c r="F89" s="1636"/>
      <c r="G89" s="1636"/>
      <c r="H89" s="1636"/>
      <c r="I89" s="1636"/>
      <c r="J89" s="1636"/>
      <c r="K89" s="13"/>
      <c r="L89" s="13"/>
      <c r="M89" s="13"/>
    </row>
    <row r="90" spans="1:14" ht="9.75" customHeight="1" x14ac:dyDescent="0.2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13"/>
      <c r="L90" s="13"/>
      <c r="M90" s="13"/>
    </row>
    <row r="91" spans="1:14" ht="24" customHeight="1" x14ac:dyDescent="0.3">
      <c r="A91" s="1635" t="s">
        <v>629</v>
      </c>
      <c r="B91" s="1635"/>
      <c r="C91" s="1635"/>
      <c r="D91" s="1635"/>
      <c r="E91" s="1635"/>
      <c r="F91" s="1635"/>
      <c r="G91" s="1635"/>
      <c r="H91" s="1635"/>
      <c r="I91" s="1635"/>
      <c r="J91" s="1635"/>
      <c r="K91" s="229"/>
    </row>
    <row r="92" spans="1:14" ht="6" customHeight="1" x14ac:dyDescent="0.25">
      <c r="A92" s="186"/>
      <c r="B92" s="186"/>
      <c r="C92" s="186"/>
      <c r="D92" s="186"/>
      <c r="E92" s="186"/>
      <c r="F92" s="186"/>
      <c r="G92" s="186"/>
      <c r="H92" s="17"/>
      <c r="I92" s="17"/>
      <c r="J92" s="17"/>
    </row>
    <row r="94" spans="1:14" x14ac:dyDescent="0.25">
      <c r="N94" s="230"/>
    </row>
    <row r="95" spans="1:14" x14ac:dyDescent="0.25">
      <c r="N95" s="230"/>
    </row>
    <row r="96" spans="1:14" x14ac:dyDescent="0.25">
      <c r="N96" s="230"/>
    </row>
    <row r="97" spans="13:14" x14ac:dyDescent="0.25">
      <c r="N97" s="230"/>
    </row>
    <row r="98" spans="13:14" x14ac:dyDescent="0.25">
      <c r="N98" s="230"/>
    </row>
    <row r="99" spans="13:14" x14ac:dyDescent="0.25">
      <c r="N99" s="230"/>
    </row>
    <row r="100" spans="13:14" x14ac:dyDescent="0.25">
      <c r="M100" s="230"/>
      <c r="N100" s="230"/>
    </row>
    <row r="101" spans="13:14" x14ac:dyDescent="0.25">
      <c r="M101" s="230"/>
      <c r="N101" s="230"/>
    </row>
    <row r="102" spans="13:14" x14ac:dyDescent="0.25">
      <c r="M102" s="230"/>
      <c r="N102" s="230"/>
    </row>
    <row r="103" spans="13:14" x14ac:dyDescent="0.25">
      <c r="M103" s="230"/>
      <c r="N103" s="230"/>
    </row>
    <row r="104" spans="13:14" x14ac:dyDescent="0.25">
      <c r="M104" s="230"/>
      <c r="N104" s="230"/>
    </row>
    <row r="105" spans="13:14" x14ac:dyDescent="0.25">
      <c r="M105" s="230"/>
      <c r="N105" s="230"/>
    </row>
    <row r="106" spans="13:14" x14ac:dyDescent="0.25">
      <c r="M106" s="230"/>
      <c r="N106" s="230"/>
    </row>
    <row r="107" spans="13:14" x14ac:dyDescent="0.25">
      <c r="M107" s="230"/>
      <c r="N107" s="230"/>
    </row>
    <row r="108" spans="13:14" x14ac:dyDescent="0.25">
      <c r="M108" s="230"/>
    </row>
    <row r="109" spans="13:14" x14ac:dyDescent="0.25">
      <c r="M109" s="230"/>
    </row>
    <row r="110" spans="13:14" x14ac:dyDescent="0.25">
      <c r="M110" s="230"/>
    </row>
    <row r="111" spans="13:14" x14ac:dyDescent="0.25">
      <c r="M111" s="230"/>
    </row>
    <row r="112" spans="13:14" x14ac:dyDescent="0.25">
      <c r="M112" s="230"/>
    </row>
    <row r="113" spans="13:13" x14ac:dyDescent="0.25">
      <c r="M113" s="230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1:J91"/>
    <mergeCell ref="A89:J89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O43"/>
  <sheetViews>
    <sheetView view="pageBreakPreview" zoomScale="84" zoomScaleNormal="90" zoomScaleSheetLayoutView="84" workbookViewId="0">
      <selection activeCell="H10" sqref="H10"/>
    </sheetView>
  </sheetViews>
  <sheetFormatPr defaultColWidth="9.140625" defaultRowHeight="16.5" x14ac:dyDescent="0.2"/>
  <cols>
    <col min="1" max="1" width="41.7109375" style="12" customWidth="1"/>
    <col min="2" max="2" width="11.28515625" style="12" customWidth="1"/>
    <col min="3" max="5" width="13.28515625" style="49" customWidth="1"/>
    <col min="6" max="6" width="12.85546875" style="50" customWidth="1"/>
    <col min="7" max="16384" width="9.140625" style="12"/>
  </cols>
  <sheetData>
    <row r="1" spans="1:15" ht="40.5" customHeight="1" x14ac:dyDescent="0.2">
      <c r="A1" s="1661" t="s">
        <v>802</v>
      </c>
      <c r="B1" s="1661"/>
      <c r="C1" s="1661"/>
      <c r="D1" s="1661"/>
      <c r="E1" s="1661"/>
      <c r="F1" s="1661"/>
    </row>
    <row r="2" spans="1:15" ht="13.5" customHeight="1" thickBot="1" x14ac:dyDescent="0.25"/>
    <row r="3" spans="1:15" ht="15.75" customHeight="1" x14ac:dyDescent="0.2">
      <c r="A3" s="1532" t="s">
        <v>101</v>
      </c>
      <c r="B3" s="1664" t="s">
        <v>527</v>
      </c>
      <c r="C3" s="1662" t="s">
        <v>835</v>
      </c>
      <c r="D3" s="1662" t="s">
        <v>649</v>
      </c>
      <c r="E3" s="1662" t="s">
        <v>839</v>
      </c>
      <c r="F3" s="1619" t="s">
        <v>852</v>
      </c>
    </row>
    <row r="4" spans="1:15" ht="45.75" customHeight="1" thickBot="1" x14ac:dyDescent="0.25">
      <c r="A4" s="1533"/>
      <c r="B4" s="1665"/>
      <c r="C4" s="1614"/>
      <c r="D4" s="1614"/>
      <c r="E4" s="1614"/>
      <c r="F4" s="1663"/>
    </row>
    <row r="5" spans="1:15" s="51" customFormat="1" ht="47.25" x14ac:dyDescent="0.2">
      <c r="A5" s="633" t="s">
        <v>152</v>
      </c>
      <c r="B5" s="639" t="s">
        <v>698</v>
      </c>
      <c r="C5" s="1438">
        <f>C7+C9+C11</f>
        <v>30529.362022728841</v>
      </c>
      <c r="D5" s="1438">
        <f>D7+D9+D11</f>
        <v>44013.92848715026</v>
      </c>
      <c r="E5" s="1438">
        <f>E7+E9+E11</f>
        <v>34496.040979412777</v>
      </c>
      <c r="F5" s="1438">
        <f>E5/C5*100</f>
        <v>112.99299655764435</v>
      </c>
    </row>
    <row r="6" spans="1:15" ht="15.75" customHeight="1" x14ac:dyDescent="0.25">
      <c r="A6" s="634" t="s">
        <v>47</v>
      </c>
      <c r="B6" s="640"/>
      <c r="C6" s="1413"/>
      <c r="D6" s="1413"/>
      <c r="E6" s="1439"/>
      <c r="F6" s="1413"/>
    </row>
    <row r="7" spans="1:15" ht="16.5" hidden="1" customHeight="1" x14ac:dyDescent="0.25">
      <c r="A7" s="635" t="s">
        <v>267</v>
      </c>
      <c r="B7" s="640" t="s">
        <v>698</v>
      </c>
      <c r="C7" s="1413"/>
      <c r="D7" s="1413"/>
      <c r="E7" s="1413"/>
      <c r="F7" s="1413" t="e">
        <f>E7/C7*100</f>
        <v>#DIV/0!</v>
      </c>
    </row>
    <row r="8" spans="1:15" hidden="1" x14ac:dyDescent="0.25">
      <c r="A8" s="636" t="s">
        <v>46</v>
      </c>
      <c r="B8" s="641" t="s">
        <v>33</v>
      </c>
      <c r="C8" s="1440"/>
      <c r="D8" s="1440"/>
      <c r="E8" s="1440">
        <f>E7/E5*100</f>
        <v>0</v>
      </c>
      <c r="F8" s="1413"/>
    </row>
    <row r="9" spans="1:15" s="2" customFormat="1" ht="18" customHeight="1" x14ac:dyDescent="0.25">
      <c r="A9" s="635" t="s">
        <v>274</v>
      </c>
      <c r="B9" s="640" t="s">
        <v>698</v>
      </c>
      <c r="C9" s="1413">
        <f>'на 01.10.17'!H69</f>
        <v>25395.49742272884</v>
      </c>
      <c r="D9" s="1413">
        <f>'на 01.10.17'!M69</f>
        <v>36772.592787150264</v>
      </c>
      <c r="E9" s="1413">
        <f>'на 01.10.17'!R130</f>
        <v>29084.308479412783</v>
      </c>
      <c r="F9" s="1413">
        <f>E9/C9*100</f>
        <v>114.52545305681817</v>
      </c>
      <c r="G9" s="184"/>
      <c r="H9" s="184"/>
      <c r="K9" s="207"/>
    </row>
    <row r="10" spans="1:15" x14ac:dyDescent="0.25">
      <c r="A10" s="636" t="s">
        <v>46</v>
      </c>
      <c r="B10" s="641" t="s">
        <v>33</v>
      </c>
      <c r="C10" s="1440">
        <f>C9/C5*100</f>
        <v>83.183845780406799</v>
      </c>
      <c r="D10" s="1440">
        <f>D9/D5*100</f>
        <v>83.547626969689645</v>
      </c>
      <c r="E10" s="1440">
        <f>E9/E5*100</f>
        <v>84.312018578509594</v>
      </c>
      <c r="F10" s="1413"/>
    </row>
    <row r="11" spans="1:15" ht="31.5" x14ac:dyDescent="0.2">
      <c r="A11" s="637" t="s">
        <v>361</v>
      </c>
      <c r="B11" s="642" t="s">
        <v>698</v>
      </c>
      <c r="C11" s="1413">
        <f>'на 01.10.17'!F69</f>
        <v>5133.864599999999</v>
      </c>
      <c r="D11" s="1413">
        <f>'на 01.10.17'!K69</f>
        <v>7241.3356999999996</v>
      </c>
      <c r="E11" s="1413">
        <f>'на 01.10.17'!P130-'на 01.10.17'!P119</f>
        <v>5411.7324999999983</v>
      </c>
      <c r="F11" s="1413">
        <f>E11/C11*100</f>
        <v>105.41245088544018</v>
      </c>
    </row>
    <row r="12" spans="1:15" ht="17.25" thickBot="1" x14ac:dyDescent="0.3">
      <c r="A12" s="638" t="s">
        <v>46</v>
      </c>
      <c r="B12" s="643" t="s">
        <v>33</v>
      </c>
      <c r="C12" s="1441">
        <f>C11/C5*100</f>
        <v>16.816154219593198</v>
      </c>
      <c r="D12" s="1441">
        <f>D11/D5*100</f>
        <v>16.452373030310362</v>
      </c>
      <c r="E12" s="1441">
        <f>E11/E5*100</f>
        <v>15.687981421490418</v>
      </c>
      <c r="F12" s="1412"/>
    </row>
    <row r="13" spans="1:15" ht="15.75" x14ac:dyDescent="0.2">
      <c r="A13" s="1660"/>
      <c r="B13" s="1660"/>
      <c r="C13" s="1660"/>
      <c r="D13" s="1660"/>
      <c r="E13" s="1660"/>
      <c r="F13" s="1660"/>
    </row>
    <row r="14" spans="1:15" s="13" customFormat="1" ht="16.5" customHeight="1" x14ac:dyDescent="0.25">
      <c r="A14" s="1659"/>
      <c r="B14" s="1558"/>
      <c r="C14" s="1558"/>
      <c r="D14" s="1558"/>
      <c r="E14" s="1558"/>
      <c r="F14" s="1558"/>
      <c r="I14" s="52"/>
      <c r="K14" s="52"/>
      <c r="M14" s="52"/>
      <c r="O14" s="52"/>
    </row>
    <row r="15" spans="1:15" s="13" customFormat="1" x14ac:dyDescent="0.25">
      <c r="A15" s="133"/>
      <c r="B15" s="134"/>
      <c r="C15" s="135"/>
      <c r="D15" s="135"/>
      <c r="E15" s="136"/>
      <c r="F15" s="137"/>
    </row>
    <row r="16" spans="1:15" s="13" customFormat="1" x14ac:dyDescent="0.25">
      <c r="A16" s="133"/>
      <c r="B16" s="134"/>
      <c r="C16" s="135"/>
      <c r="D16" s="135"/>
      <c r="E16" s="136"/>
      <c r="F16" s="137"/>
    </row>
    <row r="17" spans="1:6" s="13" customFormat="1" x14ac:dyDescent="0.25">
      <c r="A17" s="133"/>
      <c r="B17" s="134"/>
      <c r="C17" s="135"/>
      <c r="D17" s="135"/>
      <c r="E17" s="136"/>
      <c r="F17" s="137"/>
    </row>
    <row r="18" spans="1:6" s="13" customFormat="1" x14ac:dyDescent="0.25">
      <c r="A18" s="133"/>
      <c r="B18" s="134"/>
      <c r="C18" s="135"/>
      <c r="D18" s="135"/>
      <c r="E18" s="136"/>
      <c r="F18" s="137"/>
    </row>
    <row r="19" spans="1:6" s="13" customFormat="1" x14ac:dyDescent="0.25">
      <c r="A19" s="133"/>
      <c r="B19" s="134"/>
      <c r="C19" s="135"/>
      <c r="D19" s="135"/>
      <c r="E19" s="136"/>
      <c r="F19" s="137"/>
    </row>
    <row r="20" spans="1:6" s="13" customFormat="1" x14ac:dyDescent="0.25">
      <c r="A20" s="133"/>
      <c r="B20" s="134"/>
      <c r="C20" s="135"/>
      <c r="D20" s="135"/>
      <c r="E20" s="136"/>
      <c r="F20" s="137"/>
    </row>
    <row r="21" spans="1:6" s="13" customFormat="1" x14ac:dyDescent="0.25">
      <c r="A21" s="133"/>
      <c r="B21" s="134"/>
      <c r="C21" s="135"/>
      <c r="D21" s="135"/>
      <c r="E21" s="136"/>
      <c r="F21" s="137"/>
    </row>
    <row r="22" spans="1:6" s="13" customFormat="1" x14ac:dyDescent="0.25">
      <c r="A22" s="133"/>
      <c r="B22" s="134"/>
      <c r="C22" s="135"/>
      <c r="D22" s="135"/>
      <c r="E22" s="136"/>
      <c r="F22" s="137"/>
    </row>
    <row r="23" spans="1:6" s="13" customFormat="1" x14ac:dyDescent="0.25">
      <c r="A23" s="133"/>
      <c r="B23" s="134"/>
      <c r="C23" s="135"/>
      <c r="D23" s="135"/>
      <c r="E23" s="136"/>
      <c r="F23" s="137"/>
    </row>
    <row r="24" spans="1:6" s="13" customFormat="1" x14ac:dyDescent="0.25">
      <c r="A24" s="133"/>
      <c r="B24" s="134"/>
      <c r="C24" s="135"/>
      <c r="D24" s="135"/>
      <c r="E24" s="136"/>
      <c r="F24" s="137"/>
    </row>
    <row r="25" spans="1:6" s="13" customFormat="1" x14ac:dyDescent="0.25">
      <c r="A25" s="133"/>
      <c r="B25" s="134"/>
      <c r="C25" s="135"/>
      <c r="D25" s="135"/>
      <c r="E25" s="136"/>
      <c r="F25" s="137"/>
    </row>
    <row r="26" spans="1:6" s="13" customFormat="1" x14ac:dyDescent="0.25">
      <c r="A26" s="133"/>
      <c r="B26" s="134"/>
      <c r="C26" s="135"/>
      <c r="D26" s="135"/>
      <c r="E26" s="136"/>
      <c r="F26" s="137"/>
    </row>
    <row r="27" spans="1:6" ht="21" customHeight="1" x14ac:dyDescent="0.2"/>
    <row r="28" spans="1:6" ht="21" customHeight="1" x14ac:dyDescent="0.2"/>
    <row r="29" spans="1:6" ht="21" customHeight="1" x14ac:dyDescent="0.2"/>
    <row r="30" spans="1:6" ht="18.75" customHeight="1" x14ac:dyDescent="0.2">
      <c r="C30" s="12"/>
      <c r="D30" s="12"/>
      <c r="E30" s="12"/>
      <c r="F30" s="12"/>
    </row>
    <row r="33" spans="3:6" ht="66.75" customHeight="1" x14ac:dyDescent="0.2">
      <c r="C33" s="12"/>
      <c r="D33" s="12"/>
      <c r="E33" s="12"/>
      <c r="F33" s="12"/>
    </row>
    <row r="34" spans="3:6" ht="12.75" x14ac:dyDescent="0.2">
      <c r="C34" s="12"/>
      <c r="D34" s="12"/>
      <c r="E34" s="12"/>
      <c r="F34" s="12"/>
    </row>
    <row r="35" spans="3:6" ht="16.5" customHeight="1" x14ac:dyDescent="0.2">
      <c r="C35" s="12"/>
      <c r="D35" s="12"/>
      <c r="E35" s="12"/>
      <c r="F35" s="12"/>
    </row>
    <row r="36" spans="3:6" ht="12.75" customHeight="1" x14ac:dyDescent="0.2">
      <c r="C36" s="12"/>
      <c r="D36" s="12"/>
      <c r="E36" s="12"/>
      <c r="F36" s="12"/>
    </row>
    <row r="37" spans="3:6" ht="12.75" x14ac:dyDescent="0.2">
      <c r="C37" s="12"/>
      <c r="D37" s="12"/>
      <c r="E37" s="12"/>
      <c r="F37" s="12"/>
    </row>
    <row r="38" spans="3:6" ht="12.75" x14ac:dyDescent="0.2">
      <c r="C38" s="12"/>
      <c r="D38" s="12"/>
      <c r="E38" s="12"/>
      <c r="F38" s="12"/>
    </row>
    <row r="39" spans="3:6" ht="12.75" x14ac:dyDescent="0.2">
      <c r="C39" s="12"/>
      <c r="D39" s="12"/>
      <c r="E39" s="12"/>
      <c r="F39" s="12"/>
    </row>
    <row r="40" spans="3:6" ht="12.75" x14ac:dyDescent="0.2">
      <c r="C40" s="12"/>
      <c r="D40" s="12"/>
      <c r="E40" s="12"/>
      <c r="F40" s="12"/>
    </row>
    <row r="41" spans="3:6" ht="12.75" x14ac:dyDescent="0.2">
      <c r="C41" s="12"/>
      <c r="D41" s="12"/>
      <c r="E41" s="12"/>
      <c r="F41" s="12"/>
    </row>
    <row r="42" spans="3:6" ht="12.75" x14ac:dyDescent="0.2">
      <c r="C42" s="12"/>
      <c r="D42" s="12"/>
      <c r="E42" s="12"/>
      <c r="F42" s="12"/>
    </row>
    <row r="43" spans="3:6" ht="12.75" x14ac:dyDescent="0.2">
      <c r="C43" s="12"/>
      <c r="D43" s="12"/>
      <c r="E43" s="12"/>
      <c r="F43" s="12"/>
    </row>
  </sheetData>
  <mergeCells count="9">
    <mergeCell ref="A14:F14"/>
    <mergeCell ref="A13:F13"/>
    <mergeCell ref="A1:F1"/>
    <mergeCell ref="A3:A4"/>
    <mergeCell ref="C3:C4"/>
    <mergeCell ref="E3:E4"/>
    <mergeCell ref="F3:F4"/>
    <mergeCell ref="B3:B4"/>
    <mergeCell ref="D3:D4"/>
  </mergeCells>
  <phoneticPr fontId="0" type="noConversion"/>
  <printOptions horizontalCentered="1"/>
  <pageMargins left="1.1023622047244095" right="0.31496062992125984" top="0.6692913385826772" bottom="0.31496062992125984" header="0.31496062992125984" footer="0.39370078740157483"/>
  <pageSetup paperSize="9" scale="84" orientation="portrait" r:id="rId1"/>
  <headerFooter alignWithMargins="0">
    <oddFooter>&amp;C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1"/>
  <sheetViews>
    <sheetView view="pageBreakPreview" topLeftCell="A51" zoomScale="69" zoomScaleNormal="100" zoomScaleSheetLayoutView="69" workbookViewId="0">
      <selection activeCell="H10" sqref="H10"/>
    </sheetView>
  </sheetViews>
  <sheetFormatPr defaultColWidth="9.140625" defaultRowHeight="15" x14ac:dyDescent="0.25"/>
  <cols>
    <col min="1" max="1" width="8.140625" style="4" customWidth="1"/>
    <col min="2" max="2" width="108" style="184" customWidth="1"/>
    <col min="3" max="3" width="10.140625" style="54" customWidth="1"/>
    <col min="4" max="4" width="13.140625" style="54" customWidth="1"/>
    <col min="5" max="5" width="14.42578125" style="54" customWidth="1"/>
    <col min="6" max="6" width="11.85546875" style="54" customWidth="1"/>
    <col min="7" max="7" width="14.5703125" style="54" customWidth="1"/>
    <col min="8" max="8" width="12" style="54" customWidth="1"/>
    <col min="9" max="9" width="13.5703125" style="55" customWidth="1"/>
    <col min="10" max="10" width="14.5703125" style="55" customWidth="1"/>
    <col min="11" max="11" width="11.85546875" style="55" customWidth="1"/>
    <col min="12" max="12" width="15.140625" style="55" customWidth="1"/>
    <col min="13" max="13" width="11.85546875" style="55" customWidth="1"/>
    <col min="14" max="14" width="14" style="55" customWidth="1"/>
    <col min="15" max="15" width="14.42578125" style="55" customWidth="1"/>
    <col min="16" max="16" width="11.85546875" style="55" customWidth="1"/>
    <col min="17" max="17" width="14.42578125" style="55" customWidth="1"/>
    <col min="18" max="18" width="11.85546875" style="55" customWidth="1"/>
    <col min="19" max="19" width="10.5703125" style="75" hidden="1" customWidth="1"/>
    <col min="20" max="20" width="15.85546875" style="76" hidden="1" customWidth="1"/>
    <col min="21" max="21" width="9.140625" style="184"/>
    <col min="22" max="16384" width="9.140625" style="2"/>
  </cols>
  <sheetData>
    <row r="1" spans="2:21" ht="15" customHeight="1" x14ac:dyDescent="0.2"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</row>
    <row r="2" spans="2:21" ht="17.25" customHeight="1" x14ac:dyDescent="0.25"/>
    <row r="3" spans="2:21" ht="15.75" customHeight="1" x14ac:dyDescent="0.25"/>
    <row r="12" spans="2:21" s="4" customFormat="1" ht="12.75" x14ac:dyDescent="0.2"/>
    <row r="39" spans="1:18" s="5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4" customFormat="1" ht="12.75" x14ac:dyDescent="0.2"/>
    <row r="41" spans="1:18" s="4" customFormat="1" ht="12.75" x14ac:dyDescent="0.2"/>
    <row r="42" spans="1:18" s="4" customFormat="1" ht="12.75" x14ac:dyDescent="0.2"/>
    <row r="43" spans="1:18" s="4" customFormat="1" ht="12.75" x14ac:dyDescent="0.2"/>
    <row r="44" spans="1:18" s="4" customFormat="1" ht="12.75" x14ac:dyDescent="0.2"/>
    <row r="45" spans="1:18" s="4" customFormat="1" ht="12.75" x14ac:dyDescent="0.2"/>
    <row r="46" spans="1:18" s="4" customFormat="1" ht="12.75" x14ac:dyDescent="0.2"/>
    <row r="47" spans="1:18" s="4" customFormat="1" ht="18" customHeight="1" x14ac:dyDescent="0.2"/>
    <row r="48" spans="1:18" s="4" customFormat="1" ht="12.75" x14ac:dyDescent="0.2"/>
    <row r="49" spans="1:18" s="4" customFormat="1" ht="12.75" x14ac:dyDescent="0.2"/>
    <row r="50" spans="1:18" s="4" customFormat="1" ht="12.75" x14ac:dyDescent="0.2"/>
    <row r="51" spans="1:18" s="4" customFormat="1" ht="15.75" customHeight="1" x14ac:dyDescent="0.2"/>
    <row r="52" spans="1:18" s="4" customFormat="1" ht="15.75" customHeight="1" x14ac:dyDescent="0.2"/>
    <row r="53" spans="1:18" s="4" customFormat="1" ht="15.75" customHeight="1" x14ac:dyDescent="0.2"/>
    <row r="54" spans="1:18" ht="15.75" customHeight="1" x14ac:dyDescent="0.25">
      <c r="B54" s="4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1:18" ht="15.75" customHeight="1" x14ac:dyDescent="0.25">
      <c r="B55" s="4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1:18" ht="15" customHeight="1" x14ac:dyDescent="0.25">
      <c r="B56" s="4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18" ht="15.75" customHeight="1" x14ac:dyDescent="0.25">
      <c r="B57" s="4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1:18" ht="15.75" customHeight="1" x14ac:dyDescent="0.25">
      <c r="B58" s="4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1:18" ht="15.75" customHeight="1" x14ac:dyDescent="0.25">
      <c r="B59" s="4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1:18" ht="15.75" customHeight="1" x14ac:dyDescent="0.25">
      <c r="B60" s="4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1:18" ht="15.75" customHeight="1" x14ac:dyDescent="0.25">
      <c r="B61" s="4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1:18" ht="15" customHeight="1" x14ac:dyDescent="0.25">
      <c r="B62" s="4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1:18" ht="17.25" customHeight="1" x14ac:dyDescent="0.25"/>
    <row r="64" spans="1:18" ht="21" customHeight="1" x14ac:dyDescent="0.25">
      <c r="A64" s="1669" t="s">
        <v>799</v>
      </c>
      <c r="B64" s="1669"/>
      <c r="C64" s="1669"/>
      <c r="D64" s="1669"/>
      <c r="E64" s="1669"/>
      <c r="F64" s="1669"/>
      <c r="G64" s="1669"/>
      <c r="H64" s="1669"/>
      <c r="I64" s="1669"/>
      <c r="J64" s="1669"/>
      <c r="K64" s="1669"/>
      <c r="L64" s="1669"/>
      <c r="M64" s="1669"/>
      <c r="N64" s="1669"/>
      <c r="O64" s="1669"/>
      <c r="P64" s="1669"/>
      <c r="Q64" s="1669"/>
      <c r="R64" s="1669"/>
    </row>
    <row r="65" spans="1:20" ht="15" customHeight="1" thickBot="1" x14ac:dyDescent="0.35">
      <c r="A65" s="1140"/>
      <c r="B65" s="1140"/>
      <c r="C65" s="1140"/>
      <c r="D65" s="1140"/>
      <c r="E65" s="1140"/>
      <c r="F65" s="1140"/>
      <c r="G65" s="1140"/>
      <c r="H65" s="1140"/>
      <c r="I65" s="1140"/>
      <c r="J65" s="1140"/>
      <c r="K65" s="1140"/>
      <c r="L65" s="1140"/>
      <c r="M65" s="1140"/>
      <c r="N65" s="1140"/>
      <c r="O65" s="1140"/>
      <c r="P65" s="1140"/>
      <c r="Q65" s="1668" t="s">
        <v>698</v>
      </c>
      <c r="R65" s="1668"/>
      <c r="S65" s="1042"/>
      <c r="T65" s="1093"/>
    </row>
    <row r="66" spans="1:20" ht="21" customHeight="1" thickBot="1" x14ac:dyDescent="0.35">
      <c r="A66" s="1106"/>
      <c r="B66" s="1106"/>
      <c r="C66" s="1680" t="s">
        <v>183</v>
      </c>
      <c r="D66" s="1677" t="s">
        <v>855</v>
      </c>
      <c r="E66" s="1678"/>
      <c r="F66" s="1678"/>
      <c r="G66" s="1678"/>
      <c r="H66" s="1679"/>
      <c r="I66" s="1674" t="s">
        <v>798</v>
      </c>
      <c r="J66" s="1675"/>
      <c r="K66" s="1675"/>
      <c r="L66" s="1675"/>
      <c r="M66" s="1676"/>
      <c r="N66" s="1674" t="s">
        <v>856</v>
      </c>
      <c r="O66" s="1675"/>
      <c r="P66" s="1675"/>
      <c r="Q66" s="1675"/>
      <c r="R66" s="1676"/>
      <c r="S66" s="1109"/>
      <c r="T66" s="1098"/>
    </row>
    <row r="67" spans="1:20" ht="23.25" customHeight="1" thickBot="1" x14ac:dyDescent="0.35">
      <c r="A67" s="1107"/>
      <c r="B67" s="1107"/>
      <c r="C67" s="1681"/>
      <c r="D67" s="1670" t="s">
        <v>48</v>
      </c>
      <c r="E67" s="1666" t="s">
        <v>184</v>
      </c>
      <c r="F67" s="1667"/>
      <c r="G67" s="1666" t="s">
        <v>814</v>
      </c>
      <c r="H67" s="1667"/>
      <c r="I67" s="1672" t="s">
        <v>48</v>
      </c>
      <c r="J67" s="1666" t="s">
        <v>184</v>
      </c>
      <c r="K67" s="1667"/>
      <c r="L67" s="1666" t="s">
        <v>185</v>
      </c>
      <c r="M67" s="1667"/>
      <c r="N67" s="1672" t="s">
        <v>48</v>
      </c>
      <c r="O67" s="1666" t="s">
        <v>184</v>
      </c>
      <c r="P67" s="1667"/>
      <c r="Q67" s="1666" t="s">
        <v>185</v>
      </c>
      <c r="R67" s="1667"/>
      <c r="S67" s="1137" t="s">
        <v>186</v>
      </c>
      <c r="T67" s="1110"/>
    </row>
    <row r="68" spans="1:20" ht="96" customHeight="1" thickBot="1" x14ac:dyDescent="0.35">
      <c r="A68" s="1108"/>
      <c r="B68" s="1108"/>
      <c r="C68" s="1682"/>
      <c r="D68" s="1671"/>
      <c r="E68" s="1094" t="s">
        <v>402</v>
      </c>
      <c r="F68" s="1095" t="s">
        <v>49</v>
      </c>
      <c r="G68" s="1094" t="s">
        <v>402</v>
      </c>
      <c r="H68" s="333" t="s">
        <v>49</v>
      </c>
      <c r="I68" s="1673"/>
      <c r="J68" s="1094" t="s">
        <v>402</v>
      </c>
      <c r="K68" s="1095" t="s">
        <v>49</v>
      </c>
      <c r="L68" s="1094" t="s">
        <v>402</v>
      </c>
      <c r="M68" s="333" t="s">
        <v>49</v>
      </c>
      <c r="N68" s="1673"/>
      <c r="O68" s="1094" t="s">
        <v>402</v>
      </c>
      <c r="P68" s="333" t="s">
        <v>49</v>
      </c>
      <c r="Q68" s="1094" t="s">
        <v>402</v>
      </c>
      <c r="R68" s="333" t="s">
        <v>49</v>
      </c>
      <c r="S68" s="1096" t="s">
        <v>187</v>
      </c>
      <c r="T68" s="1097" t="s">
        <v>49</v>
      </c>
    </row>
    <row r="69" spans="1:20" ht="21" thickBot="1" x14ac:dyDescent="0.35">
      <c r="A69" s="293" t="s">
        <v>73</v>
      </c>
      <c r="B69" s="294" t="s">
        <v>252</v>
      </c>
      <c r="C69" s="295"/>
      <c r="D69" s="323">
        <f>F69+H69</f>
        <v>30529.362022728841</v>
      </c>
      <c r="E69" s="1162">
        <f>F69/D69*100</f>
        <v>16.816154219593198</v>
      </c>
      <c r="F69" s="1150">
        <f>F70+F102</f>
        <v>5133.864599999999</v>
      </c>
      <c r="G69" s="1162">
        <f>H69/D69*100</f>
        <v>83.183845780406799</v>
      </c>
      <c r="H69" s="1151">
        <f>H70+H102</f>
        <v>25395.49742272884</v>
      </c>
      <c r="I69" s="296">
        <f>K69+M69</f>
        <v>44013.92848715026</v>
      </c>
      <c r="J69" s="1034">
        <f>K69/I69*100</f>
        <v>16.452373030310362</v>
      </c>
      <c r="K69" s="297">
        <f>K70+K102</f>
        <v>7241.3356999999996</v>
      </c>
      <c r="L69" s="1035">
        <f>M69/I69*100</f>
        <v>83.547626969689645</v>
      </c>
      <c r="M69" s="298">
        <f>M70+M102</f>
        <v>36772.592787150264</v>
      </c>
      <c r="N69" s="296">
        <f>P69+R69</f>
        <v>34496.040979412785</v>
      </c>
      <c r="O69" s="1034">
        <f>P69/N69*100</f>
        <v>15.687981421490418</v>
      </c>
      <c r="P69" s="297">
        <f>P70+P102</f>
        <v>5411.7324999999992</v>
      </c>
      <c r="Q69" s="1035">
        <f>R69/N69*100</f>
        <v>84.31201857850958</v>
      </c>
      <c r="R69" s="298">
        <f>R70+R102</f>
        <v>29084.308479412783</v>
      </c>
      <c r="S69" s="108" t="e">
        <f>T69/N69*100</f>
        <v>#REF!</v>
      </c>
      <c r="T69" s="80" t="e">
        <f>T71+T72+#REF!+T73+#REF!+T74+T75+T77+T83+T87+#REF!+T103+T108+T114+T115+T116+T117+T118</f>
        <v>#REF!</v>
      </c>
    </row>
    <row r="70" spans="1:20" ht="21" thickBot="1" x14ac:dyDescent="0.35">
      <c r="A70" s="299"/>
      <c r="B70" s="300" t="s">
        <v>279</v>
      </c>
      <c r="C70" s="295"/>
      <c r="D70" s="323">
        <f>F70+H70</f>
        <v>28924.874579999996</v>
      </c>
      <c r="E70" s="1162">
        <f>F70/D70*100</f>
        <v>12.24529112547668</v>
      </c>
      <c r="F70" s="1151">
        <f>F71+F72+F73+F74+F75+F76+F77+F83+F87+0.0005</f>
        <v>3541.9350999999997</v>
      </c>
      <c r="G70" s="1162">
        <f t="shared" ref="G70:G74" si="0">H70/D70*100</f>
        <v>87.754708874523317</v>
      </c>
      <c r="H70" s="1151">
        <f>H71+H72+H73+H74+H75+H76+H77+H83+H87+H88</f>
        <v>25382.939479999997</v>
      </c>
      <c r="I70" s="301">
        <f>K70+M70</f>
        <v>41808.529880000002</v>
      </c>
      <c r="J70" s="1035">
        <f>K70/I70*100</f>
        <v>12.084505277993287</v>
      </c>
      <c r="K70" s="301">
        <f>K71+K72+K73+K74+K75+K76+K77+K83+K87</f>
        <v>5052.3540000000003</v>
      </c>
      <c r="L70" s="1035">
        <f>M70/I70*100</f>
        <v>87.915494722006713</v>
      </c>
      <c r="M70" s="298">
        <f>M71+M72+M73+M74+M75+M76+M77+M83+M87+M88</f>
        <v>36756.175880000003</v>
      </c>
      <c r="N70" s="301">
        <f>P70+R70</f>
        <v>32740.254730000001</v>
      </c>
      <c r="O70" s="1035">
        <f>P70/N70*100</f>
        <v>11.195488643041477</v>
      </c>
      <c r="P70" s="301">
        <f>P71+P72+P73+P74+P75+P76+P77+P83+P87</f>
        <v>3665.4314999999997</v>
      </c>
      <c r="Q70" s="1035">
        <f>R70/N70*100</f>
        <v>88.804511356958528</v>
      </c>
      <c r="R70" s="298">
        <f>R71+R72+R73+R74+R75+R76+R77+R83+R87+R88</f>
        <v>29074.823230000002</v>
      </c>
      <c r="S70" s="108" t="e">
        <f>T70/N70*100</f>
        <v>#REF!</v>
      </c>
      <c r="T70" s="81" t="e">
        <f>T71+T72+#REF!+T73+#REF!+T74+T75+T77+T83+T87+#REF!</f>
        <v>#REF!</v>
      </c>
    </row>
    <row r="71" spans="1:20" ht="21.75" customHeight="1" x14ac:dyDescent="0.2">
      <c r="A71" s="344" t="s">
        <v>76</v>
      </c>
      <c r="B71" s="345" t="s">
        <v>72</v>
      </c>
      <c r="C71" s="419" t="s">
        <v>188</v>
      </c>
      <c r="D71" s="650">
        <f>F71+H71</f>
        <v>16758.51268</v>
      </c>
      <c r="E71" s="1163">
        <f>F71/D71*100</f>
        <v>4.9999687681114668</v>
      </c>
      <c r="F71" s="1152">
        <v>837.92039999999997</v>
      </c>
      <c r="G71" s="1163">
        <f t="shared" si="0"/>
        <v>95.000031231888542</v>
      </c>
      <c r="H71" s="1152">
        <v>15920.592280000001</v>
      </c>
      <c r="I71" s="648">
        <f>K71+M71</f>
        <v>25140.275429999998</v>
      </c>
      <c r="J71" s="1036">
        <f>K71/I71*100</f>
        <v>5.0001596183785333</v>
      </c>
      <c r="K71" s="644">
        <v>1257.0539000000001</v>
      </c>
      <c r="L71" s="1038">
        <f>M71/I71*100</f>
        <v>94.999840381621468</v>
      </c>
      <c r="M71" s="1152">
        <v>23883.221529999999</v>
      </c>
      <c r="N71" s="648">
        <f>P71+R71</f>
        <v>17847.625820000001</v>
      </c>
      <c r="O71" s="1036">
        <f>P71/N71*100</f>
        <v>5.0005401782902235</v>
      </c>
      <c r="P71" s="644">
        <v>892.47770000000003</v>
      </c>
      <c r="Q71" s="1038">
        <f>R71/N71*100</f>
        <v>94.999459821709777</v>
      </c>
      <c r="R71" s="268">
        <v>16955.148120000002</v>
      </c>
      <c r="S71" s="109">
        <f>T71/N71*100</f>
        <v>2.2103730227688065</v>
      </c>
      <c r="T71" s="82">
        <v>394.49910633000002</v>
      </c>
    </row>
    <row r="72" spans="1:20" ht="21.75" customHeight="1" x14ac:dyDescent="0.2">
      <c r="A72" s="346" t="s">
        <v>77</v>
      </c>
      <c r="B72" s="347" t="s">
        <v>65</v>
      </c>
      <c r="C72" s="272" t="s">
        <v>188</v>
      </c>
      <c r="D72" s="281">
        <f t="shared" ref="D72:D87" si="1">F72+H72</f>
        <v>8381.2271799999999</v>
      </c>
      <c r="E72" s="1164">
        <f>F72/D72*100</f>
        <v>29.854607759242246</v>
      </c>
      <c r="F72" s="1153">
        <v>2502.1824999999999</v>
      </c>
      <c r="G72" s="1164">
        <f t="shared" si="0"/>
        <v>70.145392240757758</v>
      </c>
      <c r="H72" s="1153">
        <v>5879.04468</v>
      </c>
      <c r="I72" s="1103">
        <f>K72+M72</f>
        <v>11538.98907</v>
      </c>
      <c r="J72" s="1037">
        <f>K72/I72*100</f>
        <v>30.017959796888867</v>
      </c>
      <c r="K72" s="270">
        <v>3463.7691</v>
      </c>
      <c r="L72" s="1036">
        <f t="shared" ref="L72:L73" si="2">M72/I72*100</f>
        <v>69.98204020311114</v>
      </c>
      <c r="M72" s="1157">
        <v>8075.2199700000001</v>
      </c>
      <c r="N72" s="273">
        <f>P72+R72</f>
        <v>8538.760119999999</v>
      </c>
      <c r="O72" s="1037">
        <f>P72/N72*100</f>
        <v>29.800402684224842</v>
      </c>
      <c r="P72" s="270">
        <v>2544.5848999999998</v>
      </c>
      <c r="Q72" s="1036">
        <f t="shared" ref="Q72:Q86" si="3">R72/N72*100</f>
        <v>70.199597315775179</v>
      </c>
      <c r="R72" s="268">
        <v>5994.1752200000001</v>
      </c>
      <c r="S72" s="110"/>
      <c r="T72" s="83"/>
    </row>
    <row r="73" spans="1:20" ht="21.75" customHeight="1" x14ac:dyDescent="0.2">
      <c r="A73" s="346" t="s">
        <v>78</v>
      </c>
      <c r="B73" s="343" t="s">
        <v>172</v>
      </c>
      <c r="C73" s="272" t="s">
        <v>189</v>
      </c>
      <c r="D73" s="281">
        <f t="shared" si="1"/>
        <v>48.53069</v>
      </c>
      <c r="E73" s="1164">
        <f>F73/D73*100</f>
        <v>35.878327713865183</v>
      </c>
      <c r="F73" s="1153">
        <v>17.411999999999999</v>
      </c>
      <c r="G73" s="1164">
        <f t="shared" si="0"/>
        <v>64.12167228613481</v>
      </c>
      <c r="H73" s="1153">
        <v>31.118690000000001</v>
      </c>
      <c r="I73" s="1103">
        <f t="shared" ref="I73:I75" si="4">K73+M73</f>
        <v>64.086370000000002</v>
      </c>
      <c r="J73" s="1037">
        <f>K73/I73*100</f>
        <v>36.981342522598801</v>
      </c>
      <c r="K73" s="270">
        <v>23.7</v>
      </c>
      <c r="L73" s="1036">
        <f t="shared" si="2"/>
        <v>63.018657477401199</v>
      </c>
      <c r="M73" s="268">
        <v>40.386369999999999</v>
      </c>
      <c r="N73" s="273">
        <f t="shared" ref="N73:N119" si="5">P73+R73</f>
        <v>50.726439999999997</v>
      </c>
      <c r="O73" s="1037">
        <f>P73/N73*100</f>
        <v>24.844045826988843</v>
      </c>
      <c r="P73" s="270">
        <v>12.602499999999999</v>
      </c>
      <c r="Q73" s="1036">
        <f t="shared" si="3"/>
        <v>75.155954173011153</v>
      </c>
      <c r="R73" s="268">
        <v>38.123939999999997</v>
      </c>
      <c r="S73" s="110">
        <f>T73/N73*100</f>
        <v>1.1967506491683627E-2</v>
      </c>
      <c r="T73" s="83">
        <v>6.0706900000000001E-3</v>
      </c>
    </row>
    <row r="74" spans="1:20" ht="21.75" customHeight="1" x14ac:dyDescent="0.2">
      <c r="A74" s="274" t="s">
        <v>79</v>
      </c>
      <c r="B74" s="343" t="s">
        <v>407</v>
      </c>
      <c r="C74" s="272" t="s">
        <v>190</v>
      </c>
      <c r="D74" s="281">
        <f t="shared" si="1"/>
        <v>243.55376000000001</v>
      </c>
      <c r="E74" s="1164"/>
      <c r="F74" s="1153"/>
      <c r="G74" s="1164">
        <f t="shared" si="0"/>
        <v>100</v>
      </c>
      <c r="H74" s="1153">
        <v>243.55376000000001</v>
      </c>
      <c r="I74" s="1103">
        <f t="shared" si="4"/>
        <v>318.79709000000003</v>
      </c>
      <c r="J74" s="1037"/>
      <c r="K74" s="270"/>
      <c r="L74" s="1036">
        <f>M74/I74*100</f>
        <v>100</v>
      </c>
      <c r="M74" s="268">
        <v>318.79709000000003</v>
      </c>
      <c r="N74" s="273">
        <f t="shared" si="5"/>
        <v>256.36309999999997</v>
      </c>
      <c r="O74" s="1037"/>
      <c r="P74" s="270"/>
      <c r="Q74" s="1036">
        <f>R74/N74*100</f>
        <v>100</v>
      </c>
      <c r="R74" s="268">
        <v>256.36309999999997</v>
      </c>
      <c r="S74" s="110"/>
      <c r="T74" s="83"/>
    </row>
    <row r="75" spans="1:20" ht="21.75" customHeight="1" x14ac:dyDescent="0.2">
      <c r="A75" s="339" t="s">
        <v>80</v>
      </c>
      <c r="B75" s="343" t="s">
        <v>210</v>
      </c>
      <c r="C75" s="420" t="s">
        <v>190</v>
      </c>
      <c r="D75" s="281">
        <f t="shared" si="1"/>
        <v>122.66930000000001</v>
      </c>
      <c r="E75" s="1164">
        <f>F75/D75*100</f>
        <v>100</v>
      </c>
      <c r="F75" s="1153">
        <v>122.66930000000001</v>
      </c>
      <c r="G75" s="1164"/>
      <c r="H75" s="1153"/>
      <c r="I75" s="1103">
        <f t="shared" si="4"/>
        <v>167.12270000000001</v>
      </c>
      <c r="J75" s="1037">
        <f>K75/I75*100</f>
        <v>100</v>
      </c>
      <c r="K75" s="270">
        <v>167.12270000000001</v>
      </c>
      <c r="L75" s="1036"/>
      <c r="M75" s="268"/>
      <c r="N75" s="273">
        <f t="shared" si="5"/>
        <v>122.5325</v>
      </c>
      <c r="O75" s="1037">
        <f>P75/N75*100</f>
        <v>100</v>
      </c>
      <c r="P75" s="270">
        <v>122.5325</v>
      </c>
      <c r="Q75" s="1036"/>
      <c r="R75" s="268"/>
      <c r="S75" s="110"/>
      <c r="T75" s="83"/>
    </row>
    <row r="76" spans="1:20" ht="21.75" customHeight="1" x14ac:dyDescent="0.2">
      <c r="A76" s="339" t="s">
        <v>81</v>
      </c>
      <c r="B76" s="343" t="s">
        <v>359</v>
      </c>
      <c r="C76" s="420" t="s">
        <v>190</v>
      </c>
      <c r="D76" s="281">
        <f t="shared" si="1"/>
        <v>1.7092000000000001</v>
      </c>
      <c r="E76" s="1164">
        <f>F76/D76*100</f>
        <v>100</v>
      </c>
      <c r="F76" s="1153">
        <v>1.7092000000000001</v>
      </c>
      <c r="G76" s="1164"/>
      <c r="H76" s="1153"/>
      <c r="I76" s="1103">
        <f>K76+M76</f>
        <v>2.6254</v>
      </c>
      <c r="J76" s="1037">
        <f t="shared" ref="J76:J78" si="6">K76/I76*100</f>
        <v>100</v>
      </c>
      <c r="K76" s="270">
        <v>2.6254</v>
      </c>
      <c r="L76" s="1036"/>
      <c r="M76" s="268"/>
      <c r="N76" s="273">
        <f>P76+R76</f>
        <v>2.6461999999999999</v>
      </c>
      <c r="O76" s="1037">
        <f t="shared" ref="O76:O82" si="7">P76/N76*100</f>
        <v>100</v>
      </c>
      <c r="P76" s="270">
        <v>2.6461999999999999</v>
      </c>
      <c r="Q76" s="1036"/>
      <c r="R76" s="268"/>
      <c r="S76" s="110"/>
      <c r="T76" s="83"/>
    </row>
    <row r="77" spans="1:20" ht="21.75" customHeight="1" x14ac:dyDescent="0.2">
      <c r="A77" s="274" t="s">
        <v>82</v>
      </c>
      <c r="B77" s="348" t="s">
        <v>142</v>
      </c>
      <c r="C77" s="275" t="s">
        <v>191</v>
      </c>
      <c r="D77" s="281">
        <f t="shared" si="1"/>
        <v>555.67596000000003</v>
      </c>
      <c r="E77" s="1164">
        <f>F77/D77*100</f>
        <v>3.4204466934290259</v>
      </c>
      <c r="F77" s="1154">
        <f>SUM(F78:F82)</f>
        <v>19.006599999999999</v>
      </c>
      <c r="G77" s="1164">
        <f>H77/D77*100</f>
        <v>96.579553306570958</v>
      </c>
      <c r="H77" s="1154">
        <f>SUM(H78:H82)</f>
        <v>536.66935999999998</v>
      </c>
      <c r="I77" s="1103">
        <f t="shared" ref="I77:I82" si="8">K77+M77</f>
        <v>860.55742999999995</v>
      </c>
      <c r="J77" s="1037">
        <f t="shared" si="6"/>
        <v>9.6911719186481253</v>
      </c>
      <c r="K77" s="270">
        <f>SUM(K78:K82)</f>
        <v>83.398099999999999</v>
      </c>
      <c r="L77" s="1036">
        <f>M77/I77*100</f>
        <v>90.308828081351876</v>
      </c>
      <c r="M77" s="268">
        <f>SUM(M78:M82)</f>
        <v>777.15932999999995</v>
      </c>
      <c r="N77" s="273">
        <f t="shared" si="5"/>
        <v>933.92580999999996</v>
      </c>
      <c r="O77" s="1037">
        <f t="shared" si="7"/>
        <v>4.8780748440821</v>
      </c>
      <c r="P77" s="270">
        <f>SUM(P78:P82)</f>
        <v>45.557599999999994</v>
      </c>
      <c r="Q77" s="1036">
        <f>R77/N77*100</f>
        <v>95.121925155917893</v>
      </c>
      <c r="R77" s="268">
        <f>SUM(R78:R82)</f>
        <v>888.36820999999998</v>
      </c>
      <c r="S77" s="110"/>
      <c r="T77" s="84"/>
    </row>
    <row r="78" spans="1:20" ht="21.75" customHeight="1" x14ac:dyDescent="0.2">
      <c r="A78" s="276" t="s">
        <v>165</v>
      </c>
      <c r="B78" s="277" t="s">
        <v>143</v>
      </c>
      <c r="C78" s="275"/>
      <c r="D78" s="281">
        <f t="shared" si="1"/>
        <v>13.846399999999999</v>
      </c>
      <c r="E78" s="1164">
        <f>F78/D78*100</f>
        <v>100</v>
      </c>
      <c r="F78" s="1154">
        <v>13.846399999999999</v>
      </c>
      <c r="G78" s="1164"/>
      <c r="H78" s="1154"/>
      <c r="I78" s="1103">
        <f t="shared" si="8"/>
        <v>73.661699999999996</v>
      </c>
      <c r="J78" s="1037">
        <f t="shared" si="6"/>
        <v>100</v>
      </c>
      <c r="K78" s="270">
        <v>73.661699999999996</v>
      </c>
      <c r="L78" s="1036"/>
      <c r="M78" s="268"/>
      <c r="N78" s="273">
        <f t="shared" si="5"/>
        <v>38.435899999999997</v>
      </c>
      <c r="O78" s="1037">
        <f t="shared" si="7"/>
        <v>100</v>
      </c>
      <c r="P78" s="270">
        <v>38.435899999999997</v>
      </c>
      <c r="Q78" s="1036"/>
      <c r="R78" s="268"/>
      <c r="S78" s="110"/>
      <c r="T78" s="83"/>
    </row>
    <row r="79" spans="1:20" ht="21.75" customHeight="1" x14ac:dyDescent="0.2">
      <c r="A79" s="276" t="s">
        <v>166</v>
      </c>
      <c r="B79" s="278" t="s">
        <v>173</v>
      </c>
      <c r="C79" s="272"/>
      <c r="D79" s="281">
        <f t="shared" si="1"/>
        <v>491.33546999999999</v>
      </c>
      <c r="E79" s="1164"/>
      <c r="F79" s="1153"/>
      <c r="G79" s="1164">
        <f>H79/D79*100</f>
        <v>100</v>
      </c>
      <c r="H79" s="1153">
        <v>491.33546999999999</v>
      </c>
      <c r="I79" s="1103">
        <f t="shared" si="8"/>
        <v>681.86127999999997</v>
      </c>
      <c r="J79" s="1037"/>
      <c r="K79" s="270"/>
      <c r="L79" s="1036">
        <f t="shared" ref="L79:L81" si="9">M79/I79*100</f>
        <v>100</v>
      </c>
      <c r="M79" s="268">
        <v>681.86127999999997</v>
      </c>
      <c r="N79" s="273">
        <f t="shared" si="5"/>
        <v>832.53647999999998</v>
      </c>
      <c r="O79" s="1037"/>
      <c r="P79" s="270"/>
      <c r="Q79" s="1036">
        <f t="shared" si="3"/>
        <v>100</v>
      </c>
      <c r="R79" s="268">
        <v>832.53647999999998</v>
      </c>
      <c r="S79" s="110"/>
      <c r="T79" s="83"/>
    </row>
    <row r="80" spans="1:20" ht="21.75" customHeight="1" x14ac:dyDescent="0.2">
      <c r="A80" s="276" t="s">
        <v>167</v>
      </c>
      <c r="B80" s="279" t="s">
        <v>281</v>
      </c>
      <c r="C80" s="272"/>
      <c r="D80" s="281">
        <f t="shared" si="1"/>
        <v>44.969889999999999</v>
      </c>
      <c r="E80" s="1164"/>
      <c r="F80" s="1153"/>
      <c r="G80" s="1164">
        <f>H80/D80*100</f>
        <v>100</v>
      </c>
      <c r="H80" s="1153">
        <v>44.969889999999999</v>
      </c>
      <c r="I80" s="1103">
        <f t="shared" si="8"/>
        <v>94.829049999999995</v>
      </c>
      <c r="J80" s="1037"/>
      <c r="K80" s="270"/>
      <c r="L80" s="1036">
        <f t="shared" si="9"/>
        <v>100</v>
      </c>
      <c r="M80" s="268">
        <v>94.829049999999995</v>
      </c>
      <c r="N80" s="273">
        <f t="shared" si="5"/>
        <v>55.639229999999998</v>
      </c>
      <c r="O80" s="1037"/>
      <c r="P80" s="270"/>
      <c r="Q80" s="1036">
        <f t="shared" si="3"/>
        <v>100</v>
      </c>
      <c r="R80" s="268">
        <v>55.639229999999998</v>
      </c>
      <c r="S80" s="110"/>
      <c r="T80" s="83"/>
    </row>
    <row r="81" spans="1:20" ht="21.75" customHeight="1" x14ac:dyDescent="0.2">
      <c r="A81" s="276" t="s">
        <v>4</v>
      </c>
      <c r="B81" s="279" t="s">
        <v>424</v>
      </c>
      <c r="C81" s="272"/>
      <c r="D81" s="281">
        <f t="shared" si="1"/>
        <v>0.36399999999999999</v>
      </c>
      <c r="E81" s="1164"/>
      <c r="F81" s="1153"/>
      <c r="G81" s="1164">
        <f>H81/D81*100</f>
        <v>100</v>
      </c>
      <c r="H81" s="1153">
        <v>0.36399999999999999</v>
      </c>
      <c r="I81" s="1103">
        <f t="shared" si="8"/>
        <v>0.46899999999999997</v>
      </c>
      <c r="J81" s="1037"/>
      <c r="K81" s="270"/>
      <c r="L81" s="1036">
        <f t="shared" si="9"/>
        <v>100</v>
      </c>
      <c r="M81" s="268">
        <v>0.46899999999999997</v>
      </c>
      <c r="N81" s="273">
        <f t="shared" si="5"/>
        <v>0.1925</v>
      </c>
      <c r="O81" s="1037"/>
      <c r="P81" s="270"/>
      <c r="Q81" s="1036">
        <f t="shared" si="3"/>
        <v>100</v>
      </c>
      <c r="R81" s="268">
        <v>0.1925</v>
      </c>
      <c r="S81" s="110"/>
      <c r="T81" s="83"/>
    </row>
    <row r="82" spans="1:20" ht="21.75" customHeight="1" x14ac:dyDescent="0.2">
      <c r="A82" s="276" t="s">
        <v>356</v>
      </c>
      <c r="B82" s="277" t="s">
        <v>144</v>
      </c>
      <c r="C82" s="275"/>
      <c r="D82" s="281">
        <f t="shared" si="1"/>
        <v>5.1601999999999997</v>
      </c>
      <c r="E82" s="1164">
        <f>F82/D82*100</f>
        <v>100</v>
      </c>
      <c r="F82" s="1154">
        <v>5.1601999999999997</v>
      </c>
      <c r="G82" s="1164"/>
      <c r="H82" s="1154"/>
      <c r="I82" s="1103">
        <f t="shared" si="8"/>
        <v>9.7363999999999997</v>
      </c>
      <c r="J82" s="1037">
        <f t="shared" ref="J82" si="10">K82/I82*100</f>
        <v>100</v>
      </c>
      <c r="K82" s="270">
        <v>9.7363999999999997</v>
      </c>
      <c r="L82" s="1036"/>
      <c r="M82" s="268"/>
      <c r="N82" s="273">
        <f t="shared" si="5"/>
        <v>7.1216999999999997</v>
      </c>
      <c r="O82" s="1037">
        <f t="shared" si="7"/>
        <v>100</v>
      </c>
      <c r="P82" s="270">
        <v>7.1216999999999997</v>
      </c>
      <c r="Q82" s="1036"/>
      <c r="R82" s="268"/>
      <c r="S82" s="110"/>
      <c r="T82" s="83"/>
    </row>
    <row r="83" spans="1:20" ht="21.75" customHeight="1" x14ac:dyDescent="0.2">
      <c r="A83" s="276" t="s">
        <v>87</v>
      </c>
      <c r="B83" s="349" t="s">
        <v>408</v>
      </c>
      <c r="C83" s="272" t="s">
        <v>192</v>
      </c>
      <c r="D83" s="281">
        <f t="shared" si="1"/>
        <v>2771.9607099999998</v>
      </c>
      <c r="E83" s="1164"/>
      <c r="F83" s="1153"/>
      <c r="G83" s="1164">
        <f>H83/D83*100</f>
        <v>100</v>
      </c>
      <c r="H83" s="1153">
        <f>SUM(H84:H86)</f>
        <v>2771.9607099999998</v>
      </c>
      <c r="I83" s="1103">
        <f>K83+M83</f>
        <v>3661.3917000000001</v>
      </c>
      <c r="J83" s="1037"/>
      <c r="K83" s="270"/>
      <c r="L83" s="1036">
        <f t="shared" ref="L83:L84" si="11">M83/I83*100</f>
        <v>100</v>
      </c>
      <c r="M83" s="268">
        <f>SUM(M84:M86)</f>
        <v>3661.3917000000001</v>
      </c>
      <c r="N83" s="273">
        <f>P83+R83</f>
        <v>4942.6447500000004</v>
      </c>
      <c r="O83" s="1037"/>
      <c r="P83" s="270"/>
      <c r="Q83" s="1036">
        <f t="shared" si="3"/>
        <v>100</v>
      </c>
      <c r="R83" s="268">
        <f>SUM(R84:R86)</f>
        <v>4942.6447500000004</v>
      </c>
      <c r="S83" s="110">
        <f>T83/N83*100</f>
        <v>19.623844985622323</v>
      </c>
      <c r="T83" s="84">
        <f>T84+T85+T86</f>
        <v>969.9369439300001</v>
      </c>
    </row>
    <row r="84" spans="1:20" ht="21.75" customHeight="1" x14ac:dyDescent="0.2">
      <c r="A84" s="276" t="s">
        <v>145</v>
      </c>
      <c r="B84" s="277" t="s">
        <v>175</v>
      </c>
      <c r="C84" s="272"/>
      <c r="D84" s="281">
        <f t="shared" si="1"/>
        <v>2771.90798</v>
      </c>
      <c r="E84" s="1164"/>
      <c r="F84" s="1153"/>
      <c r="G84" s="1164">
        <f>H84/D84*100</f>
        <v>100</v>
      </c>
      <c r="H84" s="1153">
        <v>2771.90798</v>
      </c>
      <c r="I84" s="1103">
        <f t="shared" ref="I84:I101" si="12">K84+M84</f>
        <v>3661.3203699999999</v>
      </c>
      <c r="J84" s="1037"/>
      <c r="K84" s="270"/>
      <c r="L84" s="1036">
        <f t="shared" si="11"/>
        <v>100</v>
      </c>
      <c r="M84" s="268">
        <v>3661.3203699999999</v>
      </c>
      <c r="N84" s="273">
        <f t="shared" si="5"/>
        <v>4942.6374100000003</v>
      </c>
      <c r="O84" s="1037"/>
      <c r="P84" s="270"/>
      <c r="Q84" s="1036">
        <f t="shared" si="3"/>
        <v>100</v>
      </c>
      <c r="R84" s="268">
        <v>4942.6374100000003</v>
      </c>
      <c r="S84" s="110">
        <f>T84/N84*100</f>
        <v>18.846235716691993</v>
      </c>
      <c r="T84" s="83">
        <v>931.50109691</v>
      </c>
    </row>
    <row r="85" spans="1:20" ht="21.75" customHeight="1" x14ac:dyDescent="0.2">
      <c r="A85" s="350" t="s">
        <v>357</v>
      </c>
      <c r="B85" s="277" t="s">
        <v>176</v>
      </c>
      <c r="C85" s="272"/>
      <c r="D85" s="281">
        <f t="shared" si="1"/>
        <v>0</v>
      </c>
      <c r="E85" s="1164"/>
      <c r="F85" s="1153"/>
      <c r="G85" s="1164"/>
      <c r="H85" s="1153"/>
      <c r="I85" s="1103"/>
      <c r="J85" s="1037"/>
      <c r="K85" s="270"/>
      <c r="L85" s="1036"/>
      <c r="M85" s="268"/>
      <c r="N85" s="273"/>
      <c r="O85" s="1037"/>
      <c r="P85" s="270"/>
      <c r="Q85" s="1036"/>
      <c r="R85" s="268"/>
      <c r="S85" s="110" t="e">
        <f>T85/N85*100</f>
        <v>#DIV/0!</v>
      </c>
      <c r="T85" s="83">
        <v>38.427483000000002</v>
      </c>
    </row>
    <row r="86" spans="1:20" ht="21.75" customHeight="1" x14ac:dyDescent="0.2">
      <c r="A86" s="350" t="s">
        <v>358</v>
      </c>
      <c r="B86" s="277" t="s">
        <v>743</v>
      </c>
      <c r="C86" s="272"/>
      <c r="D86" s="281">
        <f t="shared" si="1"/>
        <v>5.2729999999999999E-2</v>
      </c>
      <c r="E86" s="1164"/>
      <c r="F86" s="1153"/>
      <c r="G86" s="1164">
        <f>H86/D86*100</f>
        <v>100</v>
      </c>
      <c r="H86" s="1153">
        <v>5.2729999999999999E-2</v>
      </c>
      <c r="I86" s="1104">
        <f>K86+M86</f>
        <v>7.1330000000000005E-2</v>
      </c>
      <c r="J86" s="1037"/>
      <c r="K86" s="270"/>
      <c r="L86" s="1036">
        <f>M86/I86*100</f>
        <v>100</v>
      </c>
      <c r="M86" s="1033">
        <v>7.1330000000000005E-2</v>
      </c>
      <c r="N86" s="273">
        <f t="shared" si="5"/>
        <v>7.3400000000000002E-3</v>
      </c>
      <c r="O86" s="1037"/>
      <c r="P86" s="270"/>
      <c r="Q86" s="1036">
        <f t="shared" si="3"/>
        <v>100</v>
      </c>
      <c r="R86" s="268">
        <v>7.3400000000000002E-3</v>
      </c>
      <c r="S86" s="110">
        <f>T86/N86*100</f>
        <v>113.95122615803814</v>
      </c>
      <c r="T86" s="83">
        <v>8.3640199999999998E-3</v>
      </c>
    </row>
    <row r="87" spans="1:20" ht="16.5" thickBot="1" x14ac:dyDescent="0.25">
      <c r="A87" s="346" t="s">
        <v>83</v>
      </c>
      <c r="B87" s="349" t="s">
        <v>89</v>
      </c>
      <c r="C87" s="272" t="s">
        <v>193</v>
      </c>
      <c r="D87" s="281">
        <f t="shared" si="1"/>
        <v>41.034599999999998</v>
      </c>
      <c r="E87" s="1164">
        <f>F87/D87*100</f>
        <v>100</v>
      </c>
      <c r="F87" s="1155">
        <v>41.034599999999998</v>
      </c>
      <c r="G87" s="1164"/>
      <c r="H87" s="1155"/>
      <c r="I87" s="1132">
        <f t="shared" si="12"/>
        <v>54.684800000000003</v>
      </c>
      <c r="J87" s="1037">
        <f>K87/I87*100</f>
        <v>100</v>
      </c>
      <c r="K87" s="270">
        <v>54.684800000000003</v>
      </c>
      <c r="L87" s="1036"/>
      <c r="M87" s="1159"/>
      <c r="N87" s="273">
        <f t="shared" si="5"/>
        <v>45.030099999999997</v>
      </c>
      <c r="O87" s="1037">
        <f>P87/N87*100</f>
        <v>100</v>
      </c>
      <c r="P87" s="270">
        <v>45.030099999999997</v>
      </c>
      <c r="Q87" s="1036"/>
      <c r="R87" s="1191"/>
      <c r="S87" s="110">
        <f>T87/N87*100</f>
        <v>173.70692754402063</v>
      </c>
      <c r="T87" s="83">
        <v>78.220403180000019</v>
      </c>
    </row>
    <row r="88" spans="1:20" ht="15.75" hidden="1" customHeight="1" x14ac:dyDescent="0.2">
      <c r="A88" s="1111" t="s">
        <v>84</v>
      </c>
      <c r="B88" s="1112" t="s">
        <v>370</v>
      </c>
      <c r="C88" s="1113" t="s">
        <v>394</v>
      </c>
      <c r="D88" s="1143"/>
      <c r="E88" s="1165"/>
      <c r="F88" s="1143"/>
      <c r="G88" s="1165"/>
      <c r="H88" s="1143"/>
      <c r="I88" s="1133">
        <f t="shared" si="12"/>
        <v>-1.1E-4</v>
      </c>
      <c r="J88" s="1115"/>
      <c r="K88" s="1116"/>
      <c r="L88" s="1115">
        <f>M88/I88*100</f>
        <v>100</v>
      </c>
      <c r="M88" s="1117">
        <f>SUM(M89:M101)</f>
        <v>-1.1E-4</v>
      </c>
      <c r="N88" s="1118">
        <f t="shared" si="5"/>
        <v>-1.1E-4</v>
      </c>
      <c r="O88" s="1115"/>
      <c r="P88" s="1116"/>
      <c r="Q88" s="1115">
        <f>R88/N88*100</f>
        <v>100</v>
      </c>
      <c r="R88" s="1117">
        <f>SUM(R89:R101)</f>
        <v>-1.1E-4</v>
      </c>
      <c r="S88" s="105"/>
      <c r="T88" s="89"/>
    </row>
    <row r="89" spans="1:20" ht="15.75" hidden="1" customHeight="1" x14ac:dyDescent="0.2">
      <c r="A89" s="1119" t="s">
        <v>340</v>
      </c>
      <c r="B89" s="1120" t="s">
        <v>371</v>
      </c>
      <c r="C89" s="1113"/>
      <c r="D89" s="1144"/>
      <c r="E89" s="1166"/>
      <c r="F89" s="1144"/>
      <c r="G89" s="1166"/>
      <c r="H89" s="1144"/>
      <c r="I89" s="1114">
        <f t="shared" si="12"/>
        <v>-1.1E-4</v>
      </c>
      <c r="J89" s="1115"/>
      <c r="K89" s="1116"/>
      <c r="L89" s="1115"/>
      <c r="M89" s="1117">
        <v>-1.1E-4</v>
      </c>
      <c r="N89" s="1114">
        <f t="shared" si="5"/>
        <v>-1.1E-4</v>
      </c>
      <c r="O89" s="1115"/>
      <c r="P89" s="1116"/>
      <c r="Q89" s="1115"/>
      <c r="R89" s="1117">
        <v>-1.1E-4</v>
      </c>
      <c r="S89" s="105"/>
      <c r="T89" s="89"/>
    </row>
    <row r="90" spans="1:20" ht="15.75" hidden="1" customHeight="1" x14ac:dyDescent="0.2">
      <c r="A90" s="1111" t="s">
        <v>341</v>
      </c>
      <c r="B90" s="1120" t="s">
        <v>372</v>
      </c>
      <c r="C90" s="1113"/>
      <c r="D90" s="1144"/>
      <c r="E90" s="1166"/>
      <c r="F90" s="1144"/>
      <c r="G90" s="1166"/>
      <c r="H90" s="1144"/>
      <c r="I90" s="1114">
        <f t="shared" si="12"/>
        <v>0</v>
      </c>
      <c r="J90" s="1115"/>
      <c r="K90" s="1116"/>
      <c r="L90" s="1115"/>
      <c r="M90" s="1117"/>
      <c r="N90" s="1114">
        <f t="shared" si="5"/>
        <v>0</v>
      </c>
      <c r="O90" s="1115"/>
      <c r="P90" s="1116"/>
      <c r="Q90" s="1115"/>
      <c r="R90" s="1117"/>
      <c r="S90" s="105"/>
      <c r="T90" s="89"/>
    </row>
    <row r="91" spans="1:20" ht="15.75" hidden="1" customHeight="1" x14ac:dyDescent="0.2">
      <c r="A91" s="1121" t="s">
        <v>342</v>
      </c>
      <c r="B91" s="1122" t="s">
        <v>373</v>
      </c>
      <c r="C91" s="1123"/>
      <c r="D91" s="1145"/>
      <c r="E91" s="1167"/>
      <c r="F91" s="1145"/>
      <c r="G91" s="1167"/>
      <c r="H91" s="1145"/>
      <c r="I91" s="1114">
        <f t="shared" si="12"/>
        <v>0</v>
      </c>
      <c r="J91" s="1115"/>
      <c r="K91" s="1116"/>
      <c r="L91" s="1115"/>
      <c r="M91" s="1117"/>
      <c r="N91" s="1114">
        <f t="shared" si="5"/>
        <v>0</v>
      </c>
      <c r="O91" s="1115"/>
      <c r="P91" s="1116"/>
      <c r="Q91" s="1115"/>
      <c r="R91" s="1117"/>
      <c r="S91" s="105"/>
      <c r="T91" s="89"/>
    </row>
    <row r="92" spans="1:20" ht="15.75" hidden="1" customHeight="1" x14ac:dyDescent="0.2">
      <c r="A92" s="1111" t="s">
        <v>384</v>
      </c>
      <c r="B92" s="1122" t="s">
        <v>374</v>
      </c>
      <c r="C92" s="1123"/>
      <c r="D92" s="1145"/>
      <c r="E92" s="1167"/>
      <c r="F92" s="1145"/>
      <c r="G92" s="1167"/>
      <c r="H92" s="1145"/>
      <c r="I92" s="1114">
        <f t="shared" si="12"/>
        <v>0</v>
      </c>
      <c r="J92" s="1115"/>
      <c r="K92" s="1124"/>
      <c r="L92" s="1115"/>
      <c r="M92" s="1117"/>
      <c r="N92" s="1114">
        <f t="shared" si="5"/>
        <v>0</v>
      </c>
      <c r="O92" s="1115"/>
      <c r="P92" s="1124"/>
      <c r="Q92" s="1115"/>
      <c r="R92" s="1117"/>
      <c r="S92" s="105"/>
      <c r="T92" s="89"/>
    </row>
    <row r="93" spans="1:20" ht="15.75" hidden="1" customHeight="1" x14ac:dyDescent="0.2">
      <c r="A93" s="1111" t="s">
        <v>385</v>
      </c>
      <c r="B93" s="1125" t="s">
        <v>375</v>
      </c>
      <c r="C93" s="1123"/>
      <c r="D93" s="1145"/>
      <c r="E93" s="1167"/>
      <c r="F93" s="1145"/>
      <c r="G93" s="1167"/>
      <c r="H93" s="1145"/>
      <c r="I93" s="1114">
        <f t="shared" si="12"/>
        <v>0</v>
      </c>
      <c r="J93" s="1115"/>
      <c r="K93" s="1124"/>
      <c r="L93" s="1115" t="e">
        <f>M93/I93*100</f>
        <v>#DIV/0!</v>
      </c>
      <c r="M93" s="1117">
        <v>0</v>
      </c>
      <c r="N93" s="1114">
        <f t="shared" si="5"/>
        <v>0</v>
      </c>
      <c r="O93" s="1115"/>
      <c r="P93" s="1124"/>
      <c r="Q93" s="1115" t="e">
        <f>R93/N93*100</f>
        <v>#DIV/0!</v>
      </c>
      <c r="R93" s="1117">
        <v>0</v>
      </c>
      <c r="S93" s="105"/>
      <c r="T93" s="89"/>
    </row>
    <row r="94" spans="1:20" ht="15.75" hidden="1" customHeight="1" x14ac:dyDescent="0.2">
      <c r="A94" s="1111" t="s">
        <v>386</v>
      </c>
      <c r="B94" s="1125" t="s">
        <v>376</v>
      </c>
      <c r="C94" s="1123"/>
      <c r="D94" s="1145"/>
      <c r="E94" s="1167"/>
      <c r="F94" s="1145"/>
      <c r="G94" s="1167"/>
      <c r="H94" s="1145"/>
      <c r="I94" s="1114">
        <f t="shared" si="12"/>
        <v>0</v>
      </c>
      <c r="J94" s="1115"/>
      <c r="K94" s="1124"/>
      <c r="L94" s="1115"/>
      <c r="M94" s="1117"/>
      <c r="N94" s="1114">
        <f t="shared" si="5"/>
        <v>0</v>
      </c>
      <c r="O94" s="1115"/>
      <c r="P94" s="1124"/>
      <c r="Q94" s="1115"/>
      <c r="R94" s="1117"/>
      <c r="S94" s="105"/>
      <c r="T94" s="89"/>
    </row>
    <row r="95" spans="1:20" ht="15.75" hidden="1" customHeight="1" x14ac:dyDescent="0.2">
      <c r="A95" s="1111" t="s">
        <v>387</v>
      </c>
      <c r="B95" s="1126" t="s">
        <v>377</v>
      </c>
      <c r="C95" s="1113"/>
      <c r="D95" s="1144"/>
      <c r="E95" s="1166"/>
      <c r="F95" s="1144"/>
      <c r="G95" s="1166"/>
      <c r="H95" s="1144"/>
      <c r="I95" s="1114">
        <f t="shared" si="12"/>
        <v>0</v>
      </c>
      <c r="J95" s="1115"/>
      <c r="K95" s="1116"/>
      <c r="L95" s="1115"/>
      <c r="M95" s="1117"/>
      <c r="N95" s="1114">
        <f t="shared" si="5"/>
        <v>0</v>
      </c>
      <c r="O95" s="1115"/>
      <c r="P95" s="1116"/>
      <c r="Q95" s="1115"/>
      <c r="R95" s="1117"/>
      <c r="S95" s="105"/>
      <c r="T95" s="89"/>
    </row>
    <row r="96" spans="1:20" ht="15.75" hidden="1" customHeight="1" x14ac:dyDescent="0.2">
      <c r="A96" s="1111" t="s">
        <v>388</v>
      </c>
      <c r="B96" s="1126" t="s">
        <v>378</v>
      </c>
      <c r="C96" s="1113"/>
      <c r="D96" s="1144"/>
      <c r="E96" s="1166"/>
      <c r="F96" s="1144"/>
      <c r="G96" s="1166"/>
      <c r="H96" s="1144"/>
      <c r="I96" s="1114">
        <f t="shared" si="12"/>
        <v>0</v>
      </c>
      <c r="J96" s="1115"/>
      <c r="K96" s="1116"/>
      <c r="L96" s="1115"/>
      <c r="M96" s="1117"/>
      <c r="N96" s="1114">
        <f t="shared" si="5"/>
        <v>0</v>
      </c>
      <c r="O96" s="1115"/>
      <c r="P96" s="1116"/>
      <c r="Q96" s="1115"/>
      <c r="R96" s="1117"/>
      <c r="S96" s="105"/>
      <c r="T96" s="89"/>
    </row>
    <row r="97" spans="1:20" ht="15.75" hidden="1" customHeight="1" x14ac:dyDescent="0.2">
      <c r="A97" s="1111" t="s">
        <v>389</v>
      </c>
      <c r="B97" s="1127" t="s">
        <v>379</v>
      </c>
      <c r="C97" s="1113"/>
      <c r="D97" s="1144"/>
      <c r="E97" s="1166"/>
      <c r="F97" s="1144"/>
      <c r="G97" s="1166"/>
      <c r="H97" s="1144"/>
      <c r="I97" s="1114">
        <f t="shared" si="12"/>
        <v>0</v>
      </c>
      <c r="J97" s="1115"/>
      <c r="K97" s="1116"/>
      <c r="L97" s="1115"/>
      <c r="M97" s="1117"/>
      <c r="N97" s="1114">
        <f t="shared" si="5"/>
        <v>0</v>
      </c>
      <c r="O97" s="1115"/>
      <c r="P97" s="1116"/>
      <c r="Q97" s="1115"/>
      <c r="R97" s="1117"/>
      <c r="S97" s="105"/>
      <c r="T97" s="89"/>
    </row>
    <row r="98" spans="1:20" ht="15.75" hidden="1" customHeight="1" x14ac:dyDescent="0.2">
      <c r="A98" s="1111" t="s">
        <v>390</v>
      </c>
      <c r="B98" s="1122" t="s">
        <v>380</v>
      </c>
      <c r="C98" s="1123"/>
      <c r="D98" s="1145"/>
      <c r="E98" s="1167"/>
      <c r="F98" s="1145"/>
      <c r="G98" s="1167"/>
      <c r="H98" s="1145"/>
      <c r="I98" s="1114">
        <f t="shared" si="12"/>
        <v>0</v>
      </c>
      <c r="J98" s="1115"/>
      <c r="K98" s="1116"/>
      <c r="L98" s="1115"/>
      <c r="M98" s="1117"/>
      <c r="N98" s="1114">
        <f t="shared" si="5"/>
        <v>0</v>
      </c>
      <c r="O98" s="1115"/>
      <c r="P98" s="1116"/>
      <c r="Q98" s="1115"/>
      <c r="R98" s="1117"/>
      <c r="S98" s="105"/>
      <c r="T98" s="89"/>
    </row>
    <row r="99" spans="1:20" ht="15.75" hidden="1" customHeight="1" x14ac:dyDescent="0.2">
      <c r="A99" s="1111" t="s">
        <v>391</v>
      </c>
      <c r="B99" s="1122" t="s">
        <v>381</v>
      </c>
      <c r="C99" s="1123"/>
      <c r="D99" s="1145"/>
      <c r="E99" s="1167"/>
      <c r="F99" s="1145"/>
      <c r="G99" s="1167"/>
      <c r="H99" s="1145"/>
      <c r="I99" s="1114">
        <f t="shared" si="12"/>
        <v>0</v>
      </c>
      <c r="J99" s="1115"/>
      <c r="K99" s="1116"/>
      <c r="L99" s="1115"/>
      <c r="M99" s="1117"/>
      <c r="N99" s="1114">
        <f t="shared" si="5"/>
        <v>0</v>
      </c>
      <c r="O99" s="1115"/>
      <c r="P99" s="1116"/>
      <c r="Q99" s="1115"/>
      <c r="R99" s="1117"/>
      <c r="S99" s="105"/>
      <c r="T99" s="89"/>
    </row>
    <row r="100" spans="1:20" ht="15.75" hidden="1" customHeight="1" x14ac:dyDescent="0.2">
      <c r="A100" s="1111" t="s">
        <v>392</v>
      </c>
      <c r="B100" s="1122" t="s">
        <v>382</v>
      </c>
      <c r="C100" s="1123"/>
      <c r="D100" s="1145"/>
      <c r="E100" s="1167"/>
      <c r="F100" s="1145"/>
      <c r="G100" s="1167"/>
      <c r="H100" s="1145"/>
      <c r="I100" s="1114">
        <f t="shared" si="12"/>
        <v>0</v>
      </c>
      <c r="J100" s="1115"/>
      <c r="K100" s="1116"/>
      <c r="L100" s="1115"/>
      <c r="M100" s="1117"/>
      <c r="N100" s="1114">
        <f t="shared" si="5"/>
        <v>0</v>
      </c>
      <c r="O100" s="1115"/>
      <c r="P100" s="1116"/>
      <c r="Q100" s="1115"/>
      <c r="R100" s="1117"/>
      <c r="S100" s="105"/>
      <c r="T100" s="89"/>
    </row>
    <row r="101" spans="1:20" ht="16.5" hidden="1" customHeight="1" thickBot="1" x14ac:dyDescent="0.25">
      <c r="A101" s="1119" t="s">
        <v>393</v>
      </c>
      <c r="B101" s="1120" t="s">
        <v>383</v>
      </c>
      <c r="C101" s="1128"/>
      <c r="D101" s="1146"/>
      <c r="E101" s="1168"/>
      <c r="F101" s="1146"/>
      <c r="G101" s="1168"/>
      <c r="H101" s="1146"/>
      <c r="I101" s="1114">
        <f t="shared" si="12"/>
        <v>0</v>
      </c>
      <c r="J101" s="1129"/>
      <c r="K101" s="1130"/>
      <c r="L101" s="1129"/>
      <c r="M101" s="1131"/>
      <c r="N101" s="1114">
        <f t="shared" si="5"/>
        <v>0</v>
      </c>
      <c r="O101" s="1129"/>
      <c r="P101" s="1130"/>
      <c r="Q101" s="1129"/>
      <c r="R101" s="1131"/>
      <c r="S101" s="105"/>
      <c r="T101" s="89"/>
    </row>
    <row r="102" spans="1:20" ht="16.5" thickBot="1" x14ac:dyDescent="0.25">
      <c r="A102" s="302"/>
      <c r="B102" s="303" t="s">
        <v>280</v>
      </c>
      <c r="C102" s="304"/>
      <c r="D102" s="1147">
        <f>F102+H102</f>
        <v>1604.4874427288426</v>
      </c>
      <c r="E102" s="1169">
        <f>F102/D102*100</f>
        <v>99.217323713828208</v>
      </c>
      <c r="F102" s="1156">
        <f>F103+F108+F114+F115+F117+F118</f>
        <v>1591.9294999999997</v>
      </c>
      <c r="G102" s="1169">
        <f>H102/D102*100</f>
        <v>0.78267628617179008</v>
      </c>
      <c r="H102" s="1156">
        <f>H103+H108+H114+H115+H117+H118</f>
        <v>12.557942728842834</v>
      </c>
      <c r="I102" s="305">
        <f>K102+M102</f>
        <v>2205.3986071502591</v>
      </c>
      <c r="J102" s="1035">
        <f>K102/I102*100</f>
        <v>99.255603631151629</v>
      </c>
      <c r="K102" s="305">
        <f>K103+K108+K114+K115+K116+K117+K118</f>
        <v>2188.9816999999998</v>
      </c>
      <c r="L102" s="1035">
        <f>M102/I102*100</f>
        <v>0.74439636884837046</v>
      </c>
      <c r="M102" s="298">
        <f>M103+M108+M114+M115+M116+M117+M118</f>
        <v>16.416907150259068</v>
      </c>
      <c r="N102" s="305">
        <f>P102+R102</f>
        <v>1755.7862494127803</v>
      </c>
      <c r="O102" s="1035">
        <f>P102/N102*100</f>
        <v>99.45977197304326</v>
      </c>
      <c r="P102" s="305">
        <f>P103+P108+P114+P115+P116+P117+P118</f>
        <v>1746.3009999999997</v>
      </c>
      <c r="Q102" s="1035">
        <f>R102/N102*100</f>
        <v>0.54022802695675409</v>
      </c>
      <c r="R102" s="298">
        <f>R103+R108+R114+R115+R116+R117+R118</f>
        <v>9.4852494127806555</v>
      </c>
      <c r="S102" s="108" t="e">
        <f>T102/N102*100</f>
        <v>#REF!</v>
      </c>
      <c r="T102" s="86" t="e">
        <f>T103+T108+T114+T115+T116+T117+T118+#REF!</f>
        <v>#REF!</v>
      </c>
    </row>
    <row r="103" spans="1:20" ht="19.5" customHeight="1" x14ac:dyDescent="0.25">
      <c r="A103" s="337" t="s">
        <v>84</v>
      </c>
      <c r="B103" s="338" t="s">
        <v>409</v>
      </c>
      <c r="C103" s="421" t="s">
        <v>194</v>
      </c>
      <c r="D103" s="650">
        <f>F103+H103</f>
        <v>598.07079999999996</v>
      </c>
      <c r="E103" s="1163">
        <f>F103/D103*100</f>
        <v>100</v>
      </c>
      <c r="F103" s="1153">
        <f>SUM(F104:F107)</f>
        <v>598.07079999999996</v>
      </c>
      <c r="G103" s="1163"/>
      <c r="H103" s="1153"/>
      <c r="I103" s="273">
        <f>K103+M103</f>
        <v>822.06320000000005</v>
      </c>
      <c r="J103" s="1036">
        <f t="shared" ref="J103:J109" si="13">K103/I103*100</f>
        <v>100</v>
      </c>
      <c r="K103" s="645">
        <f>SUM(K104:K107)</f>
        <v>822.06320000000005</v>
      </c>
      <c r="L103" s="1036"/>
      <c r="M103" s="645"/>
      <c r="N103" s="273">
        <f t="shared" si="5"/>
        <v>558.92789999999991</v>
      </c>
      <c r="O103" s="1036">
        <f>P103/N103*100</f>
        <v>100</v>
      </c>
      <c r="P103" s="645">
        <f>SUM(P104:P107)</f>
        <v>558.92789999999991</v>
      </c>
      <c r="Q103" s="1037"/>
      <c r="R103" s="645"/>
      <c r="S103" s="111" t="e">
        <f>T103/N103*100</f>
        <v>#REF!</v>
      </c>
      <c r="T103" s="87" t="e">
        <f>T104+#REF!+T106+T107+#REF!</f>
        <v>#REF!</v>
      </c>
    </row>
    <row r="104" spans="1:20" ht="19.5" customHeight="1" x14ac:dyDescent="0.2">
      <c r="A104" s="276" t="s">
        <v>340</v>
      </c>
      <c r="B104" s="277" t="s">
        <v>146</v>
      </c>
      <c r="C104" s="272"/>
      <c r="D104" s="281">
        <f t="shared" ref="D104:D113" si="14">F104+H104</f>
        <v>391.90100000000001</v>
      </c>
      <c r="E104" s="1164">
        <f>F104/D104*100</f>
        <v>100</v>
      </c>
      <c r="F104" s="1157">
        <v>391.90100000000001</v>
      </c>
      <c r="G104" s="1164"/>
      <c r="H104" s="1157"/>
      <c r="I104" s="273">
        <f t="shared" ref="I104:I118" si="15">K104+M104</f>
        <v>537.64350000000002</v>
      </c>
      <c r="J104" s="1037">
        <f t="shared" si="13"/>
        <v>100</v>
      </c>
      <c r="K104" s="270">
        <v>537.64350000000002</v>
      </c>
      <c r="L104" s="1036"/>
      <c r="M104" s="268"/>
      <c r="N104" s="271">
        <f t="shared" si="5"/>
        <v>358.77719999999999</v>
      </c>
      <c r="O104" s="1037">
        <f t="shared" ref="O104:O109" si="16">P104/N104*100</f>
        <v>100</v>
      </c>
      <c r="P104" s="270">
        <v>358.77719999999999</v>
      </c>
      <c r="Q104" s="1037"/>
      <c r="R104" s="268"/>
      <c r="S104" s="110"/>
      <c r="T104" s="85"/>
    </row>
    <row r="105" spans="1:20" ht="19.5" customHeight="1" x14ac:dyDescent="0.2">
      <c r="A105" s="339" t="s">
        <v>341</v>
      </c>
      <c r="B105" s="278" t="s">
        <v>635</v>
      </c>
      <c r="C105" s="420"/>
      <c r="D105" s="281">
        <f t="shared" si="14"/>
        <v>121.13209999999999</v>
      </c>
      <c r="E105" s="1164">
        <f>F105/D105*100</f>
        <v>100</v>
      </c>
      <c r="F105" s="1157">
        <v>121.13209999999999</v>
      </c>
      <c r="G105" s="1164"/>
      <c r="H105" s="1157"/>
      <c r="I105" s="273">
        <f t="shared" si="15"/>
        <v>171.0531</v>
      </c>
      <c r="J105" s="1037">
        <f t="shared" si="13"/>
        <v>100</v>
      </c>
      <c r="K105" s="270">
        <v>171.0531</v>
      </c>
      <c r="L105" s="1037"/>
      <c r="M105" s="268"/>
      <c r="N105" s="271">
        <f t="shared" si="5"/>
        <v>119.9879</v>
      </c>
      <c r="O105" s="1037">
        <f t="shared" si="16"/>
        <v>100</v>
      </c>
      <c r="P105" s="270">
        <v>119.9879</v>
      </c>
      <c r="Q105" s="1037"/>
      <c r="R105" s="1194"/>
      <c r="S105" s="110"/>
      <c r="T105" s="88"/>
    </row>
    <row r="106" spans="1:20" ht="19.5" customHeight="1" x14ac:dyDescent="0.2">
      <c r="A106" s="339" t="s">
        <v>342</v>
      </c>
      <c r="B106" s="278" t="s">
        <v>410</v>
      </c>
      <c r="C106" s="420"/>
      <c r="D106" s="281">
        <f t="shared" si="14"/>
        <v>7.4</v>
      </c>
      <c r="E106" s="1164"/>
      <c r="F106" s="1157">
        <v>7.4</v>
      </c>
      <c r="G106" s="1164"/>
      <c r="H106" s="1157"/>
      <c r="I106" s="273">
        <f t="shared" si="15"/>
        <v>11.94</v>
      </c>
      <c r="J106" s="1037">
        <f t="shared" si="13"/>
        <v>100</v>
      </c>
      <c r="K106" s="270">
        <v>11.94</v>
      </c>
      <c r="L106" s="1037"/>
      <c r="M106" s="268"/>
      <c r="N106" s="271">
        <f>P106</f>
        <v>3.4140000000000001</v>
      </c>
      <c r="O106" s="1037">
        <f t="shared" si="16"/>
        <v>100</v>
      </c>
      <c r="P106" s="270">
        <v>3.4140000000000001</v>
      </c>
      <c r="Q106" s="1037"/>
      <c r="R106" s="268"/>
      <c r="S106" s="110"/>
      <c r="T106" s="88"/>
    </row>
    <row r="107" spans="1:20" ht="45" x14ac:dyDescent="0.2">
      <c r="A107" s="340" t="s">
        <v>384</v>
      </c>
      <c r="B107" s="277" t="s">
        <v>604</v>
      </c>
      <c r="C107" s="420"/>
      <c r="D107" s="281">
        <f t="shared" si="14"/>
        <v>77.637699999999995</v>
      </c>
      <c r="E107" s="1164">
        <f>F107/D107*100</f>
        <v>100</v>
      </c>
      <c r="F107" s="1157">
        <v>77.637699999999995</v>
      </c>
      <c r="G107" s="1164"/>
      <c r="H107" s="1157"/>
      <c r="I107" s="273">
        <f t="shared" si="15"/>
        <v>101.42659999999999</v>
      </c>
      <c r="J107" s="1037">
        <f t="shared" si="13"/>
        <v>100</v>
      </c>
      <c r="K107" s="271">
        <v>101.42659999999999</v>
      </c>
      <c r="L107" s="1037"/>
      <c r="M107" s="268"/>
      <c r="N107" s="271">
        <f t="shared" si="5"/>
        <v>76.748800000000003</v>
      </c>
      <c r="O107" s="1037">
        <f t="shared" si="16"/>
        <v>100</v>
      </c>
      <c r="P107" s="271">
        <v>76.748800000000003</v>
      </c>
      <c r="Q107" s="1037"/>
      <c r="R107" s="268"/>
      <c r="S107" s="110"/>
      <c r="T107" s="85"/>
    </row>
    <row r="108" spans="1:20" ht="19.5" customHeight="1" x14ac:dyDescent="0.25">
      <c r="A108" s="341" t="s">
        <v>85</v>
      </c>
      <c r="B108" s="338" t="s">
        <v>159</v>
      </c>
      <c r="C108" s="420" t="s">
        <v>195</v>
      </c>
      <c r="D108" s="281">
        <f t="shared" si="14"/>
        <v>29.516842728842832</v>
      </c>
      <c r="E108" s="1164">
        <f>F108/D108*100</f>
        <v>57.454993258572173</v>
      </c>
      <c r="F108" s="1157">
        <f>SUM(F109:F113)</f>
        <v>16.9589</v>
      </c>
      <c r="G108" s="1164">
        <f>H108/D108*100</f>
        <v>42.545006741427834</v>
      </c>
      <c r="H108" s="1157">
        <f>SUM(H109:H113)</f>
        <v>12.557942728842834</v>
      </c>
      <c r="I108" s="273">
        <f t="shared" si="15"/>
        <v>38.581807150259067</v>
      </c>
      <c r="J108" s="1037">
        <f t="shared" si="13"/>
        <v>57.449097481819656</v>
      </c>
      <c r="K108" s="270">
        <f>SUM(K109:K113)</f>
        <v>22.164899999999999</v>
      </c>
      <c r="L108" s="1037">
        <f>M108/I108*100</f>
        <v>42.550902518180337</v>
      </c>
      <c r="M108" s="268">
        <f>SUM(M109:M113)</f>
        <v>16.416907150259068</v>
      </c>
      <c r="N108" s="271">
        <f t="shared" si="5"/>
        <v>22.192249412780654</v>
      </c>
      <c r="O108" s="1037">
        <f t="shared" si="16"/>
        <v>57.258729224095504</v>
      </c>
      <c r="P108" s="270">
        <f>SUM(P109:P113)</f>
        <v>12.707000000000001</v>
      </c>
      <c r="Q108" s="1037">
        <f>R108/N108*100</f>
        <v>42.741270775904496</v>
      </c>
      <c r="R108" s="268">
        <f>SUM(R109:R113)</f>
        <v>9.4852494127806555</v>
      </c>
      <c r="S108" s="110">
        <f>T108/N108*100</f>
        <v>967.08999596228205</v>
      </c>
      <c r="T108" s="90">
        <f>T109+T110+T111+T112+T113</f>
        <v>214.61902394999998</v>
      </c>
    </row>
    <row r="109" spans="1:20" ht="15.75" x14ac:dyDescent="0.2">
      <c r="A109" s="341" t="s">
        <v>177</v>
      </c>
      <c r="B109" s="278" t="s">
        <v>160</v>
      </c>
      <c r="C109" s="420"/>
      <c r="D109" s="281">
        <f t="shared" si="14"/>
        <v>29.289982728842833</v>
      </c>
      <c r="E109" s="1164">
        <f>F109/D109*100</f>
        <v>57.9</v>
      </c>
      <c r="F109" s="1157">
        <v>16.9589</v>
      </c>
      <c r="G109" s="1164">
        <f>H109/D109*100</f>
        <v>42.1</v>
      </c>
      <c r="H109" s="1157">
        <f>F109*42.1/57.9</f>
        <v>12.331082728842834</v>
      </c>
      <c r="I109" s="273">
        <f t="shared" si="15"/>
        <v>38.281347150259066</v>
      </c>
      <c r="J109" s="1037">
        <f t="shared" si="13"/>
        <v>57.9</v>
      </c>
      <c r="K109" s="270">
        <v>22.164899999999999</v>
      </c>
      <c r="L109" s="1037">
        <f>M109/I109*100</f>
        <v>42.1</v>
      </c>
      <c r="M109" s="268">
        <f>K109*42.1/57.9</f>
        <v>16.116447150259066</v>
      </c>
      <c r="N109" s="271">
        <f t="shared" si="5"/>
        <v>21.946459412780655</v>
      </c>
      <c r="O109" s="1037">
        <f t="shared" si="16"/>
        <v>57.900000000000006</v>
      </c>
      <c r="P109" s="270">
        <v>12.707000000000001</v>
      </c>
      <c r="Q109" s="1037">
        <f>R109/N109*100</f>
        <v>42.1</v>
      </c>
      <c r="R109" s="268">
        <f>P109*42.1/57.9</f>
        <v>9.239459412780656</v>
      </c>
      <c r="S109" s="110">
        <f>T109/N109*100</f>
        <v>882.16931883442203</v>
      </c>
      <c r="T109" s="83">
        <v>193.60493151</v>
      </c>
    </row>
    <row r="110" spans="1:20" ht="27" customHeight="1" x14ac:dyDescent="0.2">
      <c r="A110" s="276" t="s">
        <v>178</v>
      </c>
      <c r="B110" s="277" t="s">
        <v>211</v>
      </c>
      <c r="C110" s="420"/>
      <c r="D110" s="281">
        <f t="shared" si="14"/>
        <v>0</v>
      </c>
      <c r="E110" s="1164"/>
      <c r="F110" s="1157"/>
      <c r="G110" s="1164"/>
      <c r="H110" s="1157"/>
      <c r="I110" s="273"/>
      <c r="J110" s="1037"/>
      <c r="K110" s="270"/>
      <c r="L110" s="1037"/>
      <c r="M110" s="268"/>
      <c r="N110" s="271"/>
      <c r="O110" s="1037"/>
      <c r="P110" s="270"/>
      <c r="Q110" s="1037"/>
      <c r="R110" s="268"/>
      <c r="S110" s="110"/>
      <c r="T110" s="83"/>
    </row>
    <row r="111" spans="1:20" ht="15.75" x14ac:dyDescent="0.2">
      <c r="A111" s="341" t="s">
        <v>179</v>
      </c>
      <c r="B111" s="277" t="s">
        <v>212</v>
      </c>
      <c r="C111" s="420"/>
      <c r="D111" s="281">
        <f t="shared" si="14"/>
        <v>0</v>
      </c>
      <c r="E111" s="1164"/>
      <c r="F111" s="1157"/>
      <c r="G111" s="1164"/>
      <c r="H111" s="1157"/>
      <c r="I111" s="273"/>
      <c r="J111" s="1037"/>
      <c r="K111" s="270"/>
      <c r="L111" s="1037"/>
      <c r="M111" s="268"/>
      <c r="N111" s="271"/>
      <c r="O111" s="1037"/>
      <c r="P111" s="270"/>
      <c r="Q111" s="1037"/>
      <c r="R111" s="268"/>
      <c r="S111" s="110"/>
      <c r="T111" s="83"/>
    </row>
    <row r="112" spans="1:20" ht="15.75" x14ac:dyDescent="0.2">
      <c r="A112" s="276" t="s">
        <v>180</v>
      </c>
      <c r="B112" s="277" t="s">
        <v>420</v>
      </c>
      <c r="C112" s="272"/>
      <c r="D112" s="281">
        <f t="shared" si="14"/>
        <v>0.22686000000000001</v>
      </c>
      <c r="E112" s="1164"/>
      <c r="F112" s="1157"/>
      <c r="G112" s="1164">
        <f>H112/D112*100</f>
        <v>100</v>
      </c>
      <c r="H112" s="1157">
        <v>0.22686000000000001</v>
      </c>
      <c r="I112" s="273">
        <f t="shared" si="15"/>
        <v>0.30046</v>
      </c>
      <c r="J112" s="1037"/>
      <c r="K112" s="270"/>
      <c r="L112" s="1037">
        <f>M112/I112*100</f>
        <v>100</v>
      </c>
      <c r="M112" s="268">
        <v>0.30046</v>
      </c>
      <c r="N112" s="271">
        <f t="shared" si="5"/>
        <v>0.24579000000000001</v>
      </c>
      <c r="O112" s="1037"/>
      <c r="P112" s="270"/>
      <c r="Q112" s="1037">
        <f>R112/N112*100</f>
        <v>100</v>
      </c>
      <c r="R112" s="268">
        <v>0.24579000000000001</v>
      </c>
      <c r="S112" s="110">
        <f>T112/N112*100</f>
        <v>59.964526628422647</v>
      </c>
      <c r="T112" s="83">
        <v>0.14738681000000001</v>
      </c>
    </row>
    <row r="113" spans="1:20" ht="15.75" x14ac:dyDescent="0.2">
      <c r="A113" s="276" t="s">
        <v>181</v>
      </c>
      <c r="B113" s="277" t="s">
        <v>411</v>
      </c>
      <c r="C113" s="272"/>
      <c r="D113" s="281">
        <f t="shared" si="14"/>
        <v>0</v>
      </c>
      <c r="E113" s="1164"/>
      <c r="F113" s="1157"/>
      <c r="G113" s="1164"/>
      <c r="H113" s="1157"/>
      <c r="I113" s="273"/>
      <c r="J113" s="1037"/>
      <c r="K113" s="270"/>
      <c r="L113" s="1037"/>
      <c r="M113" s="268"/>
      <c r="N113" s="271"/>
      <c r="O113" s="1037"/>
      <c r="P113" s="270"/>
      <c r="Q113" s="1037"/>
      <c r="R113" s="268"/>
      <c r="S113" s="110" t="e">
        <f>T113/N113*100</f>
        <v>#DIV/0!</v>
      </c>
      <c r="T113" s="83">
        <v>20.866705629999998</v>
      </c>
    </row>
    <row r="114" spans="1:20" ht="20.25" customHeight="1" x14ac:dyDescent="0.2">
      <c r="A114" s="341" t="s">
        <v>86</v>
      </c>
      <c r="B114" s="342" t="s">
        <v>147</v>
      </c>
      <c r="C114" s="420" t="s">
        <v>196</v>
      </c>
      <c r="D114" s="1142">
        <f>F114+H114</f>
        <v>0.78300000000000003</v>
      </c>
      <c r="E114" s="1164">
        <f t="shared" ref="E114:E119" si="17">F114/D114*100</f>
        <v>100</v>
      </c>
      <c r="F114" s="1157">
        <v>0.78300000000000003</v>
      </c>
      <c r="G114" s="1164"/>
      <c r="H114" s="1157"/>
      <c r="I114" s="273">
        <f t="shared" si="15"/>
        <v>1.1924999999999999</v>
      </c>
      <c r="J114" s="1037">
        <f>K114/I114*100</f>
        <v>100</v>
      </c>
      <c r="K114" s="270">
        <v>1.1924999999999999</v>
      </c>
      <c r="L114" s="1037"/>
      <c r="M114" s="1155"/>
      <c r="N114" s="271">
        <f t="shared" si="5"/>
        <v>11.250400000000001</v>
      </c>
      <c r="O114" s="1037">
        <f>P114/N114*100</f>
        <v>100</v>
      </c>
      <c r="P114" s="270">
        <v>11.250400000000001</v>
      </c>
      <c r="Q114" s="1037"/>
      <c r="R114" s="1192"/>
      <c r="S114" s="110">
        <f>T114/N114*100</f>
        <v>1998.1036356929526</v>
      </c>
      <c r="T114" s="89">
        <v>224.79465142999996</v>
      </c>
    </row>
    <row r="115" spans="1:20" ht="20.25" customHeight="1" x14ac:dyDescent="0.2">
      <c r="A115" s="341" t="s">
        <v>88</v>
      </c>
      <c r="B115" s="342" t="s">
        <v>148</v>
      </c>
      <c r="C115" s="420" t="s">
        <v>197</v>
      </c>
      <c r="D115" s="1142">
        <f>F115+H115</f>
        <v>253.36600000000001</v>
      </c>
      <c r="E115" s="1164">
        <f t="shared" si="17"/>
        <v>100</v>
      </c>
      <c r="F115" s="1157">
        <v>253.36600000000001</v>
      </c>
      <c r="G115" s="1164"/>
      <c r="H115" s="1157"/>
      <c r="I115" s="273">
        <f t="shared" si="15"/>
        <v>371.17829999999998</v>
      </c>
      <c r="J115" s="1037">
        <f>K115/I115*100</f>
        <v>100</v>
      </c>
      <c r="K115" s="270">
        <v>371.17829999999998</v>
      </c>
      <c r="L115" s="1037"/>
      <c r="M115" s="268"/>
      <c r="N115" s="271">
        <f t="shared" si="5"/>
        <v>262.71679999999998</v>
      </c>
      <c r="O115" s="1037">
        <f>P115/N115*100</f>
        <v>100</v>
      </c>
      <c r="P115" s="270">
        <v>262.71679999999998</v>
      </c>
      <c r="Q115" s="1037"/>
      <c r="R115" s="268"/>
      <c r="S115" s="110"/>
      <c r="T115" s="83"/>
    </row>
    <row r="116" spans="1:20" s="184" customFormat="1" ht="15.75" hidden="1" customHeight="1" x14ac:dyDescent="0.2">
      <c r="A116" s="341" t="s">
        <v>168</v>
      </c>
      <c r="B116" s="343" t="s">
        <v>149</v>
      </c>
      <c r="C116" s="420" t="s">
        <v>198</v>
      </c>
      <c r="D116" s="1142">
        <v>0</v>
      </c>
      <c r="E116" s="1164" t="e">
        <f t="shared" si="17"/>
        <v>#DIV/0!</v>
      </c>
      <c r="F116" s="1157"/>
      <c r="G116" s="1164"/>
      <c r="H116" s="1157"/>
      <c r="I116" s="273">
        <f t="shared" si="15"/>
        <v>0</v>
      </c>
      <c r="J116" s="1037"/>
      <c r="K116" s="270"/>
      <c r="L116" s="1037"/>
      <c r="M116" s="1157"/>
      <c r="N116" s="271">
        <f t="shared" si="5"/>
        <v>0</v>
      </c>
      <c r="O116" s="1037"/>
      <c r="P116" s="270"/>
      <c r="Q116" s="1037"/>
      <c r="R116" s="1190"/>
      <c r="S116" s="110" t="e">
        <f>T116/N116*100</f>
        <v>#DIV/0!</v>
      </c>
      <c r="T116" s="83">
        <v>12.76659151</v>
      </c>
    </row>
    <row r="117" spans="1:20" ht="20.25" customHeight="1" x14ac:dyDescent="0.2">
      <c r="A117" s="341" t="s">
        <v>168</v>
      </c>
      <c r="B117" s="338" t="s">
        <v>150</v>
      </c>
      <c r="C117" s="420" t="s">
        <v>199</v>
      </c>
      <c r="D117" s="1142">
        <f>F117+H117</f>
        <v>703.38729999999998</v>
      </c>
      <c r="E117" s="1164">
        <f t="shared" si="17"/>
        <v>100</v>
      </c>
      <c r="F117" s="1157">
        <v>703.38729999999998</v>
      </c>
      <c r="G117" s="1164"/>
      <c r="H117" s="1157"/>
      <c r="I117" s="273">
        <f t="shared" si="15"/>
        <v>937.24789999999996</v>
      </c>
      <c r="J117" s="1037">
        <f>K117/I117*100</f>
        <v>100</v>
      </c>
      <c r="K117" s="270">
        <v>937.24789999999996</v>
      </c>
      <c r="L117" s="1037"/>
      <c r="M117" s="268"/>
      <c r="N117" s="271">
        <f t="shared" si="5"/>
        <v>886.88059999999996</v>
      </c>
      <c r="O117" s="1037">
        <f>P117/N117*100</f>
        <v>100</v>
      </c>
      <c r="P117" s="270">
        <v>886.88059999999996</v>
      </c>
      <c r="Q117" s="1037"/>
      <c r="R117" s="268"/>
      <c r="S117" s="110">
        <f>T117/N117*100</f>
        <v>1.1343643214204933</v>
      </c>
      <c r="T117" s="89">
        <v>10.060457099999999</v>
      </c>
    </row>
    <row r="118" spans="1:20" ht="20.25" customHeight="1" thickBot="1" x14ac:dyDescent="0.25">
      <c r="A118" s="341" t="s">
        <v>182</v>
      </c>
      <c r="B118" s="343" t="s">
        <v>75</v>
      </c>
      <c r="C118" s="422" t="s">
        <v>200</v>
      </c>
      <c r="D118" s="1148">
        <f>F118+H118</f>
        <v>19.363499999999998</v>
      </c>
      <c r="E118" s="1170">
        <f t="shared" si="17"/>
        <v>100</v>
      </c>
      <c r="F118" s="1158">
        <v>19.363499999999998</v>
      </c>
      <c r="G118" s="1170"/>
      <c r="H118" s="1158"/>
      <c r="I118" s="273">
        <f t="shared" si="15"/>
        <v>35.134900000000002</v>
      </c>
      <c r="J118" s="1037">
        <f>K118/I118*100</f>
        <v>100</v>
      </c>
      <c r="K118" s="270">
        <v>35.134900000000002</v>
      </c>
      <c r="L118" s="1037"/>
      <c r="M118" s="1157"/>
      <c r="N118" s="271">
        <f t="shared" si="5"/>
        <v>13.818300000000001</v>
      </c>
      <c r="O118" s="1037">
        <f>P118/N118*100</f>
        <v>100</v>
      </c>
      <c r="P118" s="270">
        <v>13.818300000000001</v>
      </c>
      <c r="Q118" s="1037"/>
      <c r="R118" s="1190"/>
      <c r="S118" s="110">
        <f>T118/N118*100</f>
        <v>196.88689860547248</v>
      </c>
      <c r="T118" s="83">
        <v>27.206422310000004</v>
      </c>
    </row>
    <row r="119" spans="1:20" ht="21" thickBot="1" x14ac:dyDescent="0.25">
      <c r="A119" s="306" t="s">
        <v>74</v>
      </c>
      <c r="B119" s="294" t="s">
        <v>52</v>
      </c>
      <c r="C119" s="307"/>
      <c r="D119" s="323">
        <f>F119+H119</f>
        <v>5223.7875000000004</v>
      </c>
      <c r="E119" s="1162">
        <f t="shared" si="17"/>
        <v>100</v>
      </c>
      <c r="F119" s="1151">
        <f>SUM(F120:F129)</f>
        <v>5223.7875000000004</v>
      </c>
      <c r="G119" s="1162">
        <v>0</v>
      </c>
      <c r="H119" s="1151">
        <f>SUM(H120:H129)</f>
        <v>0</v>
      </c>
      <c r="I119" s="308">
        <f t="shared" ref="I119" si="18">K119+M119</f>
        <v>9574.4643999999989</v>
      </c>
      <c r="J119" s="1035">
        <f>K119/I119*100</f>
        <v>100</v>
      </c>
      <c r="K119" s="309">
        <f>SUM(K120:K129)</f>
        <v>9574.4643999999989</v>
      </c>
      <c r="L119" s="1035">
        <f>M119/I119*100</f>
        <v>0</v>
      </c>
      <c r="M119" s="310">
        <f>M120+M121+M122+M125+M126+M127+M128+M129</f>
        <v>0</v>
      </c>
      <c r="N119" s="308">
        <f t="shared" si="5"/>
        <v>5256.4979999999996</v>
      </c>
      <c r="O119" s="1035">
        <f>P119/N119*100</f>
        <v>100</v>
      </c>
      <c r="P119" s="309">
        <f>SUM(P120:P129)</f>
        <v>5256.4979999999996</v>
      </c>
      <c r="Q119" s="1035">
        <f>R119/N119*100</f>
        <v>0</v>
      </c>
      <c r="R119" s="310">
        <f>R120+R121+R122+R125+R126+R127+R128+R129</f>
        <v>0</v>
      </c>
      <c r="S119" s="112"/>
      <c r="T119" s="91"/>
    </row>
    <row r="120" spans="1:20" ht="20.25" x14ac:dyDescent="0.2">
      <c r="A120" s="1134"/>
      <c r="B120" s="334" t="s">
        <v>161</v>
      </c>
      <c r="C120" s="1099"/>
      <c r="D120" s="1141"/>
      <c r="E120" s="1171"/>
      <c r="F120" s="1155"/>
      <c r="G120" s="1171"/>
      <c r="H120" s="1155"/>
      <c r="I120" s="647"/>
      <c r="J120" s="1038"/>
      <c r="K120" s="646"/>
      <c r="L120" s="1039"/>
      <c r="M120" s="646"/>
      <c r="N120" s="647"/>
      <c r="O120" s="1038"/>
      <c r="P120" s="646"/>
      <c r="Q120" s="1039"/>
      <c r="R120" s="646"/>
      <c r="S120" s="111"/>
      <c r="T120" s="92"/>
    </row>
    <row r="121" spans="1:20" ht="20.25" x14ac:dyDescent="0.2">
      <c r="A121" s="1135"/>
      <c r="B121" s="335" t="s">
        <v>492</v>
      </c>
      <c r="C121" s="1100"/>
      <c r="D121" s="1142">
        <f>F121+H121</f>
        <v>3940.3825000000002</v>
      </c>
      <c r="E121" s="1164">
        <f>F121/D121*100</f>
        <v>100</v>
      </c>
      <c r="F121" s="1157">
        <v>3940.3825000000002</v>
      </c>
      <c r="G121" s="1164"/>
      <c r="H121" s="1157"/>
      <c r="I121" s="647">
        <f>K121+M121</f>
        <v>5547.8406000000004</v>
      </c>
      <c r="J121" s="1037">
        <f>K121/I121*100</f>
        <v>100</v>
      </c>
      <c r="K121" s="268">
        <v>5547.8406000000004</v>
      </c>
      <c r="L121" s="1040"/>
      <c r="M121" s="268"/>
      <c r="N121" s="647">
        <f>P121</f>
        <v>3966.1532999999999</v>
      </c>
      <c r="O121" s="1037">
        <f>P121/N121*100</f>
        <v>100</v>
      </c>
      <c r="P121" s="268">
        <v>3966.1532999999999</v>
      </c>
      <c r="Q121" s="1040"/>
      <c r="R121" s="268"/>
      <c r="S121" s="110"/>
      <c r="T121" s="83"/>
    </row>
    <row r="122" spans="1:20" ht="30" x14ac:dyDescent="0.2">
      <c r="A122" s="1135"/>
      <c r="B122" s="364" t="s">
        <v>491</v>
      </c>
      <c r="C122" s="1100"/>
      <c r="D122" s="1142">
        <f>F122+H122</f>
        <v>1293.2805000000001</v>
      </c>
      <c r="E122" s="1164">
        <f>F122/D122*100</f>
        <v>100</v>
      </c>
      <c r="F122" s="1157">
        <v>1293.2805000000001</v>
      </c>
      <c r="G122" s="1164"/>
      <c r="H122" s="1157"/>
      <c r="I122" s="647">
        <f t="shared" ref="I122:I125" si="19">K122+M122</f>
        <v>4035.1194</v>
      </c>
      <c r="J122" s="1037">
        <f>K122/I122*100</f>
        <v>100</v>
      </c>
      <c r="K122" s="269">
        <v>4035.1194</v>
      </c>
      <c r="L122" s="1041"/>
      <c r="M122" s="269"/>
      <c r="N122" s="647">
        <f>P122</f>
        <v>1333.5399</v>
      </c>
      <c r="O122" s="1037">
        <f>P122/N122*100</f>
        <v>100</v>
      </c>
      <c r="P122" s="269">
        <v>1333.5399</v>
      </c>
      <c r="Q122" s="1041"/>
      <c r="R122" s="269"/>
      <c r="S122" s="113"/>
      <c r="T122" s="93"/>
    </row>
    <row r="123" spans="1:20" ht="30" x14ac:dyDescent="0.2">
      <c r="A123" s="1135"/>
      <c r="B123" s="364" t="s">
        <v>450</v>
      </c>
      <c r="C123" s="1100"/>
      <c r="D123" s="1142">
        <f>F123+H123</f>
        <v>0.59140000000000004</v>
      </c>
      <c r="E123" s="1164">
        <f>F123/D123*100</f>
        <v>100</v>
      </c>
      <c r="F123" s="1157">
        <v>0.59140000000000004</v>
      </c>
      <c r="G123" s="1164"/>
      <c r="H123" s="1157"/>
      <c r="I123" s="647">
        <f t="shared" si="19"/>
        <v>0.59140000000000004</v>
      </c>
      <c r="J123" s="1037">
        <f>K123/I123*100</f>
        <v>100</v>
      </c>
      <c r="K123" s="269">
        <v>0.59140000000000004</v>
      </c>
      <c r="L123" s="1041"/>
      <c r="M123" s="269"/>
      <c r="N123" s="647">
        <f>P123</f>
        <v>0.31230000000000002</v>
      </c>
      <c r="O123" s="1037">
        <f>P123/N123*100</f>
        <v>100</v>
      </c>
      <c r="P123" s="269">
        <v>0.31230000000000002</v>
      </c>
      <c r="Q123" s="1041"/>
      <c r="R123" s="269"/>
      <c r="S123" s="105"/>
      <c r="T123" s="89"/>
    </row>
    <row r="124" spans="1:20" ht="20.25" x14ac:dyDescent="0.2">
      <c r="A124" s="1135"/>
      <c r="B124" s="335" t="s">
        <v>458</v>
      </c>
      <c r="C124" s="1100"/>
      <c r="D124" s="1142">
        <v>0</v>
      </c>
      <c r="E124" s="1164"/>
      <c r="F124" s="1157"/>
      <c r="G124" s="1164"/>
      <c r="H124" s="1157"/>
      <c r="I124" s="647"/>
      <c r="J124" s="1037"/>
      <c r="K124" s="269"/>
      <c r="L124" s="1041"/>
      <c r="M124" s="269"/>
      <c r="N124" s="647"/>
      <c r="O124" s="1037"/>
      <c r="P124" s="269"/>
      <c r="Q124" s="1041"/>
      <c r="R124" s="269"/>
      <c r="S124" s="105"/>
      <c r="T124" s="89"/>
    </row>
    <row r="125" spans="1:20" ht="20.25" x14ac:dyDescent="0.2">
      <c r="A125" s="1135"/>
      <c r="B125" s="335" t="s">
        <v>171</v>
      </c>
      <c r="C125" s="1101" t="s">
        <v>215</v>
      </c>
      <c r="D125" s="1142">
        <f>F125+H125</f>
        <v>-10.466900000000001</v>
      </c>
      <c r="E125" s="1164"/>
      <c r="F125" s="1157">
        <v>-10.466900000000001</v>
      </c>
      <c r="G125" s="1164"/>
      <c r="H125" s="1157"/>
      <c r="I125" s="647">
        <f t="shared" si="19"/>
        <v>-10.504300000000001</v>
      </c>
      <c r="J125" s="1037"/>
      <c r="K125" s="268">
        <v>-10.504300000000001</v>
      </c>
      <c r="L125" s="1040"/>
      <c r="M125" s="268"/>
      <c r="N125" s="647">
        <f>P125</f>
        <v>-43.5075</v>
      </c>
      <c r="O125" s="1037"/>
      <c r="P125" s="268">
        <v>-43.5075</v>
      </c>
      <c r="Q125" s="1040"/>
      <c r="R125" s="268"/>
      <c r="S125" s="105"/>
      <c r="T125" s="89"/>
    </row>
    <row r="126" spans="1:20" ht="20.25" x14ac:dyDescent="0.2">
      <c r="A126" s="1135"/>
      <c r="B126" s="335" t="s">
        <v>1</v>
      </c>
      <c r="C126" s="1100"/>
      <c r="D126" s="1142">
        <v>0</v>
      </c>
      <c r="E126" s="1164"/>
      <c r="F126" s="1157"/>
      <c r="G126" s="1164"/>
      <c r="H126" s="1157"/>
      <c r="I126" s="647">
        <f>K126+M126</f>
        <v>1.4173</v>
      </c>
      <c r="J126" s="1037"/>
      <c r="K126" s="268">
        <v>1.4173</v>
      </c>
      <c r="L126" s="1040"/>
      <c r="M126" s="268"/>
      <c r="N126" s="647"/>
      <c r="O126" s="1037"/>
      <c r="P126" s="268"/>
      <c r="Q126" s="1040"/>
      <c r="R126" s="268"/>
      <c r="S126" s="105"/>
      <c r="T126" s="89"/>
    </row>
    <row r="127" spans="1:20" ht="20.25" x14ac:dyDescent="0.2">
      <c r="A127" s="1135"/>
      <c r="B127" s="335" t="s">
        <v>350</v>
      </c>
      <c r="C127" s="1100"/>
      <c r="D127" s="1142">
        <v>0</v>
      </c>
      <c r="E127" s="1164"/>
      <c r="F127" s="1157"/>
      <c r="G127" s="1164"/>
      <c r="H127" s="1157"/>
      <c r="I127" s="647"/>
      <c r="J127" s="1037"/>
      <c r="K127" s="268"/>
      <c r="L127" s="1040"/>
      <c r="M127" s="268"/>
      <c r="N127" s="647"/>
      <c r="O127" s="1037"/>
      <c r="P127" s="268"/>
      <c r="Q127" s="1040"/>
      <c r="R127" s="268"/>
      <c r="S127" s="105"/>
      <c r="T127" s="89"/>
    </row>
    <row r="128" spans="1:20" ht="20.25" x14ac:dyDescent="0.2">
      <c r="A128" s="1135"/>
      <c r="B128" s="335" t="s">
        <v>339</v>
      </c>
      <c r="C128" s="1100"/>
      <c r="D128" s="1142">
        <v>0</v>
      </c>
      <c r="E128" s="1164"/>
      <c r="F128" s="1157"/>
      <c r="G128" s="1164"/>
      <c r="H128" s="1157"/>
      <c r="I128" s="647"/>
      <c r="J128" s="1037"/>
      <c r="K128" s="268"/>
      <c r="L128" s="1040"/>
      <c r="M128" s="268"/>
      <c r="N128" s="647"/>
      <c r="O128" s="1037"/>
      <c r="P128" s="268"/>
      <c r="Q128" s="1040"/>
      <c r="R128" s="268"/>
      <c r="S128" s="105"/>
      <c r="T128" s="89"/>
    </row>
    <row r="129" spans="1:20" ht="21" thickBot="1" x14ac:dyDescent="0.25">
      <c r="A129" s="1136"/>
      <c r="B129" s="336" t="s">
        <v>338</v>
      </c>
      <c r="C129" s="1102"/>
      <c r="D129" s="1148">
        <v>0</v>
      </c>
      <c r="E129" s="1170"/>
      <c r="F129" s="1159"/>
      <c r="G129" s="1170"/>
      <c r="H129" s="1159"/>
      <c r="I129" s="647"/>
      <c r="J129" s="1037"/>
      <c r="K129" s="269"/>
      <c r="L129" s="1041"/>
      <c r="M129" s="269"/>
      <c r="N129" s="647"/>
      <c r="O129" s="1037"/>
      <c r="P129" s="269"/>
      <c r="Q129" s="1041"/>
      <c r="R129" s="269"/>
      <c r="S129" s="105"/>
      <c r="T129" s="89"/>
    </row>
    <row r="130" spans="1:20" ht="19.5" thickBot="1" x14ac:dyDescent="0.25">
      <c r="A130" s="316"/>
      <c r="B130" s="311" t="s">
        <v>51</v>
      </c>
      <c r="C130" s="312"/>
      <c r="D130" s="1149">
        <f>D69+D119</f>
        <v>35753.14952272884</v>
      </c>
      <c r="E130" s="1172">
        <f>F130/D130*100</f>
        <v>28.969901220633659</v>
      </c>
      <c r="F130" s="1160">
        <f>F69+F119</f>
        <v>10357.652099999999</v>
      </c>
      <c r="G130" s="1172">
        <f>H130/D130*100</f>
        <v>71.030098779366341</v>
      </c>
      <c r="H130" s="1160">
        <f>H69+H119</f>
        <v>25395.49742272884</v>
      </c>
      <c r="I130" s="1161">
        <f>I69+I119</f>
        <v>53588.392887150258</v>
      </c>
      <c r="J130" s="1035">
        <f>K130/I130*100</f>
        <v>31.379556642819555</v>
      </c>
      <c r="K130" s="314">
        <f>K69+K119</f>
        <v>16815.8001</v>
      </c>
      <c r="L130" s="1035">
        <f>M130/I130*100</f>
        <v>68.620443357180463</v>
      </c>
      <c r="M130" s="315">
        <f>M69+M119</f>
        <v>36772.592787150264</v>
      </c>
      <c r="N130" s="313">
        <f>N69+N119</f>
        <v>39752.538979412784</v>
      </c>
      <c r="O130" s="1035">
        <f>P130/N130*100</f>
        <v>26.836601570342228</v>
      </c>
      <c r="P130" s="314">
        <f>P69+P119</f>
        <v>10668.230499999998</v>
      </c>
      <c r="Q130" s="1035">
        <f>R130/N130*100</f>
        <v>73.163398429657761</v>
      </c>
      <c r="R130" s="298">
        <f>R69+R119</f>
        <v>29084.308479412783</v>
      </c>
      <c r="S130" s="112" t="e">
        <f>T130/N130*100</f>
        <v>#REF!</v>
      </c>
      <c r="T130" s="94" t="e">
        <f>T69+T119+#REF!</f>
        <v>#REF!</v>
      </c>
    </row>
    <row r="131" spans="1:20" x14ac:dyDescent="0.25">
      <c r="D131" s="1138"/>
      <c r="E131" s="1138"/>
      <c r="F131" s="1138"/>
      <c r="G131" s="1138"/>
      <c r="H131" s="1138"/>
      <c r="I131" s="1139"/>
      <c r="J131" s="1139"/>
      <c r="K131" s="1139"/>
      <c r="L131" s="1139"/>
      <c r="M131" s="1139"/>
      <c r="N131" s="1139"/>
      <c r="O131" s="1139"/>
      <c r="P131" s="1139"/>
      <c r="Q131" s="1139"/>
      <c r="R131" s="1139"/>
    </row>
  </sheetData>
  <mergeCells count="15">
    <mergeCell ref="O67:P67"/>
    <mergeCell ref="Q67:R67"/>
    <mergeCell ref="Q65:R65"/>
    <mergeCell ref="A64:R64"/>
    <mergeCell ref="D67:D68"/>
    <mergeCell ref="I67:I68"/>
    <mergeCell ref="N67:N68"/>
    <mergeCell ref="E67:F67"/>
    <mergeCell ref="G67:H67"/>
    <mergeCell ref="J67:K67"/>
    <mergeCell ref="L67:M67"/>
    <mergeCell ref="N66:R66"/>
    <mergeCell ref="I66:M66"/>
    <mergeCell ref="D66:H66"/>
    <mergeCell ref="C66:C68"/>
  </mergeCells>
  <pageMargins left="0.39370078740157483" right="0" top="0" bottom="0" header="0.31496062992125984" footer="0.31496062992125984"/>
  <pageSetup paperSize="9" scale="44" orientation="landscape" r:id="rId1"/>
  <rowBreaks count="1" manualBreakCount="1">
    <brk id="63" max="16383" man="1"/>
  </rowBreaks>
  <colBreaks count="1" manualBreakCount="1">
    <brk id="18" max="1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V69"/>
  <sheetViews>
    <sheetView zoomScale="68" zoomScaleNormal="68" zoomScaleSheetLayoutView="90" workbookViewId="0">
      <pane ySplit="5" topLeftCell="A6" activePane="bottomLeft" state="frozen"/>
      <selection activeCell="H10" sqref="H10"/>
      <selection pane="bottomLeft" activeCell="H10" sqref="H10"/>
    </sheetView>
  </sheetViews>
  <sheetFormatPr defaultColWidth="9.140625" defaultRowHeight="12.75" x14ac:dyDescent="0.2"/>
  <cols>
    <col min="1" max="1" width="6.5703125" style="10" customWidth="1"/>
    <col min="2" max="2" width="131.5703125" style="10" customWidth="1"/>
    <col min="3" max="3" width="18.85546875" style="57" customWidth="1"/>
    <col min="4" max="4" width="17.42578125" style="10" customWidth="1"/>
    <col min="5" max="5" width="17.7109375" style="57" customWidth="1"/>
    <col min="6" max="6" width="17.28515625" style="10" customWidth="1"/>
    <col min="7" max="7" width="19.85546875" style="57" customWidth="1"/>
    <col min="8" max="8" width="16.5703125" style="10" customWidth="1"/>
    <col min="9" max="9" width="18" style="57" customWidth="1"/>
    <col min="10" max="10" width="17.5703125" style="58" customWidth="1"/>
    <col min="11" max="11" width="19.85546875" style="57" customWidth="1"/>
    <col min="12" max="12" width="16.5703125" style="10" customWidth="1"/>
    <col min="13" max="13" width="18" style="57" customWidth="1"/>
    <col min="14" max="14" width="17.5703125" style="58" customWidth="1"/>
    <col min="15" max="15" width="17.7109375" style="58" customWidth="1"/>
    <col min="16" max="16" width="17.42578125" style="10" customWidth="1"/>
    <col min="17" max="17" width="9.140625" style="10"/>
    <col min="18" max="18" width="10.28515625" style="10" bestFit="1" customWidth="1"/>
    <col min="19" max="16384" width="9.140625" style="10"/>
  </cols>
  <sheetData>
    <row r="1" spans="1:22" s="2" customFormat="1" ht="22.5" x14ac:dyDescent="0.25">
      <c r="A1" s="125"/>
      <c r="B1" s="1698" t="s">
        <v>292</v>
      </c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</row>
    <row r="2" spans="1:22" s="2" customFormat="1" ht="14.25" customHeight="1" thickBot="1" x14ac:dyDescent="0.3">
      <c r="A2" s="126"/>
      <c r="B2" s="126"/>
      <c r="C2" s="1700"/>
      <c r="D2" s="1700"/>
      <c r="E2" s="1700"/>
      <c r="F2" s="1700"/>
      <c r="G2" s="1043"/>
      <c r="H2" s="1043"/>
      <c r="I2" s="1043"/>
      <c r="J2" s="1043"/>
      <c r="K2" s="1700"/>
      <c r="L2" s="1700"/>
      <c r="M2" s="1700"/>
      <c r="N2" s="1700"/>
      <c r="O2" s="1668" t="s">
        <v>698</v>
      </c>
      <c r="P2" s="1668"/>
    </row>
    <row r="3" spans="1:22" s="2" customFormat="1" ht="17.25" customHeight="1" thickBot="1" x14ac:dyDescent="0.25">
      <c r="A3" s="1684"/>
      <c r="B3" s="1687"/>
      <c r="C3" s="1690" t="s">
        <v>836</v>
      </c>
      <c r="D3" s="1696"/>
      <c r="E3" s="1696"/>
      <c r="F3" s="1691"/>
      <c r="G3" s="1690" t="s">
        <v>801</v>
      </c>
      <c r="H3" s="1696"/>
      <c r="I3" s="1696"/>
      <c r="J3" s="1697"/>
      <c r="K3" s="1690" t="s">
        <v>837</v>
      </c>
      <c r="L3" s="1696"/>
      <c r="M3" s="1696"/>
      <c r="N3" s="1697"/>
      <c r="O3" s="1692" t="s">
        <v>857</v>
      </c>
      <c r="P3" s="1693"/>
    </row>
    <row r="4" spans="1:22" s="2" customFormat="1" ht="15.75" customHeight="1" thickBot="1" x14ac:dyDescent="0.25">
      <c r="A4" s="1685"/>
      <c r="B4" s="1688"/>
      <c r="C4" s="1690" t="s">
        <v>343</v>
      </c>
      <c r="D4" s="1691"/>
      <c r="E4" s="1690" t="s">
        <v>91</v>
      </c>
      <c r="F4" s="1697"/>
      <c r="G4" s="1690" t="s">
        <v>343</v>
      </c>
      <c r="H4" s="1691"/>
      <c r="I4" s="1690" t="s">
        <v>91</v>
      </c>
      <c r="J4" s="1697"/>
      <c r="K4" s="1690" t="s">
        <v>343</v>
      </c>
      <c r="L4" s="1691"/>
      <c r="M4" s="1690" t="s">
        <v>91</v>
      </c>
      <c r="N4" s="1697"/>
      <c r="O4" s="1694"/>
      <c r="P4" s="1695"/>
    </row>
    <row r="5" spans="1:22" s="2" customFormat="1" ht="15.75" customHeight="1" thickBot="1" x14ac:dyDescent="0.25">
      <c r="A5" s="1686"/>
      <c r="B5" s="1689"/>
      <c r="C5" s="127" t="s">
        <v>92</v>
      </c>
      <c r="D5" s="128" t="s">
        <v>93</v>
      </c>
      <c r="E5" s="129" t="s">
        <v>49</v>
      </c>
      <c r="F5" s="128" t="s">
        <v>93</v>
      </c>
      <c r="G5" s="130" t="s">
        <v>92</v>
      </c>
      <c r="H5" s="128" t="s">
        <v>93</v>
      </c>
      <c r="I5" s="129" t="s">
        <v>49</v>
      </c>
      <c r="J5" s="128" t="s">
        <v>93</v>
      </c>
      <c r="K5" s="130" t="s">
        <v>92</v>
      </c>
      <c r="L5" s="128" t="s">
        <v>93</v>
      </c>
      <c r="M5" s="129" t="s">
        <v>49</v>
      </c>
      <c r="N5" s="128" t="s">
        <v>93</v>
      </c>
      <c r="O5" s="131" t="s">
        <v>48</v>
      </c>
      <c r="P5" s="132" t="s">
        <v>91</v>
      </c>
    </row>
    <row r="6" spans="1:22" s="2" customFormat="1" ht="16.5" thickBot="1" x14ac:dyDescent="0.25">
      <c r="A6" s="321" t="s">
        <v>73</v>
      </c>
      <c r="B6" s="317" t="s">
        <v>252</v>
      </c>
      <c r="C6" s="308">
        <f>'на 01.10.17'!D69</f>
        <v>30529.362022728841</v>
      </c>
      <c r="D6" s="1046">
        <f>C6/$C$67*100</f>
        <v>85.389294174827441</v>
      </c>
      <c r="E6" s="308">
        <f>'на 01.10.17'!F69</f>
        <v>5133.864599999999</v>
      </c>
      <c r="F6" s="1054">
        <f>E6/$E$67*100</f>
        <v>49.565910791693796</v>
      </c>
      <c r="G6" s="308">
        <f>'на 01.10.17'!I69</f>
        <v>44013.92848715026</v>
      </c>
      <c r="H6" s="1049">
        <f>G6/$G$67*100</f>
        <v>82.133324243997208</v>
      </c>
      <c r="I6" s="305">
        <f>'на 01.10.17'!K69</f>
        <v>7241.3356999999996</v>
      </c>
      <c r="J6" s="1049">
        <f>I6/$I$67*100</f>
        <v>43.062689000447854</v>
      </c>
      <c r="K6" s="296">
        <f>'на 01.10.17'!N69</f>
        <v>34496.040979412785</v>
      </c>
      <c r="L6" s="1049">
        <f>K6/$K$67*100</f>
        <v>86.776950265435232</v>
      </c>
      <c r="M6" s="297">
        <f>'на 01.10.17'!P69</f>
        <v>5411.7324999999992</v>
      </c>
      <c r="N6" s="1049">
        <f>M6/$M$67*100</f>
        <v>50.727555052358497</v>
      </c>
      <c r="O6" s="1049">
        <f>K6/C6*100</f>
        <v>112.99299655764436</v>
      </c>
      <c r="P6" s="1054">
        <f>M6/E6*100</f>
        <v>105.41245088544018</v>
      </c>
    </row>
    <row r="7" spans="1:22" s="2" customFormat="1" ht="21" thickBot="1" x14ac:dyDescent="0.35">
      <c r="A7" s="293"/>
      <c r="B7" s="294" t="s">
        <v>279</v>
      </c>
      <c r="C7" s="308">
        <f>'на 01.10.17'!D70</f>
        <v>28924.874579999996</v>
      </c>
      <c r="D7" s="1046">
        <f t="shared" ref="D7:D25" si="0">C7/$C$67*100</f>
        <v>80.901612770119726</v>
      </c>
      <c r="E7" s="308">
        <f>'на 01.10.17'!F70</f>
        <v>3541.9350999999997</v>
      </c>
      <c r="F7" s="1054">
        <f>E7/$E$67*100</f>
        <v>34.196312695229452</v>
      </c>
      <c r="G7" s="308">
        <f>'на 01.10.17'!I70</f>
        <v>41808.529880000002</v>
      </c>
      <c r="H7" s="1049">
        <f t="shared" ref="H7:H67" si="1">G7/$G$67*100</f>
        <v>78.017883402555071</v>
      </c>
      <c r="I7" s="305">
        <f>'на 01.10.17'!K70</f>
        <v>5052.3540000000003</v>
      </c>
      <c r="J7" s="1049">
        <f>I7/$I$67*100</f>
        <v>30.045278666222963</v>
      </c>
      <c r="K7" s="308">
        <f>'на 01.10.17'!N70</f>
        <v>32740.254730000001</v>
      </c>
      <c r="L7" s="1049">
        <f>K7/$K$67*100</f>
        <v>82.360160056583211</v>
      </c>
      <c r="M7" s="301">
        <f>'на 01.10.17'!P70</f>
        <v>3665.4314999999997</v>
      </c>
      <c r="N7" s="1049">
        <f>M7/$M$67*100</f>
        <v>34.358383051434821</v>
      </c>
      <c r="O7" s="1049">
        <f>K7/C7*100</f>
        <v>113.19065408372811</v>
      </c>
      <c r="P7" s="1054">
        <f>M7/E7*100</f>
        <v>103.48669290975998</v>
      </c>
    </row>
    <row r="8" spans="1:22" s="2" customFormat="1" ht="18.75" customHeight="1" x14ac:dyDescent="0.2">
      <c r="A8" s="356" t="s">
        <v>76</v>
      </c>
      <c r="B8" s="352" t="s">
        <v>72</v>
      </c>
      <c r="C8" s="1086">
        <f>'на 01.10.17'!D71</f>
        <v>16758.51268</v>
      </c>
      <c r="D8" s="1047">
        <f>C8/$C$67*100</f>
        <v>46.872829117743457</v>
      </c>
      <c r="E8" s="650">
        <f>'на 01.10.17'!F71</f>
        <v>837.92039999999997</v>
      </c>
      <c r="F8" s="1044">
        <f>E8/$E$67*100</f>
        <v>8.089868166164802</v>
      </c>
      <c r="G8" s="650">
        <f>'на 01.10.17'!I71</f>
        <v>25140.275429999998</v>
      </c>
      <c r="H8" s="1044">
        <f t="shared" si="1"/>
        <v>46.913658117984504</v>
      </c>
      <c r="I8" s="650">
        <f>'на 01.10.17'!K71</f>
        <v>1257.0539000000001</v>
      </c>
      <c r="J8" s="1411">
        <f>I8/$I$67*100</f>
        <v>7.4754331790611621</v>
      </c>
      <c r="K8" s="273">
        <f>'на 01.10.17'!N71</f>
        <v>17847.625820000001</v>
      </c>
      <c r="L8" s="1047">
        <f>K8/$K$67*100</f>
        <v>44.896819871664064</v>
      </c>
      <c r="M8" s="650">
        <f>'на 01.10.17'!P71</f>
        <v>892.47770000000003</v>
      </c>
      <c r="N8" s="1044">
        <f>M8/$M$67*100</f>
        <v>8.3657519398366986</v>
      </c>
      <c r="O8" s="1047">
        <f>K8/C8*100</f>
        <v>106.49886514869409</v>
      </c>
      <c r="P8" s="1065">
        <f>M8/E8*100</f>
        <v>106.51103613183307</v>
      </c>
    </row>
    <row r="9" spans="1:22" s="2" customFormat="1" ht="18.75" customHeight="1" x14ac:dyDescent="0.2">
      <c r="A9" s="357" t="s">
        <v>77</v>
      </c>
      <c r="B9" s="354" t="s">
        <v>65</v>
      </c>
      <c r="C9" s="271">
        <f>'на 01.10.17'!D72</f>
        <v>8381.2271799999999</v>
      </c>
      <c r="D9" s="440">
        <f>C9/$C$67*100</f>
        <v>23.44192691240228</v>
      </c>
      <c r="E9" s="281">
        <f>'на 01.10.17'!F72</f>
        <v>2502.1824999999999</v>
      </c>
      <c r="F9" s="1044">
        <f>E9/$E$67*100</f>
        <v>24.157815650131752</v>
      </c>
      <c r="G9" s="281">
        <f>'на 01.10.17'!I72</f>
        <v>11538.98907</v>
      </c>
      <c r="H9" s="1044">
        <f t="shared" si="1"/>
        <v>21.53262758653635</v>
      </c>
      <c r="I9" s="281">
        <f>'на 01.10.17'!K72</f>
        <v>3463.7691</v>
      </c>
      <c r="J9" s="440">
        <f>I9/$I$67*100</f>
        <v>20.598300880134747</v>
      </c>
      <c r="K9" s="271">
        <f>'на 01.10.17'!N72</f>
        <v>8538.760119999999</v>
      </c>
      <c r="L9" s="440">
        <f t="shared" ref="L9:L24" si="2">K9/$K$67*100</f>
        <v>21.479785541301119</v>
      </c>
      <c r="M9" s="281">
        <f>'на 01.10.17'!P72</f>
        <v>2544.5848999999998</v>
      </c>
      <c r="N9" s="1044">
        <f>M9/$M$67*100</f>
        <v>23.851986512664872</v>
      </c>
      <c r="O9" s="1050">
        <f>K9/C9*100</f>
        <v>101.87959276865706</v>
      </c>
      <c r="P9" s="1065">
        <f t="shared" ref="P9:P24" si="3">M9/E9*100</f>
        <v>101.69461659970844</v>
      </c>
      <c r="R9" s="56"/>
    </row>
    <row r="10" spans="1:22" s="2" customFormat="1" ht="18.75" customHeight="1" x14ac:dyDescent="0.2">
      <c r="A10" s="357" t="s">
        <v>78</v>
      </c>
      <c r="B10" s="354" t="s">
        <v>172</v>
      </c>
      <c r="C10" s="271">
        <f>'на 01.10.17'!D73</f>
        <v>48.53069</v>
      </c>
      <c r="D10" s="440">
        <f t="shared" si="0"/>
        <v>0.13573822347916029</v>
      </c>
      <c r="E10" s="281">
        <f>'на 01.10.17'!F73</f>
        <v>17.411999999999999</v>
      </c>
      <c r="F10" s="1044">
        <f t="shared" ref="F10:F24" si="4">E10/$E$67*100</f>
        <v>0.16810759650828588</v>
      </c>
      <c r="G10" s="281">
        <f>'на 01.10.17'!I73</f>
        <v>64.086370000000002</v>
      </c>
      <c r="H10" s="1044">
        <f t="shared" si="1"/>
        <v>0.11959002042654468</v>
      </c>
      <c r="I10" s="281">
        <f>'на 01.10.17'!K73</f>
        <v>23.7</v>
      </c>
      <c r="J10" s="440">
        <f t="shared" ref="J10:J67" si="5">I10/$I$67*100</f>
        <v>0.14093887807336625</v>
      </c>
      <c r="K10" s="271">
        <f>'на 01.10.17'!N73</f>
        <v>50.726439999999997</v>
      </c>
      <c r="L10" s="440">
        <f t="shared" si="2"/>
        <v>0.12760553489745755</v>
      </c>
      <c r="M10" s="281">
        <f>'на 01.10.17'!P73</f>
        <v>12.602499999999999</v>
      </c>
      <c r="N10" s="1044">
        <f>M10/$M$67*100</f>
        <v>0.11813111837056765</v>
      </c>
      <c r="O10" s="1050">
        <f t="shared" ref="O10:O21" si="6">K10/C10*100</f>
        <v>104.52445658613136</v>
      </c>
      <c r="P10" s="1065">
        <f t="shared" si="3"/>
        <v>72.378244888582586</v>
      </c>
    </row>
    <row r="11" spans="1:22" s="2" customFormat="1" ht="18.75" customHeight="1" x14ac:dyDescent="0.2">
      <c r="A11" s="318" t="s">
        <v>79</v>
      </c>
      <c r="B11" s="354" t="s">
        <v>407</v>
      </c>
      <c r="C11" s="271">
        <f>'на 01.10.17'!D74</f>
        <v>243.55376000000001</v>
      </c>
      <c r="D11" s="440">
        <f t="shared" si="0"/>
        <v>0.68120924520277304</v>
      </c>
      <c r="E11" s="281"/>
      <c r="F11" s="1044"/>
      <c r="G11" s="281">
        <f>'на 01.10.17'!I74</f>
        <v>318.79709000000003</v>
      </c>
      <c r="H11" s="1044">
        <f t="shared" si="1"/>
        <v>0.59489951615332559</v>
      </c>
      <c r="I11" s="281"/>
      <c r="J11" s="440"/>
      <c r="K11" s="271">
        <f>'на 01.10.17'!N74</f>
        <v>256.36309999999997</v>
      </c>
      <c r="L11" s="440">
        <f t="shared" si="2"/>
        <v>0.64489742437021791</v>
      </c>
      <c r="M11" s="281"/>
      <c r="N11" s="1044"/>
      <c r="O11" s="1050">
        <f t="shared" si="6"/>
        <v>105.25934807986539</v>
      </c>
      <c r="P11" s="1065"/>
      <c r="S11" s="4"/>
    </row>
    <row r="12" spans="1:22" s="4" customFormat="1" ht="18.75" customHeight="1" x14ac:dyDescent="0.25">
      <c r="A12" s="358" t="s">
        <v>80</v>
      </c>
      <c r="B12" s="354" t="s">
        <v>210</v>
      </c>
      <c r="C12" s="271">
        <f>'на 01.10.17'!D75</f>
        <v>122.66930000000001</v>
      </c>
      <c r="D12" s="440">
        <f>C12/$C$67*100</f>
        <v>0.34310068242244562</v>
      </c>
      <c r="E12" s="281">
        <f>'на 01.10.17'!F75</f>
        <v>122.66930000000001</v>
      </c>
      <c r="F12" s="1044">
        <f t="shared" si="4"/>
        <v>1.1843350096688421</v>
      </c>
      <c r="G12" s="281">
        <f>'на 01.10.17'!I75</f>
        <v>167.12270000000001</v>
      </c>
      <c r="H12" s="1044">
        <f>G12/$G$67*100</f>
        <v>0.31186361634680348</v>
      </c>
      <c r="I12" s="281">
        <f>'на 01.10.17'!K75</f>
        <v>167.12270000000001</v>
      </c>
      <c r="J12" s="440">
        <f t="shared" si="5"/>
        <v>0.99384328432876656</v>
      </c>
      <c r="K12" s="271">
        <f>'на 01.10.17'!N75</f>
        <v>122.5325</v>
      </c>
      <c r="L12" s="440">
        <f t="shared" si="2"/>
        <v>0.3082381733238666</v>
      </c>
      <c r="M12" s="281">
        <f>'на 01.10.17'!P75</f>
        <v>122.5325</v>
      </c>
      <c r="N12" s="1044">
        <f>M12/$M$67*100</f>
        <v>1.1485737958136546</v>
      </c>
      <c r="O12" s="1050">
        <f t="shared" si="6"/>
        <v>99.888480654898984</v>
      </c>
      <c r="P12" s="1065">
        <f t="shared" si="3"/>
        <v>99.888480654898984</v>
      </c>
      <c r="V12" s="2"/>
    </row>
    <row r="13" spans="1:22" s="4" customFormat="1" ht="18.75" customHeight="1" x14ac:dyDescent="0.25">
      <c r="A13" s="358" t="s">
        <v>81</v>
      </c>
      <c r="B13" s="354" t="s">
        <v>359</v>
      </c>
      <c r="C13" s="271">
        <f>'на 01.10.17'!D76</f>
        <v>1.7092000000000001</v>
      </c>
      <c r="D13" s="655">
        <f>C13/$C$67*100</f>
        <v>4.7805578608212818E-3</v>
      </c>
      <c r="E13" s="281">
        <f>'на 01.10.17'!F76</f>
        <v>1.7092000000000001</v>
      </c>
      <c r="F13" s="1045">
        <f t="shared" si="4"/>
        <v>1.6501809324142101E-2</v>
      </c>
      <c r="G13" s="281">
        <f>'на 01.10.17'!I76</f>
        <v>2.6254</v>
      </c>
      <c r="H13" s="1045">
        <f>G13/$G$67*100</f>
        <v>4.899195252092611E-3</v>
      </c>
      <c r="I13" s="281">
        <f>'на 01.10.17'!K76</f>
        <v>2.6254</v>
      </c>
      <c r="J13" s="440">
        <f t="shared" si="5"/>
        <v>1.5612697489190537E-2</v>
      </c>
      <c r="K13" s="271">
        <f>'на 01.10.17'!N76</f>
        <v>2.6461999999999999</v>
      </c>
      <c r="L13" s="655">
        <f t="shared" si="2"/>
        <v>6.6566817313742539E-3</v>
      </c>
      <c r="M13" s="281">
        <f>'на 01.10.17'!P76</f>
        <v>2.6461999999999999</v>
      </c>
      <c r="N13" s="1045">
        <f>M13/$M$67*100</f>
        <v>2.4804488429454166E-2</v>
      </c>
      <c r="O13" s="1050">
        <f t="shared" si="6"/>
        <v>154.82096887432718</v>
      </c>
      <c r="P13" s="1065">
        <f t="shared" si="3"/>
        <v>154.82096887432718</v>
      </c>
      <c r="Q13" s="179"/>
      <c r="V13" s="2"/>
    </row>
    <row r="14" spans="1:22" s="2" customFormat="1" ht="18.75" customHeight="1" x14ac:dyDescent="0.2">
      <c r="A14" s="318" t="s">
        <v>82</v>
      </c>
      <c r="B14" s="289" t="s">
        <v>142</v>
      </c>
      <c r="C14" s="271">
        <f>'на 01.10.17'!D77</f>
        <v>555.67596000000003</v>
      </c>
      <c r="D14" s="440">
        <f t="shared" si="0"/>
        <v>1.5542014267770958</v>
      </c>
      <c r="E14" s="281">
        <f>'на 01.10.17'!F77</f>
        <v>19.006599999999999</v>
      </c>
      <c r="F14" s="1044">
        <f t="shared" si="4"/>
        <v>0.18350297747498201</v>
      </c>
      <c r="G14" s="281">
        <f>'на 01.10.17'!I77</f>
        <v>860.55742999999995</v>
      </c>
      <c r="H14" s="1044">
        <f t="shared" si="1"/>
        <v>1.6058653444080977</v>
      </c>
      <c r="I14" s="281">
        <f>'на 01.10.17'!K77</f>
        <v>83.398099999999999</v>
      </c>
      <c r="J14" s="440">
        <f t="shared" si="5"/>
        <v>0.49595082900634624</v>
      </c>
      <c r="K14" s="271">
        <f>'на 01.10.17'!N77</f>
        <v>933.92580999999996</v>
      </c>
      <c r="L14" s="440">
        <f t="shared" si="2"/>
        <v>2.3493488314888906</v>
      </c>
      <c r="M14" s="281">
        <f>'на 01.10.17'!P77</f>
        <v>45.557599999999994</v>
      </c>
      <c r="N14" s="1044">
        <f>M14/$M$67*100</f>
        <v>0.42703989194834135</v>
      </c>
      <c r="O14" s="1050">
        <f t="shared" si="6"/>
        <v>168.07022027729971</v>
      </c>
      <c r="P14" s="1065">
        <f t="shared" si="3"/>
        <v>239.69358012479876</v>
      </c>
    </row>
    <row r="15" spans="1:22" s="2" customFormat="1" ht="18.75" customHeight="1" x14ac:dyDescent="0.2">
      <c r="A15" s="318" t="s">
        <v>165</v>
      </c>
      <c r="B15" s="290" t="s">
        <v>143</v>
      </c>
      <c r="C15" s="271">
        <f>'на 01.10.17'!D78</f>
        <v>13.846399999999999</v>
      </c>
      <c r="D15" s="655">
        <f t="shared" si="0"/>
        <v>3.8727776950664511E-2</v>
      </c>
      <c r="E15" s="281">
        <f>'на 01.10.17'!F78</f>
        <v>13.846399999999999</v>
      </c>
      <c r="F15" s="1044">
        <f t="shared" si="4"/>
        <v>0.13368280635724383</v>
      </c>
      <c r="G15" s="281">
        <f>'на 01.10.17'!I78</f>
        <v>73.661699999999996</v>
      </c>
      <c r="H15" s="1044">
        <f t="shared" si="1"/>
        <v>0.1374583114577094</v>
      </c>
      <c r="I15" s="281">
        <f>'на 01.10.17'!K78</f>
        <v>73.661699999999996</v>
      </c>
      <c r="J15" s="440">
        <f t="shared" si="5"/>
        <v>0.43805052130704142</v>
      </c>
      <c r="K15" s="271">
        <f>'на 01.10.17'!N78</f>
        <v>38.435899999999997</v>
      </c>
      <c r="L15" s="440">
        <f t="shared" si="2"/>
        <v>9.6687912236009241E-2</v>
      </c>
      <c r="M15" s="281">
        <f>'на 01.10.17'!P78</f>
        <v>38.435899999999997</v>
      </c>
      <c r="N15" s="1044">
        <f>M15/$M$67*100</f>
        <v>0.36028374152583226</v>
      </c>
      <c r="O15" s="1050">
        <f t="shared" si="6"/>
        <v>277.58767621908942</v>
      </c>
      <c r="P15" s="1065">
        <f t="shared" si="3"/>
        <v>277.58767621908942</v>
      </c>
    </row>
    <row r="16" spans="1:22" s="2" customFormat="1" ht="18.75" customHeight="1" x14ac:dyDescent="0.2">
      <c r="A16" s="318" t="s">
        <v>166</v>
      </c>
      <c r="B16" s="279" t="s">
        <v>173</v>
      </c>
      <c r="C16" s="271">
        <f>'на 01.10.17'!D79</f>
        <v>491.33546999999999</v>
      </c>
      <c r="D16" s="440">
        <f t="shared" si="0"/>
        <v>1.3742438821722553</v>
      </c>
      <c r="E16" s="281"/>
      <c r="F16" s="1044"/>
      <c r="G16" s="281">
        <f>'на 01.10.17'!I79</f>
        <v>681.86127999999997</v>
      </c>
      <c r="H16" s="1044">
        <f t="shared" si="1"/>
        <v>1.2724047937692506</v>
      </c>
      <c r="I16" s="281"/>
      <c r="J16" s="440"/>
      <c r="K16" s="271">
        <f>'на 01.10.17'!N79</f>
        <v>832.53647999999998</v>
      </c>
      <c r="L16" s="440">
        <f t="shared" si="2"/>
        <v>2.094297625696707</v>
      </c>
      <c r="M16" s="281"/>
      <c r="N16" s="1044"/>
      <c r="O16" s="1050">
        <f t="shared" si="6"/>
        <v>169.44359421069274</v>
      </c>
      <c r="P16" s="1065"/>
      <c r="Q16" s="8"/>
    </row>
    <row r="17" spans="1:17" s="2" customFormat="1" ht="18.75" customHeight="1" x14ac:dyDescent="0.2">
      <c r="A17" s="318" t="s">
        <v>167</v>
      </c>
      <c r="B17" s="279" t="s">
        <v>281</v>
      </c>
      <c r="C17" s="271">
        <f>'на 01.10.17'!D80</f>
        <v>44.969889999999999</v>
      </c>
      <c r="D17" s="440">
        <f t="shared" si="0"/>
        <v>0.12577882116766226</v>
      </c>
      <c r="E17" s="281"/>
      <c r="F17" s="1044"/>
      <c r="G17" s="281">
        <f>'на 01.10.17'!I80</f>
        <v>94.829049999999995</v>
      </c>
      <c r="H17" s="1044">
        <f t="shared" si="1"/>
        <v>0.17695818980743994</v>
      </c>
      <c r="I17" s="281"/>
      <c r="J17" s="440"/>
      <c r="K17" s="271">
        <f>'на 01.10.17'!N80</f>
        <v>55.639229999999998</v>
      </c>
      <c r="L17" s="440">
        <f t="shared" si="2"/>
        <v>0.13996396564459615</v>
      </c>
      <c r="M17" s="281"/>
      <c r="N17" s="1044"/>
      <c r="O17" s="1050">
        <f t="shared" si="6"/>
        <v>123.72551945312742</v>
      </c>
      <c r="P17" s="1065"/>
    </row>
    <row r="18" spans="1:17" s="2" customFormat="1" ht="18.75" customHeight="1" x14ac:dyDescent="0.2">
      <c r="A18" s="318" t="s">
        <v>4</v>
      </c>
      <c r="B18" s="359" t="s">
        <v>174</v>
      </c>
      <c r="C18" s="271">
        <f>'на 01.10.17'!D81</f>
        <v>0.36399999999999999</v>
      </c>
      <c r="D18" s="655">
        <f>C18/$C$67*100</f>
        <v>1.0180921257541226E-3</v>
      </c>
      <c r="E18" s="281"/>
      <c r="F18" s="1044"/>
      <c r="G18" s="281">
        <f>'на 01.10.17'!I81</f>
        <v>0.46899999999999997</v>
      </c>
      <c r="H18" s="1045">
        <f t="shared" si="1"/>
        <v>8.7518952282754413E-4</v>
      </c>
      <c r="I18" s="281"/>
      <c r="J18" s="440"/>
      <c r="K18" s="271">
        <f>'на 01.10.17'!N81</f>
        <v>0.1925</v>
      </c>
      <c r="L18" s="655">
        <f t="shared" si="2"/>
        <v>4.8424579899083357E-4</v>
      </c>
      <c r="M18" s="281"/>
      <c r="N18" s="1044"/>
      <c r="O18" s="1050">
        <f t="shared" si="6"/>
        <v>52.884615384615387</v>
      </c>
      <c r="P18" s="1065"/>
      <c r="Q18" s="25"/>
    </row>
    <row r="19" spans="1:17" s="2" customFormat="1" ht="18.75" customHeight="1" x14ac:dyDescent="0.2">
      <c r="A19" s="318" t="s">
        <v>356</v>
      </c>
      <c r="B19" s="290" t="s">
        <v>144</v>
      </c>
      <c r="C19" s="271">
        <f>'на 01.10.17'!D82</f>
        <v>5.1601999999999997</v>
      </c>
      <c r="D19" s="1053">
        <f t="shared" si="0"/>
        <v>1.4432854360759403E-2</v>
      </c>
      <c r="E19" s="281">
        <f>'на 01.10.17'!F82</f>
        <v>5.1601999999999997</v>
      </c>
      <c r="F19" s="1044">
        <f t="shared" si="4"/>
        <v>4.9820171117738163E-2</v>
      </c>
      <c r="G19" s="281">
        <f>'на 01.10.17'!I82</f>
        <v>9.7363999999999997</v>
      </c>
      <c r="H19" s="1045">
        <f t="shared" si="1"/>
        <v>1.8168859850870155E-2</v>
      </c>
      <c r="I19" s="281">
        <f>'на 01.10.17'!K82</f>
        <v>9.7363999999999997</v>
      </c>
      <c r="J19" s="440">
        <f t="shared" si="5"/>
        <v>5.7900307699304772E-2</v>
      </c>
      <c r="K19" s="271">
        <f>'на 01.10.17'!N82</f>
        <v>7.1216999999999997</v>
      </c>
      <c r="L19" s="655">
        <f t="shared" si="2"/>
        <v>1.7915082112587116E-2</v>
      </c>
      <c r="M19" s="281">
        <f>'на 01.10.17'!P82</f>
        <v>7.1216999999999997</v>
      </c>
      <c r="N19" s="1044">
        <f>M19/$M$67*100</f>
        <v>6.6756150422509153E-2</v>
      </c>
      <c r="O19" s="1050">
        <f t="shared" si="6"/>
        <v>138.01209255455217</v>
      </c>
      <c r="P19" s="1065">
        <f t="shared" si="3"/>
        <v>138.01209255455217</v>
      </c>
    </row>
    <row r="20" spans="1:17" s="2" customFormat="1" ht="18.75" customHeight="1" x14ac:dyDescent="0.2">
      <c r="A20" s="318" t="s">
        <v>87</v>
      </c>
      <c r="B20" s="360" t="s">
        <v>408</v>
      </c>
      <c r="C20" s="271">
        <f>'на 01.10.17'!D83</f>
        <v>2771.9607099999998</v>
      </c>
      <c r="D20" s="440">
        <f t="shared" si="0"/>
        <v>7.7530532190956238</v>
      </c>
      <c r="E20" s="281"/>
      <c r="F20" s="1044"/>
      <c r="G20" s="281">
        <f>'на 01.10.17'!I83</f>
        <v>3661.3917000000001</v>
      </c>
      <c r="H20" s="1044">
        <f t="shared" si="1"/>
        <v>6.832434231999426</v>
      </c>
      <c r="I20" s="281"/>
      <c r="J20" s="440"/>
      <c r="K20" s="271">
        <f>'на 01.10.17'!N83</f>
        <v>4942.6447500000004</v>
      </c>
      <c r="L20" s="440">
        <f t="shared" si="2"/>
        <v>12.433532239436879</v>
      </c>
      <c r="M20" s="281">
        <f>'на 01.10.17'!P83</f>
        <v>0</v>
      </c>
      <c r="N20" s="1044"/>
      <c r="O20" s="1050">
        <f t="shared" si="6"/>
        <v>178.30861498754794</v>
      </c>
      <c r="P20" s="1065"/>
      <c r="Q20" s="8"/>
    </row>
    <row r="21" spans="1:17" s="2" customFormat="1" ht="18.75" customHeight="1" x14ac:dyDescent="0.2">
      <c r="A21" s="318" t="s">
        <v>145</v>
      </c>
      <c r="B21" s="290" t="s">
        <v>175</v>
      </c>
      <c r="C21" s="271">
        <f>'на 01.10.17'!D84</f>
        <v>2771.90798</v>
      </c>
      <c r="D21" s="440">
        <f t="shared" si="0"/>
        <v>7.752905735585208</v>
      </c>
      <c r="E21" s="281"/>
      <c r="F21" s="1044"/>
      <c r="G21" s="281">
        <f>'на 01.10.17'!I84</f>
        <v>3661.3203699999999</v>
      </c>
      <c r="H21" s="1044">
        <f t="shared" si="1"/>
        <v>6.8323011248167749</v>
      </c>
      <c r="I21" s="281"/>
      <c r="J21" s="440"/>
      <c r="K21" s="271">
        <f>'на 01.10.17'!N84</f>
        <v>4942.6374100000003</v>
      </c>
      <c r="L21" s="440">
        <f t="shared" si="2"/>
        <v>12.433513775207452</v>
      </c>
      <c r="M21" s="281"/>
      <c r="N21" s="1044"/>
      <c r="O21" s="1050">
        <f t="shared" si="6"/>
        <v>178.31174215242166</v>
      </c>
      <c r="P21" s="1065"/>
    </row>
    <row r="22" spans="1:17" s="2" customFormat="1" ht="18.75" customHeight="1" x14ac:dyDescent="0.2">
      <c r="A22" s="318" t="s">
        <v>357</v>
      </c>
      <c r="B22" s="290" t="s">
        <v>176</v>
      </c>
      <c r="C22" s="1087">
        <f>'на 01.10.17'!D85</f>
        <v>0</v>
      </c>
      <c r="D22" s="440"/>
      <c r="E22" s="281"/>
      <c r="F22" s="1044"/>
      <c r="G22" s="281"/>
      <c r="H22" s="1044"/>
      <c r="I22" s="281"/>
      <c r="J22" s="440"/>
      <c r="K22" s="271"/>
      <c r="L22" s="440"/>
      <c r="M22" s="281"/>
      <c r="N22" s="1044"/>
      <c r="O22" s="1050"/>
      <c r="P22" s="1065"/>
    </row>
    <row r="23" spans="1:17" s="2" customFormat="1" ht="18.75" customHeight="1" x14ac:dyDescent="0.2">
      <c r="A23" s="318" t="s">
        <v>358</v>
      </c>
      <c r="B23" s="290" t="s">
        <v>743</v>
      </c>
      <c r="C23" s="271">
        <f>'на 01.10.17'!D86</f>
        <v>5.2729999999999999E-2</v>
      </c>
      <c r="D23" s="1053">
        <f>C23/$C$67*100</f>
        <v>1.4748351041487607E-4</v>
      </c>
      <c r="E23" s="281"/>
      <c r="F23" s="1044"/>
      <c r="G23" s="281">
        <f>'на 01.10.17'!I86</f>
        <v>7.1330000000000005E-2</v>
      </c>
      <c r="H23" s="1058">
        <f t="shared" si="1"/>
        <v>1.3310718265093548E-4</v>
      </c>
      <c r="I23" s="281"/>
      <c r="J23" s="440"/>
      <c r="K23" s="271"/>
      <c r="L23" s="440"/>
      <c r="M23" s="281"/>
      <c r="N23" s="1044"/>
      <c r="O23" s="1050">
        <f>K23/C23*100</f>
        <v>0</v>
      </c>
      <c r="P23" s="1065"/>
    </row>
    <row r="24" spans="1:17" s="2" customFormat="1" ht="16.5" thickBot="1" x14ac:dyDescent="0.3">
      <c r="A24" s="331" t="s">
        <v>83</v>
      </c>
      <c r="B24" s="360" t="s">
        <v>89</v>
      </c>
      <c r="C24" s="271">
        <f>'на 01.10.17'!D87</f>
        <v>41.034599999999998</v>
      </c>
      <c r="D24" s="440">
        <f>C24/$C$67*100</f>
        <v>0.11477198665788495</v>
      </c>
      <c r="E24" s="281">
        <f>'на 01.10.17'!F87</f>
        <v>41.034599999999998</v>
      </c>
      <c r="F24" s="1044">
        <f t="shared" si="4"/>
        <v>0.39617665860779389</v>
      </c>
      <c r="G24" s="281">
        <f>'на 01.10.17'!I87</f>
        <v>54.684800000000003</v>
      </c>
      <c r="H24" s="1044">
        <f t="shared" si="1"/>
        <v>0.10204597871624668</v>
      </c>
      <c r="I24" s="281">
        <f>'на 01.10.17'!K87</f>
        <v>54.684800000000003</v>
      </c>
      <c r="J24" s="440">
        <f t="shared" si="5"/>
        <v>0.32519891812938478</v>
      </c>
      <c r="K24" s="271">
        <f>'на 01.10.17'!N87</f>
        <v>45.030099999999997</v>
      </c>
      <c r="L24" s="440">
        <f t="shared" si="2"/>
        <v>0.11327603508123187</v>
      </c>
      <c r="M24" s="281">
        <f>'на 01.10.17'!P87</f>
        <v>45.030099999999997</v>
      </c>
      <c r="N24" s="1044">
        <f>M24/$M$67*100</f>
        <v>0.42209530437123577</v>
      </c>
      <c r="O24" s="1050">
        <f>K24/C24*100</f>
        <v>109.7369049533808</v>
      </c>
      <c r="P24" s="1065">
        <f t="shared" si="3"/>
        <v>109.7369049533808</v>
      </c>
      <c r="Q24" s="8"/>
    </row>
    <row r="25" spans="1:17" s="2" customFormat="1" ht="16.5" hidden="1" thickBot="1" x14ac:dyDescent="0.25">
      <c r="A25" s="318" t="s">
        <v>84</v>
      </c>
      <c r="B25" s="289" t="s">
        <v>370</v>
      </c>
      <c r="C25" s="271"/>
      <c r="D25" s="440">
        <f t="shared" si="0"/>
        <v>0</v>
      </c>
      <c r="E25" s="281"/>
      <c r="F25" s="1044"/>
      <c r="G25" s="271">
        <v>-1.1E-4</v>
      </c>
      <c r="H25" s="440">
        <f t="shared" si="1"/>
        <v>-2.0526833158002102E-7</v>
      </c>
      <c r="I25" s="280"/>
      <c r="J25" s="440">
        <f t="shared" si="5"/>
        <v>0</v>
      </c>
      <c r="K25" s="271">
        <v>-1.1E-4</v>
      </c>
      <c r="L25" s="440"/>
      <c r="M25" s="280"/>
      <c r="N25" s="440"/>
      <c r="O25" s="1050" t="e">
        <f t="shared" ref="O25:O38" si="7">K25/C25*100</f>
        <v>#DIV/0!</v>
      </c>
      <c r="P25" s="1065"/>
    </row>
    <row r="26" spans="1:17" s="2" customFormat="1" ht="16.5" hidden="1" thickBot="1" x14ac:dyDescent="0.25">
      <c r="A26" s="318" t="s">
        <v>340</v>
      </c>
      <c r="B26" s="290" t="s">
        <v>371</v>
      </c>
      <c r="C26" s="271"/>
      <c r="D26" s="440"/>
      <c r="E26" s="281"/>
      <c r="F26" s="1044"/>
      <c r="G26" s="271">
        <v>-1.1E-4</v>
      </c>
      <c r="H26" s="440">
        <f t="shared" si="1"/>
        <v>-2.0526833158002102E-7</v>
      </c>
      <c r="I26" s="280"/>
      <c r="J26" s="440">
        <f t="shared" si="5"/>
        <v>0</v>
      </c>
      <c r="K26" s="271">
        <v>-1.1E-4</v>
      </c>
      <c r="L26" s="440"/>
      <c r="M26" s="280"/>
      <c r="N26" s="440"/>
      <c r="O26" s="1050" t="e">
        <f t="shared" si="7"/>
        <v>#DIV/0!</v>
      </c>
      <c r="P26" s="1065"/>
    </row>
    <row r="27" spans="1:17" s="2" customFormat="1" ht="16.5" hidden="1" thickBot="1" x14ac:dyDescent="0.25">
      <c r="A27" s="318" t="s">
        <v>341</v>
      </c>
      <c r="B27" s="290" t="s">
        <v>372</v>
      </c>
      <c r="C27" s="271">
        <v>0</v>
      </c>
      <c r="D27" s="440"/>
      <c r="E27" s="281"/>
      <c r="F27" s="1044"/>
      <c r="G27" s="271">
        <v>0</v>
      </c>
      <c r="H27" s="440">
        <f t="shared" si="1"/>
        <v>0</v>
      </c>
      <c r="I27" s="280"/>
      <c r="J27" s="440">
        <f t="shared" si="5"/>
        <v>0</v>
      </c>
      <c r="K27" s="271">
        <v>0</v>
      </c>
      <c r="L27" s="440"/>
      <c r="M27" s="280"/>
      <c r="N27" s="440"/>
      <c r="O27" s="1050" t="e">
        <f t="shared" si="7"/>
        <v>#DIV/0!</v>
      </c>
      <c r="P27" s="1065"/>
    </row>
    <row r="28" spans="1:17" s="2" customFormat="1" ht="16.5" hidden="1" thickBot="1" x14ac:dyDescent="0.25">
      <c r="A28" s="318" t="s">
        <v>342</v>
      </c>
      <c r="B28" s="290" t="s">
        <v>373</v>
      </c>
      <c r="C28" s="271">
        <v>0</v>
      </c>
      <c r="D28" s="440"/>
      <c r="E28" s="281"/>
      <c r="F28" s="1044"/>
      <c r="G28" s="271">
        <v>0</v>
      </c>
      <c r="H28" s="440">
        <f t="shared" si="1"/>
        <v>0</v>
      </c>
      <c r="I28" s="280"/>
      <c r="J28" s="440">
        <f t="shared" si="5"/>
        <v>0</v>
      </c>
      <c r="K28" s="271">
        <v>0</v>
      </c>
      <c r="L28" s="440"/>
      <c r="M28" s="280"/>
      <c r="N28" s="440"/>
      <c r="O28" s="1050" t="e">
        <f t="shared" si="7"/>
        <v>#DIV/0!</v>
      </c>
      <c r="P28" s="1065"/>
    </row>
    <row r="29" spans="1:17" s="2" customFormat="1" ht="16.5" hidden="1" thickBot="1" x14ac:dyDescent="0.25">
      <c r="A29" s="318" t="s">
        <v>384</v>
      </c>
      <c r="B29" s="290" t="s">
        <v>374</v>
      </c>
      <c r="C29" s="271">
        <v>0</v>
      </c>
      <c r="D29" s="440"/>
      <c r="E29" s="283"/>
      <c r="F29" s="1044"/>
      <c r="G29" s="271">
        <v>0</v>
      </c>
      <c r="H29" s="440">
        <f t="shared" si="1"/>
        <v>0</v>
      </c>
      <c r="I29" s="285"/>
      <c r="J29" s="440">
        <f t="shared" si="5"/>
        <v>0</v>
      </c>
      <c r="K29" s="271">
        <v>0</v>
      </c>
      <c r="L29" s="440"/>
      <c r="M29" s="285"/>
      <c r="N29" s="440"/>
      <c r="O29" s="1050" t="e">
        <f t="shared" si="7"/>
        <v>#DIV/0!</v>
      </c>
      <c r="P29" s="1065"/>
    </row>
    <row r="30" spans="1:17" s="2" customFormat="1" ht="16.5" hidden="1" thickBot="1" x14ac:dyDescent="0.25">
      <c r="A30" s="318" t="s">
        <v>385</v>
      </c>
      <c r="B30" s="290" t="s">
        <v>375</v>
      </c>
      <c r="C30" s="271">
        <v>-2.6099999999999999E-3</v>
      </c>
      <c r="D30" s="440"/>
      <c r="E30" s="283">
        <v>-2.5999999999999999E-3</v>
      </c>
      <c r="F30" s="1044"/>
      <c r="G30" s="271">
        <v>0</v>
      </c>
      <c r="H30" s="440">
        <f t="shared" si="1"/>
        <v>0</v>
      </c>
      <c r="I30" s="285"/>
      <c r="J30" s="440">
        <f t="shared" si="5"/>
        <v>0</v>
      </c>
      <c r="K30" s="271">
        <v>0</v>
      </c>
      <c r="L30" s="440"/>
      <c r="M30" s="285"/>
      <c r="N30" s="440"/>
      <c r="O30" s="1050">
        <f t="shared" si="7"/>
        <v>0</v>
      </c>
      <c r="P30" s="1065"/>
    </row>
    <row r="31" spans="1:17" s="2" customFormat="1" ht="16.5" hidden="1" thickBot="1" x14ac:dyDescent="0.25">
      <c r="A31" s="318" t="s">
        <v>386</v>
      </c>
      <c r="B31" s="290" t="s">
        <v>376</v>
      </c>
      <c r="C31" s="271">
        <v>0</v>
      </c>
      <c r="D31" s="440"/>
      <c r="E31" s="283"/>
      <c r="F31" s="1044"/>
      <c r="G31" s="271">
        <v>0</v>
      </c>
      <c r="H31" s="440">
        <f t="shared" si="1"/>
        <v>0</v>
      </c>
      <c r="I31" s="285"/>
      <c r="J31" s="440">
        <f t="shared" si="5"/>
        <v>0</v>
      </c>
      <c r="K31" s="271">
        <v>0</v>
      </c>
      <c r="L31" s="440"/>
      <c r="M31" s="285"/>
      <c r="N31" s="440"/>
      <c r="O31" s="1050" t="e">
        <f t="shared" si="7"/>
        <v>#DIV/0!</v>
      </c>
      <c r="P31" s="1065"/>
    </row>
    <row r="32" spans="1:17" s="2" customFormat="1" ht="16.5" hidden="1" thickBot="1" x14ac:dyDescent="0.25">
      <c r="A32" s="318" t="s">
        <v>387</v>
      </c>
      <c r="B32" s="279" t="s">
        <v>377</v>
      </c>
      <c r="C32" s="271">
        <v>0</v>
      </c>
      <c r="D32" s="440"/>
      <c r="E32" s="281"/>
      <c r="F32" s="1044"/>
      <c r="G32" s="271">
        <v>0</v>
      </c>
      <c r="H32" s="440">
        <f t="shared" si="1"/>
        <v>0</v>
      </c>
      <c r="I32" s="280"/>
      <c r="J32" s="440">
        <f t="shared" si="5"/>
        <v>0</v>
      </c>
      <c r="K32" s="271">
        <v>0</v>
      </c>
      <c r="L32" s="440"/>
      <c r="M32" s="280"/>
      <c r="N32" s="440"/>
      <c r="O32" s="1050" t="e">
        <f t="shared" si="7"/>
        <v>#DIV/0!</v>
      </c>
      <c r="P32" s="1065"/>
    </row>
    <row r="33" spans="1:20" s="2" customFormat="1" ht="16.5" hidden="1" thickBot="1" x14ac:dyDescent="0.25">
      <c r="A33" s="318" t="s">
        <v>388</v>
      </c>
      <c r="B33" s="279" t="s">
        <v>378</v>
      </c>
      <c r="C33" s="271">
        <v>0</v>
      </c>
      <c r="D33" s="440">
        <f>C33/$C$67*100</f>
        <v>0</v>
      </c>
      <c r="E33" s="281"/>
      <c r="F33" s="1044"/>
      <c r="G33" s="271">
        <v>0</v>
      </c>
      <c r="H33" s="440">
        <f t="shared" si="1"/>
        <v>0</v>
      </c>
      <c r="I33" s="280"/>
      <c r="J33" s="440">
        <f t="shared" si="5"/>
        <v>0</v>
      </c>
      <c r="K33" s="271">
        <v>0</v>
      </c>
      <c r="L33" s="440"/>
      <c r="M33" s="280"/>
      <c r="N33" s="440"/>
      <c r="O33" s="1050" t="e">
        <f t="shared" si="7"/>
        <v>#DIV/0!</v>
      </c>
      <c r="P33" s="1065"/>
    </row>
    <row r="34" spans="1:20" s="2" customFormat="1" ht="16.5" hidden="1" thickBot="1" x14ac:dyDescent="0.25">
      <c r="A34" s="318" t="s">
        <v>389</v>
      </c>
      <c r="B34" s="279" t="s">
        <v>379</v>
      </c>
      <c r="C34" s="271">
        <v>0</v>
      </c>
      <c r="D34" s="440"/>
      <c r="E34" s="281"/>
      <c r="F34" s="1044"/>
      <c r="G34" s="271">
        <v>0</v>
      </c>
      <c r="H34" s="440">
        <f t="shared" si="1"/>
        <v>0</v>
      </c>
      <c r="I34" s="280"/>
      <c r="J34" s="440">
        <f t="shared" si="5"/>
        <v>0</v>
      </c>
      <c r="K34" s="271">
        <v>0</v>
      </c>
      <c r="L34" s="440"/>
      <c r="M34" s="280"/>
      <c r="N34" s="440"/>
      <c r="O34" s="1050" t="e">
        <f t="shared" si="7"/>
        <v>#DIV/0!</v>
      </c>
      <c r="P34" s="1065"/>
    </row>
    <row r="35" spans="1:20" s="2" customFormat="1" ht="16.5" hidden="1" thickBot="1" x14ac:dyDescent="0.25">
      <c r="A35" s="318" t="s">
        <v>390</v>
      </c>
      <c r="B35" s="290" t="s">
        <v>380</v>
      </c>
      <c r="C35" s="271">
        <v>0</v>
      </c>
      <c r="D35" s="440"/>
      <c r="E35" s="281"/>
      <c r="F35" s="1044"/>
      <c r="G35" s="271">
        <v>0</v>
      </c>
      <c r="H35" s="440">
        <f t="shared" si="1"/>
        <v>0</v>
      </c>
      <c r="I35" s="280"/>
      <c r="J35" s="440">
        <f t="shared" si="5"/>
        <v>0</v>
      </c>
      <c r="K35" s="271">
        <v>0</v>
      </c>
      <c r="L35" s="440"/>
      <c r="M35" s="280"/>
      <c r="N35" s="440"/>
      <c r="O35" s="1050" t="e">
        <f t="shared" si="7"/>
        <v>#DIV/0!</v>
      </c>
      <c r="P35" s="1065"/>
    </row>
    <row r="36" spans="1:20" s="2" customFormat="1" ht="16.5" hidden="1" thickBot="1" x14ac:dyDescent="0.25">
      <c r="A36" s="318" t="s">
        <v>391</v>
      </c>
      <c r="B36" s="290" t="s">
        <v>381</v>
      </c>
      <c r="C36" s="271">
        <v>0</v>
      </c>
      <c r="D36" s="440"/>
      <c r="E36" s="281"/>
      <c r="F36" s="1044"/>
      <c r="G36" s="271">
        <v>0</v>
      </c>
      <c r="H36" s="440">
        <f t="shared" si="1"/>
        <v>0</v>
      </c>
      <c r="I36" s="280"/>
      <c r="J36" s="440">
        <f t="shared" si="5"/>
        <v>0</v>
      </c>
      <c r="K36" s="271">
        <v>0</v>
      </c>
      <c r="L36" s="440"/>
      <c r="M36" s="280"/>
      <c r="N36" s="440"/>
      <c r="O36" s="1050" t="e">
        <f t="shared" si="7"/>
        <v>#DIV/0!</v>
      </c>
      <c r="P36" s="1065"/>
    </row>
    <row r="37" spans="1:20" s="2" customFormat="1" ht="16.5" hidden="1" thickBot="1" x14ac:dyDescent="0.25">
      <c r="A37" s="318" t="s">
        <v>392</v>
      </c>
      <c r="B37" s="290" t="s">
        <v>382</v>
      </c>
      <c r="C37" s="271">
        <v>0</v>
      </c>
      <c r="D37" s="440"/>
      <c r="E37" s="281"/>
      <c r="F37" s="1044"/>
      <c r="G37" s="271">
        <v>0</v>
      </c>
      <c r="H37" s="440">
        <f t="shared" si="1"/>
        <v>0</v>
      </c>
      <c r="I37" s="280"/>
      <c r="J37" s="440">
        <f t="shared" si="5"/>
        <v>0</v>
      </c>
      <c r="K37" s="271">
        <v>0</v>
      </c>
      <c r="L37" s="440"/>
      <c r="M37" s="280"/>
      <c r="N37" s="440"/>
      <c r="O37" s="1050" t="e">
        <f t="shared" si="7"/>
        <v>#DIV/0!</v>
      </c>
      <c r="P37" s="1065"/>
    </row>
    <row r="38" spans="1:20" s="2" customFormat="1" ht="16.5" hidden="1" thickBot="1" x14ac:dyDescent="0.25">
      <c r="A38" s="319" t="s">
        <v>393</v>
      </c>
      <c r="B38" s="291" t="s">
        <v>383</v>
      </c>
      <c r="C38" s="271">
        <v>0</v>
      </c>
      <c r="D38" s="1048"/>
      <c r="E38" s="281"/>
      <c r="F38" s="1055"/>
      <c r="G38" s="287">
        <v>0</v>
      </c>
      <c r="H38" s="444">
        <f t="shared" si="1"/>
        <v>0</v>
      </c>
      <c r="I38" s="286"/>
      <c r="J38" s="1048">
        <f t="shared" si="5"/>
        <v>0</v>
      </c>
      <c r="K38" s="287">
        <v>0</v>
      </c>
      <c r="L38" s="444"/>
      <c r="M38" s="286"/>
      <c r="N38" s="444"/>
      <c r="O38" s="1050" t="e">
        <f t="shared" si="7"/>
        <v>#DIV/0!</v>
      </c>
      <c r="P38" s="1066"/>
    </row>
    <row r="39" spans="1:20" s="4" customFormat="1" ht="16.5" thickBot="1" x14ac:dyDescent="0.25">
      <c r="A39" s="302"/>
      <c r="B39" s="303" t="s">
        <v>280</v>
      </c>
      <c r="C39" s="308">
        <f>'на 01.10.17'!D102</f>
        <v>1604.4874427288426</v>
      </c>
      <c r="D39" s="1049">
        <f>C39/$C$67*100</f>
        <v>4.4876814047077014</v>
      </c>
      <c r="E39" s="305">
        <f>'на 01.10.17'!F102</f>
        <v>1591.9294999999997</v>
      </c>
      <c r="F39" s="1049">
        <f>E39/$E$67*100</f>
        <v>15.369598096464351</v>
      </c>
      <c r="G39" s="323">
        <f>'на 01.10.17'!I102</f>
        <v>2205.3986071502591</v>
      </c>
      <c r="H39" s="1051">
        <f t="shared" si="1"/>
        <v>4.1154408414421448</v>
      </c>
      <c r="I39" s="323">
        <f>'на 01.10.17'!K102</f>
        <v>2188.9816999999998</v>
      </c>
      <c r="J39" s="1049">
        <f t="shared" si="5"/>
        <v>13.017410334224891</v>
      </c>
      <c r="K39" s="305">
        <f>'на 01.10.17'!N102</f>
        <v>1755.7862494127803</v>
      </c>
      <c r="L39" s="1049">
        <f t="shared" ref="L39:L59" si="8">K39/$K$67*100</f>
        <v>4.4167902088520039</v>
      </c>
      <c r="M39" s="305">
        <f>'на 01.10.17'!P102</f>
        <v>1746.3009999999997</v>
      </c>
      <c r="N39" s="1059">
        <f t="shared" ref="N39:N46" si="9">M39/$M$67*100</f>
        <v>16.369172000923676</v>
      </c>
      <c r="O39" s="1049">
        <f>K39/C39*100</f>
        <v>109.42972831414718</v>
      </c>
      <c r="P39" s="1054">
        <f>M39/E39*100</f>
        <v>109.69713168830654</v>
      </c>
      <c r="Q39" s="2"/>
      <c r="R39" s="2"/>
      <c r="S39" s="2"/>
      <c r="T39" s="2"/>
    </row>
    <row r="40" spans="1:20" s="4" customFormat="1" ht="18" customHeight="1" x14ac:dyDescent="0.2">
      <c r="A40" s="351" t="s">
        <v>84</v>
      </c>
      <c r="B40" s="352" t="s">
        <v>409</v>
      </c>
      <c r="C40" s="271">
        <f>'на 01.10.17'!D103</f>
        <v>598.07079999999996</v>
      </c>
      <c r="D40" s="1050">
        <f t="shared" ref="D40:D66" si="10">C40/$C$67*100</f>
        <v>1.6727779453941449</v>
      </c>
      <c r="E40" s="281">
        <f>'на 01.10.17'!F103</f>
        <v>598.07079999999996</v>
      </c>
      <c r="F40" s="1056">
        <f>E40/$E$67*100</f>
        <v>5.7741927825515589</v>
      </c>
      <c r="G40" s="273">
        <f>'на 01.10.17'!I103</f>
        <v>822.06320000000005</v>
      </c>
      <c r="H40" s="1047">
        <f t="shared" si="1"/>
        <v>1.5340321956121197</v>
      </c>
      <c r="I40" s="649">
        <f>'на 01.10.17'!K103</f>
        <v>822.06320000000005</v>
      </c>
      <c r="J40" s="1050">
        <f t="shared" si="5"/>
        <v>4.8886356587933033</v>
      </c>
      <c r="K40" s="273">
        <f>'на 01.10.17'!P103</f>
        <v>558.92789999999991</v>
      </c>
      <c r="L40" s="1047">
        <f t="shared" si="8"/>
        <v>1.4060181169546426</v>
      </c>
      <c r="M40" s="649">
        <f>'на 01.10.17'!P103</f>
        <v>558.92789999999991</v>
      </c>
      <c r="N40" s="1047">
        <f t="shared" si="9"/>
        <v>5.2391809494554886</v>
      </c>
      <c r="O40" s="1050">
        <f>K40/C40*100</f>
        <v>93.455139424964401</v>
      </c>
      <c r="P40" s="1065">
        <f>M40/E40*100</f>
        <v>93.455139424964401</v>
      </c>
    </row>
    <row r="41" spans="1:20" s="4" customFormat="1" ht="18" customHeight="1" x14ac:dyDescent="0.2">
      <c r="A41" s="318" t="s">
        <v>340</v>
      </c>
      <c r="B41" s="290" t="s">
        <v>146</v>
      </c>
      <c r="C41" s="271">
        <f>'на 01.10.17'!D104</f>
        <v>391.90100000000001</v>
      </c>
      <c r="D41" s="1050">
        <f t="shared" si="10"/>
        <v>1.096130005975732</v>
      </c>
      <c r="E41" s="281">
        <f>'на 01.10.17'!F104</f>
        <v>391.90100000000001</v>
      </c>
      <c r="F41" s="1056">
        <f t="shared" ref="F41:F54" si="11">E41/$E$67*100</f>
        <v>3.7836856868363058</v>
      </c>
      <c r="G41" s="273">
        <f>'на 01.10.17'!I104</f>
        <v>537.64350000000002</v>
      </c>
      <c r="H41" s="440">
        <f t="shared" si="1"/>
        <v>1.0032834929985732</v>
      </c>
      <c r="I41" s="649">
        <f>'на 01.10.17'!K104</f>
        <v>537.64350000000002</v>
      </c>
      <c r="J41" s="440">
        <f t="shared" si="5"/>
        <v>3.1972519701872528</v>
      </c>
      <c r="K41" s="271">
        <f>'на 01.10.17'!N104</f>
        <v>358.77719999999999</v>
      </c>
      <c r="L41" s="440">
        <f>K41/$K$67*100</f>
        <v>0.9025265032399693</v>
      </c>
      <c r="M41" s="270">
        <f>'на 01.10.17'!P104</f>
        <v>358.77719999999999</v>
      </c>
      <c r="N41" s="440">
        <f t="shared" si="9"/>
        <v>3.3630431963388872</v>
      </c>
      <c r="O41" s="1050">
        <f>K41/C41*100</f>
        <v>91.547916438080023</v>
      </c>
      <c r="P41" s="1065">
        <f t="shared" ref="P41:P54" si="12">M41/E41*100</f>
        <v>91.547916438080023</v>
      </c>
    </row>
    <row r="42" spans="1:20" s="4" customFormat="1" ht="30.75" customHeight="1" x14ac:dyDescent="0.2">
      <c r="A42" s="353" t="s">
        <v>341</v>
      </c>
      <c r="B42" s="290" t="s">
        <v>412</v>
      </c>
      <c r="C42" s="271">
        <f>'на 01.10.17'!D105</f>
        <v>121.13209999999999</v>
      </c>
      <c r="D42" s="1050">
        <f t="shared" si="10"/>
        <v>0.33880120106060702</v>
      </c>
      <c r="E42" s="281">
        <f>'на 01.10.17'!F105</f>
        <v>121.13209999999999</v>
      </c>
      <c r="F42" s="1056">
        <f t="shared" si="11"/>
        <v>1.1694938083506397</v>
      </c>
      <c r="G42" s="273">
        <f>'на 01.10.17'!I105</f>
        <v>171.0531</v>
      </c>
      <c r="H42" s="440">
        <f t="shared" si="1"/>
        <v>0.31919804044173178</v>
      </c>
      <c r="I42" s="649">
        <f>'на 01.10.17'!K105</f>
        <v>171.0531</v>
      </c>
      <c r="J42" s="440">
        <f t="shared" si="5"/>
        <v>1.0172165402941487</v>
      </c>
      <c r="K42" s="271">
        <f>'на 01.10.17'!N105</f>
        <v>119.9879</v>
      </c>
      <c r="L42" s="440">
        <f t="shared" si="8"/>
        <v>0.30183707275185578</v>
      </c>
      <c r="M42" s="270">
        <f>'на 01.10.17'!P105</f>
        <v>119.9879</v>
      </c>
      <c r="N42" s="440">
        <f t="shared" si="9"/>
        <v>1.1247216677592411</v>
      </c>
      <c r="O42" s="1050">
        <f>K42/C42*100</f>
        <v>99.055411406225105</v>
      </c>
      <c r="P42" s="1065">
        <f t="shared" si="12"/>
        <v>99.055411406225105</v>
      </c>
    </row>
    <row r="43" spans="1:20" s="4" customFormat="1" ht="18" customHeight="1" x14ac:dyDescent="0.2">
      <c r="A43" s="353" t="s">
        <v>342</v>
      </c>
      <c r="B43" s="279" t="s">
        <v>410</v>
      </c>
      <c r="C43" s="271">
        <f>'на 01.10.17'!D106</f>
        <v>7.4</v>
      </c>
      <c r="D43" s="1050"/>
      <c r="E43" s="281">
        <f>'на 01.10.17'!F106</f>
        <v>7.4</v>
      </c>
      <c r="F43" s="1056"/>
      <c r="G43" s="273">
        <f>'на 01.10.17'!I106</f>
        <v>11.94</v>
      </c>
      <c r="H43" s="655">
        <f t="shared" si="1"/>
        <v>2.2280944355140466E-2</v>
      </c>
      <c r="I43" s="649">
        <f>'на 01.10.17'!K106</f>
        <v>11.94</v>
      </c>
      <c r="J43" s="440">
        <f t="shared" si="5"/>
        <v>7.1004649966075653E-2</v>
      </c>
      <c r="K43" s="271">
        <f>'на 01.10.17'!N106</f>
        <v>3.4140000000000001</v>
      </c>
      <c r="L43" s="440"/>
      <c r="M43" s="270">
        <f>'на 01.10.17'!P106</f>
        <v>3.4140000000000001</v>
      </c>
      <c r="N43" s="440"/>
      <c r="O43" s="1050">
        <f>K43/C43*100</f>
        <v>46.135135135135137</v>
      </c>
      <c r="P43" s="1065">
        <f t="shared" si="12"/>
        <v>46.135135135135137</v>
      </c>
    </row>
    <row r="44" spans="1:20" s="4" customFormat="1" ht="45" x14ac:dyDescent="0.2">
      <c r="A44" s="353" t="s">
        <v>384</v>
      </c>
      <c r="B44" s="290" t="s">
        <v>604</v>
      </c>
      <c r="C44" s="271">
        <f>'на 01.10.17'!D107</f>
        <v>77.637699999999995</v>
      </c>
      <c r="D44" s="1050">
        <f t="shared" si="10"/>
        <v>0.21714926107599133</v>
      </c>
      <c r="E44" s="281">
        <f>'на 01.10.17'!F107</f>
        <v>77.637699999999995</v>
      </c>
      <c r="F44" s="1056">
        <f t="shared" si="11"/>
        <v>0.74956852431836363</v>
      </c>
      <c r="G44" s="273">
        <f>'на 01.10.17'!I107</f>
        <v>101.42659999999999</v>
      </c>
      <c r="H44" s="440">
        <f t="shared" si="1"/>
        <v>0.18926971781667418</v>
      </c>
      <c r="I44" s="649">
        <f>'на 01.10.17'!K107</f>
        <v>101.42659999999999</v>
      </c>
      <c r="J44" s="440">
        <f t="shared" si="5"/>
        <v>0.60316249834582647</v>
      </c>
      <c r="K44" s="271">
        <f>'на 01.10.17'!N107</f>
        <v>76.748800000000003</v>
      </c>
      <c r="L44" s="440">
        <f t="shared" si="8"/>
        <v>0.1930664102731828</v>
      </c>
      <c r="M44" s="270">
        <f>'на 01.10.17'!P107</f>
        <v>76.748800000000003</v>
      </c>
      <c r="N44" s="440">
        <f t="shared" si="9"/>
        <v>0.71941452708581821</v>
      </c>
      <c r="O44" s="1050">
        <f t="shared" ref="O44:O49" si="13">K44/C44*100</f>
        <v>98.855066546278422</v>
      </c>
      <c r="P44" s="1065">
        <f t="shared" si="12"/>
        <v>98.855066546278422</v>
      </c>
    </row>
    <row r="45" spans="1:20" s="4" customFormat="1" ht="18" customHeight="1" x14ac:dyDescent="0.2">
      <c r="A45" s="318" t="s">
        <v>85</v>
      </c>
      <c r="B45" s="354" t="s">
        <v>159</v>
      </c>
      <c r="C45" s="271">
        <f>'на 01.10.17'!D108</f>
        <v>29.516842728842832</v>
      </c>
      <c r="D45" s="1050">
        <f t="shared" si="10"/>
        <v>8.2557321866367356E-2</v>
      </c>
      <c r="E45" s="281">
        <f>'на 01.10.17'!F108</f>
        <v>16.9589</v>
      </c>
      <c r="F45" s="1056">
        <f t="shared" si="11"/>
        <v>0.1637330529763594</v>
      </c>
      <c r="G45" s="273">
        <f>'на 01.10.17'!I108</f>
        <v>38.581807150259067</v>
      </c>
      <c r="H45" s="440">
        <f t="shared" si="1"/>
        <v>7.199657439159822E-2</v>
      </c>
      <c r="I45" s="649">
        <f>'на 01.10.17'!K108</f>
        <v>22.164899999999999</v>
      </c>
      <c r="J45" s="440">
        <f t="shared" si="5"/>
        <v>0.13180996365436098</v>
      </c>
      <c r="K45" s="271">
        <f>'на 01.10.17'!N108</f>
        <v>22.192249412780654</v>
      </c>
      <c r="L45" s="440">
        <f t="shared" si="8"/>
        <v>5.5825992458679606E-2</v>
      </c>
      <c r="M45" s="270">
        <f>'на 01.10.17'!P108</f>
        <v>12.707000000000001</v>
      </c>
      <c r="N45" s="440">
        <f t="shared" si="9"/>
        <v>0.11911066226025023</v>
      </c>
      <c r="O45" s="1050">
        <f t="shared" si="13"/>
        <v>75.185037968492338</v>
      </c>
      <c r="P45" s="1065">
        <f t="shared" si="12"/>
        <v>74.928208787126522</v>
      </c>
    </row>
    <row r="46" spans="1:20" s="4" customFormat="1" ht="18" customHeight="1" x14ac:dyDescent="0.2">
      <c r="A46" s="318" t="s">
        <v>177</v>
      </c>
      <c r="B46" s="279" t="s">
        <v>160</v>
      </c>
      <c r="C46" s="271">
        <f>'на 01.10.17'!D109</f>
        <v>29.289982728842833</v>
      </c>
      <c r="D46" s="1050">
        <f t="shared" si="10"/>
        <v>8.1922804339860267E-2</v>
      </c>
      <c r="E46" s="281">
        <f>'на 01.10.17'!F109</f>
        <v>16.9589</v>
      </c>
      <c r="F46" s="1056">
        <f t="shared" si="11"/>
        <v>0.1637330529763594</v>
      </c>
      <c r="G46" s="273">
        <f>'на 01.10.17'!I109</f>
        <v>38.281347150259066</v>
      </c>
      <c r="H46" s="440">
        <f t="shared" si="1"/>
        <v>7.1435893274266096E-2</v>
      </c>
      <c r="I46" s="649">
        <f>'на 01.10.17'!K109</f>
        <v>22.164899999999999</v>
      </c>
      <c r="J46" s="440">
        <f t="shared" si="5"/>
        <v>0.13180996365436098</v>
      </c>
      <c r="K46" s="271">
        <f>'на 01.10.17'!N109</f>
        <v>21.946459412780655</v>
      </c>
      <c r="L46" s="440">
        <f t="shared" si="8"/>
        <v>5.5207692329152569E-2</v>
      </c>
      <c r="M46" s="270">
        <f>'на 01.10.17'!P109</f>
        <v>12.707000000000001</v>
      </c>
      <c r="N46" s="440">
        <f t="shared" si="9"/>
        <v>0.11911066226025023</v>
      </c>
      <c r="O46" s="1050">
        <f t="shared" si="13"/>
        <v>74.928208787126522</v>
      </c>
      <c r="P46" s="1065">
        <f t="shared" si="12"/>
        <v>74.928208787126522</v>
      </c>
    </row>
    <row r="47" spans="1:20" s="4" customFormat="1" ht="31.5" customHeight="1" x14ac:dyDescent="0.2">
      <c r="A47" s="318" t="s">
        <v>178</v>
      </c>
      <c r="B47" s="290" t="s">
        <v>211</v>
      </c>
      <c r="C47" s="271">
        <f>'на 01.10.17'!D110</f>
        <v>0</v>
      </c>
      <c r="D47" s="1050"/>
      <c r="E47" s="281"/>
      <c r="F47" s="1056"/>
      <c r="G47" s="273"/>
      <c r="H47" s="440"/>
      <c r="I47" s="649"/>
      <c r="J47" s="440"/>
      <c r="K47" s="271"/>
      <c r="L47" s="440"/>
      <c r="M47" s="270"/>
      <c r="N47" s="440"/>
      <c r="O47" s="1050"/>
      <c r="P47" s="1065"/>
    </row>
    <row r="48" spans="1:20" s="4" customFormat="1" ht="18" customHeight="1" x14ac:dyDescent="0.2">
      <c r="A48" s="318" t="s">
        <v>179</v>
      </c>
      <c r="B48" s="290" t="s">
        <v>212</v>
      </c>
      <c r="C48" s="271">
        <f>'на 01.10.17'!D111</f>
        <v>0</v>
      </c>
      <c r="D48" s="1050"/>
      <c r="E48" s="281"/>
      <c r="F48" s="1056"/>
      <c r="G48" s="273"/>
      <c r="H48" s="440"/>
      <c r="I48" s="649"/>
      <c r="J48" s="440"/>
      <c r="K48" s="271"/>
      <c r="L48" s="440"/>
      <c r="M48" s="270"/>
      <c r="N48" s="440"/>
      <c r="O48" s="1050"/>
      <c r="P48" s="1065"/>
    </row>
    <row r="49" spans="1:18" s="4" customFormat="1" ht="18" customHeight="1" x14ac:dyDescent="0.2">
      <c r="A49" s="318" t="s">
        <v>180</v>
      </c>
      <c r="B49" s="290" t="s">
        <v>420</v>
      </c>
      <c r="C49" s="271">
        <f>'на 01.10.17'!D112</f>
        <v>0.22686000000000001</v>
      </c>
      <c r="D49" s="656">
        <f>C49/$C$67*100</f>
        <v>6.3451752650708871E-4</v>
      </c>
      <c r="E49" s="281"/>
      <c r="F49" s="1056"/>
      <c r="G49" s="273">
        <f>'на 01.10.17'!I112</f>
        <v>0.30046</v>
      </c>
      <c r="H49" s="655">
        <f t="shared" si="1"/>
        <v>5.6068111733211933E-4</v>
      </c>
      <c r="I49" s="649"/>
      <c r="J49" s="440"/>
      <c r="K49" s="271">
        <f>'на 01.10.17'!N112</f>
        <v>0.24579000000000001</v>
      </c>
      <c r="L49" s="655">
        <f t="shared" si="8"/>
        <v>6.1830012952704936E-4</v>
      </c>
      <c r="M49" s="270"/>
      <c r="N49" s="440"/>
      <c r="O49" s="1050">
        <f t="shared" si="13"/>
        <v>108.34435334567576</v>
      </c>
      <c r="P49" s="1065"/>
      <c r="Q49" s="179"/>
    </row>
    <row r="50" spans="1:18" s="4" customFormat="1" ht="18" customHeight="1" x14ac:dyDescent="0.2">
      <c r="A50" s="318" t="s">
        <v>181</v>
      </c>
      <c r="B50" s="290" t="s">
        <v>411</v>
      </c>
      <c r="C50" s="271">
        <f>'на 01.10.17'!D113</f>
        <v>0</v>
      </c>
      <c r="D50" s="1050"/>
      <c r="E50" s="281"/>
      <c r="F50" s="1056"/>
      <c r="G50" s="273"/>
      <c r="H50" s="440"/>
      <c r="I50" s="649"/>
      <c r="J50" s="440"/>
      <c r="K50" s="271"/>
      <c r="L50" s="440"/>
      <c r="M50" s="270"/>
      <c r="N50" s="440"/>
      <c r="O50" s="1050"/>
      <c r="P50" s="1065"/>
    </row>
    <row r="51" spans="1:18" s="4" customFormat="1" ht="18" customHeight="1" x14ac:dyDescent="0.2">
      <c r="A51" s="318" t="s">
        <v>86</v>
      </c>
      <c r="B51" s="355" t="s">
        <v>147</v>
      </c>
      <c r="C51" s="271">
        <f>'на 01.10.17'!D114</f>
        <v>0.78300000000000003</v>
      </c>
      <c r="D51" s="655">
        <f t="shared" si="10"/>
        <v>2.1900168529271377E-3</v>
      </c>
      <c r="E51" s="281">
        <f>'на 01.10.17'!F114</f>
        <v>0.78300000000000003</v>
      </c>
      <c r="F51" s="657">
        <f t="shared" si="11"/>
        <v>7.5596283061100319E-3</v>
      </c>
      <c r="G51" s="273">
        <f>'на 01.10.17'!I114</f>
        <v>1.1924999999999999</v>
      </c>
      <c r="H51" s="655">
        <f t="shared" si="1"/>
        <v>2.2252953219015917E-3</v>
      </c>
      <c r="I51" s="649">
        <f>'на 01.10.17'!K114</f>
        <v>1.1924999999999999</v>
      </c>
      <c r="J51" s="440">
        <f t="shared" si="5"/>
        <v>7.0915448144510222E-3</v>
      </c>
      <c r="K51" s="271">
        <f>'на 01.10.17'!N114</f>
        <v>11.250400000000001</v>
      </c>
      <c r="L51" s="655">
        <f t="shared" si="8"/>
        <v>2.8301085386838832E-2</v>
      </c>
      <c r="M51" s="270">
        <f>'на 01.10.17'!P114</f>
        <v>11.250400000000001</v>
      </c>
      <c r="N51" s="440">
        <f>M51/$M$67*100</f>
        <v>0.10545703900942151</v>
      </c>
      <c r="O51" s="1050" t="s">
        <v>860</v>
      </c>
      <c r="P51" s="1050" t="s">
        <v>860</v>
      </c>
      <c r="Q51" s="249"/>
      <c r="R51" s="249"/>
    </row>
    <row r="52" spans="1:18" s="4" customFormat="1" ht="18" customHeight="1" x14ac:dyDescent="0.2">
      <c r="A52" s="318" t="s">
        <v>88</v>
      </c>
      <c r="B52" s="355" t="s">
        <v>148</v>
      </c>
      <c r="C52" s="271">
        <f>'на 01.10.17'!D115</f>
        <v>253.36600000000001</v>
      </c>
      <c r="D52" s="1050">
        <f t="shared" si="10"/>
        <v>0.708653652565437</v>
      </c>
      <c r="E52" s="281">
        <f>'на 01.10.17'!F115</f>
        <v>253.36600000000001</v>
      </c>
      <c r="F52" s="1056">
        <f t="shared" si="11"/>
        <v>2.4461721397265315</v>
      </c>
      <c r="G52" s="273">
        <f>'на 01.10.17'!I115</f>
        <v>371.17829999999998</v>
      </c>
      <c r="H52" s="440">
        <f t="shared" si="1"/>
        <v>0.6926468214518956</v>
      </c>
      <c r="I52" s="649">
        <f>'на 01.10.17'!K115</f>
        <v>371.17829999999998</v>
      </c>
      <c r="J52" s="440">
        <f t="shared" si="5"/>
        <v>2.2073186990371036</v>
      </c>
      <c r="K52" s="271">
        <f>'на 01.10.17'!N115</f>
        <v>262.71679999999998</v>
      </c>
      <c r="L52" s="440">
        <f t="shared" si="8"/>
        <v>0.66088055441202609</v>
      </c>
      <c r="M52" s="270">
        <f>'на 01.10.17'!P115</f>
        <v>262.71679999999998</v>
      </c>
      <c r="N52" s="440">
        <f>M52/$M$67*100</f>
        <v>2.4626089584397342</v>
      </c>
      <c r="O52" s="1050">
        <f>K52/C52*100</f>
        <v>103.6906293662133</v>
      </c>
      <c r="P52" s="1065">
        <f t="shared" si="12"/>
        <v>103.6906293662133</v>
      </c>
      <c r="Q52" s="249"/>
      <c r="R52" s="249"/>
    </row>
    <row r="53" spans="1:18" s="2" customFormat="1" ht="18" customHeight="1" x14ac:dyDescent="0.2">
      <c r="A53" s="318" t="s">
        <v>168</v>
      </c>
      <c r="B53" s="354" t="s">
        <v>150</v>
      </c>
      <c r="C53" s="271">
        <f>'на 01.10.17'!D117</f>
        <v>703.38729999999998</v>
      </c>
      <c r="D53" s="1050">
        <f t="shared" si="10"/>
        <v>1.9673436029820131</v>
      </c>
      <c r="E53" s="281">
        <f>'на 01.10.17'!F117</f>
        <v>703.38729999999998</v>
      </c>
      <c r="F53" s="1056">
        <f t="shared" si="11"/>
        <v>6.7909917538164857</v>
      </c>
      <c r="G53" s="273">
        <f>'на 01.10.17'!I117</f>
        <v>937.24789999999996</v>
      </c>
      <c r="H53" s="440">
        <f t="shared" si="1"/>
        <v>1.7489755700898038</v>
      </c>
      <c r="I53" s="649">
        <f>'на 01.10.17'!K117</f>
        <v>937.24789999999996</v>
      </c>
      <c r="J53" s="440">
        <f t="shared" si="5"/>
        <v>5.5736146625577447</v>
      </c>
      <c r="K53" s="271">
        <f>'на 01.10.17'!N117</f>
        <v>886.88059999999996</v>
      </c>
      <c r="L53" s="440">
        <f t="shared" si="8"/>
        <v>2.2310036610725708</v>
      </c>
      <c r="M53" s="270">
        <f>'на 01.10.17'!P117</f>
        <v>886.88059999999996</v>
      </c>
      <c r="N53" s="440">
        <f>M53/$M$67*100</f>
        <v>8.3132868192152412</v>
      </c>
      <c r="O53" s="1050">
        <f>K53/C53*100</f>
        <v>126.08709312778323</v>
      </c>
      <c r="P53" s="1065">
        <f t="shared" si="12"/>
        <v>126.08709312778323</v>
      </c>
      <c r="Q53" s="249"/>
      <c r="R53" s="249"/>
    </row>
    <row r="54" spans="1:18" s="2" customFormat="1" ht="18" customHeight="1" thickBot="1" x14ac:dyDescent="0.25">
      <c r="A54" s="318" t="s">
        <v>182</v>
      </c>
      <c r="B54" s="354" t="s">
        <v>75</v>
      </c>
      <c r="C54" s="271">
        <f>'на 01.10.17'!D118</f>
        <v>19.363499999999998</v>
      </c>
      <c r="D54" s="1048">
        <f t="shared" si="10"/>
        <v>5.4158865046813061E-2</v>
      </c>
      <c r="E54" s="281">
        <f>'на 01.10.17'!F118</f>
        <v>19.363499999999998</v>
      </c>
      <c r="F54" s="1056">
        <f t="shared" si="11"/>
        <v>0.18694873908730725</v>
      </c>
      <c r="G54" s="273">
        <f>'на 01.10.17'!I118</f>
        <v>35.134900000000002</v>
      </c>
      <c r="H54" s="444">
        <f t="shared" si="1"/>
        <v>6.556438457482619E-2</v>
      </c>
      <c r="I54" s="649">
        <f>'на 01.10.17'!K118</f>
        <v>35.134900000000002</v>
      </c>
      <c r="J54" s="1048">
        <f t="shared" si="5"/>
        <v>0.20893980536792894</v>
      </c>
      <c r="K54" s="271">
        <f>'на 01.10.17'!N118</f>
        <v>13.818300000000001</v>
      </c>
      <c r="L54" s="444">
        <f t="shared" si="8"/>
        <v>3.4760798567246939E-2</v>
      </c>
      <c r="M54" s="270">
        <f>'на 01.10.17'!P118</f>
        <v>13.818300000000001</v>
      </c>
      <c r="N54" s="444">
        <f>M54/$M$67*100</f>
        <v>0.12952757254354416</v>
      </c>
      <c r="O54" s="1050">
        <f>K54/C54*100</f>
        <v>71.362615229684721</v>
      </c>
      <c r="P54" s="1065">
        <f t="shared" si="12"/>
        <v>71.362615229684721</v>
      </c>
    </row>
    <row r="55" spans="1:18" s="2" customFormat="1" ht="15.75" customHeight="1" thickBot="1" x14ac:dyDescent="0.25">
      <c r="A55" s="322" t="s">
        <v>74</v>
      </c>
      <c r="B55" s="317" t="s">
        <v>52</v>
      </c>
      <c r="C55" s="323">
        <f>'на 01.10.17'!D119</f>
        <v>5223.7875000000004</v>
      </c>
      <c r="D55" s="1051">
        <f t="shared" si="10"/>
        <v>14.610705825172568</v>
      </c>
      <c r="E55" s="323">
        <f>'на 01.10.17'!F119</f>
        <v>5223.7875000000004</v>
      </c>
      <c r="F55" s="1049">
        <f>E55/$E$67*100</f>
        <v>50.434089208306197</v>
      </c>
      <c r="G55" s="323">
        <f>'на 01.10.17'!I119</f>
        <v>9574.4643999999989</v>
      </c>
      <c r="H55" s="1051">
        <f t="shared" si="1"/>
        <v>17.866675756002788</v>
      </c>
      <c r="I55" s="323">
        <f>'на 01.10.17'!K119</f>
        <v>9574.4643999999989</v>
      </c>
      <c r="J55" s="1049">
        <f t="shared" si="5"/>
        <v>56.937310999552139</v>
      </c>
      <c r="K55" s="308">
        <f>'на 01.10.17'!N119</f>
        <v>5256.4979999999996</v>
      </c>
      <c r="L55" s="1049">
        <f t="shared" si="8"/>
        <v>13.223049734564771</v>
      </c>
      <c r="M55" s="324">
        <f>'на 01.10.17'!P119</f>
        <v>5256.4979999999996</v>
      </c>
      <c r="N55" s="1060">
        <f>M55/$M$67*100</f>
        <v>49.27244494764151</v>
      </c>
      <c r="O55" s="1068">
        <f>K55/C55*100</f>
        <v>100.6261835880575</v>
      </c>
      <c r="P55" s="1067">
        <f>M55/E55*100</f>
        <v>100.6261835880575</v>
      </c>
    </row>
    <row r="56" spans="1:18" s="2" customFormat="1" ht="20.25" customHeight="1" x14ac:dyDescent="0.2">
      <c r="A56" s="361"/>
      <c r="B56" s="362" t="s">
        <v>161</v>
      </c>
      <c r="C56" s="1083">
        <f>'на 01.10.17'!D120</f>
        <v>0</v>
      </c>
      <c r="D56" s="1048"/>
      <c r="E56" s="654"/>
      <c r="F56" s="1047"/>
      <c r="G56" s="653"/>
      <c r="H56" s="440"/>
      <c r="I56" s="653"/>
      <c r="J56" s="1050"/>
      <c r="K56" s="653"/>
      <c r="L56" s="440"/>
      <c r="M56" s="650"/>
      <c r="N56" s="1061"/>
      <c r="O56" s="1050"/>
      <c r="P56" s="1062"/>
    </row>
    <row r="57" spans="1:18" s="2" customFormat="1" ht="20.25" customHeight="1" x14ac:dyDescent="0.2">
      <c r="A57" s="363"/>
      <c r="B57" s="335" t="s">
        <v>492</v>
      </c>
      <c r="C57" s="270">
        <f>'на 01.10.17'!D121</f>
        <v>3940.3825000000002</v>
      </c>
      <c r="D57" s="1048">
        <f t="shared" si="10"/>
        <v>11.021078010190505</v>
      </c>
      <c r="E57" s="281">
        <f>'на 01.10.17'!F121</f>
        <v>3940.3825000000002</v>
      </c>
      <c r="F57" s="440">
        <f>E57/$E$67*100</f>
        <v>38.043201895147646</v>
      </c>
      <c r="G57" s="271">
        <f>'на 01.10.17'!I121</f>
        <v>5547.8406000000004</v>
      </c>
      <c r="H57" s="440">
        <f t="shared" si="1"/>
        <v>10.35269076212639</v>
      </c>
      <c r="I57" s="271">
        <f>'на 01.10.17'!K121</f>
        <v>5547.8406000000004</v>
      </c>
      <c r="J57" s="440">
        <f t="shared" si="5"/>
        <v>32.991832484973465</v>
      </c>
      <c r="K57" s="271">
        <f>'на 01.10.17'!N121</f>
        <v>3966.1532999999999</v>
      </c>
      <c r="L57" s="440">
        <f t="shared" si="8"/>
        <v>9.9771068762526305</v>
      </c>
      <c r="M57" s="281">
        <f>'на 01.10.17'!P121</f>
        <v>3966.1532999999999</v>
      </c>
      <c r="N57" s="1062">
        <f>M57/$M$67*100</f>
        <v>37.177236656069631</v>
      </c>
      <c r="O57" s="440">
        <f>K57/C57*100</f>
        <v>100.65401772543655</v>
      </c>
      <c r="P57" s="1062">
        <f>M57/E57*100</f>
        <v>100.65401772543655</v>
      </c>
      <c r="R57" s="107"/>
    </row>
    <row r="58" spans="1:18" s="2" customFormat="1" ht="20.25" customHeight="1" x14ac:dyDescent="0.2">
      <c r="A58" s="363"/>
      <c r="B58" s="335" t="s">
        <v>491</v>
      </c>
      <c r="C58" s="270">
        <f>'на 01.10.17'!D122</f>
        <v>1293.2805000000001</v>
      </c>
      <c r="D58" s="1048">
        <f t="shared" si="10"/>
        <v>3.6172491578059192</v>
      </c>
      <c r="E58" s="281">
        <f>'на 01.10.17'!F122</f>
        <v>1293.2805000000001</v>
      </c>
      <c r="F58" s="440">
        <f>E58/$E$67*100</f>
        <v>12.486232280383314</v>
      </c>
      <c r="G58" s="271">
        <f>'на 01.10.17'!I122</f>
        <v>4035.1194</v>
      </c>
      <c r="H58" s="440">
        <f t="shared" si="1"/>
        <v>7.5298384269470509</v>
      </c>
      <c r="I58" s="271">
        <f>'на 01.10.17'!K122</f>
        <v>4035.1194</v>
      </c>
      <c r="J58" s="440">
        <f t="shared" si="5"/>
        <v>23.996000047598091</v>
      </c>
      <c r="K58" s="271">
        <f>'на 01.10.17'!N122</f>
        <v>1333.5399</v>
      </c>
      <c r="L58" s="440">
        <f t="shared" si="8"/>
        <v>3.3546030875930199</v>
      </c>
      <c r="M58" s="651">
        <f>'на 01.10.17'!P122</f>
        <v>1333.5399</v>
      </c>
      <c r="N58" s="1062">
        <f>M58/$M$67*100</f>
        <v>12.50010393007538</v>
      </c>
      <c r="O58" s="440">
        <f>K58/C58*100</f>
        <v>103.11296737250734</v>
      </c>
      <c r="P58" s="1062">
        <f>M58/E58*100</f>
        <v>103.11296737250734</v>
      </c>
    </row>
    <row r="59" spans="1:18" s="2" customFormat="1" ht="31.5" customHeight="1" x14ac:dyDescent="0.2">
      <c r="A59" s="363"/>
      <c r="B59" s="364" t="s">
        <v>450</v>
      </c>
      <c r="C59" s="280">
        <f>'на 01.10.17'!D123</f>
        <v>0.59140000000000004</v>
      </c>
      <c r="D59" s="1052">
        <f t="shared" si="10"/>
        <v>1.6541200087115059E-3</v>
      </c>
      <c r="E59" s="281">
        <f>'на 01.10.17'!F123</f>
        <v>0.59140000000000004</v>
      </c>
      <c r="F59" s="655">
        <f>E59/$E$67*100</f>
        <v>5.7097882250746771E-3</v>
      </c>
      <c r="G59" s="271">
        <f>'на 01.10.17'!I123</f>
        <v>0.59140000000000004</v>
      </c>
      <c r="H59" s="655">
        <f t="shared" si="1"/>
        <v>1.1035971936038586E-3</v>
      </c>
      <c r="I59" s="271">
        <f>'на 01.10.17'!K123</f>
        <v>0.59140000000000004</v>
      </c>
      <c r="J59" s="440">
        <f t="shared" si="5"/>
        <v>3.5169304849193587E-3</v>
      </c>
      <c r="K59" s="271">
        <f>'на 01.10.17'!N123</f>
        <v>0.31230000000000002</v>
      </c>
      <c r="L59" s="655">
        <f t="shared" si="8"/>
        <v>7.8561019753162242E-4</v>
      </c>
      <c r="M59" s="651">
        <f>'на 01.10.17'!P123</f>
        <v>0.31230000000000002</v>
      </c>
      <c r="N59" s="1064">
        <f>M59/$M$67*100</f>
        <v>2.9273833181613397E-3</v>
      </c>
      <c r="O59" s="440">
        <f>K59/C59*100</f>
        <v>52.806898884004063</v>
      </c>
      <c r="P59" s="1062">
        <f>M59/E59*100</f>
        <v>52.806898884004063</v>
      </c>
    </row>
    <row r="60" spans="1:18" s="2" customFormat="1" ht="19.5" customHeight="1" x14ac:dyDescent="0.2">
      <c r="A60" s="363"/>
      <c r="B60" s="364" t="s">
        <v>458</v>
      </c>
      <c r="C60" s="280">
        <f>'на 01.10.17'!D124</f>
        <v>0</v>
      </c>
      <c r="D60" s="1048"/>
      <c r="E60" s="281"/>
      <c r="F60" s="440"/>
      <c r="G60" s="271"/>
      <c r="H60" s="440"/>
      <c r="I60" s="271"/>
      <c r="J60" s="440"/>
      <c r="K60" s="271"/>
      <c r="L60" s="440"/>
      <c r="M60" s="651"/>
      <c r="N60" s="1062"/>
      <c r="O60" s="440"/>
      <c r="P60" s="1062"/>
    </row>
    <row r="61" spans="1:18" s="2" customFormat="1" ht="20.25" customHeight="1" x14ac:dyDescent="0.2">
      <c r="A61" s="363"/>
      <c r="B61" s="354" t="s">
        <v>171</v>
      </c>
      <c r="C61" s="281">
        <f>'на 01.10.17'!D125</f>
        <v>-10.466900000000001</v>
      </c>
      <c r="D61" s="1048"/>
      <c r="E61" s="281">
        <f>'на 01.10.17'!F125</f>
        <v>-10.466900000000001</v>
      </c>
      <c r="F61" s="440"/>
      <c r="G61" s="271">
        <f>'на 01.10.17'!I125</f>
        <v>-10.504300000000001</v>
      </c>
      <c r="H61" s="440"/>
      <c r="I61" s="271">
        <f>'на 01.10.17'!K125</f>
        <v>-10.504300000000001</v>
      </c>
      <c r="J61" s="440"/>
      <c r="K61" s="271">
        <f>'на 01.10.17'!N125</f>
        <v>-43.5075</v>
      </c>
      <c r="L61" s="440"/>
      <c r="M61" s="281">
        <f>'на 01.10.17'!P125</f>
        <v>-43.5075</v>
      </c>
      <c r="N61" s="1062"/>
      <c r="O61" s="440"/>
      <c r="P61" s="1062"/>
    </row>
    <row r="62" spans="1:18" s="2" customFormat="1" ht="20.25" customHeight="1" x14ac:dyDescent="0.2">
      <c r="A62" s="363"/>
      <c r="B62" s="335" t="s">
        <v>1</v>
      </c>
      <c r="C62" s="1084">
        <f>'на 01.10.17'!D126</f>
        <v>0</v>
      </c>
      <c r="D62" s="1048"/>
      <c r="E62" s="281"/>
      <c r="F62" s="440"/>
      <c r="G62" s="271">
        <f>'на 01.10.17'!I126</f>
        <v>1.4173</v>
      </c>
      <c r="H62" s="655">
        <f t="shared" si="1"/>
        <v>2.6447891486214891E-3</v>
      </c>
      <c r="I62" s="271">
        <f>'на 01.10.17'!K126</f>
        <v>1.4173</v>
      </c>
      <c r="J62" s="440">
        <f t="shared" si="5"/>
        <v>8.428382780311475E-3</v>
      </c>
      <c r="K62" s="271"/>
      <c r="L62" s="440"/>
      <c r="M62" s="281"/>
      <c r="N62" s="1062"/>
      <c r="O62" s="440"/>
      <c r="P62" s="1062"/>
    </row>
    <row r="63" spans="1:18" s="2" customFormat="1" ht="20.25" customHeight="1" x14ac:dyDescent="0.2">
      <c r="A63" s="363"/>
      <c r="B63" s="335" t="s">
        <v>350</v>
      </c>
      <c r="C63" s="281">
        <f>'на 01.10.17'!D127</f>
        <v>0</v>
      </c>
      <c r="D63" s="1048"/>
      <c r="E63" s="281"/>
      <c r="F63" s="440"/>
      <c r="G63" s="271"/>
      <c r="H63" s="440"/>
      <c r="I63" s="271"/>
      <c r="J63" s="440"/>
      <c r="K63" s="271"/>
      <c r="L63" s="440"/>
      <c r="M63" s="281"/>
      <c r="N63" s="1062"/>
      <c r="O63" s="440"/>
      <c r="P63" s="1062"/>
    </row>
    <row r="64" spans="1:18" s="2" customFormat="1" ht="20.25" customHeight="1" x14ac:dyDescent="0.2">
      <c r="A64" s="363"/>
      <c r="B64" s="335" t="s">
        <v>339</v>
      </c>
      <c r="C64" s="270">
        <f>'на 01.10.17'!D128</f>
        <v>0</v>
      </c>
      <c r="D64" s="1048"/>
      <c r="E64" s="281"/>
      <c r="F64" s="440"/>
      <c r="G64" s="271"/>
      <c r="H64" s="440"/>
      <c r="I64" s="271"/>
      <c r="J64" s="440"/>
      <c r="K64" s="271"/>
      <c r="L64" s="440"/>
      <c r="M64" s="281"/>
      <c r="N64" s="1062"/>
      <c r="O64" s="440"/>
      <c r="P64" s="1062"/>
    </row>
    <row r="65" spans="1:20" s="2" customFormat="1" ht="16.5" thickBot="1" x14ac:dyDescent="0.25">
      <c r="A65" s="365"/>
      <c r="B65" s="366" t="s">
        <v>338</v>
      </c>
      <c r="C65" s="1085">
        <f>'на 01.10.17'!D129</f>
        <v>0</v>
      </c>
      <c r="D65" s="1048"/>
      <c r="E65" s="652"/>
      <c r="F65" s="440"/>
      <c r="G65" s="271"/>
      <c r="H65" s="440"/>
      <c r="I65" s="271"/>
      <c r="J65" s="440"/>
      <c r="K65" s="287"/>
      <c r="L65" s="440"/>
      <c r="M65" s="652"/>
      <c r="N65" s="1062"/>
      <c r="O65" s="440"/>
      <c r="P65" s="1062"/>
    </row>
    <row r="66" spans="1:20" s="2" customFormat="1" ht="16.5" hidden="1" thickBot="1" x14ac:dyDescent="0.25">
      <c r="A66" s="320"/>
      <c r="B66" s="292"/>
      <c r="C66" s="282">
        <v>0</v>
      </c>
      <c r="D66" s="284">
        <f t="shared" si="10"/>
        <v>0</v>
      </c>
      <c r="E66" s="282"/>
      <c r="F66" s="1057"/>
      <c r="G66" s="288"/>
      <c r="H66" s="1057">
        <f t="shared" si="1"/>
        <v>0</v>
      </c>
      <c r="I66" s="282"/>
      <c r="J66" s="1048">
        <f t="shared" si="5"/>
        <v>0</v>
      </c>
      <c r="K66" s="288"/>
      <c r="L66" s="1057"/>
      <c r="M66" s="282"/>
      <c r="N66" s="1063"/>
      <c r="O66" s="1057"/>
      <c r="P66" s="1063"/>
    </row>
    <row r="67" spans="1:20" s="2" customFormat="1" ht="16.5" thickBot="1" x14ac:dyDescent="0.25">
      <c r="A67" s="325"/>
      <c r="B67" s="326" t="s">
        <v>51</v>
      </c>
      <c r="C67" s="313">
        <f>'на 01.10.17'!D130</f>
        <v>35753.14952272884</v>
      </c>
      <c r="D67" s="1049">
        <f>C67/$C$67*100</f>
        <v>100</v>
      </c>
      <c r="E67" s="327">
        <f>'на 01.10.17'!F130</f>
        <v>10357.652099999999</v>
      </c>
      <c r="F67" s="1049">
        <f>E67/$E$67*100</f>
        <v>100</v>
      </c>
      <c r="G67" s="313">
        <f>'на 01.10.17'!I130</f>
        <v>53588.392887150258</v>
      </c>
      <c r="H67" s="1049">
        <f t="shared" si="1"/>
        <v>100</v>
      </c>
      <c r="I67" s="327">
        <f>'на 01.10.17'!K130</f>
        <v>16815.8001</v>
      </c>
      <c r="J67" s="1049">
        <f t="shared" si="5"/>
        <v>100</v>
      </c>
      <c r="K67" s="313">
        <f>'на 01.10.17'!N130</f>
        <v>39752.538979412784</v>
      </c>
      <c r="L67" s="1049">
        <f>K67/$K$67*100</f>
        <v>100</v>
      </c>
      <c r="M67" s="328">
        <f>'на 01.10.17'!P130</f>
        <v>10668.230499999998</v>
      </c>
      <c r="N67" s="1049">
        <f>M67/$M$67*100</f>
        <v>100</v>
      </c>
      <c r="O67" s="1049">
        <f>K67/C67*100</f>
        <v>111.18611789470873</v>
      </c>
      <c r="P67" s="1054">
        <f>M67/E67*100</f>
        <v>102.9985405669302</v>
      </c>
      <c r="R67" s="107"/>
    </row>
    <row r="68" spans="1:20" s="2" customFormat="1" ht="41.25" customHeight="1" x14ac:dyDescent="0.25">
      <c r="A68" s="106"/>
      <c r="B68" s="1699" t="s">
        <v>803</v>
      </c>
      <c r="C68" s="1699"/>
      <c r="D68" s="1699"/>
      <c r="E68" s="1699"/>
      <c r="F68" s="1699"/>
      <c r="G68" s="1699"/>
      <c r="H68" s="1699"/>
      <c r="I68" s="1699"/>
      <c r="J68" s="1699"/>
      <c r="K68" s="1699"/>
      <c r="L68" s="1699"/>
      <c r="M68" s="1699"/>
      <c r="N68" s="1699"/>
      <c r="O68" s="1699"/>
      <c r="P68" s="1699"/>
      <c r="R68" s="107"/>
    </row>
    <row r="69" spans="1:20" ht="24" customHeight="1" x14ac:dyDescent="0.25">
      <c r="B69" s="104"/>
      <c r="C69" s="104"/>
      <c r="D69" s="104"/>
      <c r="E69" s="104"/>
      <c r="F69" s="104"/>
      <c r="G69" s="138"/>
      <c r="H69" s="104"/>
      <c r="I69" s="1069"/>
      <c r="J69" s="104"/>
      <c r="K69" s="138"/>
      <c r="L69" s="1683"/>
      <c r="M69" s="1683"/>
      <c r="N69" s="1683"/>
      <c r="O69" s="1683"/>
      <c r="P69" s="1683"/>
      <c r="Q69" s="1683"/>
      <c r="R69" s="1683"/>
      <c r="S69" s="1683"/>
      <c r="T69" s="1683"/>
    </row>
  </sheetData>
  <mergeCells count="18">
    <mergeCell ref="B1:P1"/>
    <mergeCell ref="B68:P68"/>
    <mergeCell ref="O2:P2"/>
    <mergeCell ref="C3:F3"/>
    <mergeCell ref="C2:F2"/>
    <mergeCell ref="K2:N2"/>
    <mergeCell ref="L69:T69"/>
    <mergeCell ref="A3:A5"/>
    <mergeCell ref="B3:B5"/>
    <mergeCell ref="C4:D4"/>
    <mergeCell ref="O3:P4"/>
    <mergeCell ref="G3:J3"/>
    <mergeCell ref="G4:H4"/>
    <mergeCell ref="I4:J4"/>
    <mergeCell ref="M4:N4"/>
    <mergeCell ref="K4:L4"/>
    <mergeCell ref="E4:F4"/>
    <mergeCell ref="K3:N3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37" orientation="landscape" r:id="rId1"/>
  <headerFooter alignWithMargins="0"/>
  <cellWatches>
    <cellWatch r="M5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22</vt:i4>
      </vt:variant>
    </vt:vector>
  </HeadingPairs>
  <TitlesOfParts>
    <vt:vector size="43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налоги</vt:lpstr>
      <vt:lpstr>на 01.10.17</vt:lpstr>
      <vt:lpstr>стр-ра гор доходов</vt:lpstr>
      <vt:lpstr>бюджет</vt:lpstr>
      <vt:lpstr>исп гор бюдж</vt:lpstr>
      <vt:lpstr>ДКВ </vt:lpstr>
      <vt:lpstr>сеть учреждений</vt:lpstr>
      <vt:lpstr>типы учреждений</vt:lpstr>
      <vt:lpstr>эк. показ. </vt:lpstr>
      <vt:lpstr>цены на металл</vt:lpstr>
      <vt:lpstr>цены на металл 2</vt:lpstr>
      <vt:lpstr>дин. цен </vt:lpstr>
      <vt:lpstr>индекс потр цен </vt:lpstr>
      <vt:lpstr>ЖКХ</vt:lpstr>
      <vt:lpstr>Средние цены</vt:lpstr>
      <vt:lpstr>'дин. цен '!Заголовки_для_печати</vt:lpstr>
      <vt:lpstr>налоги!Заголовки_для_печати</vt:lpstr>
      <vt:lpstr>'сеть учреждений'!Заголовки_для_печати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занятость!Область_печати</vt:lpstr>
      <vt:lpstr>'индекс потр цен '!Область_печати</vt:lpstr>
      <vt:lpstr>'исп гор бюдж'!Область_печати</vt:lpstr>
      <vt:lpstr>'на 01.10.17'!Область_печати</vt:lpstr>
      <vt:lpstr>налоги!Область_печати</vt:lpstr>
      <vt:lpstr>'сеть учреждений'!Область_печати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Горланова Анастасия Владимировна</cp:lastModifiedBy>
  <cp:lastPrinted>2017-12-07T07:30:47Z</cp:lastPrinted>
  <dcterms:created xsi:type="dcterms:W3CDTF">1996-09-27T09:22:49Z</dcterms:created>
  <dcterms:modified xsi:type="dcterms:W3CDTF">2017-12-12T04:48:32Z</dcterms:modified>
</cp:coreProperties>
</file>