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MuzykaAA\Desktop\книжка 01.09.21\рассылка\на сайт\"/>
    </mc:Choice>
  </mc:AlternateContent>
  <bookViews>
    <workbookView xWindow="0" yWindow="0" windowWidth="28800" windowHeight="11865" tabRatio="922" firstSheet="1" activeTab="1"/>
  </bookViews>
  <sheets>
    <sheet name="диаграмма" sheetId="26" state="hidden" r:id="rId1"/>
    <sheet name="демогр (стр.1)" sheetId="311" r:id="rId2"/>
    <sheet name="труд рес (стр.2)" sheetId="339" r:id="rId3"/>
    <sheet name="занятость (стр.3)" sheetId="23" r:id="rId4"/>
    <sheet name="Ст.мин. набора прод.(стр.4)" sheetId="98" r:id="rId5"/>
    <sheet name="Дин. потр. цен (стр.5-6)" sheetId="377" r:id="rId6"/>
    <sheet name="цены на металл (стр.7)" sheetId="95" r:id="rId7"/>
    <sheet name="цены на металл 2 (стр.8)" sheetId="96" r:id="rId8"/>
    <sheet name="Средние цены+ИПЦ (стр.9)" sheetId="358" r:id="rId9"/>
    <sheet name="сеть учреждений (стр.10-11) " sheetId="388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0" hidden="1">диаграмма!$A$74:$C$82</definedName>
    <definedName name="_xlnm.Print_Titles" localSheetId="5">'Дин. потр. цен (стр.5-6)'!$3:$4</definedName>
    <definedName name="_xlnm.Print_Titles" localSheetId="9">'сеть учреждений (стр.10-11) '!$3:$4</definedName>
    <definedName name="_xlnm.Print_Area" localSheetId="1">'демогр (стр.1)'!$A$1:$F$53</definedName>
    <definedName name="_xlnm.Print_Area" localSheetId="5">'Дин. потр. цен (стр.5-6)'!$A$1:$F$105</definedName>
    <definedName name="_xlnm.Print_Area" localSheetId="3">'занятость (стр.3)'!$A$1:$H$84</definedName>
    <definedName name="_xlnm.Print_Area" localSheetId="9">'сеть учреждений (стр.10-11) '!$A$1:$E$136</definedName>
    <definedName name="_xlnm.Print_Area" localSheetId="8">'Средние цены+ИПЦ (стр.9)'!$A$1:$T$113</definedName>
    <definedName name="_xlnm.Print_Area" localSheetId="4">'Ст.мин. набора прод.(стр.4)'!$A$1:$J$187</definedName>
    <definedName name="_xlnm.Print_Area" localSheetId="2">'труд рес (стр.2)'!$A$1:$H$68</definedName>
    <definedName name="_xlnm.Print_Area" localSheetId="6">'цены на металл (стр.7)'!$A$1:$O$96</definedName>
    <definedName name="_xlnm.Print_Area" localSheetId="7">'цены на металл 2 (стр.8)'!$A$1:$O$76</definedName>
  </definedNames>
  <calcPr calcId="152511"/>
</workbook>
</file>

<file path=xl/calcChain.xml><?xml version="1.0" encoding="utf-8"?>
<calcChain xmlns="http://schemas.openxmlformats.org/spreadsheetml/2006/main">
  <c r="E38" i="377" l="1"/>
  <c r="E13" i="26" l="1"/>
  <c r="E14" i="26"/>
  <c r="E15" i="26"/>
  <c r="E16" i="26"/>
  <c r="E17" i="26"/>
  <c r="E12" i="26"/>
  <c r="F13" i="26"/>
  <c r="F14" i="26"/>
  <c r="F15" i="26"/>
  <c r="F16" i="26"/>
  <c r="F17" i="26"/>
  <c r="F12" i="26"/>
  <c r="G13" i="26"/>
  <c r="G14" i="26"/>
  <c r="G15" i="26"/>
  <c r="G16" i="26"/>
  <c r="G17" i="26"/>
  <c r="G12" i="26"/>
  <c r="J126" i="98" l="1"/>
  <c r="I126" i="98"/>
  <c r="G126" i="98"/>
  <c r="F126" i="98"/>
  <c r="D126" i="98"/>
  <c r="C126" i="98"/>
  <c r="H9" i="23" l="1"/>
  <c r="E53" i="377" l="1"/>
  <c r="J125" i="98" l="1"/>
  <c r="I125" i="98"/>
  <c r="G125" i="98"/>
  <c r="F125" i="98"/>
  <c r="D125" i="98"/>
  <c r="C125" i="98"/>
  <c r="E35" i="377" l="1"/>
  <c r="E36" i="377"/>
  <c r="E39" i="377"/>
  <c r="E40" i="377"/>
  <c r="E41" i="377"/>
  <c r="E42" i="377"/>
  <c r="E43" i="377"/>
  <c r="E44" i="377"/>
  <c r="E45" i="377"/>
  <c r="E47" i="377"/>
  <c r="E48" i="377"/>
  <c r="E54" i="377" l="1"/>
  <c r="F38" i="339"/>
  <c r="D38" i="339"/>
  <c r="DK29" i="26"/>
  <c r="DK28" i="26"/>
  <c r="DK30" i="26"/>
  <c r="D110" i="388" l="1"/>
  <c r="C110" i="388"/>
  <c r="D101" i="388"/>
  <c r="C101" i="388"/>
  <c r="D91" i="388"/>
  <c r="D90" i="388" s="1"/>
  <c r="C91" i="388"/>
  <c r="C90" i="388" s="1"/>
  <c r="D65" i="388"/>
  <c r="C65" i="388"/>
  <c r="D58" i="388"/>
  <c r="C58" i="388"/>
  <c r="D54" i="388"/>
  <c r="C54" i="388"/>
  <c r="D51" i="388"/>
  <c r="C51" i="388"/>
  <c r="D49" i="388"/>
  <c r="D48" i="388" s="1"/>
  <c r="D7" i="388" s="1"/>
  <c r="C49" i="388"/>
  <c r="C48" i="388" s="1"/>
  <c r="C7" i="388" s="1"/>
  <c r="E48" i="388"/>
  <c r="D45" i="388"/>
  <c r="C45" i="388"/>
  <c r="D38" i="388"/>
  <c r="C38" i="388"/>
  <c r="C30" i="388"/>
  <c r="D15" i="388"/>
  <c r="D8" i="388" s="1"/>
  <c r="C15" i="388"/>
  <c r="E11" i="388"/>
  <c r="D9" i="388"/>
  <c r="C9" i="388"/>
  <c r="D6" i="388"/>
  <c r="C6" i="388"/>
  <c r="E5" i="388"/>
  <c r="D5" i="388" l="1"/>
  <c r="D11" i="388"/>
  <c r="C11" i="388"/>
  <c r="C8" i="388"/>
  <c r="C5" i="388" s="1"/>
  <c r="J124" i="98" l="1"/>
  <c r="G124" i="98"/>
  <c r="D124" i="98"/>
  <c r="I124" i="98"/>
  <c r="F124" i="98"/>
  <c r="C124" i="98"/>
  <c r="H60" i="339" l="1"/>
  <c r="J123" i="98" l="1"/>
  <c r="G123" i="98"/>
  <c r="D123" i="98"/>
  <c r="I123" i="98"/>
  <c r="F123" i="98"/>
  <c r="C123" i="98"/>
  <c r="G38" i="339"/>
  <c r="J122" i="98"/>
  <c r="G122" i="98"/>
  <c r="D122" i="98"/>
  <c r="I122" i="98"/>
  <c r="F122" i="98"/>
  <c r="C122" i="98"/>
  <c r="DJ30" i="26"/>
  <c r="J121" i="98"/>
  <c r="I121" i="98"/>
  <c r="G121" i="98"/>
  <c r="F121" i="98"/>
  <c r="D121" i="98"/>
  <c r="C121" i="98"/>
  <c r="C16" i="26"/>
  <c r="B8" i="311"/>
  <c r="E7" i="311"/>
  <c r="E6" i="311"/>
  <c r="H28" i="339"/>
  <c r="D69" i="26"/>
  <c r="D68" i="26"/>
  <c r="D65" i="26"/>
  <c r="K62" i="26" s="1"/>
  <c r="D62" i="26"/>
  <c r="K64" i="26" s="1"/>
  <c r="D61" i="26"/>
  <c r="K60" i="26" s="1"/>
  <c r="D57" i="26"/>
  <c r="D56" i="26"/>
  <c r="J120" i="98"/>
  <c r="I120" i="98"/>
  <c r="G120" i="98"/>
  <c r="F120" i="98"/>
  <c r="D120" i="98"/>
  <c r="C120" i="98"/>
  <c r="D16" i="311"/>
  <c r="B16" i="311"/>
  <c r="J119" i="98"/>
  <c r="G119" i="98"/>
  <c r="D119" i="98"/>
  <c r="C119" i="98"/>
  <c r="D117" i="98"/>
  <c r="F70" i="377"/>
  <c r="H65" i="339"/>
  <c r="H64" i="339"/>
  <c r="H63" i="339"/>
  <c r="H62" i="339"/>
  <c r="H59" i="339"/>
  <c r="H56" i="339"/>
  <c r="H55" i="339"/>
  <c r="G63" i="339"/>
  <c r="G62" i="339"/>
  <c r="G60" i="339"/>
  <c r="G59" i="339"/>
  <c r="G56" i="339"/>
  <c r="G55" i="339"/>
  <c r="G65" i="339"/>
  <c r="G64" i="339"/>
  <c r="H42" i="339"/>
  <c r="H43" i="339"/>
  <c r="H44" i="339"/>
  <c r="H41" i="339"/>
  <c r="H39" i="339"/>
  <c r="G42" i="339"/>
  <c r="G43" i="339"/>
  <c r="G44" i="339"/>
  <c r="G41" i="339"/>
  <c r="G39" i="339"/>
  <c r="H10" i="339"/>
  <c r="H11" i="339"/>
  <c r="H12" i="339"/>
  <c r="H13" i="339"/>
  <c r="H14" i="339"/>
  <c r="H15" i="339"/>
  <c r="H16" i="339"/>
  <c r="H17" i="339"/>
  <c r="H18" i="339"/>
  <c r="H19" i="339"/>
  <c r="H20" i="339"/>
  <c r="H21" i="339"/>
  <c r="H22" i="339"/>
  <c r="H23" i="339"/>
  <c r="H24" i="339"/>
  <c r="H25" i="339"/>
  <c r="H26" i="339"/>
  <c r="H27" i="339"/>
  <c r="H9" i="339"/>
  <c r="H7" i="339"/>
  <c r="G10" i="339"/>
  <c r="G11" i="339"/>
  <c r="G12" i="339"/>
  <c r="G13" i="339"/>
  <c r="G14" i="339"/>
  <c r="G15" i="339"/>
  <c r="G16" i="339"/>
  <c r="G17" i="339"/>
  <c r="G18" i="339"/>
  <c r="G19" i="339"/>
  <c r="G20" i="339"/>
  <c r="G21" i="339"/>
  <c r="G22" i="339"/>
  <c r="G23" i="339"/>
  <c r="G24" i="339"/>
  <c r="G25" i="339"/>
  <c r="G26" i="339"/>
  <c r="G27" i="339"/>
  <c r="G28" i="339"/>
  <c r="G9" i="339"/>
  <c r="G7" i="339"/>
  <c r="E15" i="311"/>
  <c r="E17" i="311"/>
  <c r="E18" i="311"/>
  <c r="E14" i="311"/>
  <c r="D61" i="339"/>
  <c r="F61" i="339"/>
  <c r="E61" i="339"/>
  <c r="H38" i="339"/>
  <c r="E6" i="377"/>
  <c r="E7" i="377"/>
  <c r="E8" i="377"/>
  <c r="E9" i="377"/>
  <c r="E10" i="377"/>
  <c r="E11" i="377"/>
  <c r="E12" i="377"/>
  <c r="E13" i="377"/>
  <c r="E14" i="377"/>
  <c r="E15" i="377"/>
  <c r="E16" i="377"/>
  <c r="E17" i="377"/>
  <c r="E18" i="377"/>
  <c r="E19" i="377"/>
  <c r="E20" i="377"/>
  <c r="E21" i="377"/>
  <c r="E22" i="377"/>
  <c r="E23" i="377"/>
  <c r="E24" i="377"/>
  <c r="E25" i="377"/>
  <c r="E26" i="377"/>
  <c r="E27" i="377"/>
  <c r="E28" i="377"/>
  <c r="E29" i="377"/>
  <c r="E30" i="377"/>
  <c r="E31" i="377"/>
  <c r="E32" i="377"/>
  <c r="E33" i="377"/>
  <c r="E34" i="377"/>
  <c r="E49" i="377"/>
  <c r="E50" i="377"/>
  <c r="E51" i="377"/>
  <c r="E52" i="377"/>
  <c r="E59" i="377"/>
  <c r="E60" i="377"/>
  <c r="E61" i="377"/>
  <c r="E62" i="377"/>
  <c r="E63" i="377"/>
  <c r="E64" i="377"/>
  <c r="E65" i="377"/>
  <c r="E68" i="377"/>
  <c r="E69" i="377"/>
  <c r="C70" i="377"/>
  <c r="D70" i="377"/>
  <c r="E71" i="377"/>
  <c r="I119" i="98"/>
  <c r="F119" i="98"/>
  <c r="F58" i="339"/>
  <c r="D58" i="339"/>
  <c r="F54" i="339"/>
  <c r="D54" i="339"/>
  <c r="DI29" i="26"/>
  <c r="DI30" i="26" s="1"/>
  <c r="DI28" i="26"/>
  <c r="E27" i="26"/>
  <c r="J117" i="98"/>
  <c r="I117" i="98"/>
  <c r="G117" i="98"/>
  <c r="F117" i="98"/>
  <c r="C117" i="98"/>
  <c r="F9" i="23"/>
  <c r="F8" i="23"/>
  <c r="F7" i="23"/>
  <c r="F6" i="23"/>
  <c r="F5" i="23"/>
  <c r="E58" i="339"/>
  <c r="E54" i="339"/>
  <c r="D116" i="98"/>
  <c r="I116" i="98"/>
  <c r="G116" i="98"/>
  <c r="F116" i="98"/>
  <c r="C116" i="98"/>
  <c r="C115" i="98"/>
  <c r="F115" i="98"/>
  <c r="I115" i="98"/>
  <c r="J115" i="98"/>
  <c r="J116" i="98"/>
  <c r="G115" i="98"/>
  <c r="D115" i="98"/>
  <c r="DH30" i="26"/>
  <c r="J114" i="98"/>
  <c r="I114" i="98"/>
  <c r="G114" i="98"/>
  <c r="F114" i="98"/>
  <c r="C114" i="98"/>
  <c r="D114" i="98"/>
  <c r="C87" i="26"/>
  <c r="C88" i="26"/>
  <c r="C90" i="26"/>
  <c r="C91" i="26"/>
  <c r="D21" i="358"/>
  <c r="J113" i="98"/>
  <c r="J112" i="98"/>
  <c r="I113" i="98"/>
  <c r="F113" i="98"/>
  <c r="G113" i="98"/>
  <c r="G112" i="98"/>
  <c r="C113" i="98"/>
  <c r="D113" i="98"/>
  <c r="D112" i="98"/>
  <c r="C86" i="26"/>
  <c r="J111" i="98"/>
  <c r="J110" i="98"/>
  <c r="J109" i="98"/>
  <c r="J108" i="98"/>
  <c r="J107" i="98"/>
  <c r="J106" i="98"/>
  <c r="I110" i="98"/>
  <c r="I111" i="98"/>
  <c r="I112" i="98"/>
  <c r="I106" i="98"/>
  <c r="F112" i="98"/>
  <c r="F111" i="98"/>
  <c r="F110" i="98"/>
  <c r="F109" i="98"/>
  <c r="G111" i="98"/>
  <c r="G110" i="98"/>
  <c r="G109" i="98"/>
  <c r="G108" i="98"/>
  <c r="G107" i="98"/>
  <c r="G106" i="98"/>
  <c r="D111" i="98"/>
  <c r="D110" i="98"/>
  <c r="D106" i="98"/>
  <c r="D109" i="98"/>
  <c r="D107" i="98"/>
  <c r="D108" i="98"/>
  <c r="I17" i="26"/>
  <c r="I16" i="26"/>
  <c r="I15" i="26"/>
  <c r="I14" i="26"/>
  <c r="C111" i="98"/>
  <c r="C110" i="98"/>
  <c r="C112" i="98"/>
  <c r="DG30" i="26"/>
  <c r="D41" i="358"/>
  <c r="K17" i="26"/>
  <c r="K15" i="26"/>
  <c r="K14" i="26"/>
  <c r="C16" i="311"/>
  <c r="C8" i="311"/>
  <c r="DF30" i="26"/>
  <c r="F8" i="311"/>
  <c r="D8" i="311"/>
  <c r="I108" i="98"/>
  <c r="I109" i="98"/>
  <c r="C109" i="98"/>
  <c r="F108" i="98"/>
  <c r="C108" i="98"/>
  <c r="G104" i="98"/>
  <c r="F104" i="98"/>
  <c r="D104" i="98"/>
  <c r="C104" i="98"/>
  <c r="I107" i="98"/>
  <c r="F107" i="98"/>
  <c r="F106" i="98"/>
  <c r="C107" i="98"/>
  <c r="C106" i="98"/>
  <c r="B66" i="26"/>
  <c r="BO30" i="26"/>
  <c r="B20" i="26"/>
  <c r="C28" i="26"/>
  <c r="B28" i="26"/>
  <c r="H17" i="95"/>
  <c r="I17" i="95"/>
  <c r="J17" i="95"/>
  <c r="K17" i="95"/>
  <c r="L17" i="95"/>
  <c r="M17" i="95"/>
  <c r="N17" i="95"/>
  <c r="J53" i="26"/>
  <c r="K53" i="26"/>
  <c r="M57" i="26"/>
  <c r="L57" i="26"/>
  <c r="L55" i="26"/>
  <c r="M55" i="26"/>
  <c r="M56" i="26"/>
  <c r="L56" i="26"/>
  <c r="L53" i="26"/>
  <c r="B11" i="26"/>
  <c r="J17" i="26"/>
  <c r="J16" i="26"/>
  <c r="E115" i="26"/>
  <c r="F115" i="26"/>
  <c r="G115" i="26"/>
  <c r="H115" i="26"/>
  <c r="I115" i="26"/>
  <c r="J115" i="26"/>
  <c r="K115" i="26"/>
  <c r="L115" i="26"/>
  <c r="M115" i="26"/>
  <c r="N115" i="26"/>
  <c r="O115" i="26"/>
  <c r="P115" i="26"/>
  <c r="Q115" i="26"/>
  <c r="R115" i="26"/>
  <c r="S115" i="26"/>
  <c r="B115" i="26"/>
  <c r="C115" i="26"/>
  <c r="D115" i="26"/>
  <c r="B54" i="26"/>
  <c r="D54" i="26"/>
  <c r="T45" i="339"/>
  <c r="U45" i="339"/>
  <c r="T46" i="339"/>
  <c r="U46" i="339"/>
  <c r="BN30" i="26"/>
  <c r="BM30" i="26"/>
  <c r="BL30" i="26"/>
  <c r="B95" i="26"/>
  <c r="G46" i="339"/>
  <c r="W46" i="339"/>
  <c r="F46" i="339"/>
  <c r="V46" i="339"/>
  <c r="G45" i="339"/>
  <c r="W45" i="339"/>
  <c r="F45" i="339"/>
  <c r="V45" i="339"/>
  <c r="E47" i="339"/>
  <c r="T47" i="339" s="1"/>
  <c r="U47" i="339"/>
  <c r="D47" i="339"/>
  <c r="G47" i="339"/>
  <c r="F47" i="339"/>
  <c r="V47" i="339" s="1"/>
  <c r="W47" i="339"/>
  <c r="F16" i="311"/>
  <c r="J104" i="98"/>
  <c r="I104" i="98"/>
  <c r="F103" i="98"/>
  <c r="BK29" i="26"/>
  <c r="BK28" i="26"/>
  <c r="BK30" i="26" s="1"/>
  <c r="BJ30" i="26"/>
  <c r="C103" i="98"/>
  <c r="D103" i="98"/>
  <c r="G103" i="98"/>
  <c r="I103" i="98"/>
  <c r="J103" i="98"/>
  <c r="C102" i="98"/>
  <c r="D102" i="98"/>
  <c r="F102" i="98"/>
  <c r="G102" i="98"/>
  <c r="I102" i="98"/>
  <c r="J102" i="98"/>
  <c r="G101" i="98"/>
  <c r="C101" i="98"/>
  <c r="D101" i="98"/>
  <c r="F101" i="98"/>
  <c r="I101" i="98"/>
  <c r="J101" i="98"/>
  <c r="C100" i="98"/>
  <c r="D100" i="98"/>
  <c r="F100" i="98"/>
  <c r="G100" i="98"/>
  <c r="I100" i="98"/>
  <c r="J100" i="98"/>
  <c r="J94" i="98"/>
  <c r="J95" i="98"/>
  <c r="J96" i="98"/>
  <c r="J97" i="98"/>
  <c r="J98" i="98"/>
  <c r="J99" i="98"/>
  <c r="G94" i="98"/>
  <c r="G95" i="98"/>
  <c r="G96" i="98"/>
  <c r="G97" i="98"/>
  <c r="G98" i="98"/>
  <c r="G99" i="98"/>
  <c r="D94" i="98"/>
  <c r="D95" i="98"/>
  <c r="D96" i="98"/>
  <c r="D97" i="98"/>
  <c r="D98" i="98"/>
  <c r="D99" i="98"/>
  <c r="I99" i="98"/>
  <c r="F99" i="98"/>
  <c r="C99" i="98"/>
  <c r="C98" i="98"/>
  <c r="F98" i="98"/>
  <c r="I98" i="98"/>
  <c r="J14" i="26"/>
  <c r="I97" i="98"/>
  <c r="F97" i="98"/>
  <c r="C97" i="98"/>
  <c r="K16" i="26"/>
  <c r="J15" i="26"/>
  <c r="C96" i="98"/>
  <c r="F96" i="98"/>
  <c r="I96" i="98"/>
  <c r="D93" i="98"/>
  <c r="G93" i="98"/>
  <c r="J93" i="98"/>
  <c r="I95" i="98"/>
  <c r="F95" i="98"/>
  <c r="C95" i="98"/>
  <c r="C94" i="98"/>
  <c r="B92" i="26"/>
  <c r="I93" i="98"/>
  <c r="I94" i="98"/>
  <c r="F93" i="98"/>
  <c r="F94" i="98"/>
  <c r="C93" i="98"/>
  <c r="C20" i="26"/>
  <c r="D17" i="95"/>
  <c r="D91" i="98"/>
  <c r="D80" i="98"/>
  <c r="C78" i="98"/>
  <c r="I91" i="98"/>
  <c r="F91" i="98"/>
  <c r="C91" i="98"/>
  <c r="G91" i="98"/>
  <c r="J91" i="98"/>
  <c r="C90" i="98"/>
  <c r="B94" i="26"/>
  <c r="K57" i="26"/>
  <c r="O57" i="26" s="1"/>
  <c r="B60" i="26"/>
  <c r="B59" i="26"/>
  <c r="B88" i="26"/>
  <c r="B57" i="26"/>
  <c r="D90" i="98"/>
  <c r="F90" i="98"/>
  <c r="G90" i="98"/>
  <c r="I90" i="98"/>
  <c r="J90" i="98"/>
  <c r="J87" i="98"/>
  <c r="I88" i="98"/>
  <c r="I87" i="98"/>
  <c r="I86" i="98"/>
  <c r="F88" i="98"/>
  <c r="F87" i="98"/>
  <c r="F86" i="98"/>
  <c r="C87" i="98"/>
  <c r="C86" i="98"/>
  <c r="C88" i="98"/>
  <c r="D89" i="98"/>
  <c r="G89" i="98"/>
  <c r="J89" i="98"/>
  <c r="I89" i="98"/>
  <c r="F89" i="98"/>
  <c r="C89" i="98"/>
  <c r="D88" i="98"/>
  <c r="G88" i="98"/>
  <c r="J88" i="98"/>
  <c r="D87" i="98"/>
  <c r="G87" i="98"/>
  <c r="C36" i="26"/>
  <c r="C40" i="26"/>
  <c r="D86" i="98"/>
  <c r="G86" i="98"/>
  <c r="J86" i="98"/>
  <c r="J56" i="26"/>
  <c r="N56" i="26" s="1"/>
  <c r="J85" i="98"/>
  <c r="I85" i="98"/>
  <c r="G85" i="98"/>
  <c r="F85" i="98"/>
  <c r="D85" i="98"/>
  <c r="C85" i="98"/>
  <c r="J84" i="98"/>
  <c r="J83" i="98"/>
  <c r="G83" i="98"/>
  <c r="G84" i="98"/>
  <c r="C84" i="98"/>
  <c r="D84" i="98"/>
  <c r="F84" i="98"/>
  <c r="I84" i="98"/>
  <c r="D83" i="98"/>
  <c r="C83" i="98"/>
  <c r="BD30" i="26"/>
  <c r="D82" i="98"/>
  <c r="C82" i="98"/>
  <c r="C81" i="98"/>
  <c r="B27" i="26"/>
  <c r="I83" i="98"/>
  <c r="J82" i="98"/>
  <c r="I82" i="98"/>
  <c r="G82" i="98"/>
  <c r="F83" i="98"/>
  <c r="F82" i="98"/>
  <c r="D81" i="98"/>
  <c r="C80" i="98"/>
  <c r="J81" i="98"/>
  <c r="I81" i="98"/>
  <c r="G81" i="98"/>
  <c r="G80" i="98"/>
  <c r="F81" i="98"/>
  <c r="F80" i="98"/>
  <c r="BB28" i="26"/>
  <c r="D78" i="98"/>
  <c r="BB29" i="26"/>
  <c r="BC29" i="26"/>
  <c r="BA30" i="26"/>
  <c r="AZ30" i="26"/>
  <c r="F27" i="26"/>
  <c r="C27" i="26"/>
  <c r="J80" i="98"/>
  <c r="I80" i="98"/>
  <c r="F78" i="98"/>
  <c r="G78" i="98"/>
  <c r="I78" i="98"/>
  <c r="J78" i="98"/>
  <c r="AY30" i="26"/>
  <c r="C77" i="98"/>
  <c r="D77" i="98"/>
  <c r="F77" i="98"/>
  <c r="G77" i="98"/>
  <c r="I77" i="98"/>
  <c r="J77" i="98"/>
  <c r="J76" i="98"/>
  <c r="I76" i="98"/>
  <c r="G76" i="98"/>
  <c r="F76" i="98"/>
  <c r="C76" i="98"/>
  <c r="D76" i="98"/>
  <c r="AX30" i="26"/>
  <c r="J75" i="98"/>
  <c r="I75" i="98"/>
  <c r="G75" i="98"/>
  <c r="F75" i="98"/>
  <c r="D75" i="98"/>
  <c r="C75" i="98"/>
  <c r="F17" i="95"/>
  <c r="C74" i="98"/>
  <c r="D74" i="98"/>
  <c r="F74" i="98"/>
  <c r="G74" i="98"/>
  <c r="I74" i="98"/>
  <c r="J74" i="98"/>
  <c r="J73" i="98"/>
  <c r="G73" i="98"/>
  <c r="D73" i="98"/>
  <c r="I73" i="98"/>
  <c r="F73" i="98"/>
  <c r="C73" i="98"/>
  <c r="AV30" i="26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C15" i="26"/>
  <c r="B15" i="26"/>
  <c r="G17" i="95"/>
  <c r="E17" i="95"/>
  <c r="C17" i="95"/>
  <c r="J55" i="26"/>
  <c r="N55" i="26" s="1"/>
  <c r="J57" i="26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C98" i="26"/>
  <c r="C97" i="26"/>
  <c r="C95" i="26"/>
  <c r="C94" i="26"/>
  <c r="C89" i="26"/>
  <c r="K61" i="26"/>
  <c r="M53" i="26"/>
  <c r="O51" i="26"/>
  <c r="N51" i="26"/>
  <c r="M51" i="26"/>
  <c r="L51" i="26"/>
  <c r="K51" i="26"/>
  <c r="J51" i="26"/>
  <c r="B43" i="26"/>
  <c r="G33" i="26"/>
  <c r="F33" i="26"/>
  <c r="B33" i="26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B16" i="26"/>
  <c r="C11" i="26"/>
  <c r="AO9" i="26"/>
  <c r="AO8" i="26"/>
  <c r="AO7" i="26"/>
  <c r="AO6" i="26"/>
  <c r="AO5" i="26"/>
  <c r="B61" i="26"/>
  <c r="J60" i="26" s="1"/>
  <c r="B91" i="26"/>
  <c r="J61" i="26"/>
  <c r="N61" i="26"/>
  <c r="M61" i="26" s="1"/>
  <c r="K63" i="26"/>
  <c r="B62" i="26"/>
  <c r="J64" i="26" s="1"/>
  <c r="B90" i="26"/>
  <c r="B65" i="26" l="1"/>
  <c r="J62" i="26" s="1"/>
  <c r="N62" i="26" s="1"/>
  <c r="L62" i="26" s="1"/>
  <c r="K55" i="26"/>
  <c r="B89" i="26"/>
  <c r="B87" i="26"/>
  <c r="H61" i="339"/>
  <c r="G58" i="339"/>
  <c r="E16" i="311"/>
  <c r="L61" i="26"/>
  <c r="O61" i="26" s="1"/>
  <c r="BC28" i="26"/>
  <c r="BC30" i="26" s="1"/>
  <c r="BB30" i="26"/>
  <c r="F5" i="311"/>
  <c r="O53" i="26"/>
  <c r="B63" i="26"/>
  <c r="O55" i="26"/>
  <c r="N57" i="26"/>
  <c r="N53" i="26"/>
  <c r="D5" i="311"/>
  <c r="K56" i="26"/>
  <c r="O56" i="26" s="1"/>
  <c r="B67" i="26"/>
  <c r="J63" i="26" s="1"/>
  <c r="N63" i="26" s="1"/>
  <c r="L63" i="26" s="1"/>
  <c r="B96" i="26"/>
  <c r="B58" i="26"/>
  <c r="C46" i="26"/>
  <c r="H58" i="339"/>
  <c r="G61" i="339"/>
  <c r="E5" i="311"/>
  <c r="E70" i="377"/>
  <c r="N60" i="26"/>
  <c r="L60" i="26" s="1"/>
  <c r="E8" i="311"/>
  <c r="E61" i="26"/>
  <c r="E62" i="26"/>
  <c r="E65" i="26"/>
  <c r="D70" i="26"/>
  <c r="E69" i="26"/>
  <c r="E57" i="26"/>
  <c r="E68" i="26"/>
  <c r="N64" i="26"/>
  <c r="L64" i="26" s="1"/>
  <c r="B86" i="26"/>
  <c r="C29" i="26"/>
  <c r="C49" i="26"/>
  <c r="C45" i="26"/>
  <c r="C37" i="26"/>
  <c r="C35" i="26"/>
  <c r="G54" i="339"/>
  <c r="H54" i="339"/>
  <c r="M62" i="26" l="1"/>
  <c r="O62" i="26" s="1"/>
  <c r="C47" i="26"/>
  <c r="B55" i="26"/>
  <c r="M63" i="26"/>
  <c r="O63" i="26" s="1"/>
  <c r="E70" i="26"/>
  <c r="M60" i="26"/>
  <c r="O60" i="26" s="1"/>
  <c r="M64" i="26"/>
  <c r="O64" i="26" s="1"/>
  <c r="C57" i="26"/>
  <c r="C62" i="26"/>
  <c r="C66" i="26"/>
  <c r="C59" i="26"/>
  <c r="B56" i="26"/>
  <c r="F63" i="26" s="1"/>
  <c r="C58" i="26"/>
  <c r="C61" i="26"/>
  <c r="C63" i="26"/>
  <c r="C65" i="26"/>
  <c r="C67" i="26"/>
  <c r="C60" i="26"/>
  <c r="C50" i="26"/>
  <c r="C39" i="26"/>
  <c r="B29" i="26"/>
  <c r="B30" i="26" l="1"/>
  <c r="B31" i="26" s="1"/>
  <c r="B70" i="26"/>
  <c r="F58" i="26"/>
  <c r="G58" i="26" s="1"/>
  <c r="F66" i="26"/>
  <c r="F67" i="26"/>
  <c r="G67" i="26" s="1"/>
  <c r="F61" i="26"/>
  <c r="G61" i="26" s="1"/>
  <c r="F62" i="26"/>
  <c r="G62" i="26" s="1"/>
  <c r="F60" i="26"/>
  <c r="G60" i="26" s="1"/>
  <c r="F59" i="26"/>
  <c r="G59" i="26" s="1"/>
  <c r="G63" i="26"/>
  <c r="F57" i="26"/>
  <c r="G57" i="26" s="1"/>
  <c r="F65" i="26"/>
  <c r="G65" i="26" s="1"/>
  <c r="C70" i="26"/>
  <c r="C30" i="26"/>
  <c r="C31" i="26" s="1"/>
  <c r="F30" i="26" s="1"/>
  <c r="C41" i="26"/>
  <c r="B35" i="26" s="1"/>
  <c r="F34" i="26" s="1"/>
  <c r="E29" i="26" l="1"/>
  <c r="C51" i="26"/>
  <c r="B47" i="26" s="1"/>
  <c r="G36" i="26" s="1"/>
  <c r="G70" i="26"/>
  <c r="F70" i="26"/>
  <c r="F28" i="26"/>
  <c r="F29" i="26"/>
  <c r="B37" i="26"/>
  <c r="F36" i="26" s="1"/>
  <c r="B36" i="26"/>
  <c r="F35" i="26" s="1"/>
  <c r="C38" i="26"/>
  <c r="B38" i="26" s="1"/>
  <c r="B40" i="26"/>
  <c r="F39" i="26" s="1"/>
  <c r="B39" i="26"/>
  <c r="F38" i="26" s="1"/>
  <c r="E30" i="26" l="1"/>
  <c r="E31" i="26" s="1"/>
  <c r="B45" i="26"/>
  <c r="G34" i="26" s="1"/>
  <c r="B49" i="26"/>
  <c r="G38" i="26" s="1"/>
  <c r="C48" i="26"/>
  <c r="C44" i="26" s="1"/>
  <c r="C52" i="26" s="1"/>
  <c r="B46" i="26"/>
  <c r="G35" i="26" s="1"/>
  <c r="B50" i="26"/>
  <c r="G39" i="26" s="1"/>
  <c r="F31" i="26"/>
  <c r="C34" i="26"/>
  <c r="C42" i="26" s="1"/>
  <c r="F37" i="26"/>
  <c r="F40" i="26" s="1"/>
  <c r="B34" i="26"/>
  <c r="B42" i="26" s="1"/>
  <c r="B48" i="26" l="1"/>
  <c r="G37" i="26" s="1"/>
  <c r="G40" i="26" s="1"/>
  <c r="B44" i="26" l="1"/>
  <c r="B52" i="26" s="1"/>
</calcChain>
</file>

<file path=xl/comments1.xml><?xml version="1.0" encoding="utf-8"?>
<comments xmlns="http://schemas.openxmlformats.org/spreadsheetml/2006/main">
  <authors>
    <author>Санарова Анастасия Олеговна</author>
    <author>Репьева Анастасия Викторовна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E35" authorId="1" shapeId="0">
      <text>
        <r>
          <rPr>
            <b/>
            <sz val="9"/>
            <color indexed="81"/>
            <rFont val="Tahoma"/>
            <family val="2"/>
            <charset val="204"/>
          </rPr>
          <t>2</t>
        </r>
      </text>
    </comment>
    <comment ref="E36" authorId="1" shapeId="0">
      <text>
        <r>
          <rPr>
            <b/>
            <sz val="9"/>
            <color indexed="81"/>
            <rFont val="Tahoma"/>
            <family val="2"/>
            <charset val="204"/>
          </rPr>
          <t>3</t>
        </r>
      </text>
    </comment>
    <comment ref="E37" authorId="1" shape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8" authorId="1" shapeId="0">
      <text>
        <r>
          <rPr>
            <b/>
            <sz val="9"/>
            <color indexed="81"/>
            <rFont val="Tahoma"/>
            <family val="2"/>
            <charset val="204"/>
          </rPr>
          <t>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9" authorId="1" shapeId="0">
      <text>
        <r>
          <rPr>
            <b/>
            <sz val="9"/>
            <color indexed="81"/>
            <rFont val="Tahoma"/>
            <family val="2"/>
            <charset val="204"/>
          </rPr>
          <t>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муницпальные+ДК</t>
        </r>
      </text>
    </comment>
  </commentList>
</comments>
</file>

<file path=xl/sharedStrings.xml><?xml version="1.0" encoding="utf-8"?>
<sst xmlns="http://schemas.openxmlformats.org/spreadsheetml/2006/main" count="1425" uniqueCount="853">
  <si>
    <t>Магаданская область</t>
  </si>
  <si>
    <t>Национальная безопасность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</si>
  <si>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</si>
  <si>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</si>
  <si>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</si>
  <si>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</si>
  <si>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</si>
  <si>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</si>
  <si>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</si>
  <si>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</si>
  <si>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</si>
  <si>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</si>
  <si>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</si>
  <si>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</si>
  <si>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</si>
  <si>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</si>
  <si>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</si>
  <si>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Водоснабжение и канализация</t>
  </si>
  <si>
    <t>Отопление</t>
  </si>
  <si>
    <t>Горячее водоснабжение</t>
  </si>
  <si>
    <t>рублей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</si>
  <si>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</si>
  <si>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</si>
  <si>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</si>
  <si>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</si>
  <si>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</si>
  <si>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</si>
  <si>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</si>
  <si>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</si>
  <si>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</si>
  <si>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</si>
  <si>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</si>
  <si>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</si>
  <si>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</si>
  <si>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</si>
  <si>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Всего: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</si>
  <si>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</si>
  <si>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</si>
  <si>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</si>
  <si>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</si>
  <si>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</si>
  <si>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</si>
  <si>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</si>
  <si>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</si>
  <si>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</si>
  <si>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федеральный бюджет</t>
  </si>
  <si>
    <t>краевой бюджет</t>
  </si>
  <si>
    <t>городской бюджет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</si>
  <si>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</si>
  <si>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</si>
  <si>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</si>
  <si>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</si>
  <si>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</si>
  <si>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Наименование показателя</t>
  </si>
  <si>
    <t>Прибыло</t>
  </si>
  <si>
    <t>Выбыло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</si>
  <si>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</si>
  <si>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</si>
  <si>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</si>
  <si>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Социальная политика</t>
  </si>
  <si>
    <t>Жилищно-коммунальное хозяйство</t>
  </si>
  <si>
    <t>Ед. изм.</t>
  </si>
  <si>
    <t>ДКВ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</si>
  <si>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</si>
  <si>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</si>
  <si>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</si>
  <si>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</si>
  <si>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</si>
  <si>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</si>
  <si>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 xml:space="preserve">Средний размер пенсии </t>
  </si>
  <si>
    <t>Динамика потребительских цен</t>
  </si>
  <si>
    <t>июль</t>
  </si>
  <si>
    <t>Услуги по снабжению эл/энергией</t>
  </si>
  <si>
    <t>Аи - 92 (93)</t>
  </si>
  <si>
    <t>Аи - 95 (96)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</si>
  <si>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</si>
  <si>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</si>
  <si>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</si>
  <si>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</si>
  <si>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</si>
  <si>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</si>
  <si>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</si>
  <si>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ДКВ работникам организаций краевого подчинения</t>
  </si>
  <si>
    <t>ДКВ работникам организаций федерального подчинения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</si>
  <si>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</si>
  <si>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</si>
  <si>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</si>
  <si>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</si>
  <si>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</si>
  <si>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</si>
  <si>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</si>
  <si>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 xml:space="preserve"> - среднее общее образование</t>
  </si>
  <si>
    <t>Сахалинская область</t>
  </si>
  <si>
    <t>руб./Гкал</t>
  </si>
  <si>
    <t>руб./куб.м</t>
  </si>
  <si>
    <t xml:space="preserve"> декабрь 2008</t>
  </si>
  <si>
    <t>Зарегистрировано в центре занятости в качестве ищущих работу</t>
  </si>
  <si>
    <t>на 01.03.2009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</si>
  <si>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</si>
  <si>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</si>
  <si>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</si>
  <si>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</si>
  <si>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>на 01.04.2009</t>
  </si>
  <si>
    <t>на 01.05.2009</t>
  </si>
  <si>
    <t>на 01.06.2009</t>
  </si>
  <si>
    <t>на 01.07.2009</t>
  </si>
  <si>
    <t xml:space="preserve"> </t>
  </si>
  <si>
    <t>на 01.08.2009</t>
  </si>
  <si>
    <t>на 01.09.2009</t>
  </si>
  <si>
    <t>на 01.10.2009</t>
  </si>
  <si>
    <t>на 01.11.2009</t>
  </si>
  <si>
    <t>на 01.12.2009</t>
  </si>
  <si>
    <t xml:space="preserve">     работающие</t>
  </si>
  <si>
    <t xml:space="preserve">     неработающие</t>
  </si>
  <si>
    <t>декабрь 2009</t>
  </si>
  <si>
    <t>на 01.02.2010</t>
  </si>
  <si>
    <t>на 01.01.2010</t>
  </si>
  <si>
    <t>золото</t>
  </si>
  <si>
    <t>серебро</t>
  </si>
  <si>
    <t>на 01.03.2010</t>
  </si>
  <si>
    <t>на 01.04.2010</t>
  </si>
  <si>
    <t>на 01.05.2010</t>
  </si>
  <si>
    <t>на 01.06.2010</t>
  </si>
  <si>
    <t>на 01.07.2010</t>
  </si>
  <si>
    <t>на 01.08.2010</t>
  </si>
  <si>
    <t>на 01.09.2010</t>
  </si>
  <si>
    <t>на 01.10.2010</t>
  </si>
  <si>
    <t>на 01.11.2010</t>
  </si>
  <si>
    <t>на 01.12.2010</t>
  </si>
  <si>
    <t>на 01.01.2011</t>
  </si>
  <si>
    <t>Средства массовой информации</t>
  </si>
  <si>
    <t>Культура, кинематография</t>
  </si>
  <si>
    <t xml:space="preserve">Здравоохранение </t>
  </si>
  <si>
    <t>Физическая культура и спорт</t>
  </si>
  <si>
    <t>на 01.02.2011</t>
  </si>
  <si>
    <t>Расходы бюджета - всего</t>
  </si>
  <si>
    <t>проверка</t>
  </si>
  <si>
    <t>на 01.03.2011</t>
  </si>
  <si>
    <t xml:space="preserve"> - среднее профессиональное образование</t>
  </si>
  <si>
    <t>ежеквартальная информация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</si>
  <si>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</si>
  <si>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</si>
  <si>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</si>
  <si>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</si>
  <si>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</si>
  <si>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</si>
  <si>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</si>
  <si>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</si>
  <si>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</si>
  <si>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</si>
  <si>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</si>
  <si>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</si>
  <si>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</si>
  <si>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</si>
  <si>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</si>
  <si>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</si>
  <si>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</si>
  <si>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</si>
  <si>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</si>
  <si>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</si>
  <si>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</si>
  <si>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</si>
  <si>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</si>
  <si>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</si>
  <si>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</si>
  <si>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</si>
  <si>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</si>
  <si>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</si>
  <si>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</si>
  <si>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</si>
  <si>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</si>
  <si>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Величина прожиточного минимума (на душу населения)</t>
  </si>
  <si>
    <t>3 кв. 2012</t>
  </si>
  <si>
    <t>4 кв. 2012</t>
  </si>
  <si>
    <t>из них:</t>
  </si>
  <si>
    <t xml:space="preserve"> - не имеющие основного общего образования</t>
  </si>
  <si>
    <t>1 кв. 2013</t>
  </si>
  <si>
    <t>Расходы</t>
  </si>
  <si>
    <t>Итого</t>
  </si>
  <si>
    <t>Всего расходов</t>
  </si>
  <si>
    <t>Расходы на ДКВ</t>
  </si>
  <si>
    <t>из них ДКВ %</t>
  </si>
  <si>
    <t>Об. деятельности %</t>
  </si>
  <si>
    <t xml:space="preserve"> дкв</t>
  </si>
  <si>
    <t>% дкв</t>
  </si>
  <si>
    <t>за март 2012</t>
  </si>
  <si>
    <t>за март 2011</t>
  </si>
  <si>
    <t>Налог на доходы физ. лиц  (2)</t>
  </si>
  <si>
    <t>Налог на прибыль организаций  (1)</t>
  </si>
  <si>
    <t xml:space="preserve">Налог на прибыль организаций  </t>
  </si>
  <si>
    <t xml:space="preserve">Налоги на имущество  </t>
  </si>
  <si>
    <t xml:space="preserve">Налог на доходы физ. лиц  </t>
  </si>
  <si>
    <t xml:space="preserve">Доходы от использования имущества  </t>
  </si>
  <si>
    <t xml:space="preserve">Прочие  </t>
  </si>
  <si>
    <t>за апрель 2013</t>
  </si>
  <si>
    <t>за апрель 2011</t>
  </si>
  <si>
    <t>за апрель 2012</t>
  </si>
  <si>
    <t>за май 2013</t>
  </si>
  <si>
    <t>за май 2012</t>
  </si>
  <si>
    <t>за май 2011</t>
  </si>
  <si>
    <t>2 кв. 2013</t>
  </si>
  <si>
    <t>за июнь 2011</t>
  </si>
  <si>
    <t>за июнь 2012</t>
  </si>
  <si>
    <t>за июнь 2013</t>
  </si>
  <si>
    <t>за июль 2013</t>
  </si>
  <si>
    <t>за июль 2012</t>
  </si>
  <si>
    <t>за июль 2011</t>
  </si>
  <si>
    <t>за август 2013</t>
  </si>
  <si>
    <t>за август 2012</t>
  </si>
  <si>
    <t>за август 2011</t>
  </si>
  <si>
    <t>МО г. Норильск</t>
  </si>
  <si>
    <t>3 кв. 2013</t>
  </si>
  <si>
    <t>за сентябрь 2011</t>
  </si>
  <si>
    <t>за сентябрь 2013</t>
  </si>
  <si>
    <t>за сентябрь 2012</t>
  </si>
  <si>
    <t>за октябрь 2011</t>
  </si>
  <si>
    <t>за октябрь 2012</t>
  </si>
  <si>
    <t>за октябрь 2013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</si>
  <si>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</si>
  <si>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</si>
  <si>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</si>
  <si>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за ноябрь 2013</t>
  </si>
  <si>
    <t>за ноябрь 2011</t>
  </si>
  <si>
    <t>за ноябрь 2012</t>
  </si>
  <si>
    <t>за декабрь 2012</t>
  </si>
  <si>
    <t>за декабрь 2011</t>
  </si>
  <si>
    <t>за декабрь 2013</t>
  </si>
  <si>
    <t>4 кв. 2013</t>
  </si>
  <si>
    <t>Динамика курса доллара США</t>
  </si>
  <si>
    <t>Сбербанк</t>
  </si>
  <si>
    <t>декабрь 2013</t>
  </si>
  <si>
    <t xml:space="preserve"> Ед.
изм.</t>
  </si>
  <si>
    <t>2014</t>
  </si>
  <si>
    <t>за январь 2014</t>
  </si>
  <si>
    <t>за январь 2012</t>
  </si>
  <si>
    <t>за январь 2013</t>
  </si>
  <si>
    <t>Доходы от использования имущества  (5)</t>
  </si>
  <si>
    <t>Безвозмездные перечисления   (3)</t>
  </si>
  <si>
    <t xml:space="preserve">1) По данным Росстата </t>
  </si>
  <si>
    <t>1) По данным Красноярскстата</t>
  </si>
  <si>
    <t>за февраль 2013</t>
  </si>
  <si>
    <t>за февраль 2014</t>
  </si>
  <si>
    <t>за февраль 2012</t>
  </si>
  <si>
    <t>1 кв. 2014</t>
  </si>
  <si>
    <t xml:space="preserve"> - основное общее образование</t>
  </si>
  <si>
    <t>за март 2013</t>
  </si>
  <si>
    <t>за март 2014</t>
  </si>
  <si>
    <t>за апрель 2014</t>
  </si>
  <si>
    <t>за май 2014</t>
  </si>
  <si>
    <t>2 кв. 2014</t>
  </si>
  <si>
    <t>за июнь 2014</t>
  </si>
  <si>
    <t>за июль 2014</t>
  </si>
  <si>
    <t>жилищная услуга (средний тариф (с НДС) по всем сериям квартир, включая общежития)</t>
  </si>
  <si>
    <t>за август 2014</t>
  </si>
  <si>
    <t>за сентябрь 2014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</si>
  <si>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</si>
  <si>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</si>
  <si>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</si>
  <si>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</si>
  <si>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</si>
  <si>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за октябрь 2014</t>
  </si>
  <si>
    <t>за ноябрь 2014</t>
  </si>
  <si>
    <t>за декабрь 2014</t>
  </si>
  <si>
    <t xml:space="preserve"> Социальная политика</t>
  </si>
  <si>
    <t>декабрь 2014</t>
  </si>
  <si>
    <t>вакансий</t>
  </si>
  <si>
    <t>за январь 2015</t>
  </si>
  <si>
    <t>2015</t>
  </si>
  <si>
    <t>г. Норильск</t>
  </si>
  <si>
    <t>за февраль 2015</t>
  </si>
  <si>
    <t>за март 2015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</si>
  <si>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</si>
  <si>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</si>
  <si>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</si>
  <si>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 xml:space="preserve">Средний заработная плата работника местного бюджета </t>
  </si>
  <si>
    <t>Средняя заработная плата по городу (по крупным и средним организациям)</t>
  </si>
  <si>
    <t>1 кв. 2015</t>
  </si>
  <si>
    <t>2 кв. 2015</t>
  </si>
  <si>
    <t xml:space="preserve">Средняя заработная плата работника ЗФ ПАО "ГМК "НН" </t>
  </si>
  <si>
    <t>за апрель 2015</t>
  </si>
  <si>
    <t>за май 2015</t>
  </si>
  <si>
    <t>за июнь 2015</t>
  </si>
  <si>
    <t>за июль 2015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</si>
  <si>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</si>
  <si>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</si>
  <si>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за август 2015</t>
  </si>
  <si>
    <t>3 кв. 2015</t>
  </si>
  <si>
    <t>за сентябрь 2015</t>
  </si>
  <si>
    <t>Информация о среднесписочной численности работников местного бюджета</t>
  </si>
  <si>
    <t>за октябрь 2015</t>
  </si>
  <si>
    <t>за ноябрь 2015</t>
  </si>
  <si>
    <t>на 01.01.16г.</t>
  </si>
  <si>
    <t>4 кв. 2015</t>
  </si>
  <si>
    <t>за декабрь 2015</t>
  </si>
  <si>
    <t>за январь 2016</t>
  </si>
  <si>
    <t xml:space="preserve">Средняя заработная плата работника ЗФ ПАО "ГМК "Норильский никель" </t>
  </si>
  <si>
    <t>за февраль 2016</t>
  </si>
  <si>
    <t xml:space="preserve">Заявленная потребность предприятиями и организациями в работниках </t>
  </si>
  <si>
    <t>за март 2016</t>
  </si>
  <si>
    <t>1 кв. 2016</t>
  </si>
  <si>
    <t xml:space="preserve">Стоимость минимального набора продуктов питания </t>
  </si>
  <si>
    <t>2 кв. 2016</t>
  </si>
  <si>
    <t>за апрель 2016</t>
  </si>
  <si>
    <t>за май 2016</t>
  </si>
  <si>
    <t>за июнь 2016</t>
  </si>
  <si>
    <t xml:space="preserve"> - высшее профессиональное образование</t>
  </si>
  <si>
    <t>за июль 2016</t>
  </si>
  <si>
    <t>за август 2016</t>
  </si>
  <si>
    <t>за сентябрь 2016</t>
  </si>
  <si>
    <t>3 кв. 2016</t>
  </si>
  <si>
    <t>за октябрь 2016</t>
  </si>
  <si>
    <t>за ноябрь 2016</t>
  </si>
  <si>
    <t>на 01.01.17г.</t>
  </si>
  <si>
    <t>4 кв. 2016</t>
  </si>
  <si>
    <t>за декабрь 2016</t>
  </si>
  <si>
    <t>за январь 2017</t>
  </si>
  <si>
    <t>декабрь 2016</t>
  </si>
  <si>
    <t>2017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</si>
  <si>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</si>
  <si>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</si>
  <si>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</si>
  <si>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</si>
  <si>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</si>
  <si>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</si>
  <si>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</si>
  <si>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</si>
  <si>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</si>
  <si>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</si>
  <si>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</si>
  <si>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 xml:space="preserve">Деятельность финансовая и страховая </t>
  </si>
  <si>
    <t>за февраль 2017</t>
  </si>
  <si>
    <t>1 кв. 2017</t>
  </si>
  <si>
    <t>за март 2017</t>
  </si>
  <si>
    <t>Деятельности по операциям с недвижимым имуществом</t>
  </si>
  <si>
    <t>за апрель 2017</t>
  </si>
  <si>
    <t>за май 2017</t>
  </si>
  <si>
    <t>2 кв. 2017</t>
  </si>
  <si>
    <t>за июнь 2017</t>
  </si>
  <si>
    <t>за июль 2017</t>
  </si>
  <si>
    <t>за август 2017</t>
  </si>
  <si>
    <t>за сентябрь 2017</t>
  </si>
  <si>
    <t>3 кв. 2017</t>
  </si>
  <si>
    <t>за октябрь 2017</t>
  </si>
  <si>
    <t>Количество ВПМ в различных категориях доходов</t>
  </si>
  <si>
    <t>Величина прожиточного минимума на душу населения (ВПМ)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</si>
  <si>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</si>
  <si>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</si>
  <si>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за ноябрь 2017</t>
  </si>
  <si>
    <t>за декабрь 2017</t>
  </si>
  <si>
    <t>декабрь 2017</t>
  </si>
  <si>
    <t>4 кв. 2017</t>
  </si>
  <si>
    <t>2018</t>
  </si>
  <si>
    <t>за январь 2018</t>
  </si>
  <si>
    <t>Енисейский 
объединенный банк</t>
  </si>
  <si>
    <t>Численность пенсионеров всего, в т.ч.: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</si>
  <si>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</si>
  <si>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</si>
  <si>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</si>
  <si>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</si>
  <si>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</si>
  <si>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</si>
  <si>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</si>
  <si>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</si>
  <si>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</si>
  <si>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</si>
  <si>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</si>
  <si>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</si>
  <si>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</si>
  <si>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</si>
  <si>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</si>
  <si>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</si>
  <si>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</si>
  <si>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</si>
  <si>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</si>
  <si>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</si>
  <si>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</si>
  <si>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</si>
  <si>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 xml:space="preserve"> +, -</t>
  </si>
  <si>
    <t>за февраль 2018</t>
  </si>
  <si>
    <t>Абонентская плата за домашний телефон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</si>
  <si>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</si>
  <si>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</si>
  <si>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</si>
  <si>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</si>
  <si>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>Базовый тариф, взимаемый с родителей за содержание 1-го ребенка в ДДУ</t>
  </si>
  <si>
    <t>1 кв. 2018</t>
  </si>
  <si>
    <t>за март 2018</t>
  </si>
  <si>
    <t>за апрель 2018</t>
  </si>
  <si>
    <t>Физическая
 культура и спорт</t>
  </si>
  <si>
    <t>за май 2018</t>
  </si>
  <si>
    <r>
      <t>по возрасту всего</t>
    </r>
    <r>
      <rPr>
        <b/>
        <sz val="13"/>
        <rFont val="Times New Roman Cyr"/>
        <charset val="204"/>
      </rPr>
      <t>, в т.ч.:</t>
    </r>
  </si>
  <si>
    <t>2 кв. 2018</t>
  </si>
  <si>
    <t>за июнь 2018</t>
  </si>
  <si>
    <t>руб./100 кВт/час</t>
  </si>
  <si>
    <t>МО город  Норильск</t>
  </si>
  <si>
    <t xml:space="preserve">Таймырский Долгано-Ненецкий муницип. район </t>
  </si>
  <si>
    <t>ВСЕГО, 
в т.ч.:</t>
  </si>
  <si>
    <t>ед.</t>
  </si>
  <si>
    <t>Федеральный бюджет</t>
  </si>
  <si>
    <t>Краевой бюджет</t>
  </si>
  <si>
    <t>Местный бюджет</t>
  </si>
  <si>
    <t>Частные</t>
  </si>
  <si>
    <t xml:space="preserve"> I. Сеть учреждений: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</si>
  <si>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</si>
  <si>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</si>
  <si>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</si>
  <si>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</si>
  <si>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</si>
  <si>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</si>
  <si>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        школа-интернат</t>
  </si>
  <si>
    <t xml:space="preserve"> - центр информационных технологий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</si>
  <si>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</si>
  <si>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</si>
  <si>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 (Краевой бюджет):</t>
  </si>
  <si>
    <t xml:space="preserve"> - КГБОУ «Норильская общеобразовательная школа-интернат»</t>
  </si>
  <si>
    <t>1</t>
  </si>
  <si>
    <t>1.5. Учреждения для детей-сирот (Краевой бюджет):</t>
  </si>
  <si>
    <t xml:space="preserve"> - численность детей, находящихся в учреждении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</si>
  <si>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</si>
  <si>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</si>
  <si>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</si>
  <si>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</si>
  <si>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>1.7. Высшее профессиональное образование, всего:</t>
  </si>
  <si>
    <t xml:space="preserve"> - ФГБОУ ВО «Норильский государственный индустриальный институт»</t>
  </si>
  <si>
    <t>1.8. Прочие, всего:</t>
  </si>
  <si>
    <t xml:space="preserve"> - МБУ «Методический центр»</t>
  </si>
  <si>
    <t>1.1. Больницы, всего:</t>
  </si>
  <si>
    <t>0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</si>
  <si>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</si>
  <si>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</si>
  <si>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</si>
  <si>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</si>
  <si>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</si>
  <si>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</si>
  <si>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</si>
  <si>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</si>
  <si>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</si>
  <si>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</si>
  <si>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КГКУЗ «Красноярский краевой центр крови №2» (Центральный р-н)</t>
  </si>
  <si>
    <t xml:space="preserve"> - КГБУЗ «Красноярское краевое бюро судебно-медицинской экспертизы» (Центральный р-н)</t>
  </si>
  <si>
    <t>Культура</t>
  </si>
  <si>
    <t xml:space="preserve"> III. Сеть учреждений:</t>
  </si>
  <si>
    <t>1.1. Образовательные учреждения культуры, всего:</t>
  </si>
  <si>
    <t xml:space="preserve"> - количество учащихся школ дополнительного образования</t>
  </si>
  <si>
    <t xml:space="preserve">    - муниципальные</t>
  </si>
  <si>
    <t xml:space="preserve">    - количество посадочных мест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</si>
  <si>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</si>
  <si>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</si>
  <si>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</si>
  <si>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1.5. Кинокомплексы, всего: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</si>
  <si>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</si>
  <si>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</si>
  <si>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количество экспонатов</t>
  </si>
  <si>
    <t>Спорт</t>
  </si>
  <si>
    <t>IV. Сеть учреждений:</t>
  </si>
  <si>
    <t>1.1. Спортивные учреждения, всего:</t>
  </si>
  <si>
    <t xml:space="preserve">          лыжная база «Оль-Гуль»</t>
  </si>
  <si>
    <t xml:space="preserve">          стадион «Заполярник»</t>
  </si>
  <si>
    <t xml:space="preserve">          спортивный комплекс (р-н Талнах, р-н Кайеркан)</t>
  </si>
  <si>
    <t xml:space="preserve">          дом спорта «БОКМО»</t>
  </si>
  <si>
    <t xml:space="preserve"> - количество занимающихся в спортивных муниципальных учреждениях (без учета групп на платной основе)</t>
  </si>
  <si>
    <t>Социальная защита</t>
  </si>
  <si>
    <t>1.1. В сфере социального обслуживания населения</t>
  </si>
  <si>
    <t>1.2. В сфере социальной и психолого-педагогической реабилитации детей и подростков с ограниченными возможностями</t>
  </si>
  <si>
    <t>1.3. В сфере поддержки и помощи семьям, детям и отдельным гражданам, попавшим в трудную ситуацию</t>
  </si>
  <si>
    <t>ИТОГО ПРОЧИЕ:</t>
  </si>
  <si>
    <t>1.1. МБУ «Молодежный центр»</t>
  </si>
  <si>
    <t>1.2. МАУ ДО «Норильский центр безопасности движения»</t>
  </si>
  <si>
    <t xml:space="preserve">чел. </t>
  </si>
  <si>
    <t>ВСЕГО</t>
  </si>
  <si>
    <t>за июль 2018</t>
  </si>
  <si>
    <t>Обрабатывающие производства</t>
  </si>
  <si>
    <t>за август 2018</t>
  </si>
  <si>
    <t>ежеквартальная информация, чел.</t>
  </si>
  <si>
    <t>Сведения о численности работающих на территории Норильска</t>
  </si>
  <si>
    <t>по данным:</t>
  </si>
  <si>
    <t>ЦБ РФ</t>
  </si>
  <si>
    <t>Филиалов банков в МО г. Норильск (покупка/продажа)</t>
  </si>
  <si>
    <t>3 кв. 2018</t>
  </si>
  <si>
    <t>за сентябрь 2018</t>
  </si>
  <si>
    <t xml:space="preserve"> - «Политехнический колледж» ФГБОУ ВО («Норильский государственный индустриальный институт»)</t>
  </si>
  <si>
    <t xml:space="preserve"> - Представительство Национального открытого института г. Санкт-Петербург</t>
  </si>
  <si>
    <r>
      <t>Цены на дизельное топливо и бензин в МО г. Норильск</t>
    </r>
    <r>
      <rPr>
        <b/>
        <vertAlign val="superscript"/>
        <sz val="14"/>
        <rFont val="Times New Roman"/>
        <family val="1"/>
        <charset val="204"/>
      </rPr>
      <t>1)</t>
    </r>
    <r>
      <rPr>
        <sz val="14"/>
        <rFont val="Times New Roman"/>
        <family val="1"/>
        <charset val="204"/>
      </rPr>
      <t xml:space="preserve"> </t>
    </r>
  </si>
  <si>
    <t>рублей/литр</t>
  </si>
  <si>
    <t>за октябрь 2018</t>
  </si>
  <si>
    <t xml:space="preserve">Средняя заработная плата работника местного бюджета </t>
  </si>
  <si>
    <t>за ноябрь 2018</t>
  </si>
  <si>
    <t>1) min / max</t>
  </si>
  <si>
    <t>4 кв. 2018</t>
  </si>
  <si>
    <t>за декабрь 2018</t>
  </si>
  <si>
    <t>по инвалидности всего, в т.ч.:</t>
  </si>
  <si>
    <t>за январь 2019</t>
  </si>
  <si>
    <t>обращение с ТКО</t>
  </si>
  <si>
    <t>за февраль 2019</t>
  </si>
  <si>
    <t>1 кв. 2019</t>
  </si>
  <si>
    <t>за март 2019</t>
  </si>
  <si>
    <r>
      <t xml:space="preserve"> Средняя цена продуктов питания:</t>
    </r>
    <r>
      <rPr>
        <b/>
        <vertAlign val="superscript"/>
        <sz val="13"/>
        <rFont val="Times New Roman Cyr"/>
        <charset val="204"/>
      </rPr>
      <t>1)</t>
    </r>
    <r>
      <rPr>
        <b/>
        <sz val="13"/>
        <rFont val="Times New Roman Cyr"/>
        <family val="1"/>
        <charset val="204"/>
      </rPr>
      <t xml:space="preserve">      </t>
    </r>
  </si>
  <si>
    <r>
      <t>Бытовые услуги населению:</t>
    </r>
    <r>
      <rPr>
        <b/>
        <vertAlign val="superscript"/>
        <sz val="13"/>
        <rFont val="Times New Roman Cyr"/>
        <charset val="204"/>
      </rPr>
      <t>1)</t>
    </r>
  </si>
  <si>
    <t>Уд. Вес</t>
  </si>
  <si>
    <t>Исполнение городского бюджета</t>
  </si>
  <si>
    <t>Сеть учреждений</t>
  </si>
  <si>
    <t xml:space="preserve">         центр образования</t>
  </si>
  <si>
    <t xml:space="preserve"> - КГКОУ «Норильский детский дом»</t>
  </si>
  <si>
    <t xml:space="preserve"> - Представительство НОЧУ ВО «Московский финансово-промышленный университет «Синергия»</t>
  </si>
  <si>
    <t xml:space="preserve">          дворец спорта («Арктика», «Ледовый д/с «Кайеркан»)</t>
  </si>
  <si>
    <t>за апрель 2019</t>
  </si>
  <si>
    <t>Постоянное население - всего</t>
  </si>
  <si>
    <t>за май 2019</t>
  </si>
  <si>
    <t>2 кв. 2019</t>
  </si>
  <si>
    <r>
      <t xml:space="preserve"> - ГАОУ ВО «Ленинградский государственный университет им. А.С. Пушкина», заполярный филиал</t>
    </r>
    <r>
      <rPr>
        <vertAlign val="superscript"/>
        <sz val="13"/>
        <color rgb="FFFF0000"/>
        <rFont val="Times New Roman"/>
        <family val="1"/>
        <charset val="204"/>
      </rPr>
      <t>3</t>
    </r>
  </si>
  <si>
    <t xml:space="preserve"> - КГБУЗ «Норильская межрайонная больница №1»  (ж/о Оганер)</t>
  </si>
  <si>
    <t xml:space="preserve"> - КГАУЗ «Норильская городская стоматологическая поликлиника» (Центральный р-н)</t>
  </si>
  <si>
    <t>1.2. Культурно-досуговые центры, всего:</t>
  </si>
  <si>
    <t>за июнь 2019</t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</si>
  <si>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</si>
  <si>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</si>
  <si>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</si>
  <si>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</si>
  <si>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</si>
  <si>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</si>
  <si>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 xml:space="preserve">Картофель </t>
  </si>
  <si>
    <t xml:space="preserve">Капуста белокочанная </t>
  </si>
  <si>
    <t xml:space="preserve">Лук репчатый 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</si>
  <si>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</si>
  <si>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</si>
  <si>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</si>
  <si>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</si>
  <si>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</si>
  <si>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</si>
  <si>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</si>
  <si>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</si>
  <si>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</si>
  <si>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</si>
  <si>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</si>
  <si>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</si>
  <si>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</si>
  <si>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</si>
  <si>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20 %</t>
  </si>
  <si>
    <t>Сыр твердый</t>
  </si>
  <si>
    <t>Масло животное</t>
  </si>
  <si>
    <t>Масло растительное</t>
  </si>
  <si>
    <t>Пиво (отечественное)</t>
  </si>
  <si>
    <t>Водка</t>
  </si>
  <si>
    <t>Отправка телеграмм по России (15 слов) с учетом  тарифного сбора</t>
  </si>
  <si>
    <t>1 день проживания на 1 - го человека в санатории "Заполярье"</t>
  </si>
  <si>
    <t>Дома отдыха и пансионаты города Сочи 
(1 день пребыв.)</t>
  </si>
  <si>
    <t>3 кв. 2019</t>
  </si>
  <si>
    <t>Стоимость проезда в городском общественном транспорте (автобус) по маршрутам в черте районов: Центральный; Кайеркан; Талнах</t>
  </si>
  <si>
    <t>3) Муниципальный / коммерческий (частный) общественный транспорт</t>
  </si>
  <si>
    <t>Справочно: средняя стоимость 1 проезда в городском общественном транспорте (автобус) в г. Красноярск - 25,8 руб., в Красноярском крае - 23,2 руб.</t>
  </si>
  <si>
    <t>за июль 2019</t>
  </si>
  <si>
    <t xml:space="preserve">Безвозмездные перечисления </t>
  </si>
  <si>
    <t>Контроль</t>
  </si>
  <si>
    <t>Структура гор. дохода отчетный период</t>
  </si>
  <si>
    <t>Структура гор. дохода предшествующий период</t>
  </si>
  <si>
    <t>Структура гор.дохода  ДИАГРАММА</t>
  </si>
  <si>
    <t xml:space="preserve">Налоги на имущество </t>
  </si>
  <si>
    <t>среднее значение контроль</t>
  </si>
  <si>
    <t>Контроль уд. веса (исполнеие городского бюджета)</t>
  </si>
  <si>
    <t>за август 2019</t>
  </si>
  <si>
    <t>за сентябрь 2019</t>
  </si>
  <si>
    <t xml:space="preserve"> - МБУ «Кинокомплекс «Родина»</t>
  </si>
  <si>
    <t>1.3. Театры (Краевой бюджет), всего:</t>
  </si>
  <si>
    <t xml:space="preserve"> II. Сеть учреждений (Краевой бюджет):</t>
  </si>
  <si>
    <t>1.6. Среднее профессиональное образование, всего:</t>
  </si>
  <si>
    <t>*Данные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</si>
  <si>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за октябрь 2019</t>
  </si>
  <si>
    <t>за ноябрь 2019</t>
  </si>
  <si>
    <r>
      <t>Численность пенсионеров состоящих на учете в Управлении Пенсионного фонда в г. Норильске</t>
    </r>
    <r>
      <rPr>
        <b/>
        <vertAlign val="superscript"/>
        <sz val="16"/>
        <rFont val="Times New Roman Cyr"/>
        <charset val="204"/>
      </rPr>
      <t>1)</t>
    </r>
  </si>
  <si>
    <t>1) В связи с созданием с 01.10.2019 г. на базе УПРФ в городе Норильске межрайонного отделения, показатель представлен с учетом получателей пенсий, зарегистрированных на территории Таймырского Долгано-Ненецкого муниципального района.</t>
  </si>
  <si>
    <t>Охрана окружающей среды</t>
  </si>
  <si>
    <t>1.2. Детские спортивные школы, всего:</t>
  </si>
  <si>
    <t>1.3. МБУ «Автохозяйство»</t>
  </si>
  <si>
    <t>1.4. МАУ «Информационный центр «Норильские новости»</t>
  </si>
  <si>
    <t>1.6. МКУ «Норильскавтодор»</t>
  </si>
  <si>
    <t>1.7. МКУ «Норильский городской архив»</t>
  </si>
  <si>
    <t>1.8. МКУ «Служба спасения»</t>
  </si>
  <si>
    <t>1.9. МКУ «Управление капитальных ремонтов и строительства»</t>
  </si>
  <si>
    <t>Средний курс за 2020 год</t>
  </si>
  <si>
    <t>Декабрь 2020</t>
  </si>
  <si>
    <t>Услуги бань у душевых (в общем зале – 2 часа)</t>
  </si>
  <si>
    <t>Стрижка волос простая женская</t>
  </si>
  <si>
    <t>Стрижка волос простая мужская</t>
  </si>
  <si>
    <t>Ремонт мужской верхней одежды</t>
  </si>
  <si>
    <t>Ремонт женской верхней одежды</t>
  </si>
  <si>
    <t>Постановка набоек, косячков, рубчиков из всех видов материалов</t>
  </si>
  <si>
    <t>Химическая чистка из тканей с содержанием натуральных, синтетических и искусственных волокон</t>
  </si>
  <si>
    <t>Ремонт стационарных телевизоров</t>
  </si>
  <si>
    <t>Ремонт бытовых холодильников компрессионного и абсорбционного типов</t>
  </si>
  <si>
    <t>Стирка прямого хлопчатобумажного и льняного белья</t>
  </si>
  <si>
    <t>Изготовление черно-белых фотоснимков для документов</t>
  </si>
  <si>
    <t>Плавательный бассейн, расценка за 1 занятие</t>
  </si>
  <si>
    <t>декабрь 2019</t>
  </si>
  <si>
    <t>2020</t>
  </si>
  <si>
    <t>за декабрь 2019</t>
  </si>
  <si>
    <t>за январь 2020</t>
  </si>
  <si>
    <t>Предоставление разговора по автоматической  междугородной телефонной  связи на расстоянии 1201-3000 км в рабочее время (1 мин).</t>
  </si>
  <si>
    <t>Предоставление разговора по автоматической междугородной телефонной связи на расстоянии 601-1200 км  в рабочее время (1 мин)</t>
  </si>
  <si>
    <t>4 кв. 2019</t>
  </si>
  <si>
    <t>за февраль 2020</t>
  </si>
  <si>
    <t>Красноярск</t>
  </si>
  <si>
    <t>за март 2020</t>
  </si>
  <si>
    <t>за апрель 2020</t>
  </si>
  <si>
    <t>1 кв. 2020</t>
  </si>
  <si>
    <r>
      <rPr>
        <b/>
        <sz val="13"/>
        <rFont val="Times New Roman Cyr"/>
        <charset val="204"/>
      </rPr>
      <t>Прибыло</t>
    </r>
    <r>
      <rPr>
        <sz val="13"/>
        <rFont val="Times New Roman Cyr"/>
        <family val="1"/>
        <charset val="204"/>
      </rPr>
      <t xml:space="preserve">
нарастающим итогом с начала года</t>
    </r>
  </si>
  <si>
    <r>
      <rPr>
        <b/>
        <sz val="13"/>
        <rFont val="Times New Roman Cyr"/>
        <charset val="204"/>
      </rPr>
      <t xml:space="preserve">Выбыло 
</t>
    </r>
    <r>
      <rPr>
        <sz val="13"/>
        <rFont val="Times New Roman Cyr"/>
        <family val="1"/>
        <charset val="204"/>
      </rPr>
      <t>нарастающим итогом с начала года</t>
    </r>
  </si>
  <si>
    <r>
      <rPr>
        <b/>
        <sz val="13"/>
        <rFont val="Times New Roman Cyr"/>
        <charset val="204"/>
      </rPr>
      <t xml:space="preserve">Миграционный прирост населения
</t>
    </r>
    <r>
      <rPr>
        <sz val="13"/>
        <rFont val="Times New Roman Cyr"/>
        <family val="1"/>
        <charset val="204"/>
      </rPr>
      <t>нарастающим итогом с начала года</t>
    </r>
  </si>
  <si>
    <r>
      <t xml:space="preserve">Родилось
</t>
    </r>
    <r>
      <rPr>
        <sz val="13"/>
        <rFont val="Times New Roman Cyr"/>
        <charset val="204"/>
      </rPr>
      <t>нарастающим итогом с начала года</t>
    </r>
  </si>
  <si>
    <r>
      <t xml:space="preserve">Умерло
</t>
    </r>
    <r>
      <rPr>
        <sz val="13"/>
        <rFont val="Times New Roman Cyr"/>
        <charset val="204"/>
      </rPr>
      <t>нарастающим итогом с начала года</t>
    </r>
  </si>
  <si>
    <r>
      <t xml:space="preserve">Количество браков, ед. 
</t>
    </r>
    <r>
      <rPr>
        <sz val="13"/>
        <rFont val="Times New Roman Cyr"/>
        <charset val="204"/>
      </rPr>
      <t>нарастающим итогом с начала года</t>
    </r>
  </si>
  <si>
    <r>
      <t>Количество разводов, ед.</t>
    </r>
    <r>
      <rPr>
        <sz val="13"/>
        <rFont val="Times New Roman Cyr"/>
        <family val="1"/>
        <charset val="204"/>
      </rPr>
      <t xml:space="preserve"> 
нарастающим итогом с начала года</t>
    </r>
  </si>
  <si>
    <r>
      <t xml:space="preserve">Естественный прирост населения
</t>
    </r>
    <r>
      <rPr>
        <sz val="13"/>
        <rFont val="Times New Roman Cyr"/>
        <charset val="204"/>
      </rPr>
      <t>нарастающим итогом с начала года</t>
    </r>
  </si>
  <si>
    <t>2) По МО г. Норильск приведены данные МКУ  "Управление жилищно-коммунального хозяйства"</t>
  </si>
  <si>
    <t>Сводный                                                      (все товары и платные услуги), в т.ч.</t>
  </si>
  <si>
    <r>
      <t xml:space="preserve">пенсии по государственному пенсионному обеспечению </t>
    </r>
    <r>
      <rPr>
        <sz val="13"/>
        <rFont val="Times New Roman Cyr"/>
        <charset val="204"/>
      </rPr>
      <t>(военнослужащие, 
гос. служащие, пострадавшие в результате радиационных или технологических катастроф, дети-инвалиды до 18 лет, социальные пенсии), всего</t>
    </r>
  </si>
  <si>
    <t>за май 2020</t>
  </si>
  <si>
    <t>1) По данным  МКУ "Управление потребительского рынка и услуг"</t>
  </si>
  <si>
    <t xml:space="preserve">1) По данным Красноярскстата </t>
  </si>
  <si>
    <t>2 кв. 2020</t>
  </si>
  <si>
    <t>за июнь 2020</t>
  </si>
  <si>
    <t>за июль 2020</t>
  </si>
  <si>
    <r>
      <t>Д е м о г р а ф и я</t>
    </r>
    <r>
      <rPr>
        <b/>
        <vertAlign val="superscript"/>
        <sz val="16"/>
        <rFont val="Times New Roman Cyr"/>
        <charset val="204"/>
      </rPr>
      <t>1)</t>
    </r>
  </si>
  <si>
    <t>Таймырский Долгано-Ненецкий муниципальный район</t>
  </si>
  <si>
    <t>Динамика индекса потребительских цен по Российской Федерации (к декабрю предыдущего года), %</t>
  </si>
  <si>
    <t>Динамика индекса потребительских цен по Красноярскому краю (к декабрю предыдущего года), %</t>
  </si>
  <si>
    <t>* отчетный месяц к предыдущему</t>
  </si>
  <si>
    <t>по случаю потери кормильца (трудовые)</t>
  </si>
  <si>
    <t>за август 2020</t>
  </si>
  <si>
    <t>100 / 100</t>
  </si>
  <si>
    <t>1.11. МКУ «Управление потребительского рынка и услуг»</t>
  </si>
  <si>
    <t>1.12. МКУ «Управление жилищно-коммунального хозяйства»</t>
  </si>
  <si>
    <t>1.13. МКУ «Управление земельных и имущественных отношений»</t>
  </si>
  <si>
    <t>за сентябрь 2020</t>
  </si>
  <si>
    <t>3 кв. 2020</t>
  </si>
  <si>
    <t xml:space="preserve">  Динамика индекса потребительских цен по Российской Федерации (период с начала отчетного года к соответствующему периоду предыдущего года), %</t>
  </si>
  <si>
    <r>
      <t>Сводный                                                     
 (все товары и платные услуги)</t>
    </r>
    <r>
      <rPr>
        <sz val="12"/>
        <rFont val="Times New Roman"/>
        <family val="1"/>
        <charset val="204"/>
      </rPr>
      <t>, в т.ч.</t>
    </r>
  </si>
  <si>
    <t xml:space="preserve">    Динамика индекса потребительских цен по Красноярскому краю (период с начала отчетного года к соответствующему периоду предыдущего года), %</t>
  </si>
  <si>
    <t>Сводный                                                      
(все товары и платные услуги)</t>
  </si>
  <si>
    <t>за октябрь 2020</t>
  </si>
  <si>
    <t>за ноябрь 2020</t>
  </si>
  <si>
    <t>Росбанк</t>
  </si>
  <si>
    <r>
      <t>На 01.01.21 г.</t>
    </r>
    <r>
      <rPr>
        <b/>
        <vertAlign val="superscript"/>
        <sz val="13"/>
        <rFont val="Times New Roman Cyr"/>
        <charset val="204"/>
      </rPr>
      <t>1)</t>
    </r>
  </si>
  <si>
    <t>На 01.01.21 г.</t>
  </si>
  <si>
    <t>Справочно: ЗФ ПАО "ГМК "Норильский никель"</t>
  </si>
  <si>
    <t xml:space="preserve">  Деятельность в области культуры, спорта, организации досуга и развлечений</t>
  </si>
  <si>
    <t>Администрация города Норильска, Аппараты управлений 
Администрации города Норильска</t>
  </si>
  <si>
    <t>Структурные подразделения (без аппаратов):</t>
  </si>
  <si>
    <t xml:space="preserve"> - Управление по делам культуры и искусства</t>
  </si>
  <si>
    <t xml:space="preserve"> Прочие:</t>
  </si>
  <si>
    <t xml:space="preserve"> - Управление по спорту</t>
  </si>
  <si>
    <t xml:space="preserve"> - Управление общего и дошкольного образования</t>
  </si>
  <si>
    <t>На 01.01.2021</t>
  </si>
  <si>
    <t xml:space="preserve">МО город  Норильск </t>
  </si>
  <si>
    <t>Декабрь
2020</t>
  </si>
  <si>
    <t>за декабрь 2020</t>
  </si>
  <si>
    <t>71,33 / 79,33</t>
  </si>
  <si>
    <t>86,83 / 94,83</t>
  </si>
  <si>
    <t>73,62 / 74,69</t>
  </si>
  <si>
    <t>89,70 / 90,76</t>
  </si>
  <si>
    <t>декабрь 2020</t>
  </si>
  <si>
    <t>72,12 / 75,87</t>
  </si>
  <si>
    <t>88,20 / 91,99</t>
  </si>
  <si>
    <t xml:space="preserve">Таймырский Долгано-Ненецкий муниципальный район </t>
  </si>
  <si>
    <t>4 кв. 2020</t>
  </si>
  <si>
    <t>Январь-декабрь 2020</t>
  </si>
  <si>
    <t>Январь 2021</t>
  </si>
  <si>
    <t>2021</t>
  </si>
  <si>
    <t>Средний курс за 2021 год</t>
  </si>
  <si>
    <t>Декабрь 2021</t>
  </si>
  <si>
    <t>Ноябрь 2021</t>
  </si>
  <si>
    <t>Октябрь 2021</t>
  </si>
  <si>
    <t>Сентябрь 2021</t>
  </si>
  <si>
    <t>Август 2021</t>
  </si>
  <si>
    <t>Июль 2021</t>
  </si>
  <si>
    <t>Июнь 2021</t>
  </si>
  <si>
    <t>Май 2021</t>
  </si>
  <si>
    <t>Апрель 2021</t>
  </si>
  <si>
    <t>Март 2021</t>
  </si>
  <si>
    <t>Февраль 2021</t>
  </si>
  <si>
    <t>2021*</t>
  </si>
  <si>
    <t>Сельское, лесное хозяйство, охота, рыболовство и рыбоводство *</t>
  </si>
  <si>
    <t>за январь 2021</t>
  </si>
  <si>
    <t>72,60 / 76,36</t>
  </si>
  <si>
    <t>88,79 / 92,56</t>
  </si>
  <si>
    <t>70,19 / 78,06</t>
  </si>
  <si>
    <t>87,06 / 94,63</t>
  </si>
  <si>
    <r>
      <t>1.1. Учреждения дошкольного образования, всего:</t>
    </r>
    <r>
      <rPr>
        <b/>
        <vertAlign val="superscript"/>
        <sz val="13"/>
        <color rgb="FF7030A0"/>
        <rFont val="Times New Roman"/>
        <family val="1"/>
        <charset val="204"/>
      </rPr>
      <t>1</t>
    </r>
  </si>
  <si>
    <t xml:space="preserve"> - АНО «Учебный центр в городе Норильске» (является представителем БПОУ ОО «Омский авиационный колледж имени Н.Е.Жуковского», осуществляет функции приемной комиссии)</t>
  </si>
  <si>
    <t>8 (903) 989-35-35 работают с 16 до 20</t>
  </si>
  <si>
    <t>34-80-92; 36-04-90</t>
  </si>
  <si>
    <t>https://distant-tusur.ru/?utm_source=yandex&amp;utm_medium=search&amp;utm_campaign=search_Russia3&amp;yclid=6937681846407821588</t>
  </si>
  <si>
    <t>38-32-38</t>
  </si>
  <si>
    <t>в т.ч.: Центральная городская библиотека</t>
  </si>
  <si>
    <t xml:space="preserve">         филиалы Центральной городской библиотеки</t>
  </si>
  <si>
    <t>дюсш юматова; ногина спортсооружения</t>
  </si>
  <si>
    <t>1.5. МАУ «Центр развития туризма»</t>
  </si>
  <si>
    <t>1.10. МКУ «Управление муниципального закупок»</t>
  </si>
  <si>
    <t>73,75 / 74,87</t>
  </si>
  <si>
    <t>89,74 / 90,94</t>
  </si>
  <si>
    <t>от 372 до 2 728</t>
  </si>
  <si>
    <t xml:space="preserve">1)  По данным Таймырского Долгано-Ненецкого муниципального района. </t>
  </si>
  <si>
    <t>к декабрю 2020 г., %</t>
  </si>
  <si>
    <t>71,32 / 78,32</t>
  </si>
  <si>
    <t>86,89 / 93,89</t>
  </si>
  <si>
    <t>73,87 / 74,84</t>
  </si>
  <si>
    <t>89,51 / 90,45</t>
  </si>
  <si>
    <t>72,49 / 76,24</t>
  </si>
  <si>
    <t>88,02 / 91,80</t>
  </si>
  <si>
    <t>за февраль 2021</t>
  </si>
  <si>
    <t>МО город Норильск</t>
  </si>
  <si>
    <t>52,2 / 53,0</t>
  </si>
  <si>
    <t>74,23 / 77,98</t>
  </si>
  <si>
    <t>88,91 / 92,68</t>
  </si>
  <si>
    <t>71,25 / 78,25</t>
  </si>
  <si>
    <t>85,25 / 92,25</t>
  </si>
  <si>
    <t>74,05 / 75,02</t>
  </si>
  <si>
    <t>88,35 / 89,30</t>
  </si>
  <si>
    <t>т.3210 Стеблева Наталья Николаевна</t>
  </si>
  <si>
    <r>
      <t xml:space="preserve"> - численность занимающихся</t>
    </r>
    <r>
      <rPr>
        <vertAlign val="superscript"/>
        <sz val="13"/>
        <color rgb="FF7030A0"/>
        <rFont val="Times New Roman"/>
        <family val="1"/>
        <charset val="204"/>
      </rPr>
      <t>2</t>
    </r>
  </si>
  <si>
    <t>т.3255 Мыльникова Анна Станиславовна</t>
  </si>
  <si>
    <r>
      <t xml:space="preserve"> - АНО «Учебный центр в городе Норильске» (является представителем ФГАОУ ВО «Тюменский государственный университет»)</t>
    </r>
    <r>
      <rPr>
        <vertAlign val="superscript"/>
        <sz val="13"/>
        <color rgb="FFFF0000"/>
        <rFont val="Times New Roman"/>
        <family val="1"/>
        <charset val="204"/>
      </rPr>
      <t>3</t>
    </r>
  </si>
  <si>
    <t>Настенко Светлана Геннадьевна т.2832</t>
  </si>
  <si>
    <t>Сорокина Ирина Михайловна т.2831</t>
  </si>
  <si>
    <t>ГЦК+КДЦ Юбилейный+КДЦ Высоцкий</t>
  </si>
  <si>
    <t>Моисеева Елена Анатольевна т.2833</t>
  </si>
  <si>
    <t>т. 3008 Прокофьева Алена Сергеевна</t>
  </si>
  <si>
    <r>
      <rPr>
        <b/>
        <sz val="12"/>
        <rFont val="Times New Roman"/>
        <family val="1"/>
        <charset val="204"/>
      </rPr>
      <t xml:space="preserve">(1) </t>
    </r>
    <r>
      <rPr>
        <sz val="12"/>
        <rFont val="Times New Roman"/>
        <family val="1"/>
        <charset val="204"/>
      </rPr>
      <t>В конце 2020 года реорганизовано МБДОУ «Детский сад № 4 «Колокольчик» путем присоединения к нему МБДОУ «Детский сад № 25 «Серебряное копытце».</t>
    </r>
  </si>
  <si>
    <r>
      <rPr>
        <b/>
        <sz val="12"/>
        <rFont val="Times New Roman"/>
        <family val="1"/>
        <charset val="204"/>
      </rPr>
      <t xml:space="preserve">(2) </t>
    </r>
    <r>
      <rPr>
        <sz val="12"/>
        <rFont val="Times New Roman"/>
        <family val="1"/>
        <charset val="204"/>
      </rPr>
      <t>Снижение численности занимающихся обусловлено корректировкой подсчета детей, получающих услугу дополнительного образования, новой формой зачисления на обучение по дополнительным общеразвивающим программам с использованием АИС «Навигатор дополнительного образования Красноярского края».</t>
    </r>
  </si>
  <si>
    <t>1 кв. 2021</t>
  </si>
  <si>
    <t>за март 2021</t>
  </si>
  <si>
    <t>4) В среднем с начала отчетного года</t>
  </si>
  <si>
    <t xml:space="preserve">Детское дошкольное учреждение: </t>
  </si>
  <si>
    <r>
      <t>Фактическая оплата родителями содержания 1-го ребенка в ДДУ</t>
    </r>
    <r>
      <rPr>
        <vertAlign val="superscript"/>
        <sz val="13"/>
        <rFont val="Times New Roman Cyr"/>
        <charset val="204"/>
      </rPr>
      <t>4)</t>
    </r>
  </si>
  <si>
    <t>Доля фактической оплаты родителями содержания 1-го ребенка в ДДУ в общей себестоимости</t>
  </si>
  <si>
    <r>
      <t xml:space="preserve">Себестоимость  на содержание 1-го ребенка в ДДУ </t>
    </r>
    <r>
      <rPr>
        <vertAlign val="superscript"/>
        <sz val="13"/>
        <rFont val="Times New Roman Cyr"/>
        <charset val="204"/>
      </rPr>
      <t>4)</t>
    </r>
  </si>
  <si>
    <t>2)  Ежеквартальная информация</t>
  </si>
  <si>
    <r>
      <t>Таймырский
Долгано-Ненецкий муницип. район</t>
    </r>
    <r>
      <rPr>
        <b/>
        <vertAlign val="superscript"/>
        <sz val="13"/>
        <rFont val="Times New Roman Cyr"/>
        <charset val="204"/>
      </rPr>
      <t>1)2)</t>
    </r>
  </si>
  <si>
    <t>72,62 / 76,39</t>
  </si>
  <si>
    <t>86,74 / 90,51</t>
  </si>
  <si>
    <t>75,62 / 76,65</t>
  </si>
  <si>
    <t>90,46 / 91,53</t>
  </si>
  <si>
    <t>*ежеквартальная информация</t>
  </si>
  <si>
    <t>за апрель 2021</t>
  </si>
  <si>
    <t>72,73 / 79,73</t>
  </si>
  <si>
    <t>87,54 / 94,54</t>
  </si>
  <si>
    <r>
      <t>Справочно: По итогам 2020 г. среднесписочная численность работников по полному кругу организаций и предприятий составила 91 996 чел (сумма среднесписочной численности работников занятых в крупных и средних организациях - 77 488 чел. и численности работников СМП -</t>
    </r>
    <r>
      <rPr>
        <b/>
        <i/>
        <sz val="13"/>
        <color theme="1"/>
        <rFont val="Times New Roman Cyr"/>
        <charset val="204"/>
      </rPr>
      <t xml:space="preserve"> 14 508 чел.</t>
    </r>
    <r>
      <rPr>
        <b/>
        <i/>
        <sz val="13"/>
        <rFont val="Times New Roman Cyr"/>
        <charset val="204"/>
      </rPr>
      <t>)</t>
    </r>
  </si>
  <si>
    <t>за май 2021</t>
  </si>
  <si>
    <t>72,09 / 75,84</t>
  </si>
  <si>
    <t>87,94 / 91,71</t>
  </si>
  <si>
    <t>71,56 / 78,56</t>
  </si>
  <si>
    <t>\</t>
  </si>
  <si>
    <t>87,21 / 94,23</t>
  </si>
  <si>
    <t>73,49 / 74,29</t>
  </si>
  <si>
    <t>89,43 / 90,28</t>
  </si>
  <si>
    <t xml:space="preserve">На 01.07.21 г. </t>
  </si>
  <si>
    <t>Отклонение
 01.07.21 г./ 01.07.20 г., +, -</t>
  </si>
  <si>
    <t xml:space="preserve"> На 01.07.21 г.</t>
  </si>
  <si>
    <t>На 01.07.20 г.</t>
  </si>
  <si>
    <t>На 01.07.21 г.</t>
  </si>
  <si>
    <t>Июнь 
2020</t>
  </si>
  <si>
    <t>Июнь 
2021</t>
  </si>
  <si>
    <t>Отклонение
июнь 2021 / июнь 2020</t>
  </si>
  <si>
    <t>70,70 / 74,45</t>
  </si>
  <si>
    <t>85,50 / 89,27</t>
  </si>
  <si>
    <t>70,57 / 76,57</t>
  </si>
  <si>
    <t>85,70 / 91,71</t>
  </si>
  <si>
    <t>72,06 / 72,95</t>
  </si>
  <si>
    <t>86,92 / 87,86</t>
  </si>
  <si>
    <t xml:space="preserve">т.3210 Стеблева Наталья Николаевна </t>
  </si>
  <si>
    <t>5 475/257</t>
  </si>
  <si>
    <t>2890/57</t>
  </si>
  <si>
    <t xml:space="preserve">т.3210 Стеблева Наталья Николаевна  </t>
  </si>
  <si>
    <t xml:space="preserve">т.3215 Похабова Ирина Анатольевна </t>
  </si>
  <si>
    <t>(т.22-59-72)</t>
  </si>
  <si>
    <t>8 (908) 033-90-91 С февраля 21 в стадии ликвидации</t>
  </si>
  <si>
    <r>
      <t xml:space="preserve"> - Представительство колледжа экономики и управления г. Санкт-Петербург («Национальный открытый институт г. Санкт-Петербург»)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</si>
  <si>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 - Представительство Томского государственного университета систем управления и радиоэлектроники </t>
    </r>
    <r>
      <rPr>
        <vertAlign val="superscript"/>
        <sz val="13"/>
        <color rgb="FFFF0000"/>
        <rFont val="Times New Roman"/>
        <family val="1"/>
        <charset val="204"/>
      </rPr>
      <t>4</t>
    </r>
  </si>
  <si>
    <r>
      <t xml:space="preserve">    - количество посетителей культурно-досуговых мероприятий </t>
    </r>
    <r>
      <rPr>
        <vertAlign val="superscript"/>
        <sz val="13"/>
        <rFont val="Times New Roman"/>
        <family val="1"/>
        <charset val="204"/>
      </rPr>
      <t>5</t>
    </r>
  </si>
  <si>
    <r>
      <t xml:space="preserve">    - количество киносеансов / зрителей </t>
    </r>
    <r>
      <rPr>
        <vertAlign val="superscript"/>
        <sz val="13"/>
        <rFont val="Times New Roman"/>
        <family val="1"/>
        <charset val="204"/>
      </rPr>
      <t>5</t>
    </r>
  </si>
  <si>
    <t>1983/57 038</t>
  </si>
  <si>
    <t>4 362/ 84 659</t>
  </si>
  <si>
    <r>
      <t xml:space="preserve"> - количество посетителей учреждений библиотечной деятельности </t>
    </r>
    <r>
      <rPr>
        <vertAlign val="superscript"/>
        <sz val="12"/>
        <color rgb="FF7030A0"/>
        <rFont val="Times New Roman"/>
        <family val="1"/>
        <charset val="204"/>
      </rPr>
      <t>5</t>
    </r>
  </si>
  <si>
    <r>
      <t xml:space="preserve">    - количество киносеансов </t>
    </r>
    <r>
      <rPr>
        <vertAlign val="superscript"/>
        <sz val="13"/>
        <color rgb="FF7030A0"/>
        <rFont val="Times New Roman"/>
        <family val="1"/>
        <charset val="204"/>
      </rPr>
      <t>5</t>
    </r>
  </si>
  <si>
    <r>
      <t xml:space="preserve">    - количество зрителей</t>
    </r>
    <r>
      <rPr>
        <b/>
        <sz val="13"/>
        <color rgb="FF7030A0"/>
        <rFont val="Times New Roman"/>
        <family val="1"/>
        <charset val="204"/>
      </rPr>
      <t xml:space="preserve"> </t>
    </r>
    <r>
      <rPr>
        <b/>
        <vertAlign val="superscript"/>
        <sz val="13"/>
        <color rgb="FF7030A0"/>
        <rFont val="Times New Roman"/>
        <family val="1"/>
        <charset val="204"/>
      </rPr>
      <t>5</t>
    </r>
  </si>
  <si>
    <t xml:space="preserve"> - МБУ «Музейно-выставочный комплекс «Музей Норильска»</t>
  </si>
  <si>
    <r>
      <t xml:space="preserve"> - количество посещений учреждений музейного типа </t>
    </r>
    <r>
      <rPr>
        <vertAlign val="superscript"/>
        <sz val="13"/>
        <color rgb="FF7030A0"/>
        <rFont val="Times New Roman"/>
        <family val="1"/>
        <charset val="204"/>
      </rPr>
      <t>5</t>
    </r>
  </si>
  <si>
    <t>т. 3012 Баранчук Анна Станиславовна</t>
  </si>
  <si>
    <t>V. Сеть учреждений:</t>
  </si>
  <si>
    <t xml:space="preserve"> - КГБУ СО «КЦСОН» Центральный» (краевой бюджет)</t>
  </si>
  <si>
    <t xml:space="preserve">  - КГБУ СО «Реабилитационный центр для детей «Виктория» (краевой бюджет)</t>
  </si>
  <si>
    <t xml:space="preserve"> -  КГБУ СО «Центр семьи «Норильский» (краевой бюджет)</t>
  </si>
  <si>
    <t>1.4. МКУ «Управление социальной политики»</t>
  </si>
  <si>
    <r>
      <t xml:space="preserve"> - количество посетителей клубных формирований </t>
    </r>
    <r>
      <rPr>
        <vertAlign val="superscript"/>
        <sz val="13"/>
        <color rgb="FF7030A0"/>
        <rFont val="Times New Roman"/>
        <family val="1"/>
        <charset val="204"/>
      </rPr>
      <t>6</t>
    </r>
  </si>
  <si>
    <t xml:space="preserve"> - количество детей, обучившихся по направлению водитель автотранспортных средств</t>
  </si>
  <si>
    <t xml:space="preserve">тел. 46-75-03 </t>
  </si>
  <si>
    <t>1.14. МКУ «Обеспечивающий комплекс учреждений общего и дошкольного образования»</t>
  </si>
  <si>
    <t>1.15. МКУ «Обеспечивающий комплекс учреждений культуры»</t>
  </si>
  <si>
    <t>1.16. МКУ «Обеспечивающий комплекс учреждений спорта»</t>
  </si>
  <si>
    <r>
      <t xml:space="preserve">1.17. МКУ «Управление экологии» </t>
    </r>
    <r>
      <rPr>
        <b/>
        <vertAlign val="superscript"/>
        <sz val="13"/>
        <color rgb="FF7030A0"/>
        <rFont val="Times New Roman"/>
        <family val="1"/>
        <charset val="204"/>
      </rPr>
      <t>7</t>
    </r>
  </si>
  <si>
    <r>
      <rPr>
        <b/>
        <sz val="12"/>
        <rFont val="Times New Roman"/>
        <family val="1"/>
        <charset val="204"/>
      </rPr>
      <t xml:space="preserve">(3) </t>
    </r>
    <r>
      <rPr>
        <sz val="12"/>
        <rFont val="Times New Roman"/>
        <family val="1"/>
        <charset val="204"/>
      </rPr>
      <t>С конца 2020 года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АНО «Учебный центр в городе Норильске» перестал осуществлять функции представителя ФГАОУ ВО «Тюменский государственный университет».</t>
    </r>
  </si>
  <si>
    <r>
      <rPr>
        <b/>
        <sz val="12"/>
        <rFont val="Times New Roman"/>
        <family val="1"/>
        <charset val="204"/>
      </rPr>
      <t xml:space="preserve">(4) </t>
    </r>
    <r>
      <rPr>
        <sz val="12"/>
        <rFont val="Times New Roman"/>
        <family val="1"/>
        <charset val="204"/>
      </rPr>
      <t>Представительство Томского государственного университета систем управления и радиоэлектроники больше не осуществляет деятельность на территории города (прием документов происходит в онлайн режиме).</t>
    </r>
  </si>
  <si>
    <r>
      <rPr>
        <b/>
        <sz val="12"/>
        <rFont val="Times New Roman"/>
        <family val="1"/>
        <charset val="204"/>
      </rPr>
      <t xml:space="preserve">(5) </t>
    </r>
    <r>
      <rPr>
        <sz val="12"/>
        <rFont val="Times New Roman"/>
        <family val="1"/>
        <charset val="204"/>
      </rPr>
      <t>Рост данных показателей в первом полугодии 2021 года связан с тем, что в первом полугодии 2020 года, в связи с неблагоприятной санитарно-эпидемиологической обстановкой, действовали ограничения на посещение учреждений и мероприятий.</t>
    </r>
  </si>
  <si>
    <r>
      <rPr>
        <b/>
        <sz val="12"/>
        <rFont val="Times New Roman"/>
        <family val="1"/>
        <charset val="204"/>
      </rPr>
      <t xml:space="preserve">(6) </t>
    </r>
    <r>
      <rPr>
        <sz val="12"/>
        <rFont val="Times New Roman"/>
        <family val="1"/>
        <charset val="204"/>
      </rPr>
      <t>Данное изменение обусловлено сложившейся санитарно-эпидемиологической обстановкой на территории города, связанной с распространением коронавирусной инфекции.</t>
    </r>
  </si>
  <si>
    <r>
      <rPr>
        <b/>
        <sz val="12"/>
        <rFont val="Times New Roman"/>
        <family val="1"/>
        <charset val="204"/>
      </rPr>
      <t xml:space="preserve">(7) </t>
    </r>
    <r>
      <rPr>
        <sz val="12"/>
        <rFont val="Times New Roman"/>
        <family val="1"/>
        <charset val="204"/>
      </rPr>
      <t>Постановлением Администрации города Норильска от 25.06.2021г. №313 создано МКУ «Управление экологии».</t>
    </r>
  </si>
  <si>
    <t>2 кв. 2021</t>
  </si>
  <si>
    <t>за июнь 2021</t>
  </si>
  <si>
    <r>
      <t>Дудинка</t>
    </r>
    <r>
      <rPr>
        <b/>
        <vertAlign val="superscript"/>
        <sz val="13"/>
        <rFont val="Times New Roman"/>
        <family val="1"/>
        <charset val="204"/>
      </rPr>
      <t>2)</t>
    </r>
  </si>
  <si>
    <t>за июль 2021</t>
  </si>
  <si>
    <t>5) По МО г. Дудинка информация приведена по состоянию на 01.07.2021 г.</t>
  </si>
  <si>
    <t>50,2 / 51,0</t>
  </si>
  <si>
    <t>57,4 / 58,0</t>
  </si>
  <si>
    <t>56,5 / 57,0</t>
  </si>
  <si>
    <t>54,2 / 55,0</t>
  </si>
  <si>
    <t>61,1 / 62,0</t>
  </si>
  <si>
    <t>71,05 / 74,78</t>
  </si>
  <si>
    <t>84,56 / 88,30</t>
  </si>
  <si>
    <t>73,36 / 74,30</t>
  </si>
  <si>
    <t>86,88 / 87,85</t>
  </si>
  <si>
    <t>71,22 / 77,22</t>
  </si>
  <si>
    <t>84,44 / 90,44</t>
  </si>
  <si>
    <t>44 / 50</t>
  </si>
  <si>
    <r>
      <t>Стоимость проезда в городском общественном транспорте (автобус) по межрайонным маршрутам</t>
    </r>
    <r>
      <rPr>
        <vertAlign val="superscript"/>
        <sz val="13"/>
        <rFont val="Times New Roman Cyr"/>
        <charset val="204"/>
      </rPr>
      <t>3)</t>
    </r>
  </si>
  <si>
    <t>2) По МО г. Дудинка информация приведена по состоянию на 01.07.2021 г.</t>
  </si>
  <si>
    <t>На 01.09.20 г.</t>
  </si>
  <si>
    <t>На 01.09.21 г.</t>
  </si>
  <si>
    <t>Отклонение 
01.09.21 г./ 01.09.20 г, +, -</t>
  </si>
  <si>
    <t>Август
2020</t>
  </si>
  <si>
    <t>Август
2021</t>
  </si>
  <si>
    <t>Отклонение
август 2021 / август 2020</t>
  </si>
  <si>
    <t>На 01.09.2020</t>
  </si>
  <si>
    <t>На 01.09.2021</t>
  </si>
  <si>
    <t>Отклонение                                    01.09.21 г. / 01.09.20 г.</t>
  </si>
  <si>
    <t>Отклонение 
01.09.21 / 01.09.20, 
+, -</t>
  </si>
  <si>
    <t>На 01.09.2021 г.</t>
  </si>
  <si>
    <t>На 01.09.2020 г.</t>
  </si>
  <si>
    <t>за август 2021</t>
  </si>
  <si>
    <t>За август 2020 г.</t>
  </si>
  <si>
    <t>За август 2021 г.</t>
  </si>
  <si>
    <t>49,8 / 50,0</t>
  </si>
  <si>
    <t>51,0 / 51,2</t>
  </si>
  <si>
    <t>50,1 / 52,0</t>
  </si>
  <si>
    <t>52,0 / 52,2</t>
  </si>
  <si>
    <t>53 / 55,0</t>
  </si>
  <si>
    <t>На 01.09.18 г.</t>
  </si>
  <si>
    <t>На 01.09.19 г.</t>
  </si>
  <si>
    <r>
      <t>Средние цены в городах РФ и МО г. Норильск на 01.09.2021 г.</t>
    </r>
    <r>
      <rPr>
        <b/>
        <vertAlign val="superscript"/>
        <sz val="14"/>
        <rFont val="Times New Roman"/>
        <family val="1"/>
        <charset val="204"/>
      </rPr>
      <t>1)</t>
    </r>
  </si>
  <si>
    <t>70,00 / 76,00</t>
  </si>
  <si>
    <t>83,38 / 89,38</t>
  </si>
  <si>
    <t>Итого 
за 8 месяцев</t>
  </si>
  <si>
    <t xml:space="preserve">Итого 
за 8 месяцев </t>
  </si>
  <si>
    <t>73,06 / 73,93</t>
  </si>
  <si>
    <t>86,20 / 87,13</t>
  </si>
  <si>
    <r>
      <t>Тарифы для населения на жилищно-коммунальное хозяйство</t>
    </r>
    <r>
      <rPr>
        <b/>
        <vertAlign val="superscript"/>
        <sz val="13"/>
        <rFont val="Times New Roman"/>
        <family val="1"/>
        <charset val="204"/>
      </rPr>
      <t>2),5)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</si>
</sst>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69" formatCode="#,##0.0000"/>
    <numFmt numFmtId="170" formatCode="0.0000"/>
    <numFmt numFmtId="171" formatCode="#,##0.00000"/>
    <numFmt numFmtId="172" formatCode="[$-F800]dddd\,\ mmmm\ dd\,\ yyyy"/>
    <numFmt numFmtId="173" formatCode="0.00000"/>
    <numFmt numFmtId="174" formatCode="0.000"/>
  </numFmts>
  <fonts count="2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 Cyr"/>
      <charset val="204"/>
    </font>
    <font>
      <vertAlign val="superscript"/>
      <sz val="16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30"/>
      <color rgb="FFFF0000"/>
      <name val="Times New Roman Cyr"/>
      <charset val="204"/>
    </font>
    <font>
      <b/>
      <sz val="18"/>
      <color rgb="FFFF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3"/>
      <color rgb="FFFF0000"/>
      <name val="Times New Roman Cyr"/>
      <charset val="204"/>
    </font>
    <font>
      <b/>
      <sz val="13"/>
      <color indexed="8"/>
      <name val="Times New Roman Cyr"/>
      <charset val="204"/>
    </font>
    <font>
      <sz val="10"/>
      <name val="Courier New Cyr"/>
      <charset val="204"/>
    </font>
    <font>
      <sz val="11"/>
      <color theme="1"/>
      <name val="Times New Roman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i/>
      <sz val="10"/>
      <color rgb="FFFF0000"/>
      <name val="Times New Roman Cyr"/>
      <charset val="204"/>
    </font>
    <font>
      <vertAlign val="superscript"/>
      <sz val="13"/>
      <color rgb="FFFF0000"/>
      <name val="Times New Roman"/>
      <family val="1"/>
      <charset val="204"/>
    </font>
    <font>
      <sz val="9"/>
      <color rgb="FFFF0000"/>
      <name val="Times New Roman CYR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3"/>
      <color theme="1"/>
      <name val="Times New Roman"/>
      <family val="1"/>
      <charset val="204"/>
    </font>
    <font>
      <b/>
      <sz val="10"/>
      <color rgb="FFFF0000"/>
      <name val="Times New Roman CYR"/>
      <charset val="204"/>
    </font>
    <font>
      <b/>
      <sz val="11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i/>
      <sz val="10"/>
      <color rgb="FFFF0000"/>
      <name val="Times New Roman Cyr"/>
      <family val="1"/>
      <charset val="204"/>
    </font>
    <font>
      <sz val="16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sz val="20"/>
      <color rgb="FFFF0000"/>
      <name val="Times New Roman CYR"/>
      <family val="1"/>
      <charset val="204"/>
    </font>
    <font>
      <sz val="16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sz val="10"/>
      <color rgb="FF9C6500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006100"/>
      <name val="Arial Cyr"/>
      <family val="2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u/>
      <sz val="12"/>
      <color theme="10"/>
      <name val="Arial Cyr"/>
      <charset val="204"/>
    </font>
    <font>
      <sz val="13"/>
      <color theme="1"/>
      <name val="Times New Roman Cyr"/>
      <family val="1"/>
      <charset val="204"/>
    </font>
    <font>
      <b/>
      <vertAlign val="superscript"/>
      <sz val="16"/>
      <name val="Times New Roman Cyr"/>
      <charset val="204"/>
    </font>
    <font>
      <b/>
      <sz val="11"/>
      <color rgb="FFFF0000"/>
      <name val="Arial Cyr"/>
      <charset val="204"/>
    </font>
    <font>
      <vertAlign val="superscript"/>
      <sz val="13"/>
      <color rgb="FF7030A0"/>
      <name val="Times New Roman"/>
      <family val="1"/>
      <charset val="204"/>
    </font>
    <font>
      <b/>
      <vertAlign val="superscript"/>
      <sz val="13"/>
      <color rgb="FF7030A0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  <font>
      <b/>
      <i/>
      <sz val="13"/>
      <color theme="1"/>
      <name val="Times New Roman Cyr"/>
      <charset val="204"/>
    </font>
    <font>
      <vertAlign val="superscript"/>
      <sz val="13"/>
      <name val="Times New Roman"/>
      <family val="1"/>
      <charset val="204"/>
    </font>
    <font>
      <vertAlign val="superscript"/>
      <sz val="12"/>
      <color rgb="FF7030A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25">
    <xf numFmtId="0" fontId="0" fillId="0" borderId="0"/>
    <xf numFmtId="164" fontId="62" fillId="0" borderId="0" applyFont="0" applyFill="0" applyBorder="0" applyAlignment="0" applyProtection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61" fillId="0" borderId="0"/>
    <xf numFmtId="0" fontId="62" fillId="0" borderId="0"/>
    <xf numFmtId="9" fontId="62" fillId="0" borderId="0" applyFont="0" applyFill="0" applyBorder="0" applyAlignment="0" applyProtection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7" fillId="0" borderId="0"/>
    <xf numFmtId="0" fontId="36" fillId="0" borderId="0"/>
    <xf numFmtId="0" fontId="117" fillId="7" borderId="0" applyNumberFormat="0" applyBorder="0" applyAlignment="0" applyProtection="0"/>
    <xf numFmtId="0" fontId="117" fillId="8" borderId="0" applyNumberFormat="0" applyBorder="0" applyAlignment="0" applyProtection="0"/>
    <xf numFmtId="0" fontId="117" fillId="9" borderId="0" applyNumberFormat="0" applyBorder="0" applyAlignment="0" applyProtection="0"/>
    <xf numFmtId="0" fontId="117" fillId="10" borderId="0" applyNumberFormat="0" applyBorder="0" applyAlignment="0" applyProtection="0"/>
    <xf numFmtId="0" fontId="117" fillId="11" borderId="0" applyNumberFormat="0" applyBorder="0" applyAlignment="0" applyProtection="0"/>
    <xf numFmtId="0" fontId="117" fillId="12" borderId="0" applyNumberFormat="0" applyBorder="0" applyAlignment="0" applyProtection="0"/>
    <xf numFmtId="0" fontId="117" fillId="13" borderId="0" applyNumberFormat="0" applyBorder="0" applyAlignment="0" applyProtection="0"/>
    <xf numFmtId="0" fontId="117" fillId="14" borderId="0" applyNumberFormat="0" applyBorder="0" applyAlignment="0" applyProtection="0"/>
    <xf numFmtId="0" fontId="117" fillId="15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117" fillId="18" borderId="0" applyNumberFormat="0" applyBorder="0" applyAlignment="0" applyProtection="0"/>
    <xf numFmtId="0" fontId="118" fillId="19" borderId="0" applyNumberFormat="0" applyBorder="0" applyAlignment="0" applyProtection="0"/>
    <xf numFmtId="0" fontId="118" fillId="20" borderId="0" applyNumberFormat="0" applyBorder="0" applyAlignment="0" applyProtection="0"/>
    <xf numFmtId="0" fontId="118" fillId="6" borderId="0" applyNumberFormat="0" applyBorder="0" applyAlignment="0" applyProtection="0"/>
    <xf numFmtId="0" fontId="118" fillId="21" borderId="0" applyNumberFormat="0" applyBorder="0" applyAlignment="0" applyProtection="0"/>
    <xf numFmtId="0" fontId="118" fillId="22" borderId="0" applyNumberFormat="0" applyBorder="0" applyAlignment="0" applyProtection="0"/>
    <xf numFmtId="0" fontId="118" fillId="4" borderId="0" applyNumberFormat="0" applyBorder="0" applyAlignment="0" applyProtection="0"/>
    <xf numFmtId="0" fontId="118" fillId="23" borderId="0" applyNumberFormat="0" applyBorder="0" applyAlignment="0" applyProtection="0"/>
    <xf numFmtId="0" fontId="118" fillId="24" borderId="0" applyNumberFormat="0" applyBorder="0" applyAlignment="0" applyProtection="0"/>
    <xf numFmtId="0" fontId="118" fillId="25" borderId="0" applyNumberFormat="0" applyBorder="0" applyAlignment="0" applyProtection="0"/>
    <xf numFmtId="0" fontId="118" fillId="26" borderId="0" applyNumberFormat="0" applyBorder="0" applyAlignment="0" applyProtection="0"/>
    <xf numFmtId="0" fontId="118" fillId="27" borderId="0" applyNumberFormat="0" applyBorder="0" applyAlignment="0" applyProtection="0"/>
    <xf numFmtId="0" fontId="118" fillId="28" borderId="0" applyNumberFormat="0" applyBorder="0" applyAlignment="0" applyProtection="0"/>
    <xf numFmtId="0" fontId="133" fillId="29" borderId="80" applyNumberFormat="0" applyAlignment="0" applyProtection="0"/>
    <xf numFmtId="0" fontId="132" fillId="30" borderId="81" applyNumberFormat="0" applyAlignment="0" applyProtection="0"/>
    <xf numFmtId="0" fontId="131" fillId="30" borderId="80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130" fillId="0" borderId="78" applyNumberFormat="0" applyFill="0" applyAlignment="0" applyProtection="0"/>
    <xf numFmtId="0" fontId="129" fillId="0" borderId="86" applyNumberFormat="0" applyFill="0" applyAlignment="0" applyProtection="0"/>
    <xf numFmtId="0" fontId="128" fillId="0" borderId="79" applyNumberFormat="0" applyFill="0" applyAlignment="0" applyProtection="0"/>
    <xf numFmtId="0" fontId="128" fillId="0" borderId="0" applyNumberFormat="0" applyFill="0" applyBorder="0" applyAlignment="0" applyProtection="0"/>
    <xf numFmtId="0" fontId="119" fillId="0" borderId="85" applyNumberFormat="0" applyFill="0" applyAlignment="0" applyProtection="0"/>
    <xf numFmtId="0" fontId="120" fillId="31" borderId="83" applyNumberFormat="0" applyAlignment="0" applyProtection="0"/>
    <xf numFmtId="0" fontId="127" fillId="0" borderId="0" applyNumberFormat="0" applyFill="0" applyBorder="0" applyAlignment="0" applyProtection="0"/>
    <xf numFmtId="0" fontId="126" fillId="32" borderId="0" applyNumberFormat="0" applyBorder="0" applyAlignment="0" applyProtection="0"/>
    <xf numFmtId="0" fontId="125" fillId="33" borderId="0" applyNumberFormat="0" applyBorder="0" applyAlignment="0" applyProtection="0"/>
    <xf numFmtId="0" fontId="124" fillId="0" borderId="0" applyNumberFormat="0" applyFill="0" applyBorder="0" applyAlignment="0" applyProtection="0"/>
    <xf numFmtId="0" fontId="62" fillId="34" borderId="84" applyNumberFormat="0" applyFont="0" applyAlignment="0" applyProtection="0"/>
    <xf numFmtId="9" fontId="62" fillId="0" borderId="0" applyFont="0" applyFill="0" applyBorder="0" applyAlignment="0" applyProtection="0"/>
    <xf numFmtId="0" fontId="123" fillId="0" borderId="82" applyNumberFormat="0" applyFill="0" applyAlignment="0" applyProtection="0"/>
    <xf numFmtId="0" fontId="121" fillId="0" borderId="0" applyNumberFormat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122" fillId="35" borderId="0" applyNumberFormat="0" applyBorder="0" applyAlignment="0" applyProtection="0"/>
    <xf numFmtId="0" fontId="62" fillId="0" borderId="0"/>
    <xf numFmtId="0" fontId="35" fillId="0" borderId="0"/>
    <xf numFmtId="0" fontId="34" fillId="0" borderId="0"/>
    <xf numFmtId="0" fontId="34" fillId="0" borderId="0"/>
    <xf numFmtId="0" fontId="33" fillId="0" borderId="0"/>
    <xf numFmtId="0" fontId="140" fillId="0" borderId="0"/>
    <xf numFmtId="0" fontId="32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62" fillId="0" borderId="0"/>
    <xf numFmtId="0" fontId="62" fillId="0" borderId="0"/>
    <xf numFmtId="44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7" fillId="0" borderId="0"/>
    <xf numFmtId="0" fontId="62" fillId="0" borderId="0"/>
    <xf numFmtId="0" fontId="62" fillId="0" borderId="0"/>
    <xf numFmtId="0" fontId="157" fillId="0" borderId="0"/>
    <xf numFmtId="0" fontId="157" fillId="0" borderId="0"/>
    <xf numFmtId="0" fontId="62" fillId="0" borderId="0"/>
    <xf numFmtId="0" fontId="157" fillId="0" borderId="0"/>
    <xf numFmtId="0" fontId="62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62" fillId="0" borderId="0"/>
    <xf numFmtId="0" fontId="62" fillId="0" borderId="0"/>
    <xf numFmtId="0" fontId="15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7" fillId="0" borderId="0"/>
    <xf numFmtId="0" fontId="157" fillId="0" borderId="0"/>
    <xf numFmtId="0" fontId="62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62" fillId="0" borderId="0"/>
    <xf numFmtId="0" fontId="62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62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4" fillId="0" borderId="0"/>
    <xf numFmtId="0" fontId="62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62" fillId="0" borderId="0"/>
    <xf numFmtId="0" fontId="62" fillId="0" borderId="0"/>
    <xf numFmtId="0" fontId="62" fillId="0" borderId="0"/>
    <xf numFmtId="0" fontId="2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8" fillId="0" borderId="0"/>
    <xf numFmtId="0" fontId="62" fillId="0" borderId="0"/>
    <xf numFmtId="0" fontId="24" fillId="0" borderId="0"/>
    <xf numFmtId="0" fontId="24" fillId="0" borderId="0"/>
    <xf numFmtId="0" fontId="62" fillId="0" borderId="0"/>
    <xf numFmtId="0" fontId="15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2" fillId="0" borderId="0"/>
    <xf numFmtId="0" fontId="15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6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4" fontId="6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7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189" fillId="7" borderId="0" applyNumberFormat="0" applyBorder="0" applyAlignment="0" applyProtection="0"/>
    <xf numFmtId="0" fontId="189" fillId="8" borderId="0" applyNumberFormat="0" applyBorder="0" applyAlignment="0" applyProtection="0"/>
    <xf numFmtId="0" fontId="189" fillId="9" borderId="0" applyNumberFormat="0" applyBorder="0" applyAlignment="0" applyProtection="0"/>
    <xf numFmtId="0" fontId="189" fillId="10" borderId="0" applyNumberFormat="0" applyBorder="0" applyAlignment="0" applyProtection="0"/>
    <xf numFmtId="0" fontId="189" fillId="11" borderId="0" applyNumberFormat="0" applyBorder="0" applyAlignment="0" applyProtection="0"/>
    <xf numFmtId="0" fontId="189" fillId="12" borderId="0" applyNumberFormat="0" applyBorder="0" applyAlignment="0" applyProtection="0"/>
    <xf numFmtId="0" fontId="189" fillId="13" borderId="0" applyNumberFormat="0" applyBorder="0" applyAlignment="0" applyProtection="0"/>
    <xf numFmtId="0" fontId="189" fillId="14" borderId="0" applyNumberFormat="0" applyBorder="0" applyAlignment="0" applyProtection="0"/>
    <xf numFmtId="0" fontId="189" fillId="15" borderId="0" applyNumberFormat="0" applyBorder="0" applyAlignment="0" applyProtection="0"/>
    <xf numFmtId="0" fontId="189" fillId="16" borderId="0" applyNumberFormat="0" applyBorder="0" applyAlignment="0" applyProtection="0"/>
    <xf numFmtId="0" fontId="189" fillId="17" borderId="0" applyNumberFormat="0" applyBorder="0" applyAlignment="0" applyProtection="0"/>
    <xf numFmtId="0" fontId="189" fillId="18" borderId="0" applyNumberFormat="0" applyBorder="0" applyAlignment="0" applyProtection="0"/>
    <xf numFmtId="0" fontId="190" fillId="19" borderId="0" applyNumberFormat="0" applyBorder="0" applyAlignment="0" applyProtection="0"/>
    <xf numFmtId="0" fontId="190" fillId="20" borderId="0" applyNumberFormat="0" applyBorder="0" applyAlignment="0" applyProtection="0"/>
    <xf numFmtId="0" fontId="190" fillId="6" borderId="0" applyNumberFormat="0" applyBorder="0" applyAlignment="0" applyProtection="0"/>
    <xf numFmtId="0" fontId="190" fillId="21" borderId="0" applyNumberFormat="0" applyBorder="0" applyAlignment="0" applyProtection="0"/>
    <xf numFmtId="0" fontId="190" fillId="22" borderId="0" applyNumberFormat="0" applyBorder="0" applyAlignment="0" applyProtection="0"/>
    <xf numFmtId="0" fontId="190" fillId="4" borderId="0" applyNumberFormat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190" fillId="23" borderId="0" applyNumberFormat="0" applyBorder="0" applyAlignment="0" applyProtection="0"/>
    <xf numFmtId="0" fontId="190" fillId="24" borderId="0" applyNumberFormat="0" applyBorder="0" applyAlignment="0" applyProtection="0"/>
    <xf numFmtId="0" fontId="190" fillId="25" borderId="0" applyNumberFormat="0" applyBorder="0" applyAlignment="0" applyProtection="0"/>
    <xf numFmtId="0" fontId="190" fillId="26" borderId="0" applyNumberFormat="0" applyBorder="0" applyAlignment="0" applyProtection="0"/>
    <xf numFmtId="0" fontId="190" fillId="27" borderId="0" applyNumberFormat="0" applyBorder="0" applyAlignment="0" applyProtection="0"/>
    <xf numFmtId="0" fontId="190" fillId="28" borderId="0" applyNumberFormat="0" applyBorder="0" applyAlignment="0" applyProtection="0"/>
    <xf numFmtId="0" fontId="194" fillId="29" borderId="80" applyNumberFormat="0" applyAlignment="0" applyProtection="0"/>
    <xf numFmtId="0" fontId="195" fillId="30" borderId="81" applyNumberFormat="0" applyAlignment="0" applyProtection="0"/>
    <xf numFmtId="0" fontId="196" fillId="30" borderId="80" applyNumberFormat="0" applyAlignment="0" applyProtection="0"/>
    <xf numFmtId="0" fontId="197" fillId="0" borderId="78" applyNumberFormat="0" applyFill="0" applyAlignment="0" applyProtection="0"/>
    <xf numFmtId="0" fontId="198" fillId="0" borderId="86" applyNumberFormat="0" applyFill="0" applyAlignment="0" applyProtection="0"/>
    <xf numFmtId="0" fontId="199" fillId="0" borderId="79" applyNumberFormat="0" applyFill="0" applyAlignment="0" applyProtection="0"/>
    <xf numFmtId="0" fontId="199" fillId="0" borderId="0" applyNumberFormat="0" applyFill="0" applyBorder="0" applyAlignment="0" applyProtection="0"/>
    <xf numFmtId="0" fontId="192" fillId="0" borderId="85" applyNumberFormat="0" applyFill="0" applyAlignment="0" applyProtection="0"/>
    <xf numFmtId="0" fontId="191" fillId="31" borderId="83" applyNumberFormat="0" applyAlignment="0" applyProtection="0"/>
    <xf numFmtId="0" fontId="200" fillId="32" borderId="0" applyNumberFormat="0" applyBorder="0" applyAlignment="0" applyProtection="0"/>
    <xf numFmtId="0" fontId="201" fillId="0" borderId="0"/>
    <xf numFmtId="0" fontId="201" fillId="0" borderId="0"/>
    <xf numFmtId="0" fontId="202" fillId="33" borderId="0" applyNumberFormat="0" applyBorder="0" applyAlignment="0" applyProtection="0"/>
    <xf numFmtId="0" fontId="203" fillId="0" borderId="0" applyNumberFormat="0" applyFill="0" applyBorder="0" applyAlignment="0" applyProtection="0"/>
    <xf numFmtId="0" fontId="204" fillId="0" borderId="82" applyNumberFormat="0" applyFill="0" applyAlignment="0" applyProtection="0"/>
    <xf numFmtId="0" fontId="193" fillId="0" borderId="0" applyNumberFormat="0" applyFill="0" applyBorder="0" applyAlignment="0" applyProtection="0"/>
    <xf numFmtId="0" fontId="205" fillId="35" borderId="0" applyNumberFormat="0" applyBorder="0" applyAlignment="0" applyProtection="0"/>
    <xf numFmtId="0" fontId="11" fillId="0" borderId="0"/>
    <xf numFmtId="0" fontId="10" fillId="0" borderId="0"/>
    <xf numFmtId="0" fontId="208" fillId="0" borderId="0" applyNumberForma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99">
    <xf numFmtId="0" fontId="0" fillId="0" borderId="0" xfId="0"/>
    <xf numFmtId="0" fontId="63" fillId="0" borderId="0" xfId="0" applyFont="1" applyFill="1" applyBorder="1"/>
    <xf numFmtId="0" fontId="0" fillId="0" borderId="0" xfId="0" applyFill="1"/>
    <xf numFmtId="0" fontId="64" fillId="0" borderId="0" xfId="0" applyFont="1" applyFill="1" applyBorder="1" applyAlignment="1">
      <alignment horizontal="center"/>
    </xf>
    <xf numFmtId="2" fontId="63" fillId="0" borderId="0" xfId="0" applyNumberFormat="1" applyFont="1" applyFill="1"/>
    <xf numFmtId="4" fontId="63" fillId="0" borderId="0" xfId="0" applyNumberFormat="1" applyFont="1" applyFill="1"/>
    <xf numFmtId="0" fontId="111" fillId="0" borderId="0" xfId="0" applyFont="1" applyFill="1"/>
    <xf numFmtId="0" fontId="63" fillId="0" borderId="0" xfId="0" applyFont="1" applyFill="1"/>
    <xf numFmtId="0" fontId="89" fillId="0" borderId="0" xfId="0" applyFont="1" applyFill="1" applyBorder="1"/>
    <xf numFmtId="0" fontId="89" fillId="0" borderId="0" xfId="19" applyFont="1" applyFill="1"/>
    <xf numFmtId="0" fontId="150" fillId="0" borderId="0" xfId="0" applyFont="1" applyFill="1" applyBorder="1"/>
    <xf numFmtId="0" fontId="63" fillId="5" borderId="0" xfId="0" applyFont="1" applyFill="1"/>
    <xf numFmtId="167" fontId="63" fillId="5" borderId="0" xfId="0" applyNumberFormat="1" applyFont="1" applyFill="1" applyAlignment="1">
      <alignment horizontal="left"/>
    </xf>
    <xf numFmtId="0" fontId="63" fillId="5" borderId="0" xfId="0" applyFont="1" applyFill="1" applyBorder="1"/>
    <xf numFmtId="167" fontId="63" fillId="5" borderId="0" xfId="0" applyNumberFormat="1" applyFont="1" applyFill="1"/>
    <xf numFmtId="166" fontId="68" fillId="5" borderId="0" xfId="0" applyNumberFormat="1" applyFont="1" applyFill="1" applyBorder="1" applyAlignment="1">
      <alignment horizontal="center" vertical="center"/>
    </xf>
    <xf numFmtId="4" fontId="68" fillId="5" borderId="18" xfId="0" applyNumberFormat="1" applyFont="1" applyFill="1" applyBorder="1" applyAlignment="1">
      <alignment horizontal="center" vertical="center"/>
    </xf>
    <xf numFmtId="0" fontId="68" fillId="5" borderId="0" xfId="0" applyFont="1" applyFill="1" applyBorder="1"/>
    <xf numFmtId="0" fontId="68" fillId="5" borderId="0" xfId="0" applyFont="1" applyFill="1"/>
    <xf numFmtId="166" fontId="63" fillId="5" borderId="0" xfId="0" applyNumberFormat="1" applyFont="1" applyFill="1"/>
    <xf numFmtId="168" fontId="111" fillId="5" borderId="0" xfId="0" applyNumberFormat="1" applyFont="1" applyFill="1"/>
    <xf numFmtId="3" fontId="63" fillId="5" borderId="0" xfId="0" applyNumberFormat="1" applyFont="1" applyFill="1"/>
    <xf numFmtId="4" fontId="63" fillId="5" borderId="0" xfId="0" applyNumberFormat="1" applyFont="1" applyFill="1"/>
    <xf numFmtId="0" fontId="87" fillId="0" borderId="0" xfId="19" applyFont="1" applyFill="1" applyAlignment="1">
      <alignment vertical="center"/>
    </xf>
    <xf numFmtId="0" fontId="63" fillId="2" borderId="0" xfId="0" applyFont="1" applyFill="1"/>
    <xf numFmtId="0" fontId="68" fillId="5" borderId="17" xfId="0" applyFont="1" applyFill="1" applyBorder="1"/>
    <xf numFmtId="0" fontId="63" fillId="5" borderId="12" xfId="0" applyFont="1" applyFill="1" applyBorder="1"/>
    <xf numFmtId="0" fontId="63" fillId="5" borderId="11" xfId="0" applyFont="1" applyFill="1" applyBorder="1" applyAlignment="1">
      <alignment horizontal="center"/>
    </xf>
    <xf numFmtId="0" fontId="63" fillId="5" borderId="53" xfId="0" applyFont="1" applyFill="1" applyBorder="1" applyAlignment="1">
      <alignment horizontal="center"/>
    </xf>
    <xf numFmtId="0" fontId="63" fillId="5" borderId="57" xfId="0" applyFont="1" applyFill="1" applyBorder="1" applyAlignment="1">
      <alignment horizontal="center"/>
    </xf>
    <xf numFmtId="0" fontId="63" fillId="5" borderId="22" xfId="0" applyFont="1" applyFill="1" applyBorder="1"/>
    <xf numFmtId="0" fontId="63" fillId="5" borderId="42" xfId="0" applyFont="1" applyFill="1" applyBorder="1" applyAlignment="1">
      <alignment horizontal="center"/>
    </xf>
    <xf numFmtId="0" fontId="63" fillId="5" borderId="25" xfId="0" applyFont="1" applyFill="1" applyBorder="1" applyAlignment="1">
      <alignment horizontal="center"/>
    </xf>
    <xf numFmtId="0" fontId="63" fillId="5" borderId="34" xfId="0" applyFont="1" applyFill="1" applyBorder="1" applyAlignment="1">
      <alignment horizontal="center"/>
    </xf>
    <xf numFmtId="0" fontId="64" fillId="5" borderId="0" xfId="0" applyFont="1" applyFill="1" applyBorder="1"/>
    <xf numFmtId="0" fontId="64" fillId="5" borderId="0" xfId="0" applyFont="1" applyFill="1"/>
    <xf numFmtId="0" fontId="106" fillId="5" borderId="0" xfId="10" applyFont="1" applyFill="1"/>
    <xf numFmtId="173" fontId="63" fillId="5" borderId="0" xfId="0" applyNumberFormat="1" applyFont="1" applyFill="1"/>
    <xf numFmtId="0" fontId="65" fillId="5" borderId="0" xfId="0" applyFont="1" applyFill="1"/>
    <xf numFmtId="0" fontId="102" fillId="5" borderId="0" xfId="0" applyFont="1" applyFill="1" applyAlignment="1"/>
    <xf numFmtId="0" fontId="76" fillId="5" borderId="0" xfId="0" applyFont="1" applyFill="1" applyAlignment="1"/>
    <xf numFmtId="0" fontId="74" fillId="5" borderId="0" xfId="0" applyFont="1" applyFill="1" applyAlignment="1"/>
    <xf numFmtId="0" fontId="98" fillId="5" borderId="0" xfId="0" applyFont="1" applyFill="1"/>
    <xf numFmtId="0" fontId="67" fillId="5" borderId="0" xfId="0" applyFont="1" applyFill="1" applyBorder="1"/>
    <xf numFmtId="3" fontId="68" fillId="5" borderId="0" xfId="0" applyNumberFormat="1" applyFont="1" applyFill="1" applyBorder="1" applyAlignment="1">
      <alignment horizontal="center" vertical="center"/>
    </xf>
    <xf numFmtId="0" fontId="67" fillId="5" borderId="0" xfId="0" applyFont="1" applyFill="1" applyBorder="1" applyAlignment="1">
      <alignment horizontal="left"/>
    </xf>
    <xf numFmtId="166" fontId="68" fillId="5" borderId="0" xfId="0" applyNumberFormat="1" applyFont="1" applyFill="1" applyBorder="1" applyAlignment="1">
      <alignment horizontal="center"/>
    </xf>
    <xf numFmtId="0" fontId="64" fillId="5" borderId="58" xfId="0" applyFont="1" applyFill="1" applyBorder="1" applyAlignment="1">
      <alignment horizontal="center"/>
    </xf>
    <xf numFmtId="0" fontId="69" fillId="5" borderId="58" xfId="0" applyFont="1" applyFill="1" applyBorder="1" applyAlignment="1">
      <alignment horizontal="center"/>
    </xf>
    <xf numFmtId="166" fontId="64" fillId="5" borderId="58" xfId="0" applyNumberFormat="1" applyFont="1" applyFill="1" applyBorder="1" applyAlignment="1">
      <alignment horizontal="center"/>
    </xf>
    <xf numFmtId="0" fontId="64" fillId="5" borderId="19" xfId="0" applyFont="1" applyFill="1" applyBorder="1" applyAlignment="1">
      <alignment horizontal="center"/>
    </xf>
    <xf numFmtId="169" fontId="63" fillId="5" borderId="0" xfId="0" applyNumberFormat="1" applyFont="1" applyFill="1"/>
    <xf numFmtId="3" fontId="68" fillId="5" borderId="59" xfId="0" applyNumberFormat="1" applyFont="1" applyFill="1" applyBorder="1" applyAlignment="1">
      <alignment horizontal="center" vertical="center"/>
    </xf>
    <xf numFmtId="0" fontId="63" fillId="5" borderId="58" xfId="0" applyFont="1" applyFill="1" applyBorder="1"/>
    <xf numFmtId="0" fontId="64" fillId="5" borderId="17" xfId="0" applyFont="1" applyFill="1" applyBorder="1"/>
    <xf numFmtId="167" fontId="64" fillId="5" borderId="18" xfId="0" applyNumberFormat="1" applyFont="1" applyFill="1" applyBorder="1" applyAlignment="1">
      <alignment horizontal="center"/>
    </xf>
    <xf numFmtId="167" fontId="63" fillId="5" borderId="0" xfId="0" applyNumberFormat="1" applyFont="1" applyFill="1" applyAlignment="1">
      <alignment horizontal="center" vertical="center"/>
    </xf>
    <xf numFmtId="167" fontId="64" fillId="5" borderId="0" xfId="0" applyNumberFormat="1" applyFont="1" applyFill="1" applyBorder="1" applyAlignment="1">
      <alignment horizontal="center"/>
    </xf>
    <xf numFmtId="3" fontId="68" fillId="5" borderId="66" xfId="0" applyNumberFormat="1" applyFont="1" applyFill="1" applyBorder="1" applyAlignment="1">
      <alignment horizontal="center" vertical="center"/>
    </xf>
    <xf numFmtId="0" fontId="64" fillId="5" borderId="6" xfId="0" applyFont="1" applyFill="1" applyBorder="1" applyAlignment="1">
      <alignment horizontal="center"/>
    </xf>
    <xf numFmtId="166" fontId="64" fillId="5" borderId="7" xfId="0" applyNumberFormat="1" applyFont="1" applyFill="1" applyBorder="1" applyAlignment="1">
      <alignment horizontal="center" vertical="center"/>
    </xf>
    <xf numFmtId="0" fontId="64" fillId="5" borderId="8" xfId="0" applyFont="1" applyFill="1" applyBorder="1"/>
    <xf numFmtId="166" fontId="64" fillId="5" borderId="0" xfId="0" applyNumberFormat="1" applyFont="1" applyFill="1" applyBorder="1"/>
    <xf numFmtId="0" fontId="69" fillId="5" borderId="0" xfId="0" applyFont="1" applyFill="1" applyBorder="1" applyAlignment="1">
      <alignment horizontal="center"/>
    </xf>
    <xf numFmtId="0" fontId="100" fillId="5" borderId="58" xfId="0" applyFont="1" applyFill="1" applyBorder="1" applyAlignment="1">
      <alignment horizontal="center"/>
    </xf>
    <xf numFmtId="2" fontId="63" fillId="5" borderId="0" xfId="0" applyNumberFormat="1" applyFont="1" applyFill="1" applyAlignment="1">
      <alignment horizontal="left"/>
    </xf>
    <xf numFmtId="0" fontId="68" fillId="5" borderId="11" xfId="0" applyFont="1" applyFill="1" applyBorder="1" applyAlignment="1">
      <alignment horizontal="right" wrapText="1"/>
    </xf>
    <xf numFmtId="0" fontId="63" fillId="5" borderId="11" xfId="0" applyFont="1" applyFill="1" applyBorder="1" applyAlignment="1">
      <alignment vertical="center"/>
    </xf>
    <xf numFmtId="14" fontId="63" fillId="5" borderId="59" xfId="0" applyNumberFormat="1" applyFont="1" applyFill="1" applyBorder="1" applyAlignment="1">
      <alignment vertical="center"/>
    </xf>
    <xf numFmtId="14" fontId="63" fillId="5" borderId="57" xfId="0" applyNumberFormat="1" applyFont="1" applyFill="1" applyBorder="1" applyAlignment="1">
      <alignment vertical="center"/>
    </xf>
    <xf numFmtId="14" fontId="63" fillId="5" borderId="12" xfId="0" applyNumberFormat="1" applyFont="1" applyFill="1" applyBorder="1" applyAlignment="1">
      <alignment vertical="center"/>
    </xf>
    <xf numFmtId="0" fontId="78" fillId="5" borderId="17" xfId="0" applyFont="1" applyFill="1" applyBorder="1" applyAlignment="1">
      <alignment horizontal="center"/>
    </xf>
    <xf numFmtId="166" fontId="64" fillId="5" borderId="58" xfId="0" applyNumberFormat="1" applyFont="1" applyFill="1" applyBorder="1" applyAlignment="1">
      <alignment horizontal="center" vertical="center"/>
    </xf>
    <xf numFmtId="0" fontId="67" fillId="5" borderId="17" xfId="0" applyFont="1" applyFill="1" applyBorder="1" applyAlignment="1">
      <alignment vertical="center"/>
    </xf>
    <xf numFmtId="3" fontId="68" fillId="5" borderId="58" xfId="0" applyNumberFormat="1" applyFont="1" applyFill="1" applyBorder="1" applyAlignment="1">
      <alignment horizontal="center" vertical="center"/>
    </xf>
    <xf numFmtId="3" fontId="68" fillId="5" borderId="18" xfId="0" applyNumberFormat="1" applyFont="1" applyFill="1" applyBorder="1" applyAlignment="1">
      <alignment horizontal="center" vertical="center"/>
    </xf>
    <xf numFmtId="3" fontId="68" fillId="5" borderId="14" xfId="0" applyNumberFormat="1" applyFont="1" applyFill="1" applyBorder="1" applyAlignment="1">
      <alignment horizontal="center" vertical="center"/>
    </xf>
    <xf numFmtId="3" fontId="68" fillId="5" borderId="23" xfId="0" applyNumberFormat="1" applyFont="1" applyFill="1" applyBorder="1" applyAlignment="1">
      <alignment horizontal="center" vertical="center"/>
    </xf>
    <xf numFmtId="0" fontId="67" fillId="5" borderId="44" xfId="0" applyFont="1" applyFill="1" applyBorder="1" applyAlignment="1">
      <alignment vertical="center"/>
    </xf>
    <xf numFmtId="3" fontId="68" fillId="5" borderId="64" xfId="0" applyNumberFormat="1" applyFont="1" applyFill="1" applyBorder="1" applyAlignment="1">
      <alignment horizontal="center" vertical="center"/>
    </xf>
    <xf numFmtId="3" fontId="68" fillId="5" borderId="67" xfId="0" applyNumberFormat="1" applyFont="1" applyFill="1" applyBorder="1" applyAlignment="1">
      <alignment horizontal="center" vertical="center"/>
    </xf>
    <xf numFmtId="0" fontId="76" fillId="5" borderId="44" xfId="0" applyFont="1" applyFill="1" applyBorder="1" applyAlignment="1">
      <alignment horizontal="center"/>
    </xf>
    <xf numFmtId="166" fontId="64" fillId="5" borderId="64" xfId="0" applyNumberFormat="1" applyFont="1" applyFill="1" applyBorder="1" applyAlignment="1">
      <alignment horizontal="center"/>
    </xf>
    <xf numFmtId="167" fontId="64" fillId="5" borderId="67" xfId="0" applyNumberFormat="1" applyFont="1" applyFill="1" applyBorder="1" applyAlignment="1">
      <alignment horizontal="center"/>
    </xf>
    <xf numFmtId="166" fontId="68" fillId="5" borderId="0" xfId="0" applyNumberFormat="1" applyFont="1" applyFill="1" applyBorder="1" applyAlignment="1">
      <alignment horizontal="right"/>
    </xf>
    <xf numFmtId="4" fontId="67" fillId="5" borderId="0" xfId="0" applyNumberFormat="1" applyFont="1" applyFill="1" applyBorder="1" applyAlignment="1">
      <alignment horizontal="center"/>
    </xf>
    <xf numFmtId="0" fontId="75" fillId="5" borderId="14" xfId="0" applyFont="1" applyFill="1" applyBorder="1" applyAlignment="1">
      <alignment horizontal="left" vertical="center" wrapText="1"/>
    </xf>
    <xf numFmtId="166" fontId="63" fillId="5" borderId="17" xfId="0" applyNumberFormat="1" applyFont="1" applyFill="1" applyBorder="1" applyAlignment="1">
      <alignment horizontal="center" vertical="center"/>
    </xf>
    <xf numFmtId="166" fontId="63" fillId="5" borderId="20" xfId="0" applyNumberFormat="1" applyFont="1" applyFill="1" applyBorder="1" applyAlignment="1">
      <alignment horizontal="center" vertical="center"/>
    </xf>
    <xf numFmtId="166" fontId="63" fillId="5" borderId="18" xfId="0" applyNumberFormat="1" applyFont="1" applyFill="1" applyBorder="1" applyAlignment="1">
      <alignment horizontal="center" vertical="center"/>
    </xf>
    <xf numFmtId="14" fontId="78" fillId="5" borderId="75" xfId="0" applyNumberFormat="1" applyFont="1" applyFill="1" applyBorder="1" applyAlignment="1">
      <alignment horizontal="center" vertical="center"/>
    </xf>
    <xf numFmtId="4" fontId="155" fillId="5" borderId="69" xfId="0" applyNumberFormat="1" applyFont="1" applyFill="1" applyBorder="1" applyAlignment="1">
      <alignment horizontal="center" vertical="center"/>
    </xf>
    <xf numFmtId="166" fontId="69" fillId="5" borderId="19" xfId="0" applyNumberFormat="1" applyFont="1" applyFill="1" applyBorder="1" applyAlignment="1">
      <alignment horizontal="center" vertical="center"/>
    </xf>
    <xf numFmtId="0" fontId="100" fillId="5" borderId="18" xfId="0" applyFont="1" applyFill="1" applyBorder="1" applyAlignment="1">
      <alignment horizontal="center" vertical="center"/>
    </xf>
    <xf numFmtId="0" fontId="82" fillId="5" borderId="17" xfId="0" applyFont="1" applyFill="1" applyBorder="1" applyAlignment="1">
      <alignment horizontal="left" wrapText="1"/>
    </xf>
    <xf numFmtId="4" fontId="63" fillId="5" borderId="69" xfId="0" applyNumberFormat="1" applyFont="1" applyFill="1" applyBorder="1" applyAlignment="1">
      <alignment horizontal="center" vertical="center"/>
    </xf>
    <xf numFmtId="0" fontId="63" fillId="5" borderId="18" xfId="0" applyFont="1" applyFill="1" applyBorder="1" applyAlignment="1">
      <alignment horizontal="center" vertical="center"/>
    </xf>
    <xf numFmtId="166" fontId="63" fillId="5" borderId="19" xfId="0" applyNumberFormat="1" applyFont="1" applyFill="1" applyBorder="1" applyAlignment="1">
      <alignment horizontal="center" vertical="center"/>
    </xf>
    <xf numFmtId="0" fontId="75" fillId="5" borderId="14" xfId="0" applyFont="1" applyFill="1" applyBorder="1" applyAlignment="1">
      <alignment vertical="center"/>
    </xf>
    <xf numFmtId="0" fontId="75" fillId="5" borderId="17" xfId="0" applyFont="1" applyFill="1" applyBorder="1" applyAlignment="1">
      <alignment horizontal="left" vertical="center" wrapText="1"/>
    </xf>
    <xf numFmtId="4" fontId="63" fillId="5" borderId="58" xfId="0" applyNumberFormat="1" applyFont="1" applyFill="1" applyBorder="1" applyAlignment="1">
      <alignment horizontal="center" vertical="center"/>
    </xf>
    <xf numFmtId="167" fontId="63" fillId="5" borderId="18" xfId="0" applyNumberFormat="1" applyFont="1" applyFill="1" applyBorder="1" applyAlignment="1">
      <alignment horizontal="center" vertical="center"/>
    </xf>
    <xf numFmtId="2" fontId="111" fillId="5" borderId="19" xfId="0" applyNumberFormat="1" applyFont="1" applyFill="1" applyBorder="1"/>
    <xf numFmtId="2" fontId="111" fillId="5" borderId="58" xfId="0" applyNumberFormat="1" applyFont="1" applyFill="1" applyBorder="1"/>
    <xf numFmtId="167" fontId="111" fillId="5" borderId="0" xfId="0" applyNumberFormat="1" applyFont="1" applyFill="1" applyAlignment="1">
      <alignment horizontal="center"/>
    </xf>
    <xf numFmtId="0" fontId="75" fillId="5" borderId="66" xfId="0" applyFont="1" applyFill="1" applyBorder="1" applyAlignment="1">
      <alignment horizontal="left" vertical="center"/>
    </xf>
    <xf numFmtId="166" fontId="63" fillId="5" borderId="44" xfId="0" applyNumberFormat="1" applyFont="1" applyFill="1" applyBorder="1" applyAlignment="1">
      <alignment horizontal="center" vertical="center"/>
    </xf>
    <xf numFmtId="166" fontId="63" fillId="5" borderId="73" xfId="0" applyNumberFormat="1" applyFont="1" applyFill="1" applyBorder="1" applyAlignment="1">
      <alignment horizontal="center" vertical="center"/>
    </xf>
    <xf numFmtId="166" fontId="63" fillId="5" borderId="67" xfId="0" applyNumberFormat="1" applyFont="1" applyFill="1" applyBorder="1" applyAlignment="1">
      <alignment horizontal="center" vertical="center"/>
    </xf>
    <xf numFmtId="0" fontId="63" fillId="5" borderId="58" xfId="0" applyFont="1" applyFill="1" applyBorder="1" applyAlignment="1">
      <alignment horizontal="center" vertical="center"/>
    </xf>
    <xf numFmtId="0" fontId="63" fillId="5" borderId="58" xfId="0" applyFont="1" applyFill="1" applyBorder="1" applyAlignment="1">
      <alignment horizontal="center"/>
    </xf>
    <xf numFmtId="0" fontId="75" fillId="5" borderId="58" xfId="0" applyFont="1" applyFill="1" applyBorder="1" applyAlignment="1">
      <alignment horizontal="left" vertical="center" wrapText="1"/>
    </xf>
    <xf numFmtId="166" fontId="63" fillId="5" borderId="58" xfId="0" applyNumberFormat="1" applyFont="1" applyFill="1" applyBorder="1" applyAlignment="1">
      <alignment horizontal="center" vertical="center"/>
    </xf>
    <xf numFmtId="166" fontId="63" fillId="5" borderId="58" xfId="0" applyNumberFormat="1" applyFont="1" applyFill="1" applyBorder="1" applyAlignment="1">
      <alignment horizontal="center"/>
    </xf>
    <xf numFmtId="167" fontId="63" fillId="5" borderId="58" xfId="0" applyNumberFormat="1" applyFont="1" applyFill="1" applyBorder="1" applyAlignment="1">
      <alignment horizontal="center"/>
    </xf>
    <xf numFmtId="166" fontId="63" fillId="5" borderId="58" xfId="0" applyNumberFormat="1" applyFont="1" applyFill="1" applyBorder="1"/>
    <xf numFmtId="0" fontId="75" fillId="5" borderId="17" xfId="0" applyFont="1" applyFill="1" applyBorder="1" applyAlignment="1">
      <alignment horizontal="left" vertical="center"/>
    </xf>
    <xf numFmtId="0" fontId="75" fillId="5" borderId="58" xfId="0" applyFont="1" applyFill="1" applyBorder="1" applyAlignment="1">
      <alignment vertical="center"/>
    </xf>
    <xf numFmtId="0" fontId="75" fillId="5" borderId="58" xfId="0" applyFont="1" applyFill="1" applyBorder="1" applyAlignment="1">
      <alignment horizontal="left" vertical="center"/>
    </xf>
    <xf numFmtId="0" fontId="75" fillId="5" borderId="17" xfId="0" applyFont="1" applyFill="1" applyBorder="1" applyAlignment="1">
      <alignment vertical="center"/>
    </xf>
    <xf numFmtId="0" fontId="100" fillId="5" borderId="44" xfId="0" applyFont="1" applyFill="1" applyBorder="1"/>
    <xf numFmtId="4" fontId="179" fillId="5" borderId="64" xfId="0" applyNumberFormat="1" applyFont="1" applyFill="1" applyBorder="1" applyAlignment="1">
      <alignment horizontal="center" vertical="center"/>
    </xf>
    <xf numFmtId="2" fontId="179" fillId="5" borderId="67" xfId="0" applyNumberFormat="1" applyFont="1" applyFill="1" applyBorder="1" applyAlignment="1">
      <alignment horizontal="center" vertical="center"/>
    </xf>
    <xf numFmtId="169" fontId="179" fillId="5" borderId="68" xfId="0" applyNumberFormat="1" applyFont="1" applyFill="1" applyBorder="1" applyAlignment="1">
      <alignment horizontal="center" vertical="center"/>
    </xf>
    <xf numFmtId="167" fontId="179" fillId="5" borderId="67" xfId="0" applyNumberFormat="1" applyFont="1" applyFill="1" applyBorder="1" applyAlignment="1">
      <alignment horizontal="center" vertical="center"/>
    </xf>
    <xf numFmtId="2" fontId="179" fillId="5" borderId="19" xfId="0" applyNumberFormat="1" applyFont="1" applyFill="1" applyBorder="1"/>
    <xf numFmtId="2" fontId="179" fillId="5" borderId="58" xfId="0" applyNumberFormat="1" applyFont="1" applyFill="1" applyBorder="1"/>
    <xf numFmtId="0" fontId="71" fillId="5" borderId="0" xfId="0" applyFont="1" applyFill="1"/>
    <xf numFmtId="167" fontId="71" fillId="5" borderId="0" xfId="0" applyNumberFormat="1" applyFont="1" applyFill="1"/>
    <xf numFmtId="0" fontId="63" fillId="5" borderId="66" xfId="0" applyFont="1" applyFill="1" applyBorder="1"/>
    <xf numFmtId="0" fontId="63" fillId="5" borderId="66" xfId="0" applyFont="1" applyFill="1" applyBorder="1" applyAlignment="1">
      <alignment horizontal="center"/>
    </xf>
    <xf numFmtId="0" fontId="106" fillId="5" borderId="0" xfId="7" applyFont="1" applyFill="1"/>
    <xf numFmtId="0" fontId="63" fillId="5" borderId="5" xfId="0" applyFont="1" applyFill="1" applyBorder="1"/>
    <xf numFmtId="0" fontId="63" fillId="5" borderId="10" xfId="0" applyFont="1" applyFill="1" applyBorder="1"/>
    <xf numFmtId="0" fontId="63" fillId="5" borderId="38" xfId="0" applyFont="1" applyFill="1" applyBorder="1"/>
    <xf numFmtId="0" fontId="66" fillId="5" borderId="5" xfId="0" applyFont="1" applyFill="1" applyBorder="1" applyAlignment="1">
      <alignment vertical="center"/>
    </xf>
    <xf numFmtId="0" fontId="98" fillId="5" borderId="12" xfId="0" applyFont="1" applyFill="1" applyBorder="1" applyAlignment="1">
      <alignment horizontal="center" wrapText="1"/>
    </xf>
    <xf numFmtId="0" fontId="64" fillId="5" borderId="41" xfId="0" applyFont="1" applyFill="1" applyBorder="1" applyAlignment="1">
      <alignment horizontal="center" vertical="center"/>
    </xf>
    <xf numFmtId="0" fontId="76" fillId="5" borderId="4" xfId="0" applyFont="1" applyFill="1" applyBorder="1" applyAlignment="1">
      <alignment horizontal="right"/>
    </xf>
    <xf numFmtId="2" fontId="76" fillId="5" borderId="14" xfId="0" applyNumberFormat="1" applyFont="1" applyFill="1" applyBorder="1" applyAlignment="1">
      <alignment horizontal="center"/>
    </xf>
    <xf numFmtId="2" fontId="76" fillId="5" borderId="43" xfId="0" applyNumberFormat="1" applyFont="1" applyFill="1" applyBorder="1" applyAlignment="1">
      <alignment horizontal="center"/>
    </xf>
    <xf numFmtId="0" fontId="64" fillId="5" borderId="29" xfId="0" applyFont="1" applyFill="1" applyBorder="1"/>
    <xf numFmtId="2" fontId="64" fillId="5" borderId="22" xfId="0" applyNumberFormat="1" applyFont="1" applyFill="1" applyBorder="1"/>
    <xf numFmtId="167" fontId="64" fillId="5" borderId="48" xfId="0" applyNumberFormat="1" applyFont="1" applyFill="1" applyBorder="1"/>
    <xf numFmtId="2" fontId="64" fillId="5" borderId="14" xfId="0" applyNumberFormat="1" applyFont="1" applyFill="1" applyBorder="1"/>
    <xf numFmtId="167" fontId="64" fillId="5" borderId="43" xfId="0" applyNumberFormat="1" applyFont="1" applyFill="1" applyBorder="1"/>
    <xf numFmtId="0" fontId="75" fillId="5" borderId="29" xfId="0" applyFont="1" applyFill="1" applyBorder="1" applyAlignment="1">
      <alignment horizontal="left" vertical="center"/>
    </xf>
    <xf numFmtId="0" fontId="75" fillId="5" borderId="29" xfId="0" applyFont="1" applyFill="1" applyBorder="1" applyAlignment="1">
      <alignment horizontal="left" vertical="center" wrapText="1"/>
    </xf>
    <xf numFmtId="0" fontId="64" fillId="5" borderId="65" xfId="0" applyFont="1" applyFill="1" applyBorder="1"/>
    <xf numFmtId="2" fontId="64" fillId="5" borderId="66" xfId="0" applyNumberFormat="1" applyFont="1" applyFill="1" applyBorder="1"/>
    <xf numFmtId="167" fontId="64" fillId="5" borderId="45" xfId="0" applyNumberFormat="1" applyFont="1" applyFill="1" applyBorder="1"/>
    <xf numFmtId="167" fontId="63" fillId="5" borderId="0" xfId="0" applyNumberFormat="1" applyFont="1" applyFill="1" applyBorder="1"/>
    <xf numFmtId="0" fontId="100" fillId="5" borderId="11" xfId="0" applyFont="1" applyFill="1" applyBorder="1" applyAlignment="1">
      <alignment horizontal="center" wrapText="1"/>
    </xf>
    <xf numFmtId="0" fontId="98" fillId="5" borderId="59" xfId="0" applyFont="1" applyFill="1" applyBorder="1" applyAlignment="1">
      <alignment horizontal="right" vertical="center"/>
    </xf>
    <xf numFmtId="0" fontId="98" fillId="5" borderId="57" xfId="0" applyFont="1" applyFill="1" applyBorder="1" applyAlignment="1">
      <alignment horizontal="right" vertical="center"/>
    </xf>
    <xf numFmtId="4" fontId="181" fillId="5" borderId="58" xfId="0" applyNumberFormat="1" applyFont="1" applyFill="1" applyBorder="1" applyAlignment="1">
      <alignment horizontal="center" vertical="center" wrapText="1"/>
    </xf>
    <xf numFmtId="4" fontId="181" fillId="5" borderId="18" xfId="0" applyNumberFormat="1" applyFont="1" applyFill="1" applyBorder="1" applyAlignment="1">
      <alignment horizontal="center" vertical="center" wrapText="1"/>
    </xf>
    <xf numFmtId="166" fontId="179" fillId="5" borderId="0" xfId="0" applyNumberFormat="1" applyFont="1" applyFill="1" applyAlignment="1">
      <alignment horizontal="left"/>
    </xf>
    <xf numFmtId="0" fontId="68" fillId="5" borderId="17" xfId="0" applyFont="1" applyFill="1" applyBorder="1" applyAlignment="1">
      <alignment horizontal="left" vertical="center"/>
    </xf>
    <xf numFmtId="4" fontId="63" fillId="5" borderId="58" xfId="0" applyNumberFormat="1" applyFont="1" applyFill="1" applyBorder="1"/>
    <xf numFmtId="4" fontId="63" fillId="5" borderId="18" xfId="0" applyNumberFormat="1" applyFont="1" applyFill="1" applyBorder="1"/>
    <xf numFmtId="2" fontId="68" fillId="5" borderId="58" xfId="0" applyNumberFormat="1" applyFont="1" applyFill="1" applyBorder="1"/>
    <xf numFmtId="0" fontId="111" fillId="5" borderId="44" xfId="0" applyFont="1" applyFill="1" applyBorder="1" applyAlignment="1">
      <alignment horizontal="right"/>
    </xf>
    <xf numFmtId="4" fontId="175" fillId="5" borderId="64" xfId="0" applyNumberFormat="1" applyFont="1" applyFill="1" applyBorder="1" applyAlignment="1">
      <alignment horizontal="left"/>
    </xf>
    <xf numFmtId="4" fontId="175" fillId="5" borderId="67" xfId="0" applyNumberFormat="1" applyFont="1" applyFill="1" applyBorder="1" applyAlignment="1">
      <alignment horizontal="left"/>
    </xf>
    <xf numFmtId="0" fontId="78" fillId="5" borderId="17" xfId="0" applyFont="1" applyFill="1" applyBorder="1" applyAlignment="1">
      <alignment horizontal="right"/>
    </xf>
    <xf numFmtId="2" fontId="78" fillId="5" borderId="58" xfId="0" applyNumberFormat="1" applyFont="1" applyFill="1" applyBorder="1" applyAlignment="1">
      <alignment horizontal="center"/>
    </xf>
    <xf numFmtId="4" fontId="78" fillId="5" borderId="18" xfId="0" applyNumberFormat="1" applyFont="1" applyFill="1" applyBorder="1" applyAlignment="1">
      <alignment horizontal="center" vertical="center"/>
    </xf>
    <xf numFmtId="0" fontId="110" fillId="5" borderId="46" xfId="0" applyFont="1" applyFill="1" applyBorder="1" applyAlignment="1">
      <alignment horizontal="right"/>
    </xf>
    <xf numFmtId="4" fontId="143" fillId="5" borderId="58" xfId="0" applyNumberFormat="1" applyFont="1" applyFill="1" applyBorder="1" applyAlignment="1">
      <alignment horizontal="left" vertical="center"/>
    </xf>
    <xf numFmtId="4" fontId="143" fillId="5" borderId="18" xfId="0" applyNumberFormat="1" applyFont="1" applyFill="1" applyBorder="1" applyAlignment="1">
      <alignment horizontal="left" vertical="center"/>
    </xf>
    <xf numFmtId="0" fontId="68" fillId="5" borderId="0" xfId="0" applyFont="1" applyFill="1" applyBorder="1" applyAlignment="1">
      <alignment horizontal="left" vertical="center"/>
    </xf>
    <xf numFmtId="166" fontId="180" fillId="5" borderId="0" xfId="0" applyNumberFormat="1" applyFont="1" applyFill="1" applyBorder="1" applyAlignment="1">
      <alignment horizontal="left"/>
    </xf>
    <xf numFmtId="167" fontId="68" fillId="5" borderId="0" xfId="0" applyNumberFormat="1" applyFont="1" applyFill="1" applyBorder="1" applyAlignment="1">
      <alignment horizontal="left" vertical="center"/>
    </xf>
    <xf numFmtId="167" fontId="68" fillId="5" borderId="0" xfId="0" applyNumberFormat="1" applyFont="1" applyFill="1" applyBorder="1" applyAlignment="1">
      <alignment horizontal="left"/>
    </xf>
    <xf numFmtId="0" fontId="67" fillId="5" borderId="17" xfId="0" applyFont="1" applyFill="1" applyBorder="1" applyAlignment="1">
      <alignment horizontal="right"/>
    </xf>
    <xf numFmtId="4" fontId="78" fillId="5" borderId="58" xfId="0" applyNumberFormat="1" applyFont="1" applyFill="1" applyBorder="1" applyAlignment="1">
      <alignment horizontal="center"/>
    </xf>
    <xf numFmtId="0" fontId="110" fillId="5" borderId="44" xfId="0" applyFont="1" applyFill="1" applyBorder="1" applyAlignment="1">
      <alignment horizontal="right"/>
    </xf>
    <xf numFmtId="4" fontId="143" fillId="5" borderId="64" xfId="0" applyNumberFormat="1" applyFont="1" applyFill="1" applyBorder="1" applyAlignment="1">
      <alignment horizontal="left" vertical="center"/>
    </xf>
    <xf numFmtId="4" fontId="143" fillId="5" borderId="67" xfId="0" applyNumberFormat="1" applyFont="1" applyFill="1" applyBorder="1" applyAlignment="1">
      <alignment horizontal="left" vertical="center"/>
    </xf>
    <xf numFmtId="0" fontId="63" fillId="5" borderId="0" xfId="0" applyFont="1" applyFill="1" applyBorder="1" applyAlignment="1">
      <alignment horizontal="center"/>
    </xf>
    <xf numFmtId="0" fontId="69" fillId="0" borderId="58" xfId="0" applyFont="1" applyFill="1" applyBorder="1" applyAlignment="1">
      <alignment horizontal="center"/>
    </xf>
    <xf numFmtId="3" fontId="64" fillId="5" borderId="58" xfId="0" applyNumberFormat="1" applyFont="1" applyFill="1" applyBorder="1" applyAlignment="1">
      <alignment horizontal="center"/>
    </xf>
    <xf numFmtId="3" fontId="64" fillId="5" borderId="19" xfId="0" applyNumberFormat="1" applyFont="1" applyFill="1" applyBorder="1" applyAlignment="1">
      <alignment horizontal="center"/>
    </xf>
    <xf numFmtId="3" fontId="64" fillId="0" borderId="58" xfId="0" applyNumberFormat="1" applyFont="1" applyFill="1" applyBorder="1" applyAlignment="1">
      <alignment horizontal="center"/>
    </xf>
    <xf numFmtId="3" fontId="79" fillId="0" borderId="58" xfId="0" applyNumberFormat="1" applyFont="1" applyFill="1" applyBorder="1" applyAlignment="1">
      <alignment horizontal="center" vertical="center"/>
    </xf>
    <xf numFmtId="0" fontId="67" fillId="0" borderId="11" xfId="0" applyFont="1" applyFill="1" applyBorder="1"/>
    <xf numFmtId="3" fontId="68" fillId="0" borderId="59" xfId="0" applyNumberFormat="1" applyFont="1" applyFill="1" applyBorder="1" applyAlignment="1">
      <alignment horizontal="center" vertical="center"/>
    </xf>
    <xf numFmtId="167" fontId="68" fillId="0" borderId="57" xfId="0" applyNumberFormat="1" applyFont="1" applyFill="1" applyBorder="1" applyAlignment="1">
      <alignment horizontal="center"/>
    </xf>
    <xf numFmtId="0" fontId="63" fillId="0" borderId="17" xfId="0" applyFont="1" applyFill="1" applyBorder="1"/>
    <xf numFmtId="0" fontId="63" fillId="0" borderId="58" xfId="0" applyFont="1" applyFill="1" applyBorder="1"/>
    <xf numFmtId="0" fontId="63" fillId="0" borderId="39" xfId="0" applyFont="1" applyFill="1" applyBorder="1"/>
    <xf numFmtId="0" fontId="68" fillId="0" borderId="17" xfId="0" applyFont="1" applyFill="1" applyBorder="1"/>
    <xf numFmtId="166" fontId="68" fillId="0" borderId="58" xfId="0" applyNumberFormat="1" applyFont="1" applyFill="1" applyBorder="1" applyAlignment="1">
      <alignment horizontal="center" vertical="center"/>
    </xf>
    <xf numFmtId="166" fontId="68" fillId="0" borderId="18" xfId="0" applyNumberFormat="1" applyFont="1" applyFill="1" applyBorder="1" applyAlignment="1">
      <alignment horizontal="center" vertical="center"/>
    </xf>
    <xf numFmtId="0" fontId="68" fillId="0" borderId="44" xfId="0" applyFont="1" applyFill="1" applyBorder="1"/>
    <xf numFmtId="166" fontId="68" fillId="0" borderId="64" xfId="0" applyNumberFormat="1" applyFont="1" applyFill="1" applyBorder="1" applyAlignment="1">
      <alignment horizontal="center" vertical="center"/>
    </xf>
    <xf numFmtId="166" fontId="68" fillId="0" borderId="67" xfId="0" applyNumberFormat="1" applyFont="1" applyFill="1" applyBorder="1" applyAlignment="1">
      <alignment horizontal="center" vertical="center"/>
    </xf>
    <xf numFmtId="0" fontId="67" fillId="0" borderId="56" xfId="0" applyFont="1" applyFill="1" applyBorder="1"/>
    <xf numFmtId="166" fontId="115" fillId="0" borderId="11" xfId="0" applyNumberFormat="1" applyFont="1" applyFill="1" applyBorder="1" applyAlignment="1">
      <alignment horizontal="center" vertical="center"/>
    </xf>
    <xf numFmtId="166" fontId="115" fillId="0" borderId="12" xfId="0" applyNumberFormat="1" applyFont="1" applyFill="1" applyBorder="1" applyAlignment="1">
      <alignment horizontal="center" vertical="center"/>
    </xf>
    <xf numFmtId="0" fontId="68" fillId="0" borderId="11" xfId="0" applyFont="1" applyFill="1" applyBorder="1"/>
    <xf numFmtId="0" fontId="68" fillId="0" borderId="57" xfId="0" applyFont="1" applyFill="1" applyBorder="1"/>
    <xf numFmtId="0" fontId="68" fillId="0" borderId="29" xfId="0" applyFont="1" applyFill="1" applyBorder="1"/>
    <xf numFmtId="166" fontId="68" fillId="0" borderId="17" xfId="0" applyNumberFormat="1" applyFont="1" applyFill="1" applyBorder="1" applyAlignment="1">
      <alignment horizontal="center" vertical="center"/>
    </xf>
    <xf numFmtId="0" fontId="68" fillId="0" borderId="36" xfId="0" applyFont="1" applyFill="1" applyBorder="1"/>
    <xf numFmtId="166" fontId="68" fillId="0" borderId="44" xfId="0" applyNumberFormat="1" applyFont="1" applyFill="1" applyBorder="1" applyAlignment="1">
      <alignment horizontal="center" vertical="center"/>
    </xf>
    <xf numFmtId="0" fontId="63" fillId="0" borderId="56" xfId="0" applyFont="1" applyFill="1" applyBorder="1"/>
    <xf numFmtId="166" fontId="115" fillId="0" borderId="59" xfId="0" applyNumberFormat="1" applyFont="1" applyFill="1" applyBorder="1" applyAlignment="1">
      <alignment horizontal="center" vertical="center"/>
    </xf>
    <xf numFmtId="166" fontId="115" fillId="0" borderId="41" xfId="0" applyNumberFormat="1" applyFont="1" applyFill="1" applyBorder="1" applyAlignment="1">
      <alignment horizontal="center" vertical="center"/>
    </xf>
    <xf numFmtId="0" fontId="64" fillId="0" borderId="17" xfId="0" applyFont="1" applyFill="1" applyBorder="1"/>
    <xf numFmtId="167" fontId="64" fillId="0" borderId="58" xfId="0" applyNumberFormat="1" applyFont="1" applyFill="1" applyBorder="1" applyAlignment="1">
      <alignment horizontal="center"/>
    </xf>
    <xf numFmtId="167" fontId="64" fillId="0" borderId="18" xfId="0" applyNumberFormat="1" applyFont="1" applyFill="1" applyBorder="1" applyAlignment="1">
      <alignment horizontal="center"/>
    </xf>
    <xf numFmtId="0" fontId="64" fillId="0" borderId="24" xfId="0" applyFont="1" applyFill="1" applyBorder="1"/>
    <xf numFmtId="167" fontId="64" fillId="0" borderId="76" xfId="0" applyNumberFormat="1" applyFont="1" applyFill="1" applyBorder="1" applyAlignment="1">
      <alignment horizontal="center"/>
    </xf>
    <xf numFmtId="167" fontId="64" fillId="0" borderId="30" xfId="0" applyNumberFormat="1" applyFont="1" applyFill="1" applyBorder="1" applyAlignment="1">
      <alignment horizontal="center"/>
    </xf>
    <xf numFmtId="3" fontId="64" fillId="0" borderId="19" xfId="0" applyNumberFormat="1" applyFont="1" applyFill="1" applyBorder="1" applyAlignment="1">
      <alignment horizontal="center"/>
    </xf>
    <xf numFmtId="0" fontId="87" fillId="0" borderId="0" xfId="0" applyFont="1" applyFill="1" applyAlignment="1">
      <alignment horizontal="left"/>
    </xf>
    <xf numFmtId="0" fontId="65" fillId="0" borderId="0" xfId="0" applyFont="1" applyFill="1"/>
    <xf numFmtId="4" fontId="63" fillId="5" borderId="19" xfId="0" applyNumberFormat="1" applyFont="1" applyFill="1" applyBorder="1" applyAlignment="1">
      <alignment horizontal="center" vertical="center"/>
    </xf>
    <xf numFmtId="168" fontId="63" fillId="5" borderId="19" xfId="0" applyNumberFormat="1" applyFont="1" applyFill="1" applyBorder="1" applyAlignment="1">
      <alignment horizontal="center" vertical="center"/>
    </xf>
    <xf numFmtId="174" fontId="63" fillId="5" borderId="18" xfId="0" applyNumberFormat="1" applyFont="1" applyFill="1" applyBorder="1" applyAlignment="1">
      <alignment horizontal="center" vertical="center"/>
    </xf>
    <xf numFmtId="3" fontId="64" fillId="3" borderId="19" xfId="0" applyNumberFormat="1" applyFont="1" applyFill="1" applyBorder="1" applyAlignment="1">
      <alignment horizontal="center"/>
    </xf>
    <xf numFmtId="0" fontId="76" fillId="0" borderId="32" xfId="0" applyFont="1" applyFill="1" applyBorder="1" applyAlignment="1">
      <alignment horizontal="center" wrapText="1"/>
    </xf>
    <xf numFmtId="0" fontId="76" fillId="0" borderId="55" xfId="0" applyFont="1" applyFill="1" applyBorder="1" applyAlignment="1">
      <alignment horizontal="center" vertical="center" wrapText="1"/>
    </xf>
    <xf numFmtId="0" fontId="76" fillId="0" borderId="32" xfId="0" applyFont="1" applyFill="1" applyBorder="1" applyAlignment="1">
      <alignment horizontal="center" vertical="center" wrapText="1"/>
    </xf>
    <xf numFmtId="0" fontId="87" fillId="0" borderId="5" xfId="0" applyFont="1" applyFill="1" applyBorder="1" applyAlignment="1">
      <alignment horizontal="left" wrapText="1"/>
    </xf>
    <xf numFmtId="4" fontId="87" fillId="0" borderId="1" xfId="120" applyNumberFormat="1" applyFont="1" applyFill="1" applyBorder="1" applyAlignment="1">
      <alignment horizontal="center" wrapText="1"/>
    </xf>
    <xf numFmtId="0" fontId="87" fillId="0" borderId="14" xfId="0" applyFont="1" applyFill="1" applyBorder="1" applyAlignment="1">
      <alignment horizontal="left" wrapText="1"/>
    </xf>
    <xf numFmtId="4" fontId="87" fillId="0" borderId="14" xfId="120" applyNumberFormat="1" applyFont="1" applyFill="1" applyBorder="1" applyAlignment="1">
      <alignment horizontal="center" wrapText="1"/>
    </xf>
    <xf numFmtId="0" fontId="88" fillId="0" borderId="14" xfId="0" applyFont="1" applyFill="1" applyBorder="1" applyAlignment="1">
      <alignment horizontal="left" wrapText="1"/>
    </xf>
    <xf numFmtId="4" fontId="88" fillId="0" borderId="14" xfId="120" applyNumberFormat="1" applyFont="1" applyFill="1" applyBorder="1" applyAlignment="1">
      <alignment horizontal="center" wrapText="1"/>
    </xf>
    <xf numFmtId="0" fontId="106" fillId="0" borderId="0" xfId="10" applyFont="1" applyFill="1"/>
    <xf numFmtId="173" fontId="63" fillId="0" borderId="0" xfId="0" applyNumberFormat="1" applyFont="1" applyFill="1"/>
    <xf numFmtId="167" fontId="107" fillId="0" borderId="0" xfId="10" applyNumberFormat="1" applyFont="1" applyFill="1" applyBorder="1" applyAlignment="1">
      <alignment horizontal="left"/>
    </xf>
    <xf numFmtId="4" fontId="107" fillId="0" borderId="0" xfId="11" applyNumberFormat="1" applyFont="1" applyFill="1" applyAlignment="1">
      <alignment horizontal="left"/>
    </xf>
    <xf numFmtId="173" fontId="106" fillId="0" borderId="0" xfId="12" applyNumberFormat="1" applyFont="1" applyFill="1"/>
    <xf numFmtId="0" fontId="106" fillId="0" borderId="0" xfId="13" applyFont="1" applyFill="1"/>
    <xf numFmtId="173" fontId="105" fillId="0" borderId="0" xfId="14" applyNumberFormat="1" applyFill="1"/>
    <xf numFmtId="0" fontId="105" fillId="0" borderId="0" xfId="15" applyFill="1"/>
    <xf numFmtId="173" fontId="106" fillId="0" borderId="0" xfId="10" applyNumberFormat="1" applyFont="1" applyFill="1"/>
    <xf numFmtId="0" fontId="106" fillId="0" borderId="0" xfId="9" applyFont="1" applyFill="1"/>
    <xf numFmtId="167" fontId="87" fillId="0" borderId="0" xfId="0" applyNumberFormat="1" applyFont="1" applyFill="1" applyBorder="1" applyAlignment="1">
      <alignment horizontal="center" vertical="center" wrapText="1"/>
    </xf>
    <xf numFmtId="173" fontId="106" fillId="0" borderId="0" xfId="16" applyNumberFormat="1" applyFont="1" applyFill="1"/>
    <xf numFmtId="0" fontId="106" fillId="0" borderId="0" xfId="16" applyFont="1" applyFill="1"/>
    <xf numFmtId="173" fontId="107" fillId="0" borderId="0" xfId="10" applyNumberFormat="1" applyFont="1" applyFill="1"/>
    <xf numFmtId="0" fontId="107" fillId="0" borderId="0" xfId="9" applyFont="1" applyFill="1"/>
    <xf numFmtId="0" fontId="64" fillId="0" borderId="32" xfId="0" applyFont="1" applyFill="1" applyBorder="1" applyAlignment="1">
      <alignment horizontal="center"/>
    </xf>
    <xf numFmtId="0" fontId="81" fillId="0" borderId="56" xfId="0" applyFont="1" applyFill="1" applyBorder="1" applyAlignment="1">
      <alignment vertical="top" wrapText="1"/>
    </xf>
    <xf numFmtId="166" fontId="64" fillId="0" borderId="12" xfId="0" applyNumberFormat="1" applyFont="1" applyFill="1" applyBorder="1" applyAlignment="1">
      <alignment horizontal="center"/>
    </xf>
    <xf numFmtId="0" fontId="81" fillId="0" borderId="29" xfId="0" applyFont="1" applyFill="1" applyBorder="1" applyAlignment="1">
      <alignment vertical="top" wrapText="1"/>
    </xf>
    <xf numFmtId="166" fontId="64" fillId="0" borderId="14" xfId="0" applyNumberFormat="1" applyFont="1" applyFill="1" applyBorder="1" applyAlignment="1">
      <alignment horizontal="center"/>
    </xf>
    <xf numFmtId="0" fontId="68" fillId="0" borderId="65" xfId="0" applyFont="1" applyFill="1" applyBorder="1"/>
    <xf numFmtId="166" fontId="64" fillId="0" borderId="66" xfId="0" applyNumberFormat="1" applyFont="1" applyFill="1" applyBorder="1" applyAlignment="1">
      <alignment horizontal="center"/>
    </xf>
    <xf numFmtId="0" fontId="111" fillId="0" borderId="0" xfId="0" applyFont="1" applyFill="1" applyBorder="1" applyAlignment="1">
      <alignment horizontal="right"/>
    </xf>
    <xf numFmtId="166" fontId="111" fillId="0" borderId="0" xfId="0" applyNumberFormat="1" applyFont="1" applyFill="1" applyBorder="1"/>
    <xf numFmtId="3" fontId="79" fillId="0" borderId="19" xfId="0" applyNumberFormat="1" applyFont="1" applyFill="1" applyBorder="1" applyAlignment="1">
      <alignment horizontal="center" vertical="center"/>
    </xf>
    <xf numFmtId="0" fontId="89" fillId="2" borderId="0" xfId="0" applyFont="1" applyFill="1" applyBorder="1"/>
    <xf numFmtId="0" fontId="63" fillId="0" borderId="0" xfId="0" applyFont="1" applyFill="1" applyAlignment="1">
      <alignment horizontal="center" vertical="center"/>
    </xf>
    <xf numFmtId="0" fontId="63" fillId="2" borderId="0" xfId="0" applyFont="1" applyFill="1" applyBorder="1"/>
    <xf numFmtId="2" fontId="63" fillId="2" borderId="0" xfId="0" applyNumberFormat="1" applyFont="1" applyFill="1"/>
    <xf numFmtId="167" fontId="63" fillId="2" borderId="0" xfId="0" applyNumberFormat="1" applyFont="1" applyFill="1" applyBorder="1"/>
    <xf numFmtId="0" fontId="63" fillId="2" borderId="0" xfId="0" applyFont="1" applyFill="1" applyBorder="1" applyAlignment="1">
      <alignment horizontal="center"/>
    </xf>
    <xf numFmtId="0" fontId="64" fillId="2" borderId="0" xfId="0" applyFont="1" applyFill="1" applyBorder="1" applyAlignment="1">
      <alignment horizontal="center"/>
    </xf>
    <xf numFmtId="168" fontId="63" fillId="2" borderId="0" xfId="0" applyNumberFormat="1" applyFont="1" applyFill="1" applyBorder="1" applyAlignment="1">
      <alignment horizontal="center"/>
    </xf>
    <xf numFmtId="166" fontId="68" fillId="2" borderId="0" xfId="0" applyNumberFormat="1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 wrapText="1"/>
    </xf>
    <xf numFmtId="0" fontId="68" fillId="2" borderId="0" xfId="0" applyFont="1" applyFill="1" applyBorder="1" applyAlignment="1">
      <alignment vertical="center" wrapText="1"/>
    </xf>
    <xf numFmtId="166" fontId="64" fillId="2" borderId="0" xfId="0" applyNumberFormat="1" applyFont="1" applyFill="1" applyBorder="1" applyAlignment="1">
      <alignment horizontal="center" vertical="center" wrapText="1"/>
    </xf>
    <xf numFmtId="4" fontId="68" fillId="2" borderId="0" xfId="0" applyNumberFormat="1" applyFont="1" applyFill="1" applyBorder="1" applyAlignment="1">
      <alignment horizontal="center" vertical="center" wrapText="1"/>
    </xf>
    <xf numFmtId="166" fontId="68" fillId="2" borderId="0" xfId="0" applyNumberFormat="1" applyFont="1" applyFill="1" applyBorder="1" applyAlignment="1">
      <alignment horizontal="center" wrapText="1"/>
    </xf>
    <xf numFmtId="0" fontId="64" fillId="2" borderId="0" xfId="0" applyFont="1" applyFill="1" applyAlignment="1">
      <alignment horizontal="center" vertical="center"/>
    </xf>
    <xf numFmtId="0" fontId="64" fillId="2" borderId="0" xfId="0" applyFont="1" applyFill="1" applyAlignment="1">
      <alignment horizontal="center"/>
    </xf>
    <xf numFmtId="166" fontId="68" fillId="2" borderId="3" xfId="0" applyNumberFormat="1" applyFont="1" applyFill="1" applyBorder="1" applyAlignment="1">
      <alignment horizontal="center" vertical="center"/>
    </xf>
    <xf numFmtId="4" fontId="68" fillId="2" borderId="3" xfId="0" applyNumberFormat="1" applyFont="1" applyFill="1" applyBorder="1" applyAlignment="1">
      <alignment horizontal="center" vertical="center" wrapText="1"/>
    </xf>
    <xf numFmtId="3" fontId="79" fillId="3" borderId="58" xfId="0" applyNumberFormat="1" applyFont="1" applyFill="1" applyBorder="1" applyAlignment="1">
      <alignment horizontal="center" vertical="center"/>
    </xf>
    <xf numFmtId="0" fontId="150" fillId="2" borderId="0" xfId="0" applyFont="1" applyFill="1" applyBorder="1"/>
    <xf numFmtId="0" fontId="63" fillId="2" borderId="0" xfId="0" applyFont="1" applyFill="1" applyAlignment="1">
      <alignment vertical="center"/>
    </xf>
    <xf numFmtId="0" fontId="63" fillId="2" borderId="0" xfId="0" applyFont="1" applyFill="1" applyBorder="1" applyAlignment="1">
      <alignment vertical="center"/>
    </xf>
    <xf numFmtId="0" fontId="111" fillId="2" borderId="0" xfId="0" applyFont="1" applyFill="1"/>
    <xf numFmtId="0" fontId="69" fillId="3" borderId="58" xfId="0" applyFont="1" applyFill="1" applyBorder="1" applyAlignment="1">
      <alignment horizontal="center"/>
    </xf>
    <xf numFmtId="3" fontId="64" fillId="3" borderId="58" xfId="0" applyNumberFormat="1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 vertical="center" wrapText="1"/>
    </xf>
    <xf numFmtId="3" fontId="78" fillId="0" borderId="2" xfId="0" applyNumberFormat="1" applyFont="1" applyFill="1" applyBorder="1" applyAlignment="1">
      <alignment horizontal="center" vertical="center"/>
    </xf>
    <xf numFmtId="2" fontId="145" fillId="0" borderId="2" xfId="0" applyNumberFormat="1" applyFont="1" applyFill="1" applyBorder="1" applyAlignment="1">
      <alignment horizontal="center" vertical="center"/>
    </xf>
    <xf numFmtId="2" fontId="156" fillId="0" borderId="2" xfId="0" applyNumberFormat="1" applyFont="1" applyFill="1" applyBorder="1" applyAlignment="1">
      <alignment horizontal="center" vertical="center" wrapText="1"/>
    </xf>
    <xf numFmtId="2" fontId="145" fillId="0" borderId="32" xfId="0" applyNumberFormat="1" applyFont="1" applyFill="1" applyBorder="1" applyAlignment="1">
      <alignment horizontal="center" vertical="center"/>
    </xf>
    <xf numFmtId="3" fontId="68" fillId="0" borderId="32" xfId="0" applyNumberFormat="1" applyFont="1" applyFill="1" applyBorder="1" applyAlignment="1">
      <alignment horizontal="center" vertical="center"/>
    </xf>
    <xf numFmtId="3" fontId="78" fillId="0" borderId="32" xfId="0" applyNumberFormat="1" applyFont="1" applyFill="1" applyBorder="1" applyAlignment="1">
      <alignment horizontal="center" vertical="center" wrapText="1"/>
    </xf>
    <xf numFmtId="3" fontId="78" fillId="0" borderId="32" xfId="0" applyNumberFormat="1" applyFont="1" applyFill="1" applyBorder="1" applyAlignment="1">
      <alignment horizontal="center" vertical="center"/>
    </xf>
    <xf numFmtId="3" fontId="63" fillId="0" borderId="0" xfId="0" applyNumberFormat="1" applyFont="1" applyFill="1"/>
    <xf numFmtId="0" fontId="71" fillId="0" borderId="0" xfId="0" applyFont="1" applyFill="1"/>
    <xf numFmtId="167" fontId="64" fillId="20" borderId="58" xfId="0" applyNumberFormat="1" applyFont="1" applyFill="1" applyBorder="1" applyAlignment="1">
      <alignment horizontal="center"/>
    </xf>
    <xf numFmtId="167" fontId="64" fillId="20" borderId="19" xfId="0" applyNumberFormat="1" applyFont="1" applyFill="1" applyBorder="1" applyAlignment="1">
      <alignment horizontal="center"/>
    </xf>
    <xf numFmtId="167" fontId="64" fillId="6" borderId="58" xfId="0" applyNumberFormat="1" applyFont="1" applyFill="1" applyBorder="1" applyAlignment="1">
      <alignment horizontal="center"/>
    </xf>
    <xf numFmtId="167" fontId="64" fillId="6" borderId="19" xfId="0" applyNumberFormat="1" applyFont="1" applyFill="1" applyBorder="1" applyAlignment="1">
      <alignment horizontal="center"/>
    </xf>
    <xf numFmtId="167" fontId="64" fillId="21" borderId="58" xfId="0" applyNumberFormat="1" applyFont="1" applyFill="1" applyBorder="1" applyAlignment="1">
      <alignment horizontal="center"/>
    </xf>
    <xf numFmtId="167" fontId="64" fillId="21" borderId="19" xfId="0" applyNumberFormat="1" applyFont="1" applyFill="1" applyBorder="1" applyAlignment="1">
      <alignment horizontal="center"/>
    </xf>
    <xf numFmtId="167" fontId="64" fillId="22" borderId="58" xfId="0" applyNumberFormat="1" applyFont="1" applyFill="1" applyBorder="1" applyAlignment="1">
      <alignment horizontal="center"/>
    </xf>
    <xf numFmtId="167" fontId="64" fillId="22" borderId="19" xfId="0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 vertical="top" wrapText="1"/>
    </xf>
    <xf numFmtId="0" fontId="90" fillId="0" borderId="0" xfId="0" applyFont="1" applyFill="1" applyBorder="1" applyAlignment="1">
      <alignment wrapText="1"/>
    </xf>
    <xf numFmtId="0" fontId="91" fillId="0" borderId="0" xfId="0" applyFont="1" applyFill="1" applyBorder="1" applyAlignment="1">
      <alignment horizontal="center" vertical="top" wrapText="1"/>
    </xf>
    <xf numFmtId="0" fontId="91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89" fillId="0" borderId="0" xfId="0" applyFont="1" applyFill="1"/>
    <xf numFmtId="0" fontId="90" fillId="0" borderId="0" xfId="0" applyFont="1" applyFill="1" applyBorder="1"/>
    <xf numFmtId="0" fontId="91" fillId="0" borderId="0" xfId="0" applyFont="1" applyFill="1" applyBorder="1" applyAlignment="1">
      <alignment vertical="top" wrapText="1"/>
    </xf>
    <xf numFmtId="0" fontId="92" fillId="0" borderId="0" xfId="0" applyFont="1" applyFill="1" applyBorder="1"/>
    <xf numFmtId="0" fontId="93" fillId="0" borderId="0" xfId="0" applyFont="1" applyFill="1" applyBorder="1" applyAlignment="1">
      <alignment horizontal="right"/>
    </xf>
    <xf numFmtId="0" fontId="94" fillId="0" borderId="0" xfId="0" applyFont="1" applyFill="1" applyBorder="1" applyAlignment="1">
      <alignment horizontal="justify"/>
    </xf>
    <xf numFmtId="168" fontId="68" fillId="2" borderId="0" xfId="0" applyNumberFormat="1" applyFont="1" applyFill="1" applyBorder="1" applyAlignment="1">
      <alignment horizontal="center" vertical="center"/>
    </xf>
    <xf numFmtId="168" fontId="68" fillId="2" borderId="3" xfId="0" applyNumberFormat="1" applyFont="1" applyFill="1" applyBorder="1" applyAlignment="1">
      <alignment horizontal="center" vertical="center"/>
    </xf>
    <xf numFmtId="3" fontId="210" fillId="0" borderId="32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/>
    <xf numFmtId="2" fontId="66" fillId="0" borderId="0" xfId="0" applyNumberFormat="1" applyFont="1" applyFill="1" applyAlignment="1">
      <alignment horizontal="center"/>
    </xf>
    <xf numFmtId="0" fontId="67" fillId="0" borderId="55" xfId="0" applyFont="1" applyFill="1" applyBorder="1" applyAlignment="1">
      <alignment vertical="center" wrapText="1"/>
    </xf>
    <xf numFmtId="0" fontId="79" fillId="0" borderId="55" xfId="0" applyFont="1" applyFill="1" applyBorder="1" applyAlignment="1">
      <alignment vertical="center" wrapText="1"/>
    </xf>
    <xf numFmtId="2" fontId="72" fillId="0" borderId="0" xfId="0" applyNumberFormat="1" applyFont="1" applyFill="1" applyAlignment="1"/>
    <xf numFmtId="2" fontId="72" fillId="0" borderId="0" xfId="0" applyNumberFormat="1" applyFont="1" applyFill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106" fillId="0" borderId="0" xfId="10" applyFont="1" applyFill="1" applyBorder="1"/>
    <xf numFmtId="4" fontId="107" fillId="0" borderId="0" xfId="11" applyNumberFormat="1" applyFont="1" applyFill="1" applyBorder="1" applyAlignment="1">
      <alignment horizontal="left"/>
    </xf>
    <xf numFmtId="0" fontId="88" fillId="0" borderId="0" xfId="0" applyFont="1" applyFill="1" applyBorder="1" applyAlignment="1">
      <alignment horizontal="left" wrapText="1"/>
    </xf>
    <xf numFmtId="4" fontId="88" fillId="0" borderId="0" xfId="120" applyNumberFormat="1" applyFont="1" applyFill="1" applyBorder="1" applyAlignment="1">
      <alignment horizontal="center" wrapText="1"/>
    </xf>
    <xf numFmtId="0" fontId="89" fillId="0" borderId="0" xfId="19" applyFont="1" applyFill="1" applyBorder="1"/>
    <xf numFmtId="0" fontId="171" fillId="0" borderId="0" xfId="19" applyFont="1" applyFill="1" applyBorder="1"/>
    <xf numFmtId="0" fontId="171" fillId="0" borderId="0" xfId="19" applyFont="1" applyFill="1"/>
    <xf numFmtId="0" fontId="99" fillId="0" borderId="0" xfId="19" applyFont="1" applyFill="1"/>
    <xf numFmtId="0" fontId="81" fillId="0" borderId="0" xfId="19" applyFont="1" applyFill="1" applyBorder="1" applyAlignment="1">
      <alignment horizontal="center"/>
    </xf>
    <xf numFmtId="0" fontId="99" fillId="0" borderId="0" xfId="19" applyFont="1" applyFill="1" applyBorder="1"/>
    <xf numFmtId="0" fontId="207" fillId="0" borderId="0" xfId="19" applyFont="1" applyFill="1"/>
    <xf numFmtId="166" fontId="68" fillId="2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 wrapText="1"/>
    </xf>
    <xf numFmtId="166" fontId="68" fillId="2" borderId="4" xfId="0" applyNumberFormat="1" applyFont="1" applyFill="1" applyBorder="1" applyAlignment="1">
      <alignment horizontal="center" vertical="center"/>
    </xf>
    <xf numFmtId="166" fontId="68" fillId="2" borderId="31" xfId="0" applyNumberFormat="1" applyFont="1" applyFill="1" applyBorder="1" applyAlignment="1">
      <alignment horizontal="center" vertical="center"/>
    </xf>
    <xf numFmtId="0" fontId="68" fillId="2" borderId="4" xfId="0" applyFont="1" applyFill="1" applyBorder="1" applyAlignment="1">
      <alignment horizontal="left"/>
    </xf>
    <xf numFmtId="0" fontId="68" fillId="2" borderId="0" xfId="0" applyNumberFormat="1" applyFont="1" applyFill="1" applyBorder="1" applyAlignment="1">
      <alignment horizontal="center" vertical="center"/>
    </xf>
    <xf numFmtId="0" fontId="68" fillId="2" borderId="4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 wrapText="1"/>
    </xf>
    <xf numFmtId="2" fontId="85" fillId="0" borderId="0" xfId="0" applyNumberFormat="1" applyFont="1" applyFill="1" applyBorder="1" applyAlignment="1">
      <alignment horizontal="center" vertical="center"/>
    </xf>
    <xf numFmtId="3" fontId="63" fillId="0" borderId="0" xfId="0" applyNumberFormat="1" applyFont="1" applyFill="1" applyBorder="1"/>
    <xf numFmtId="3" fontId="68" fillId="0" borderId="0" xfId="0" applyNumberFormat="1" applyFont="1" applyFill="1" applyBorder="1" applyAlignment="1">
      <alignment horizontal="center" vertical="center"/>
    </xf>
    <xf numFmtId="3" fontId="68" fillId="0" borderId="0" xfId="0" applyNumberFormat="1" applyFont="1" applyFill="1" applyBorder="1" applyAlignment="1">
      <alignment horizontal="center"/>
    </xf>
    <xf numFmtId="0" fontId="67" fillId="0" borderId="32" xfId="0" applyFont="1" applyFill="1" applyBorder="1" applyAlignment="1">
      <alignment horizontal="left" wrapText="1"/>
    </xf>
    <xf numFmtId="3" fontId="135" fillId="0" borderId="0" xfId="0" applyNumberFormat="1" applyFont="1" applyFill="1" applyAlignment="1">
      <alignment horizontal="left"/>
    </xf>
    <xf numFmtId="0" fontId="67" fillId="0" borderId="32" xfId="0" applyFont="1" applyFill="1" applyBorder="1" applyAlignment="1">
      <alignment wrapText="1"/>
    </xf>
    <xf numFmtId="0" fontId="75" fillId="0" borderId="0" xfId="0" applyFont="1" applyFill="1" applyBorder="1" applyAlignment="1">
      <alignment horizontal="left"/>
    </xf>
    <xf numFmtId="1" fontId="111" fillId="0" borderId="0" xfId="0" applyNumberFormat="1" applyFont="1" applyFill="1"/>
    <xf numFmtId="168" fontId="179" fillId="0" borderId="0" xfId="0" applyNumberFormat="1" applyFont="1" applyFill="1"/>
    <xf numFmtId="0" fontId="75" fillId="0" borderId="0" xfId="0" applyFont="1" applyFill="1" applyBorder="1" applyAlignment="1">
      <alignment horizontal="right" vertical="center"/>
    </xf>
    <xf numFmtId="0" fontId="72" fillId="0" borderId="0" xfId="0" applyFont="1" applyFill="1" applyBorder="1" applyAlignment="1">
      <alignment horizontal="center"/>
    </xf>
    <xf numFmtId="174" fontId="179" fillId="0" borderId="0" xfId="0" applyNumberFormat="1" applyFont="1" applyFill="1"/>
    <xf numFmtId="2" fontId="111" fillId="0" borderId="0" xfId="0" applyNumberFormat="1" applyFont="1" applyFill="1"/>
    <xf numFmtId="169" fontId="179" fillId="0" borderId="0" xfId="0" applyNumberFormat="1" applyFont="1" applyFill="1"/>
    <xf numFmtId="2" fontId="67" fillId="0" borderId="32" xfId="0" applyNumberFormat="1" applyFont="1" applyFill="1" applyBorder="1" applyAlignment="1">
      <alignment horizontal="center" vertical="center" wrapText="1"/>
    </xf>
    <xf numFmtId="3" fontId="67" fillId="0" borderId="12" xfId="0" applyNumberFormat="1" applyFont="1" applyFill="1" applyBorder="1" applyAlignment="1">
      <alignment horizontal="center" vertical="center" wrapText="1"/>
    </xf>
    <xf numFmtId="3" fontId="67" fillId="0" borderId="56" xfId="0" applyNumberFormat="1" applyFont="1" applyFill="1" applyBorder="1" applyAlignment="1">
      <alignment horizontal="center" vertical="center" wrapText="1"/>
    </xf>
    <xf numFmtId="166" fontId="67" fillId="0" borderId="12" xfId="0" applyNumberFormat="1" applyFont="1" applyFill="1" applyBorder="1" applyAlignment="1">
      <alignment horizontal="center" vertical="center" wrapText="1"/>
    </xf>
    <xf numFmtId="172" fontId="151" fillId="0" borderId="0" xfId="0" applyNumberFormat="1" applyFont="1" applyFill="1"/>
    <xf numFmtId="3" fontId="110" fillId="0" borderId="0" xfId="0" applyNumberFormat="1" applyFont="1" applyFill="1"/>
    <xf numFmtId="4" fontId="141" fillId="0" borderId="0" xfId="0" applyNumberFormat="1" applyFont="1" applyFill="1"/>
    <xf numFmtId="0" fontId="110" fillId="0" borderId="0" xfId="0" applyFont="1" applyFill="1"/>
    <xf numFmtId="167" fontId="110" fillId="0" borderId="0" xfId="0" applyNumberFormat="1" applyFont="1" applyFill="1"/>
    <xf numFmtId="1" fontId="110" fillId="0" borderId="0" xfId="0" applyNumberFormat="1" applyFont="1" applyFill="1"/>
    <xf numFmtId="3" fontId="68" fillId="0" borderId="29" xfId="0" applyNumberFormat="1" applyFont="1" applyFill="1" applyBorder="1" applyAlignment="1">
      <alignment horizontal="center" vertical="center" wrapText="1"/>
    </xf>
    <xf numFmtId="3" fontId="68" fillId="0" borderId="23" xfId="0" applyNumberFormat="1" applyFont="1" applyFill="1" applyBorder="1" applyAlignment="1">
      <alignment horizontal="center" vertical="center" wrapText="1"/>
    </xf>
    <xf numFmtId="166" fontId="68" fillId="0" borderId="14" xfId="0" applyNumberFormat="1" applyFont="1" applyFill="1" applyBorder="1" applyAlignment="1">
      <alignment horizontal="center" vertical="center" wrapText="1"/>
    </xf>
    <xf numFmtId="167" fontId="111" fillId="0" borderId="0" xfId="0" applyNumberFormat="1" applyFont="1" applyFill="1"/>
    <xf numFmtId="1" fontId="63" fillId="0" borderId="0" xfId="0" applyNumberFormat="1" applyFont="1" applyFill="1"/>
    <xf numFmtId="167" fontId="63" fillId="0" borderId="0" xfId="0" applyNumberFormat="1" applyFont="1" applyFill="1"/>
    <xf numFmtId="49" fontId="68" fillId="0" borderId="14" xfId="0" applyNumberFormat="1" applyFont="1" applyFill="1" applyBorder="1" applyAlignment="1">
      <alignment horizontal="left" vertical="center" indent="1"/>
    </xf>
    <xf numFmtId="3" fontId="68" fillId="0" borderId="14" xfId="0" applyNumberFormat="1" applyFont="1" applyFill="1" applyBorder="1" applyAlignment="1">
      <alignment horizontal="center" vertical="center" wrapText="1"/>
    </xf>
    <xf numFmtId="3" fontId="68" fillId="0" borderId="36" xfId="0" applyNumberFormat="1" applyFont="1" applyFill="1" applyBorder="1" applyAlignment="1">
      <alignment horizontal="center" vertical="center" wrapText="1"/>
    </xf>
    <xf numFmtId="3" fontId="68" fillId="0" borderId="58" xfId="0" applyNumberFormat="1" applyFont="1" applyFill="1" applyBorder="1" applyAlignment="1">
      <alignment horizontal="center" vertical="center" wrapText="1"/>
    </xf>
    <xf numFmtId="167" fontId="173" fillId="0" borderId="0" xfId="0" applyNumberFormat="1" applyFont="1" applyFill="1"/>
    <xf numFmtId="1" fontId="104" fillId="0" borderId="0" xfId="0" applyNumberFormat="1" applyFont="1" applyFill="1"/>
    <xf numFmtId="167" fontId="104" fillId="0" borderId="0" xfId="0" applyNumberFormat="1" applyFont="1" applyFill="1"/>
    <xf numFmtId="0" fontId="104" fillId="0" borderId="0" xfId="0" applyFont="1" applyFill="1"/>
    <xf numFmtId="0" fontId="109" fillId="0" borderId="0" xfId="0" applyFont="1" applyFill="1"/>
    <xf numFmtId="0" fontId="182" fillId="0" borderId="0" xfId="0" applyFont="1" applyFill="1"/>
    <xf numFmtId="1" fontId="109" fillId="0" borderId="0" xfId="0" applyNumberFormat="1" applyFont="1" applyFill="1"/>
    <xf numFmtId="3" fontId="84" fillId="0" borderId="66" xfId="0" applyNumberFormat="1" applyFont="1" applyFill="1" applyBorder="1" applyAlignment="1">
      <alignment horizontal="center" vertical="center" wrapText="1"/>
    </xf>
    <xf numFmtId="3" fontId="84" fillId="0" borderId="65" xfId="0" applyNumberFormat="1" applyFont="1" applyFill="1" applyBorder="1" applyAlignment="1">
      <alignment horizontal="center" vertical="center" wrapText="1"/>
    </xf>
    <xf numFmtId="3" fontId="68" fillId="0" borderId="66" xfId="0" applyNumberFormat="1" applyFont="1" applyFill="1" applyBorder="1" applyAlignment="1">
      <alignment horizontal="center" vertical="center" wrapText="1"/>
    </xf>
    <xf numFmtId="166" fontId="84" fillId="0" borderId="66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vertical="center"/>
    </xf>
    <xf numFmtId="3" fontId="79" fillId="0" borderId="0" xfId="0" applyNumberFormat="1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right" vertical="top" wrapText="1"/>
    </xf>
    <xf numFmtId="2" fontId="78" fillId="0" borderId="32" xfId="0" applyNumberFormat="1" applyFont="1" applyFill="1" applyBorder="1" applyAlignment="1">
      <alignment horizontal="center" vertical="center" wrapText="1"/>
    </xf>
    <xf numFmtId="2" fontId="78" fillId="0" borderId="38" xfId="0" applyNumberFormat="1" applyFont="1" applyFill="1" applyBorder="1" applyAlignment="1">
      <alignment horizontal="center" vertical="center" wrapText="1"/>
    </xf>
    <xf numFmtId="3" fontId="78" fillId="0" borderId="12" xfId="0" applyNumberFormat="1" applyFont="1" applyFill="1" applyBorder="1" applyAlignment="1">
      <alignment horizontal="center" vertical="center"/>
    </xf>
    <xf numFmtId="3" fontId="78" fillId="0" borderId="13" xfId="0" applyNumberFormat="1" applyFont="1" applyFill="1" applyBorder="1" applyAlignment="1">
      <alignment horizontal="center" vertical="center"/>
    </xf>
    <xf numFmtId="166" fontId="78" fillId="0" borderId="12" xfId="0" applyNumberFormat="1" applyFont="1" applyFill="1" applyBorder="1" applyAlignment="1">
      <alignment horizontal="center" vertical="center"/>
    </xf>
    <xf numFmtId="167" fontId="138" fillId="0" borderId="0" xfId="0" applyNumberFormat="1" applyFont="1" applyFill="1"/>
    <xf numFmtId="3" fontId="63" fillId="0" borderId="0" xfId="0" applyNumberFormat="1" applyFont="1" applyFill="1" applyAlignment="1">
      <alignment vertical="center"/>
    </xf>
    <xf numFmtId="1" fontId="63" fillId="0" borderId="0" xfId="0" applyNumberFormat="1" applyFont="1" applyFill="1" applyAlignment="1">
      <alignment vertical="center"/>
    </xf>
    <xf numFmtId="167" fontId="63" fillId="0" borderId="0" xfId="0" applyNumberFormat="1" applyFont="1" applyFill="1" applyAlignment="1">
      <alignment vertical="center"/>
    </xf>
    <xf numFmtId="168" fontId="63" fillId="0" borderId="0" xfId="0" applyNumberFormat="1" applyFont="1" applyFill="1" applyAlignment="1">
      <alignment vertical="center"/>
    </xf>
    <xf numFmtId="3" fontId="68" fillId="0" borderId="22" xfId="0" applyNumberFormat="1" applyFont="1" applyFill="1" applyBorder="1" applyAlignment="1">
      <alignment horizontal="center" vertical="center"/>
    </xf>
    <xf numFmtId="3" fontId="79" fillId="0" borderId="43" xfId="0" applyNumberFormat="1" applyFont="1" applyFill="1" applyBorder="1" applyAlignment="1">
      <alignment horizontal="center" vertical="center"/>
    </xf>
    <xf numFmtId="3" fontId="79" fillId="0" borderId="14" xfId="0" applyNumberFormat="1" applyFont="1" applyFill="1" applyBorder="1" applyAlignment="1">
      <alignment horizontal="center" vertical="center"/>
    </xf>
    <xf numFmtId="166" fontId="79" fillId="0" borderId="14" xfId="0" applyNumberFormat="1" applyFont="1" applyFill="1" applyBorder="1" applyAlignment="1">
      <alignment horizontal="center" vertical="center"/>
    </xf>
    <xf numFmtId="3" fontId="116" fillId="0" borderId="14" xfId="0" applyNumberFormat="1" applyFont="1" applyFill="1" applyBorder="1" applyAlignment="1">
      <alignment horizontal="center" vertical="center"/>
    </xf>
    <xf numFmtId="3" fontId="78" fillId="0" borderId="43" xfId="0" applyNumberFormat="1" applyFont="1" applyFill="1" applyBorder="1" applyAlignment="1">
      <alignment horizontal="center" vertical="center"/>
    </xf>
    <xf numFmtId="3" fontId="78" fillId="0" borderId="14" xfId="0" applyNumberFormat="1" applyFont="1" applyFill="1" applyBorder="1" applyAlignment="1">
      <alignment horizontal="center" vertical="center"/>
    </xf>
    <xf numFmtId="166" fontId="78" fillId="0" borderId="14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3" fontId="84" fillId="0" borderId="43" xfId="0" applyNumberFormat="1" applyFont="1" applyFill="1" applyBorder="1" applyAlignment="1">
      <alignment horizontal="center" vertical="center"/>
    </xf>
    <xf numFmtId="166" fontId="84" fillId="0" borderId="14" xfId="0" applyNumberFormat="1" applyFont="1" applyFill="1" applyBorder="1" applyAlignment="1">
      <alignment horizontal="center" vertical="center"/>
    </xf>
    <xf numFmtId="3" fontId="84" fillId="0" borderId="23" xfId="0" applyNumberFormat="1" applyFont="1" applyFill="1" applyBorder="1" applyAlignment="1">
      <alignment horizontal="center" vertical="center"/>
    </xf>
    <xf numFmtId="3" fontId="68" fillId="0" borderId="66" xfId="0" applyNumberFormat="1" applyFont="1" applyFill="1" applyBorder="1" applyAlignment="1">
      <alignment horizontal="center" vertical="center"/>
    </xf>
    <xf numFmtId="3" fontId="79" fillId="0" borderId="45" xfId="0" applyNumberFormat="1" applyFont="1" applyFill="1" applyBorder="1" applyAlignment="1">
      <alignment horizontal="center" vertical="center"/>
    </xf>
    <xf numFmtId="166" fontId="84" fillId="0" borderId="66" xfId="0" applyNumberFormat="1" applyFont="1" applyFill="1" applyBorder="1" applyAlignment="1">
      <alignment horizontal="center" vertical="center"/>
    </xf>
    <xf numFmtId="167" fontId="137" fillId="0" borderId="0" xfId="0" applyNumberFormat="1" applyFont="1" applyFill="1"/>
    <xf numFmtId="3" fontId="78" fillId="0" borderId="22" xfId="0" applyNumberFormat="1" applyFont="1" applyFill="1" applyBorder="1" applyAlignment="1">
      <alignment horizontal="center" vertical="center"/>
    </xf>
    <xf numFmtId="166" fontId="78" fillId="0" borderId="33" xfId="0" applyNumberFormat="1" applyFont="1" applyFill="1" applyBorder="1" applyAlignment="1">
      <alignment horizontal="center" vertical="center"/>
    </xf>
    <xf numFmtId="170" fontId="63" fillId="0" borderId="0" xfId="0" applyNumberFormat="1" applyFont="1" applyFill="1" applyAlignment="1">
      <alignment vertical="center"/>
    </xf>
    <xf numFmtId="0" fontId="78" fillId="0" borderId="5" xfId="0" applyFont="1" applyFill="1" applyBorder="1" applyAlignment="1">
      <alignment vertical="center"/>
    </xf>
    <xf numFmtId="0" fontId="78" fillId="0" borderId="10" xfId="0" applyFont="1" applyFill="1" applyBorder="1" applyAlignment="1">
      <alignment vertical="center"/>
    </xf>
    <xf numFmtId="1" fontId="63" fillId="0" borderId="0" xfId="0" applyNumberFormat="1" applyFont="1" applyFill="1" applyBorder="1"/>
    <xf numFmtId="0" fontId="78" fillId="0" borderId="31" xfId="0" applyFont="1" applyFill="1" applyBorder="1" applyAlignment="1">
      <alignment vertical="center"/>
    </xf>
    <xf numFmtId="0" fontId="78" fillId="0" borderId="9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left" wrapText="1"/>
    </xf>
    <xf numFmtId="0" fontId="79" fillId="0" borderId="0" xfId="0" applyFont="1" applyFill="1" applyBorder="1" applyAlignment="1">
      <alignment horizontal="right" vertical="center" wrapText="1"/>
    </xf>
    <xf numFmtId="3" fontId="78" fillId="0" borderId="48" xfId="0" applyNumberFormat="1" applyFont="1" applyFill="1" applyBorder="1" applyAlignment="1">
      <alignment horizontal="center" vertical="center" wrapText="1"/>
    </xf>
    <xf numFmtId="3" fontId="68" fillId="0" borderId="43" xfId="0" applyNumberFormat="1" applyFont="1" applyFill="1" applyBorder="1" applyAlignment="1">
      <alignment horizontal="center" vertical="center" wrapText="1"/>
    </xf>
    <xf numFmtId="3" fontId="79" fillId="0" borderId="43" xfId="0" applyNumberFormat="1" applyFont="1" applyFill="1" applyBorder="1" applyAlignment="1">
      <alignment horizontal="center" vertical="center" wrapText="1"/>
    </xf>
    <xf numFmtId="3" fontId="78" fillId="0" borderId="43" xfId="0" applyNumberFormat="1" applyFont="1" applyFill="1" applyBorder="1" applyAlignment="1">
      <alignment horizontal="center" vertical="center" wrapText="1"/>
    </xf>
    <xf numFmtId="3" fontId="78" fillId="0" borderId="14" xfId="0" applyNumberFormat="1" applyFont="1" applyFill="1" applyBorder="1" applyAlignment="1">
      <alignment horizontal="center" vertical="center" wrapText="1"/>
    </xf>
    <xf numFmtId="3" fontId="79" fillId="0" borderId="14" xfId="0" applyNumberFormat="1" applyFont="1" applyFill="1" applyBorder="1" applyAlignment="1">
      <alignment horizontal="center" vertical="center" wrapText="1"/>
    </xf>
    <xf numFmtId="3" fontId="78" fillId="0" borderId="66" xfId="0" applyNumberFormat="1" applyFont="1" applyFill="1" applyBorder="1" applyAlignment="1">
      <alignment horizontal="center" vertical="center" wrapText="1"/>
    </xf>
    <xf numFmtId="3" fontId="79" fillId="0" borderId="22" xfId="0" applyNumberFormat="1" applyFont="1" applyFill="1" applyBorder="1" applyAlignment="1">
      <alignment horizontal="center" vertical="center"/>
    </xf>
    <xf numFmtId="3" fontId="78" fillId="0" borderId="56" xfId="0" applyNumberFormat="1" applyFont="1" applyFill="1" applyBorder="1" applyAlignment="1">
      <alignment horizontal="center" vertical="center" wrapText="1"/>
    </xf>
    <xf numFmtId="167" fontId="78" fillId="0" borderId="12" xfId="0" applyNumberFormat="1" applyFont="1" applyFill="1" applyBorder="1" applyAlignment="1">
      <alignment horizontal="center" vertical="center" wrapText="1"/>
    </xf>
    <xf numFmtId="3" fontId="111" fillId="0" borderId="0" xfId="0" applyNumberFormat="1" applyFont="1" applyFill="1" applyBorder="1" applyAlignment="1">
      <alignment horizontal="center" vertical="center"/>
    </xf>
    <xf numFmtId="4" fontId="179" fillId="0" borderId="0" xfId="0" applyNumberFormat="1" applyFont="1" applyFill="1" applyAlignment="1">
      <alignment horizontal="center" vertical="center"/>
    </xf>
    <xf numFmtId="167" fontId="111" fillId="0" borderId="0" xfId="0" applyNumberFormat="1" applyFont="1" applyFill="1" applyAlignment="1">
      <alignment horizontal="center" vertical="center"/>
    </xf>
    <xf numFmtId="171" fontId="63" fillId="0" borderId="0" xfId="0" applyNumberFormat="1" applyFont="1" applyFill="1"/>
    <xf numFmtId="169" fontId="63" fillId="0" borderId="0" xfId="0" applyNumberFormat="1" applyFont="1" applyFill="1"/>
    <xf numFmtId="3" fontId="79" fillId="0" borderId="29" xfId="0" applyNumberFormat="1" applyFont="1" applyFill="1" applyBorder="1" applyAlignment="1">
      <alignment horizontal="center" vertical="center" wrapText="1"/>
    </xf>
    <xf numFmtId="167" fontId="79" fillId="0" borderId="14" xfId="0" applyNumberFormat="1" applyFont="1" applyFill="1" applyBorder="1" applyAlignment="1">
      <alignment horizontal="center" vertical="center" wrapText="1"/>
    </xf>
    <xf numFmtId="0" fontId="111" fillId="0" borderId="0" xfId="0" applyFont="1" applyFill="1" applyAlignment="1">
      <alignment wrapText="1"/>
    </xf>
    <xf numFmtId="3" fontId="78" fillId="0" borderId="16" xfId="0" applyNumberFormat="1" applyFont="1" applyFill="1" applyBorder="1" applyAlignment="1">
      <alignment horizontal="center" vertical="center" wrapText="1"/>
    </xf>
    <xf numFmtId="167" fontId="78" fillId="0" borderId="14" xfId="0" applyNumberFormat="1" applyFont="1" applyFill="1" applyBorder="1" applyAlignment="1">
      <alignment horizontal="center" vertical="center" wrapText="1"/>
    </xf>
    <xf numFmtId="3" fontId="79" fillId="0" borderId="16" xfId="0" applyNumberFormat="1" applyFont="1" applyFill="1" applyBorder="1" applyAlignment="1">
      <alignment horizontal="center" vertical="center" wrapText="1"/>
    </xf>
    <xf numFmtId="166" fontId="78" fillId="0" borderId="3" xfId="0" applyNumberFormat="1" applyFont="1" applyFill="1" applyBorder="1" applyAlignment="1">
      <alignment horizontal="center" vertical="center" wrapText="1"/>
    </xf>
    <xf numFmtId="166" fontId="78" fillId="0" borderId="14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Fill="1" applyAlignment="1">
      <alignment horizontal="center"/>
    </xf>
    <xf numFmtId="2" fontId="67" fillId="0" borderId="32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/>
    </xf>
    <xf numFmtId="3" fontId="68" fillId="0" borderId="1" xfId="0" applyNumberFormat="1" applyFont="1" applyFill="1" applyBorder="1" applyAlignment="1">
      <alignment horizontal="center" vertical="center"/>
    </xf>
    <xf numFmtId="3" fontId="68" fillId="0" borderId="3" xfId="0" applyNumberFormat="1" applyFont="1" applyFill="1" applyBorder="1" applyAlignment="1">
      <alignment horizontal="center" vertical="center"/>
    </xf>
    <xf numFmtId="167" fontId="68" fillId="0" borderId="32" xfId="0" applyNumberFormat="1" applyFont="1" applyFill="1" applyBorder="1" applyAlignment="1">
      <alignment horizontal="center" vertical="center"/>
    </xf>
    <xf numFmtId="3" fontId="68" fillId="0" borderId="55" xfId="0" applyNumberFormat="1" applyFont="1" applyFill="1" applyBorder="1" applyAlignment="1">
      <alignment horizontal="center" vertical="center" wrapText="1"/>
    </xf>
    <xf numFmtId="3" fontId="68" fillId="0" borderId="2" xfId="0" applyNumberFormat="1" applyFont="1" applyFill="1" applyBorder="1" applyAlignment="1">
      <alignment horizontal="center" vertical="center"/>
    </xf>
    <xf numFmtId="3" fontId="68" fillId="0" borderId="32" xfId="0" applyNumberFormat="1" applyFont="1" applyFill="1" applyBorder="1" applyAlignment="1">
      <alignment horizontal="center" vertical="center" wrapText="1"/>
    </xf>
    <xf numFmtId="3" fontId="68" fillId="0" borderId="5" xfId="0" applyNumberFormat="1" applyFont="1" applyFill="1" applyBorder="1" applyAlignment="1">
      <alignment horizontal="center" vertical="center"/>
    </xf>
    <xf numFmtId="3" fontId="68" fillId="0" borderId="31" xfId="0" applyNumberFormat="1" applyFont="1" applyFill="1" applyBorder="1" applyAlignment="1">
      <alignment horizontal="center" vertical="center"/>
    </xf>
    <xf numFmtId="167" fontId="68" fillId="0" borderId="55" xfId="0" applyNumberFormat="1" applyFont="1" applyFill="1" applyBorder="1" applyAlignment="1">
      <alignment horizontal="center" vertical="center"/>
    </xf>
    <xf numFmtId="166" fontId="68" fillId="0" borderId="32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top" wrapText="1"/>
    </xf>
    <xf numFmtId="0" fontId="67" fillId="0" borderId="5" xfId="0" applyFont="1" applyFill="1" applyBorder="1" applyAlignment="1">
      <alignment vertical="center" wrapText="1"/>
    </xf>
    <xf numFmtId="0" fontId="68" fillId="0" borderId="5" xfId="0" applyNumberFormat="1" applyFont="1" applyFill="1" applyBorder="1" applyAlignment="1">
      <alignment horizontal="center" vertical="center" wrapText="1"/>
    </xf>
    <xf numFmtId="4" fontId="68" fillId="0" borderId="0" xfId="0" applyNumberFormat="1" applyFont="1" applyFill="1" applyBorder="1" applyAlignment="1">
      <alignment horizontal="center" vertical="center"/>
    </xf>
    <xf numFmtId="168" fontId="63" fillId="0" borderId="0" xfId="0" applyNumberFormat="1" applyFont="1" applyFill="1"/>
    <xf numFmtId="0" fontId="79" fillId="0" borderId="31" xfId="0" applyFont="1" applyFill="1" applyBorder="1" applyAlignment="1">
      <alignment vertical="center"/>
    </xf>
    <xf numFmtId="0" fontId="68" fillId="0" borderId="31" xfId="0" applyNumberFormat="1" applyFont="1" applyFill="1" applyBorder="1" applyAlignment="1">
      <alignment horizontal="center" vertical="center"/>
    </xf>
    <xf numFmtId="0" fontId="67" fillId="0" borderId="55" xfId="0" applyFont="1" applyFill="1" applyBorder="1" applyAlignment="1">
      <alignment vertical="center"/>
    </xf>
    <xf numFmtId="0" fontId="68" fillId="0" borderId="55" xfId="0" applyNumberFormat="1" applyFont="1" applyFill="1" applyBorder="1" applyAlignment="1">
      <alignment horizontal="center" vertical="center"/>
    </xf>
    <xf numFmtId="166" fontId="68" fillId="0" borderId="0" xfId="0" applyNumberFormat="1" applyFont="1" applyFill="1" applyBorder="1" applyAlignment="1">
      <alignment horizontal="center" vertical="center" wrapText="1"/>
    </xf>
    <xf numFmtId="0" fontId="67" fillId="0" borderId="55" xfId="0" applyFont="1" applyFill="1" applyBorder="1" applyAlignment="1">
      <alignment horizontal="left" vertical="center" wrapText="1"/>
    </xf>
    <xf numFmtId="166" fontId="68" fillId="0" borderId="0" xfId="0" applyNumberFormat="1" applyFont="1" applyFill="1" applyBorder="1" applyAlignment="1">
      <alignment horizontal="center" vertical="center"/>
    </xf>
    <xf numFmtId="168" fontId="64" fillId="0" borderId="0" xfId="0" applyNumberFormat="1" applyFont="1" applyFill="1" applyBorder="1" applyAlignment="1">
      <alignment horizontal="center" vertical="center"/>
    </xf>
    <xf numFmtId="167" fontId="63" fillId="0" borderId="0" xfId="0" applyNumberFormat="1" applyFont="1" applyFill="1" applyBorder="1"/>
    <xf numFmtId="0" fontId="78" fillId="0" borderId="0" xfId="0" applyFont="1" applyFill="1" applyBorder="1" applyAlignment="1">
      <alignment horizontal="left" vertical="justify" wrapText="1"/>
    </xf>
    <xf numFmtId="0" fontId="79" fillId="0" borderId="0" xfId="0" applyFont="1" applyFill="1" applyBorder="1" applyAlignment="1">
      <alignment horizontal="left" vertical="justify" wrapText="1"/>
    </xf>
    <xf numFmtId="0" fontId="68" fillId="0" borderId="0" xfId="0" applyFont="1" applyFill="1" applyBorder="1"/>
    <xf numFmtId="0" fontId="68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/>
    </xf>
    <xf numFmtId="0" fontId="153" fillId="0" borderId="0" xfId="0" applyFont="1" applyFill="1" applyBorder="1" applyAlignment="1">
      <alignment vertical="center"/>
    </xf>
    <xf numFmtId="0" fontId="64" fillId="0" borderId="0" xfId="0" applyFont="1" applyFill="1" applyBorder="1"/>
    <xf numFmtId="167" fontId="64" fillId="0" borderId="0" xfId="0" applyNumberFormat="1" applyFont="1" applyFill="1" applyBorder="1" applyAlignment="1">
      <alignment horizontal="center"/>
    </xf>
    <xf numFmtId="0" fontId="154" fillId="0" borderId="0" xfId="0" applyFont="1" applyFill="1" applyBorder="1"/>
    <xf numFmtId="0" fontId="152" fillId="0" borderId="0" xfId="0" applyFont="1" applyFill="1" applyBorder="1" applyAlignment="1">
      <alignment vertical="center"/>
    </xf>
    <xf numFmtId="166" fontId="63" fillId="0" borderId="0" xfId="0" applyNumberFormat="1" applyFont="1" applyFill="1"/>
    <xf numFmtId="0" fontId="75" fillId="0" borderId="0" xfId="0" applyFont="1" applyFill="1" applyBorder="1" applyAlignment="1">
      <alignment horizontal="left" vertical="center" wrapText="1"/>
    </xf>
    <xf numFmtId="3" fontId="79" fillId="3" borderId="19" xfId="0" applyNumberFormat="1" applyFont="1" applyFill="1" applyBorder="1" applyAlignment="1">
      <alignment horizontal="center" vertical="center"/>
    </xf>
    <xf numFmtId="166" fontId="63" fillId="0" borderId="0" xfId="0" applyNumberFormat="1" applyFont="1" applyFill="1" applyBorder="1"/>
    <xf numFmtId="0" fontId="136" fillId="0" borderId="0" xfId="0" applyFont="1" applyFill="1" applyBorder="1"/>
    <xf numFmtId="167" fontId="81" fillId="0" borderId="0" xfId="0" applyNumberFormat="1" applyFont="1" applyFill="1" applyBorder="1" applyAlignment="1">
      <alignment horizontal="center" vertical="center" wrapText="1"/>
    </xf>
    <xf numFmtId="174" fontId="81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/>
    <xf numFmtId="167" fontId="136" fillId="0" borderId="0" xfId="0" applyNumberFormat="1" applyFont="1" applyFill="1" applyBorder="1"/>
    <xf numFmtId="167" fontId="136" fillId="0" borderId="0" xfId="0" applyNumberFormat="1" applyFont="1" applyFill="1" applyBorder="1" applyAlignment="1">
      <alignment horizontal="center"/>
    </xf>
    <xf numFmtId="0" fontId="96" fillId="0" borderId="0" xfId="0" applyFont="1" applyFill="1" applyBorder="1" applyAlignment="1"/>
    <xf numFmtId="0" fontId="87" fillId="0" borderId="0" xfId="0" applyFont="1" applyFill="1" applyBorder="1" applyAlignment="1">
      <alignment horizontal="center"/>
    </xf>
    <xf numFmtId="167" fontId="64" fillId="0" borderId="0" xfId="0" applyNumberFormat="1" applyFont="1" applyFill="1" applyBorder="1"/>
    <xf numFmtId="166" fontId="141" fillId="0" borderId="0" xfId="0" applyNumberFormat="1" applyFont="1" applyFill="1" applyBorder="1"/>
    <xf numFmtId="166" fontId="68" fillId="0" borderId="31" xfId="0" applyNumberFormat="1" applyFont="1" applyFill="1" applyBorder="1" applyAlignment="1">
      <alignment horizontal="center" vertical="center"/>
    </xf>
    <xf numFmtId="168" fontId="63" fillId="0" borderId="0" xfId="0" applyNumberFormat="1" applyFont="1" applyFill="1" applyBorder="1" applyAlignment="1">
      <alignment horizontal="center"/>
    </xf>
    <xf numFmtId="168" fontId="100" fillId="0" borderId="0" xfId="0" applyNumberFormat="1" applyFont="1" applyFill="1" applyAlignment="1">
      <alignment horizontal="left" vertical="top"/>
    </xf>
    <xf numFmtId="168" fontId="100" fillId="0" borderId="0" xfId="0" applyNumberFormat="1" applyFont="1" applyFill="1" applyBorder="1" applyAlignment="1">
      <alignment horizontal="left" vertical="top"/>
    </xf>
    <xf numFmtId="169" fontId="63" fillId="0" borderId="0" xfId="0" applyNumberFormat="1" applyFont="1" applyFill="1" applyBorder="1"/>
    <xf numFmtId="0" fontId="63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Alignment="1">
      <alignment wrapText="1"/>
    </xf>
    <xf numFmtId="0" fontId="68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wrapText="1"/>
    </xf>
    <xf numFmtId="166" fontId="64" fillId="0" borderId="0" xfId="0" applyNumberFormat="1" applyFont="1" applyFill="1" applyBorder="1" applyAlignment="1">
      <alignment horizontal="center" vertical="center" wrapText="1"/>
    </xf>
    <xf numFmtId="166" fontId="67" fillId="0" borderId="5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left" vertical="center"/>
    </xf>
    <xf numFmtId="1" fontId="86" fillId="0" borderId="0" xfId="0" applyNumberFormat="1" applyFont="1" applyFill="1" applyBorder="1" applyAlignment="1">
      <alignment horizontal="center" vertical="center"/>
    </xf>
    <xf numFmtId="1" fontId="81" fillId="0" borderId="0" xfId="0" applyNumberFormat="1" applyFont="1" applyFill="1" applyBorder="1" applyAlignment="1">
      <alignment horizontal="center" vertical="center"/>
    </xf>
    <xf numFmtId="2" fontId="63" fillId="0" borderId="0" xfId="0" applyNumberFormat="1" applyFont="1" applyFill="1" applyBorder="1"/>
    <xf numFmtId="2" fontId="81" fillId="0" borderId="0" xfId="0" applyNumberFormat="1" applyFont="1" applyFill="1" applyBorder="1" applyAlignment="1">
      <alignment horizontal="center" vertical="center"/>
    </xf>
    <xf numFmtId="4" fontId="81" fillId="0" borderId="0" xfId="0" applyNumberFormat="1" applyFont="1" applyFill="1" applyBorder="1" applyAlignment="1">
      <alignment horizontal="center" vertical="center"/>
    </xf>
    <xf numFmtId="0" fontId="81" fillId="0" borderId="0" xfId="0" applyNumberFormat="1" applyFont="1" applyFill="1" applyBorder="1" applyAlignment="1">
      <alignment horizontal="center" vertical="center"/>
    </xf>
    <xf numFmtId="167" fontId="63" fillId="0" borderId="0" xfId="0" applyNumberFormat="1" applyFont="1" applyFill="1" applyBorder="1" applyAlignment="1">
      <alignment horizontal="left" vertical="center" wrapText="1"/>
    </xf>
    <xf numFmtId="0" fontId="64" fillId="0" borderId="0" xfId="0" applyFont="1" applyFill="1" applyAlignment="1">
      <alignment horizontal="left"/>
    </xf>
    <xf numFmtId="2" fontId="64" fillId="0" borderId="0" xfId="0" applyNumberFormat="1" applyFont="1" applyFill="1" applyBorder="1"/>
    <xf numFmtId="0" fontId="64" fillId="0" borderId="0" xfId="0" applyFont="1" applyFill="1"/>
    <xf numFmtId="167" fontId="0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166" fontId="99" fillId="0" borderId="0" xfId="0" applyNumberFormat="1" applyFont="1" applyFill="1" applyBorder="1" applyAlignment="1">
      <alignment horizontal="center" vertical="center"/>
    </xf>
    <xf numFmtId="167" fontId="99" fillId="0" borderId="0" xfId="0" applyNumberFormat="1" applyFont="1" applyFill="1" applyBorder="1" applyAlignment="1">
      <alignment horizontal="center" vertical="center"/>
    </xf>
    <xf numFmtId="0" fontId="99" fillId="0" borderId="0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vertical="top" wrapText="1"/>
    </xf>
    <xf numFmtId="0" fontId="88" fillId="0" borderId="0" xfId="0" applyFont="1" applyFill="1" applyBorder="1" applyAlignment="1">
      <alignment horizontal="center" vertical="top" wrapText="1"/>
    </xf>
    <xf numFmtId="0" fontId="87" fillId="0" borderId="0" xfId="0" applyFont="1" applyFill="1" applyBorder="1" applyAlignment="1">
      <alignment vertical="top" wrapText="1"/>
    </xf>
    <xf numFmtId="0" fontId="87" fillId="0" borderId="0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vertical="top" wrapText="1"/>
    </xf>
    <xf numFmtId="0" fontId="87" fillId="0" borderId="0" xfId="0" applyFont="1" applyFill="1" applyBorder="1" applyAlignment="1">
      <alignment horizontal="center" vertical="top" wrapText="1"/>
    </xf>
    <xf numFmtId="4" fontId="81" fillId="0" borderId="0" xfId="0" applyNumberFormat="1" applyFont="1" applyFill="1" applyBorder="1" applyAlignment="1">
      <alignment horizontal="center" vertical="center" wrapText="1"/>
    </xf>
    <xf numFmtId="2" fontId="81" fillId="0" borderId="0" xfId="0" applyNumberFormat="1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vertical="top" wrapText="1"/>
    </xf>
    <xf numFmtId="0" fontId="97" fillId="0" borderId="0" xfId="0" applyFont="1" applyFill="1" applyBorder="1" applyAlignment="1">
      <alignment horizontal="center" vertical="top" wrapText="1"/>
    </xf>
    <xf numFmtId="0" fontId="81" fillId="0" borderId="0" xfId="0" applyNumberFormat="1" applyFont="1" applyFill="1" applyBorder="1" applyAlignment="1">
      <alignment horizontal="center" vertical="center" wrapText="1"/>
    </xf>
    <xf numFmtId="0" fontId="87" fillId="0" borderId="0" xfId="0" applyFont="1" applyFill="1" applyBorder="1" applyAlignment="1"/>
    <xf numFmtId="0" fontId="64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/>
    </xf>
    <xf numFmtId="0" fontId="87" fillId="0" borderId="0" xfId="0" applyFont="1" applyFill="1" applyBorder="1" applyAlignment="1">
      <alignment horizontal="left" vertical="top" wrapText="1"/>
    </xf>
    <xf numFmtId="0" fontId="63" fillId="0" borderId="0" xfId="0" applyFont="1" applyFill="1" applyBorder="1" applyAlignment="1">
      <alignment vertical="center"/>
    </xf>
    <xf numFmtId="0" fontId="185" fillId="0" borderId="0" xfId="0" applyFont="1" applyFill="1" applyBorder="1" applyAlignment="1">
      <alignment vertical="center"/>
    </xf>
    <xf numFmtId="4" fontId="185" fillId="0" borderId="0" xfId="0" applyNumberFormat="1" applyFont="1" applyFill="1" applyBorder="1" applyAlignment="1">
      <alignment vertical="center"/>
    </xf>
    <xf numFmtId="0" fontId="111" fillId="0" borderId="0" xfId="0" applyFont="1" applyFill="1" applyBorder="1" applyAlignment="1">
      <alignment vertical="center"/>
    </xf>
    <xf numFmtId="166" fontId="186" fillId="0" borderId="0" xfId="0" applyNumberFormat="1" applyFont="1" applyFill="1" applyBorder="1" applyAlignment="1">
      <alignment vertical="center"/>
    </xf>
    <xf numFmtId="166" fontId="183" fillId="0" borderId="0" xfId="0" applyNumberFormat="1" applyFont="1" applyFill="1" applyBorder="1" applyAlignment="1">
      <alignment vertical="center"/>
    </xf>
    <xf numFmtId="0" fontId="64" fillId="0" borderId="0" xfId="0" applyFont="1" applyFill="1" applyBorder="1" applyAlignment="1"/>
    <xf numFmtId="0" fontId="114" fillId="0" borderId="0" xfId="0" applyFont="1" applyFill="1" applyBorder="1" applyAlignment="1">
      <alignment horizontal="center"/>
    </xf>
    <xf numFmtId="0" fontId="95" fillId="0" borderId="0" xfId="0" applyFont="1" applyFill="1" applyBorder="1" applyAlignment="1">
      <alignment vertical="center"/>
    </xf>
    <xf numFmtId="0" fontId="95" fillId="0" borderId="0" xfId="0" applyFont="1" applyFill="1" applyBorder="1" applyAlignment="1">
      <alignment vertical="center" wrapText="1"/>
    </xf>
    <xf numFmtId="170" fontId="87" fillId="0" borderId="0" xfId="0" applyNumberFormat="1" applyFont="1" applyFill="1" applyBorder="1" applyAlignment="1">
      <alignment vertical="center"/>
    </xf>
    <xf numFmtId="170" fontId="63" fillId="0" borderId="0" xfId="0" applyNumberFormat="1" applyFont="1" applyFill="1" applyBorder="1"/>
    <xf numFmtId="2" fontId="87" fillId="0" borderId="0" xfId="0" applyNumberFormat="1" applyFont="1" applyFill="1" applyBorder="1" applyAlignment="1">
      <alignment vertical="center"/>
    </xf>
    <xf numFmtId="4" fontId="87" fillId="0" borderId="0" xfId="0" applyNumberFormat="1" applyFont="1" applyFill="1" applyBorder="1" applyAlignment="1">
      <alignment vertical="center"/>
    </xf>
    <xf numFmtId="1" fontId="87" fillId="0" borderId="0" xfId="0" applyNumberFormat="1" applyFont="1" applyFill="1" applyBorder="1" applyAlignment="1">
      <alignment vertical="center"/>
    </xf>
    <xf numFmtId="0" fontId="188" fillId="0" borderId="0" xfId="0" applyNumberFormat="1" applyFont="1" applyFill="1" applyBorder="1" applyAlignment="1">
      <alignment vertical="center" wrapText="1"/>
    </xf>
    <xf numFmtId="0" fontId="87" fillId="0" borderId="0" xfId="0" applyFont="1" applyFill="1" applyBorder="1"/>
    <xf numFmtId="2" fontId="87" fillId="0" borderId="0" xfId="0" applyNumberFormat="1" applyFont="1" applyFill="1" applyBorder="1" applyAlignment="1">
      <alignment horizontal="center" vertical="center"/>
    </xf>
    <xf numFmtId="0" fontId="88" fillId="0" borderId="0" xfId="0" applyNumberFormat="1" applyFont="1" applyFill="1" applyBorder="1" applyAlignment="1">
      <alignment vertical="center" wrapText="1"/>
    </xf>
    <xf numFmtId="0" fontId="88" fillId="0" borderId="9" xfId="0" applyNumberFormat="1" applyFont="1" applyFill="1" applyBorder="1" applyAlignment="1">
      <alignment vertical="center" wrapText="1"/>
    </xf>
    <xf numFmtId="2" fontId="215" fillId="0" borderId="0" xfId="0" applyNumberFormat="1" applyFont="1" applyFill="1" applyBorder="1" applyAlignment="1">
      <alignment horizontal="center" vertical="center"/>
    </xf>
    <xf numFmtId="0" fontId="187" fillId="0" borderId="0" xfId="0" applyFont="1" applyFill="1" applyBorder="1"/>
    <xf numFmtId="0" fontId="215" fillId="0" borderId="0" xfId="0" applyFont="1" applyFill="1" applyBorder="1"/>
    <xf numFmtId="0" fontId="87" fillId="0" borderId="0" xfId="19" applyFont="1" applyFill="1" applyBorder="1" applyAlignment="1">
      <alignment vertical="center"/>
    </xf>
    <xf numFmtId="0" fontId="163" fillId="0" borderId="4" xfId="19" applyFont="1" applyFill="1" applyBorder="1"/>
    <xf numFmtId="0" fontId="164" fillId="0" borderId="4" xfId="19" applyFont="1" applyFill="1" applyBorder="1" applyAlignment="1">
      <alignment horizontal="left"/>
    </xf>
    <xf numFmtId="49" fontId="87" fillId="0" borderId="0" xfId="19" applyNumberFormat="1" applyFont="1" applyFill="1" applyBorder="1" applyAlignment="1">
      <alignment vertical="center"/>
    </xf>
    <xf numFmtId="0" fontId="89" fillId="0" borderId="0" xfId="292" applyFont="1" applyFill="1" applyBorder="1"/>
    <xf numFmtId="0" fontId="87" fillId="0" borderId="0" xfId="292" applyFont="1" applyFill="1" applyBorder="1" applyAlignment="1">
      <alignment vertical="center"/>
    </xf>
    <xf numFmtId="0" fontId="108" fillId="0" borderId="0" xfId="19" applyFont="1" applyFill="1" applyBorder="1" applyAlignment="1">
      <alignment vertical="center"/>
    </xf>
    <xf numFmtId="0" fontId="87" fillId="0" borderId="0" xfId="292" applyFont="1" applyFill="1" applyAlignment="1">
      <alignment vertical="center"/>
    </xf>
    <xf numFmtId="0" fontId="209" fillId="0" borderId="0" xfId="603" applyFont="1" applyFill="1" applyBorder="1" applyAlignment="1">
      <alignment vertical="center"/>
    </xf>
    <xf numFmtId="0" fontId="88" fillId="0" borderId="0" xfId="19" applyFont="1" applyFill="1" applyAlignment="1">
      <alignment vertical="center"/>
    </xf>
    <xf numFmtId="3" fontId="89" fillId="0" borderId="0" xfId="621" applyNumberFormat="1" applyFont="1" applyFill="1" applyAlignment="1">
      <alignment horizontal="left" vertical="center"/>
    </xf>
    <xf numFmtId="0" fontId="170" fillId="0" borderId="0" xfId="19" applyFont="1" applyFill="1" applyAlignment="1">
      <alignment vertical="center"/>
    </xf>
    <xf numFmtId="3" fontId="89" fillId="0" borderId="0" xfId="621" applyNumberFormat="1" applyFont="1" applyFill="1" applyAlignment="1">
      <alignment horizontal="left"/>
    </xf>
    <xf numFmtId="0" fontId="89" fillId="0" borderId="0" xfId="19" applyFont="1" applyFill="1" applyAlignment="1">
      <alignment vertical="center"/>
    </xf>
    <xf numFmtId="2" fontId="187" fillId="0" borderId="0" xfId="0" applyNumberFormat="1" applyFont="1" applyFill="1" applyBorder="1"/>
    <xf numFmtId="2" fontId="87" fillId="0" borderId="0" xfId="0" applyNumberFormat="1" applyFont="1" applyFill="1" applyBorder="1"/>
    <xf numFmtId="49" fontId="87" fillId="0" borderId="0" xfId="0" applyNumberFormat="1" applyFont="1" applyFill="1" applyBorder="1" applyAlignment="1">
      <alignment horizontal="center" vertical="center" wrapText="1"/>
    </xf>
    <xf numFmtId="2" fontId="87" fillId="0" borderId="0" xfId="0" applyNumberFormat="1" applyFont="1" applyFill="1" applyBorder="1" applyAlignment="1">
      <alignment horizontal="center" vertical="center" wrapText="1"/>
    </xf>
    <xf numFmtId="2" fontId="188" fillId="0" borderId="0" xfId="0" applyNumberFormat="1" applyFont="1" applyFill="1" applyBorder="1" applyAlignment="1">
      <alignment horizontal="center" vertical="center" wrapText="1"/>
    </xf>
    <xf numFmtId="0" fontId="215" fillId="0" borderId="0" xfId="0" applyFont="1" applyFill="1" applyBorder="1" applyAlignment="1">
      <alignment horizontal="center"/>
    </xf>
    <xf numFmtId="0" fontId="78" fillId="0" borderId="50" xfId="0" applyFont="1" applyFill="1" applyBorder="1" applyAlignment="1">
      <alignment horizontal="center" vertical="center"/>
    </xf>
    <xf numFmtId="0" fontId="78" fillId="0" borderId="32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2" fontId="78" fillId="0" borderId="52" xfId="0" applyNumberFormat="1" applyFont="1" applyFill="1" applyBorder="1" applyAlignment="1">
      <alignment horizontal="center" vertical="center" wrapText="1"/>
    </xf>
    <xf numFmtId="166" fontId="68" fillId="2" borderId="0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right"/>
    </xf>
    <xf numFmtId="166" fontId="79" fillId="0" borderId="33" xfId="0" applyNumberFormat="1" applyFont="1" applyFill="1" applyBorder="1" applyAlignment="1">
      <alignment horizontal="center" vertical="center"/>
    </xf>
    <xf numFmtId="166" fontId="68" fillId="0" borderId="1" xfId="0" applyNumberFormat="1" applyFont="1" applyFill="1" applyBorder="1" applyAlignment="1">
      <alignment horizontal="center" vertical="center"/>
    </xf>
    <xf numFmtId="3" fontId="78" fillId="2" borderId="2" xfId="0" applyNumberFormat="1" applyFont="1" applyFill="1" applyBorder="1" applyAlignment="1">
      <alignment horizontal="center" vertical="center"/>
    </xf>
    <xf numFmtId="3" fontId="79" fillId="2" borderId="0" xfId="0" applyNumberFormat="1" applyFont="1" applyFill="1" applyBorder="1" applyAlignment="1">
      <alignment horizontal="center" vertical="center" wrapText="1"/>
    </xf>
    <xf numFmtId="3" fontId="78" fillId="2" borderId="14" xfId="0" applyNumberFormat="1" applyFont="1" applyFill="1" applyBorder="1" applyAlignment="1">
      <alignment horizontal="center" vertical="center"/>
    </xf>
    <xf numFmtId="0" fontId="76" fillId="2" borderId="48" xfId="0" applyNumberFormat="1" applyFont="1" applyFill="1" applyBorder="1" applyAlignment="1">
      <alignment horizontal="center" vertical="center"/>
    </xf>
    <xf numFmtId="3" fontId="78" fillId="2" borderId="22" xfId="0" applyNumberFormat="1" applyFont="1" applyFill="1" applyBorder="1" applyAlignment="1">
      <alignment horizontal="center" vertical="center"/>
    </xf>
    <xf numFmtId="166" fontId="78" fillId="2" borderId="33" xfId="0" applyNumberFormat="1" applyFont="1" applyFill="1" applyBorder="1" applyAlignment="1">
      <alignment horizontal="center" vertical="center"/>
    </xf>
    <xf numFmtId="0" fontId="76" fillId="2" borderId="43" xfId="0" applyNumberFormat="1" applyFont="1" applyFill="1" applyBorder="1" applyAlignment="1">
      <alignment horizontal="center" vertical="center"/>
    </xf>
    <xf numFmtId="166" fontId="78" fillId="2" borderId="29" xfId="0" applyNumberFormat="1" applyFont="1" applyFill="1" applyBorder="1" applyAlignment="1">
      <alignment horizontal="center" vertical="center"/>
    </xf>
    <xf numFmtId="0" fontId="112" fillId="2" borderId="45" xfId="0" applyNumberFormat="1" applyFont="1" applyFill="1" applyBorder="1" applyAlignment="1">
      <alignment horizontal="center" vertical="center"/>
    </xf>
    <xf numFmtId="3" fontId="78" fillId="2" borderId="66" xfId="0" applyNumberFormat="1" applyFont="1" applyFill="1" applyBorder="1" applyAlignment="1">
      <alignment horizontal="center" vertical="center"/>
    </xf>
    <xf numFmtId="166" fontId="78" fillId="2" borderId="31" xfId="0" applyNumberFormat="1" applyFont="1" applyFill="1" applyBorder="1" applyAlignment="1">
      <alignment horizontal="center" vertical="center"/>
    </xf>
    <xf numFmtId="166" fontId="68" fillId="2" borderId="2" xfId="0" applyNumberFormat="1" applyFont="1" applyFill="1" applyBorder="1" applyAlignment="1">
      <alignment horizontal="center" vertical="center"/>
    </xf>
    <xf numFmtId="0" fontId="67" fillId="2" borderId="3" xfId="0" applyFont="1" applyFill="1" applyBorder="1" applyAlignment="1">
      <alignment vertical="center" wrapText="1"/>
    </xf>
    <xf numFmtId="0" fontId="68" fillId="2" borderId="5" xfId="0" applyNumberFormat="1" applyFont="1" applyFill="1" applyBorder="1" applyAlignment="1">
      <alignment horizontal="center" vertical="center"/>
    </xf>
    <xf numFmtId="0" fontId="63" fillId="2" borderId="1" xfId="0" applyFont="1" applyFill="1" applyBorder="1" applyAlignment="1">
      <alignment horizontal="center" vertical="center"/>
    </xf>
    <xf numFmtId="0" fontId="63" fillId="2" borderId="10" xfId="0" applyFont="1" applyFill="1" applyBorder="1" applyAlignment="1">
      <alignment horizontal="center" vertical="center"/>
    </xf>
    <xf numFmtId="0" fontId="63" fillId="2" borderId="1" xfId="0" applyFont="1" applyFill="1" applyBorder="1" applyAlignment="1">
      <alignment vertical="center"/>
    </xf>
    <xf numFmtId="0" fontId="63" fillId="2" borderId="1" xfId="0" applyFont="1" applyFill="1" applyBorder="1"/>
    <xf numFmtId="0" fontId="63" fillId="2" borderId="10" xfId="0" applyFont="1" applyFill="1" applyBorder="1"/>
    <xf numFmtId="0" fontId="68" fillId="2" borderId="3" xfId="0" applyFont="1" applyFill="1" applyBorder="1" applyAlignment="1">
      <alignment vertical="center"/>
    </xf>
    <xf numFmtId="0" fontId="68" fillId="2" borderId="4" xfId="0" applyFont="1" applyFill="1" applyBorder="1" applyAlignment="1">
      <alignment horizontal="center" vertical="center"/>
    </xf>
    <xf numFmtId="167" fontId="63" fillId="2" borderId="3" xfId="0" applyNumberFormat="1" applyFont="1" applyFill="1" applyBorder="1"/>
    <xf numFmtId="0" fontId="68" fillId="2" borderId="2" xfId="0" applyFont="1" applyFill="1" applyBorder="1" applyAlignment="1">
      <alignment vertical="center" wrapText="1"/>
    </xf>
    <xf numFmtId="0" fontId="68" fillId="2" borderId="31" xfId="0" applyFont="1" applyFill="1" applyBorder="1" applyAlignment="1">
      <alignment horizontal="center" vertical="center"/>
    </xf>
    <xf numFmtId="166" fontId="68" fillId="2" borderId="9" xfId="0" applyNumberFormat="1" applyFont="1" applyFill="1" applyBorder="1" applyAlignment="1">
      <alignment horizontal="center" vertical="center"/>
    </xf>
    <xf numFmtId="167" fontId="63" fillId="2" borderId="2" xfId="0" applyNumberFormat="1" applyFont="1" applyFill="1" applyBorder="1"/>
    <xf numFmtId="167" fontId="63" fillId="2" borderId="9" xfId="0" applyNumberFormat="1" applyFont="1" applyFill="1" applyBorder="1"/>
    <xf numFmtId="166" fontId="68" fillId="0" borderId="3" xfId="0" applyNumberFormat="1" applyFont="1" applyFill="1" applyBorder="1" applyAlignment="1">
      <alignment horizontal="center" vertical="center" wrapText="1"/>
    </xf>
    <xf numFmtId="166" fontId="68" fillId="0" borderId="2" xfId="0" applyNumberFormat="1" applyFont="1" applyFill="1" applyBorder="1" applyAlignment="1">
      <alignment horizontal="center" vertical="center"/>
    </xf>
    <xf numFmtId="166" fontId="79" fillId="0" borderId="1" xfId="0" applyNumberFormat="1" applyFont="1" applyFill="1" applyBorder="1" applyAlignment="1">
      <alignment horizontal="center" vertical="center"/>
    </xf>
    <xf numFmtId="0" fontId="81" fillId="0" borderId="56" xfId="0" applyFont="1" applyFill="1" applyBorder="1" applyAlignment="1">
      <alignment horizontal="center" vertical="top" wrapText="1"/>
    </xf>
    <xf numFmtId="0" fontId="81" fillId="0" borderId="11" xfId="0" applyFont="1" applyFill="1" applyBorder="1" applyAlignment="1">
      <alignment horizontal="center" wrapText="1"/>
    </xf>
    <xf numFmtId="0" fontId="81" fillId="0" borderId="59" xfId="0" applyFont="1" applyFill="1" applyBorder="1" applyAlignment="1">
      <alignment horizontal="center" wrapText="1"/>
    </xf>
    <xf numFmtId="0" fontId="81" fillId="0" borderId="57" xfId="0" applyFont="1" applyFill="1" applyBorder="1" applyAlignment="1">
      <alignment horizontal="center" wrapText="1"/>
    </xf>
    <xf numFmtId="167" fontId="81" fillId="0" borderId="59" xfId="0" applyNumberFormat="1" applyFont="1" applyFill="1" applyBorder="1" applyAlignment="1">
      <alignment horizontal="center" wrapText="1"/>
    </xf>
    <xf numFmtId="167" fontId="81" fillId="0" borderId="57" xfId="0" applyNumberFormat="1" applyFont="1" applyFill="1" applyBorder="1" applyAlignment="1">
      <alignment horizontal="center" wrapText="1"/>
    </xf>
    <xf numFmtId="0" fontId="81" fillId="0" borderId="29" xfId="0" applyFont="1" applyFill="1" applyBorder="1" applyAlignment="1">
      <alignment horizontal="center" vertical="top" wrapText="1"/>
    </xf>
    <xf numFmtId="0" fontId="81" fillId="0" borderId="17" xfId="0" applyFont="1" applyFill="1" applyBorder="1" applyAlignment="1">
      <alignment horizontal="center" wrapText="1"/>
    </xf>
    <xf numFmtId="0" fontId="81" fillId="0" borderId="58" xfId="0" applyFont="1" applyFill="1" applyBorder="1" applyAlignment="1">
      <alignment horizontal="center" wrapText="1"/>
    </xf>
    <xf numFmtId="0" fontId="81" fillId="0" borderId="18" xfId="0" applyFont="1" applyFill="1" applyBorder="1" applyAlignment="1">
      <alignment horizontal="center" wrapText="1"/>
    </xf>
    <xf numFmtId="167" fontId="81" fillId="0" borderId="58" xfId="0" applyNumberFormat="1" applyFont="1" applyFill="1" applyBorder="1" applyAlignment="1">
      <alignment horizontal="center" wrapText="1"/>
    </xf>
    <xf numFmtId="167" fontId="81" fillId="0" borderId="18" xfId="0" applyNumberFormat="1" applyFont="1" applyFill="1" applyBorder="1" applyAlignment="1">
      <alignment horizontal="center" wrapText="1"/>
    </xf>
    <xf numFmtId="2" fontId="81" fillId="0" borderId="18" xfId="0" applyNumberFormat="1" applyFont="1" applyFill="1" applyBorder="1" applyAlignment="1">
      <alignment horizontal="center" wrapText="1"/>
    </xf>
    <xf numFmtId="0" fontId="81" fillId="0" borderId="36" xfId="0" applyFont="1" applyFill="1" applyBorder="1" applyAlignment="1">
      <alignment horizontal="center" vertical="top" wrapText="1"/>
    </xf>
    <xf numFmtId="0" fontId="81" fillId="0" borderId="46" xfId="0" applyFont="1" applyFill="1" applyBorder="1" applyAlignment="1">
      <alignment horizontal="center" wrapText="1"/>
    </xf>
    <xf numFmtId="167" fontId="81" fillId="0" borderId="61" xfId="0" applyNumberFormat="1" applyFont="1" applyFill="1" applyBorder="1" applyAlignment="1">
      <alignment horizontal="center" wrapText="1"/>
    </xf>
    <xf numFmtId="2" fontId="81" fillId="0" borderId="37" xfId="0" applyNumberFormat="1" applyFont="1" applyFill="1" applyBorder="1" applyAlignment="1">
      <alignment horizontal="center" wrapText="1"/>
    </xf>
    <xf numFmtId="167" fontId="81" fillId="0" borderId="37" xfId="0" applyNumberFormat="1" applyFont="1" applyFill="1" applyBorder="1" applyAlignment="1">
      <alignment horizontal="center" wrapText="1"/>
    </xf>
    <xf numFmtId="49" fontId="81" fillId="0" borderId="12" xfId="0" applyNumberFormat="1" applyFont="1" applyFill="1" applyBorder="1" applyAlignment="1">
      <alignment horizontal="center" vertical="top" wrapText="1"/>
    </xf>
    <xf numFmtId="2" fontId="81" fillId="0" borderId="57" xfId="0" applyNumberFormat="1" applyFont="1" applyFill="1" applyBorder="1" applyAlignment="1">
      <alignment horizontal="center" wrapText="1"/>
    </xf>
    <xf numFmtId="167" fontId="81" fillId="0" borderId="11" xfId="0" applyNumberFormat="1" applyFont="1" applyFill="1" applyBorder="1" applyAlignment="1">
      <alignment horizontal="center" wrapText="1"/>
    </xf>
    <xf numFmtId="49" fontId="81" fillId="0" borderId="23" xfId="0" applyNumberFormat="1" applyFont="1" applyFill="1" applyBorder="1" applyAlignment="1">
      <alignment horizontal="center" vertical="top" wrapText="1"/>
    </xf>
    <xf numFmtId="167" fontId="81" fillId="0" borderId="46" xfId="0" applyNumberFormat="1" applyFont="1" applyFill="1" applyBorder="1" applyAlignment="1">
      <alignment horizontal="center" wrapText="1"/>
    </xf>
    <xf numFmtId="0" fontId="81" fillId="0" borderId="23" xfId="0" applyFont="1" applyFill="1" applyBorder="1" applyAlignment="1">
      <alignment horizontal="center" vertical="top" wrapText="1"/>
    </xf>
    <xf numFmtId="0" fontId="81" fillId="0" borderId="14" xfId="0" applyFont="1" applyFill="1" applyBorder="1" applyAlignment="1">
      <alignment horizontal="center" vertical="top" wrapText="1"/>
    </xf>
    <xf numFmtId="167" fontId="81" fillId="0" borderId="17" xfId="0" applyNumberFormat="1" applyFont="1" applyFill="1" applyBorder="1" applyAlignment="1">
      <alignment horizontal="center" wrapText="1"/>
    </xf>
    <xf numFmtId="49" fontId="81" fillId="0" borderId="56" xfId="0" applyNumberFormat="1" applyFont="1" applyFill="1" applyBorder="1" applyAlignment="1">
      <alignment horizontal="center" vertical="top" wrapText="1"/>
    </xf>
    <xf numFmtId="167" fontId="81" fillId="0" borderId="60" xfId="0" applyNumberFormat="1" applyFont="1" applyFill="1" applyBorder="1" applyAlignment="1">
      <alignment horizontal="center" wrapText="1"/>
    </xf>
    <xf numFmtId="167" fontId="81" fillId="0" borderId="53" xfId="0" applyNumberFormat="1" applyFont="1" applyFill="1" applyBorder="1" applyAlignment="1">
      <alignment horizontal="center" wrapText="1"/>
    </xf>
    <xf numFmtId="2" fontId="81" fillId="0" borderId="11" xfId="0" applyNumberFormat="1" applyFont="1" applyFill="1" applyBorder="1" applyAlignment="1">
      <alignment horizontal="center" wrapText="1"/>
    </xf>
    <xf numFmtId="49" fontId="81" fillId="0" borderId="29" xfId="0" applyNumberFormat="1" applyFont="1" applyFill="1" applyBorder="1" applyAlignment="1">
      <alignment horizontal="center" vertical="top" wrapText="1"/>
    </xf>
    <xf numFmtId="167" fontId="81" fillId="0" borderId="19" xfId="0" applyNumberFormat="1" applyFont="1" applyFill="1" applyBorder="1" applyAlignment="1">
      <alignment horizontal="center" wrapText="1"/>
    </xf>
    <xf numFmtId="167" fontId="81" fillId="0" borderId="20" xfId="0" applyNumberFormat="1" applyFont="1" applyFill="1" applyBorder="1" applyAlignment="1">
      <alignment horizontal="center" wrapText="1"/>
    </xf>
    <xf numFmtId="49" fontId="81" fillId="0" borderId="36" xfId="0" applyNumberFormat="1" applyFont="1" applyFill="1" applyBorder="1" applyAlignment="1">
      <alignment horizontal="center" vertical="top" wrapText="1"/>
    </xf>
    <xf numFmtId="167" fontId="81" fillId="0" borderId="62" xfId="0" applyNumberFormat="1" applyFont="1" applyFill="1" applyBorder="1" applyAlignment="1">
      <alignment horizontal="center" wrapText="1"/>
    </xf>
    <xf numFmtId="2" fontId="81" fillId="0" borderId="61" xfId="0" applyNumberFormat="1" applyFont="1" applyFill="1" applyBorder="1" applyAlignment="1">
      <alignment horizontal="center" wrapText="1"/>
    </xf>
    <xf numFmtId="167" fontId="81" fillId="0" borderId="26" xfId="0" applyNumberFormat="1" applyFont="1" applyFill="1" applyBorder="1" applyAlignment="1">
      <alignment horizontal="center" wrapText="1"/>
    </xf>
    <xf numFmtId="2" fontId="81" fillId="0" borderId="46" xfId="0" applyNumberFormat="1" applyFont="1" applyFill="1" applyBorder="1" applyAlignment="1">
      <alignment horizontal="center" wrapText="1"/>
    </xf>
    <xf numFmtId="2" fontId="81" fillId="0" borderId="58" xfId="0" applyNumberFormat="1" applyFont="1" applyFill="1" applyBorder="1" applyAlignment="1">
      <alignment horizontal="center" wrapText="1"/>
    </xf>
    <xf numFmtId="2" fontId="81" fillId="0" borderId="17" xfId="0" applyNumberFormat="1" applyFont="1" applyFill="1" applyBorder="1" applyAlignment="1">
      <alignment horizontal="center" wrapText="1"/>
    </xf>
    <xf numFmtId="49" fontId="81" fillId="0" borderId="14" xfId="0" applyNumberFormat="1" applyFont="1" applyFill="1" applyBorder="1" applyAlignment="1">
      <alignment horizontal="center" vertical="top" wrapText="1"/>
    </xf>
    <xf numFmtId="49" fontId="81" fillId="0" borderId="66" xfId="0" applyNumberFormat="1" applyFont="1" applyFill="1" applyBorder="1" applyAlignment="1">
      <alignment horizontal="center" vertical="top" wrapText="1"/>
    </xf>
    <xf numFmtId="167" fontId="81" fillId="0" borderId="44" xfId="0" applyNumberFormat="1" applyFont="1" applyFill="1" applyBorder="1" applyAlignment="1">
      <alignment horizontal="center" wrapText="1"/>
    </xf>
    <xf numFmtId="167" fontId="81" fillId="0" borderId="64" xfId="0" applyNumberFormat="1" applyFont="1" applyFill="1" applyBorder="1" applyAlignment="1">
      <alignment horizontal="center" wrapText="1"/>
    </xf>
    <xf numFmtId="167" fontId="81" fillId="0" borderId="67" xfId="0" applyNumberFormat="1" applyFont="1" applyFill="1" applyBorder="1" applyAlignment="1">
      <alignment horizontal="center" wrapText="1"/>
    </xf>
    <xf numFmtId="167" fontId="81" fillId="0" borderId="68" xfId="0" applyNumberFormat="1" applyFont="1" applyFill="1" applyBorder="1" applyAlignment="1">
      <alignment horizontal="center" wrapText="1"/>
    </xf>
    <xf numFmtId="167" fontId="81" fillId="0" borderId="11" xfId="0" applyNumberFormat="1" applyFont="1" applyFill="1" applyBorder="1" applyAlignment="1">
      <alignment horizontal="center" vertical="center" wrapText="1"/>
    </xf>
    <xf numFmtId="167" fontId="81" fillId="0" borderId="59" xfId="0" applyNumberFormat="1" applyFont="1" applyFill="1" applyBorder="1" applyAlignment="1">
      <alignment horizontal="center" vertical="center" wrapText="1"/>
    </xf>
    <xf numFmtId="167" fontId="81" fillId="0" borderId="57" xfId="0" applyNumberFormat="1" applyFont="1" applyFill="1" applyBorder="1" applyAlignment="1">
      <alignment horizontal="center" vertical="center" wrapText="1"/>
    </xf>
    <xf numFmtId="167" fontId="81" fillId="0" borderId="60" xfId="0" applyNumberFormat="1" applyFont="1" applyFill="1" applyBorder="1" applyAlignment="1">
      <alignment horizontal="center" vertical="center" wrapText="1"/>
    </xf>
    <xf numFmtId="167" fontId="81" fillId="0" borderId="53" xfId="0" applyNumberFormat="1" applyFont="1" applyFill="1" applyBorder="1" applyAlignment="1">
      <alignment horizontal="center" vertical="center" wrapText="1"/>
    </xf>
    <xf numFmtId="167" fontId="81" fillId="0" borderId="18" xfId="0" applyNumberFormat="1" applyFont="1" applyFill="1" applyBorder="1" applyAlignment="1">
      <alignment horizontal="center" vertical="center" wrapText="1"/>
    </xf>
    <xf numFmtId="167" fontId="81" fillId="0" borderId="20" xfId="0" applyNumberFormat="1" applyFont="1" applyFill="1" applyBorder="1" applyAlignment="1">
      <alignment horizontal="center" vertical="center" wrapText="1"/>
    </xf>
    <xf numFmtId="167" fontId="81" fillId="0" borderId="17" xfId="0" applyNumberFormat="1" applyFont="1" applyFill="1" applyBorder="1" applyAlignment="1">
      <alignment horizontal="center" vertical="center" wrapText="1"/>
    </xf>
    <xf numFmtId="49" fontId="81" fillId="0" borderId="29" xfId="0" applyNumberFormat="1" applyFont="1" applyFill="1" applyBorder="1" applyAlignment="1">
      <alignment horizontal="center" vertical="center" wrapText="1"/>
    </xf>
    <xf numFmtId="167" fontId="81" fillId="0" borderId="58" xfId="0" applyNumberFormat="1" applyFont="1" applyFill="1" applyBorder="1" applyAlignment="1">
      <alignment horizontal="center" vertical="center" wrapText="1"/>
    </xf>
    <xf numFmtId="167" fontId="81" fillId="0" borderId="19" xfId="0" applyNumberFormat="1" applyFont="1" applyFill="1" applyBorder="1" applyAlignment="1">
      <alignment horizontal="center" vertical="center" wrapText="1"/>
    </xf>
    <xf numFmtId="49" fontId="81" fillId="0" borderId="36" xfId="0" applyNumberFormat="1" applyFont="1" applyFill="1" applyBorder="1" applyAlignment="1">
      <alignment horizontal="center" vertical="center" wrapText="1"/>
    </xf>
    <xf numFmtId="167" fontId="81" fillId="0" borderId="46" xfId="0" applyNumberFormat="1" applyFont="1" applyFill="1" applyBorder="1" applyAlignment="1">
      <alignment horizontal="center" vertical="center" wrapText="1"/>
    </xf>
    <xf numFmtId="167" fontId="81" fillId="0" borderId="61" xfId="0" applyNumberFormat="1" applyFont="1" applyFill="1" applyBorder="1" applyAlignment="1">
      <alignment horizontal="center" vertical="center" wrapText="1"/>
    </xf>
    <xf numFmtId="167" fontId="81" fillId="0" borderId="37" xfId="0" applyNumberFormat="1" applyFont="1" applyFill="1" applyBorder="1" applyAlignment="1">
      <alignment horizontal="center" vertical="center" wrapText="1"/>
    </xf>
    <xf numFmtId="167" fontId="81" fillId="0" borderId="62" xfId="0" applyNumberFormat="1" applyFont="1" applyFill="1" applyBorder="1" applyAlignment="1">
      <alignment horizontal="center" vertical="center" wrapText="1"/>
    </xf>
    <xf numFmtId="167" fontId="81" fillId="0" borderId="26" xfId="0" applyNumberFormat="1" applyFont="1" applyFill="1" applyBorder="1" applyAlignment="1">
      <alignment horizontal="center" vertical="center" wrapText="1"/>
    </xf>
    <xf numFmtId="49" fontId="81" fillId="0" borderId="66" xfId="0" applyNumberFormat="1" applyFont="1" applyFill="1" applyBorder="1" applyAlignment="1">
      <alignment horizontal="center" vertical="center" wrapText="1"/>
    </xf>
    <xf numFmtId="166" fontId="81" fillId="0" borderId="44" xfId="0" applyNumberFormat="1" applyFont="1" applyFill="1" applyBorder="1" applyAlignment="1">
      <alignment horizontal="center" vertical="center" wrapText="1"/>
    </xf>
    <xf numFmtId="167" fontId="81" fillId="0" borderId="64" xfId="0" applyNumberFormat="1" applyFont="1" applyFill="1" applyBorder="1" applyAlignment="1">
      <alignment horizontal="center" vertical="center" wrapText="1"/>
    </xf>
    <xf numFmtId="167" fontId="81" fillId="0" borderId="67" xfId="0" applyNumberFormat="1" applyFont="1" applyFill="1" applyBorder="1" applyAlignment="1">
      <alignment horizontal="center" vertical="center" wrapText="1"/>
    </xf>
    <xf numFmtId="49" fontId="81" fillId="0" borderId="12" xfId="0" applyNumberFormat="1" applyFont="1" applyFill="1" applyBorder="1" applyAlignment="1">
      <alignment horizontal="center" vertical="center" wrapText="1"/>
    </xf>
    <xf numFmtId="166" fontId="81" fillId="0" borderId="11" xfId="0" applyNumberFormat="1" applyFont="1" applyFill="1" applyBorder="1" applyAlignment="1">
      <alignment horizontal="center" vertical="center" wrapText="1"/>
    </xf>
    <xf numFmtId="49" fontId="81" fillId="0" borderId="14" xfId="0" applyNumberFormat="1" applyFont="1" applyFill="1" applyBorder="1" applyAlignment="1">
      <alignment horizontal="center" vertical="center" wrapText="1"/>
    </xf>
    <xf numFmtId="166" fontId="81" fillId="0" borderId="17" xfId="0" applyNumberFormat="1" applyFont="1" applyFill="1" applyBorder="1" applyAlignment="1">
      <alignment horizontal="center" vertical="center" wrapText="1"/>
    </xf>
    <xf numFmtId="49" fontId="81" fillId="0" borderId="23" xfId="0" applyNumberFormat="1" applyFont="1" applyFill="1" applyBorder="1" applyAlignment="1">
      <alignment horizontal="center" vertical="center" wrapText="1"/>
    </xf>
    <xf numFmtId="166" fontId="81" fillId="0" borderId="46" xfId="0" applyNumberFormat="1" applyFont="1" applyFill="1" applyBorder="1" applyAlignment="1">
      <alignment horizontal="center" vertical="center" wrapText="1"/>
    </xf>
    <xf numFmtId="49" fontId="81" fillId="0" borderId="3" xfId="0" applyNumberFormat="1" applyFont="1" applyFill="1" applyBorder="1" applyAlignment="1">
      <alignment horizontal="center" vertical="center" wrapText="1"/>
    </xf>
    <xf numFmtId="166" fontId="81" fillId="0" borderId="77" xfId="0" applyNumberFormat="1" applyFont="1" applyFill="1" applyBorder="1" applyAlignment="1">
      <alignment horizontal="center" vertical="center" wrapText="1"/>
    </xf>
    <xf numFmtId="167" fontId="81" fillId="0" borderId="7" xfId="0" applyNumberFormat="1" applyFont="1" applyFill="1" applyBorder="1" applyAlignment="1">
      <alignment horizontal="center" vertical="center" wrapText="1"/>
    </xf>
    <xf numFmtId="167" fontId="81" fillId="0" borderId="47" xfId="0" applyNumberFormat="1" applyFont="1" applyFill="1" applyBorder="1" applyAlignment="1">
      <alignment horizontal="center" vertical="center" wrapText="1"/>
    </xf>
    <xf numFmtId="49" fontId="81" fillId="0" borderId="1" xfId="0" applyNumberFormat="1" applyFont="1" applyFill="1" applyBorder="1" applyAlignment="1">
      <alignment horizontal="center" vertical="center" wrapText="1"/>
    </xf>
    <xf numFmtId="166" fontId="81" fillId="0" borderId="70" xfId="0" applyNumberFormat="1" applyFont="1" applyFill="1" applyBorder="1" applyAlignment="1">
      <alignment horizontal="center" vertical="center" wrapText="1"/>
    </xf>
    <xf numFmtId="167" fontId="81" fillId="0" borderId="75" xfId="0" applyNumberFormat="1" applyFont="1" applyFill="1" applyBorder="1" applyAlignment="1">
      <alignment horizontal="center" vertical="center" wrapText="1"/>
    </xf>
    <xf numFmtId="167" fontId="81" fillId="0" borderId="71" xfId="0" applyNumberFormat="1" applyFont="1" applyFill="1" applyBorder="1" applyAlignment="1">
      <alignment horizontal="center" vertical="center" wrapText="1"/>
    </xf>
    <xf numFmtId="49" fontId="81" fillId="0" borderId="3" xfId="19" applyNumberFormat="1" applyFont="1" applyFill="1" applyBorder="1" applyAlignment="1">
      <alignment horizontal="center" vertical="center" wrapText="1"/>
    </xf>
    <xf numFmtId="166" fontId="81" fillId="0" borderId="77" xfId="19" applyNumberFormat="1" applyFont="1" applyFill="1" applyBorder="1" applyAlignment="1">
      <alignment horizontal="center" vertical="center" wrapText="1"/>
    </xf>
    <xf numFmtId="167" fontId="81" fillId="0" borderId="7" xfId="19" applyNumberFormat="1" applyFont="1" applyFill="1" applyBorder="1" applyAlignment="1">
      <alignment horizontal="center" vertical="center" wrapText="1"/>
    </xf>
    <xf numFmtId="167" fontId="81" fillId="0" borderId="47" xfId="19" applyNumberFormat="1" applyFont="1" applyFill="1" applyBorder="1" applyAlignment="1">
      <alignment horizontal="center" vertical="center" wrapText="1"/>
    </xf>
    <xf numFmtId="49" fontId="81" fillId="0" borderId="14" xfId="19" applyNumberFormat="1" applyFont="1" applyFill="1" applyBorder="1" applyAlignment="1">
      <alignment horizontal="center" vertical="center" wrapText="1"/>
    </xf>
    <xf numFmtId="166" fontId="81" fillId="0" borderId="17" xfId="19" applyNumberFormat="1" applyFont="1" applyFill="1" applyBorder="1" applyAlignment="1">
      <alignment horizontal="center" vertical="center" wrapText="1"/>
    </xf>
    <xf numFmtId="167" fontId="81" fillId="0" borderId="58" xfId="19" applyNumberFormat="1" applyFont="1" applyFill="1" applyBorder="1" applyAlignment="1">
      <alignment horizontal="center" vertical="center" wrapText="1"/>
    </xf>
    <xf numFmtId="167" fontId="81" fillId="0" borderId="18" xfId="19" applyNumberFormat="1" applyFont="1" applyFill="1" applyBorder="1" applyAlignment="1">
      <alignment horizontal="center" vertical="center" wrapText="1"/>
    </xf>
    <xf numFmtId="49" fontId="81" fillId="0" borderId="2" xfId="19" applyNumberFormat="1" applyFont="1" applyFill="1" applyBorder="1" applyAlignment="1">
      <alignment horizontal="center" vertical="center" wrapText="1"/>
    </xf>
    <xf numFmtId="166" fontId="81" fillId="0" borderId="24" xfId="19" applyNumberFormat="1" applyFont="1" applyFill="1" applyBorder="1" applyAlignment="1">
      <alignment horizontal="center" vertical="center" wrapText="1"/>
    </xf>
    <xf numFmtId="167" fontId="81" fillId="0" borderId="76" xfId="19" applyNumberFormat="1" applyFont="1" applyFill="1" applyBorder="1" applyAlignment="1">
      <alignment horizontal="center" vertical="center" wrapText="1"/>
    </xf>
    <xf numFmtId="167" fontId="81" fillId="0" borderId="30" xfId="19" applyNumberFormat="1" applyFont="1" applyFill="1" applyBorder="1" applyAlignment="1">
      <alignment horizontal="center" vertical="center" wrapText="1"/>
    </xf>
    <xf numFmtId="49" fontId="81" fillId="0" borderId="32" xfId="0" applyNumberFormat="1" applyFont="1" applyFill="1" applyBorder="1" applyAlignment="1">
      <alignment horizontal="center" vertical="center" wrapText="1"/>
    </xf>
    <xf numFmtId="166" fontId="81" fillId="0" borderId="27" xfId="0" applyNumberFormat="1" applyFont="1" applyFill="1" applyBorder="1" applyAlignment="1">
      <alignment horizontal="center" vertical="center" wrapText="1"/>
    </xf>
    <xf numFmtId="167" fontId="81" fillId="0" borderId="63" xfId="0" applyNumberFormat="1" applyFont="1" applyFill="1" applyBorder="1" applyAlignment="1">
      <alignment horizontal="center" vertical="center" wrapText="1"/>
    </xf>
    <xf numFmtId="167" fontId="81" fillId="0" borderId="28" xfId="0" applyNumberFormat="1" applyFont="1" applyFill="1" applyBorder="1" applyAlignment="1">
      <alignment horizontal="center" vertical="center" wrapText="1"/>
    </xf>
    <xf numFmtId="49" fontId="81" fillId="0" borderId="55" xfId="0" applyNumberFormat="1" applyFont="1" applyFill="1" applyBorder="1" applyAlignment="1">
      <alignment horizontal="center" vertical="center" wrapText="1"/>
    </xf>
    <xf numFmtId="166" fontId="81" fillId="0" borderId="72" xfId="0" applyNumberFormat="1" applyFont="1" applyFill="1" applyBorder="1" applyAlignment="1">
      <alignment horizontal="center" vertical="center" wrapText="1"/>
    </xf>
    <xf numFmtId="166" fontId="81" fillId="0" borderId="63" xfId="0" applyNumberFormat="1" applyFont="1" applyFill="1" applyBorder="1" applyAlignment="1">
      <alignment horizontal="center" vertical="center" wrapText="1"/>
    </xf>
    <xf numFmtId="166" fontId="81" fillId="0" borderId="28" xfId="0" applyNumberFormat="1" applyFont="1" applyFill="1" applyBorder="1" applyAlignment="1">
      <alignment horizontal="center" vertical="center" wrapText="1"/>
    </xf>
    <xf numFmtId="166" fontId="81" fillId="0" borderId="74" xfId="0" applyNumberFormat="1" applyFont="1" applyFill="1" applyBorder="1" applyAlignment="1">
      <alignment horizontal="center" vertical="center" wrapText="1"/>
    </xf>
    <xf numFmtId="166" fontId="81" fillId="0" borderId="24" xfId="0" applyNumberFormat="1" applyFont="1" applyFill="1" applyBorder="1" applyAlignment="1">
      <alignment horizontal="center" vertical="center" wrapText="1"/>
    </xf>
    <xf numFmtId="167" fontId="81" fillId="0" borderId="51" xfId="0" applyNumberFormat="1" applyFont="1" applyFill="1" applyBorder="1" applyAlignment="1">
      <alignment horizontal="center" vertical="center" wrapText="1"/>
    </xf>
    <xf numFmtId="49" fontId="81" fillId="0" borderId="5" xfId="0" applyNumberFormat="1" applyFont="1" applyFill="1" applyBorder="1" applyAlignment="1">
      <alignment horizontal="center" vertical="center" wrapText="1"/>
    </xf>
    <xf numFmtId="166" fontId="81" fillId="0" borderId="75" xfId="0" applyNumberFormat="1" applyFont="1" applyFill="1" applyBorder="1" applyAlignment="1">
      <alignment horizontal="center" vertical="center" wrapText="1"/>
    </xf>
    <xf numFmtId="166" fontId="81" fillId="0" borderId="71" xfId="0" applyNumberFormat="1" applyFont="1" applyFill="1" applyBorder="1" applyAlignment="1">
      <alignment horizontal="center" vertical="center" wrapText="1"/>
    </xf>
    <xf numFmtId="167" fontId="81" fillId="0" borderId="88" xfId="0" applyNumberFormat="1" applyFont="1" applyFill="1" applyBorder="1" applyAlignment="1">
      <alignment horizontal="center" vertical="center" wrapText="1"/>
    </xf>
    <xf numFmtId="166" fontId="81" fillId="0" borderId="87" xfId="0" applyNumberFormat="1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left" vertical="center" wrapText="1"/>
    </xf>
    <xf numFmtId="167" fontId="187" fillId="0" borderId="0" xfId="0" applyNumberFormat="1" applyFont="1" applyFill="1" applyBorder="1" applyAlignment="1">
      <alignment horizontal="left" vertical="center" wrapText="1"/>
    </xf>
    <xf numFmtId="166" fontId="187" fillId="0" borderId="0" xfId="0" applyNumberFormat="1" applyFont="1" applyFill="1" applyBorder="1" applyAlignment="1">
      <alignment horizontal="left" vertical="center" wrapText="1"/>
    </xf>
    <xf numFmtId="4" fontId="187" fillId="0" borderId="0" xfId="0" applyNumberFormat="1" applyFont="1" applyFill="1" applyBorder="1" applyAlignment="1">
      <alignment horizontal="left" vertical="center" wrapText="1"/>
    </xf>
    <xf numFmtId="0" fontId="67" fillId="0" borderId="5" xfId="0" applyFont="1" applyFill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left" vertical="center" wrapText="1"/>
    </xf>
    <xf numFmtId="166" fontId="68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/>
    </xf>
    <xf numFmtId="0" fontId="216" fillId="0" borderId="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166" fontId="68" fillId="0" borderId="5" xfId="0" applyNumberFormat="1" applyFont="1" applyFill="1" applyBorder="1" applyAlignment="1">
      <alignment horizontal="center" vertical="center"/>
    </xf>
    <xf numFmtId="166" fontId="68" fillId="0" borderId="4" xfId="0" applyNumberFormat="1" applyFont="1" applyFill="1" applyBorder="1" applyAlignment="1">
      <alignment horizontal="center" vertical="center"/>
    </xf>
    <xf numFmtId="166" fontId="68" fillId="0" borderId="3" xfId="0" applyNumberFormat="1" applyFont="1" applyFill="1" applyBorder="1" applyAlignment="1">
      <alignment horizontal="center" vertical="center"/>
    </xf>
    <xf numFmtId="0" fontId="67" fillId="0" borderId="32" xfId="0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horizontal="center" vertical="center"/>
    </xf>
    <xf numFmtId="166" fontId="68" fillId="0" borderId="10" xfId="0" applyNumberFormat="1" applyFont="1" applyFill="1" applyBorder="1" applyAlignment="1">
      <alignment horizontal="center" vertical="center"/>
    </xf>
    <xf numFmtId="0" fontId="68" fillId="0" borderId="1" xfId="0" applyNumberFormat="1" applyFont="1" applyFill="1" applyBorder="1" applyAlignment="1">
      <alignment horizontal="center" vertical="center"/>
    </xf>
    <xf numFmtId="0" fontId="68" fillId="0" borderId="3" xfId="0" applyFont="1" applyFill="1" applyBorder="1" applyAlignment="1">
      <alignment horizontal="left"/>
    </xf>
    <xf numFmtId="0" fontId="68" fillId="0" borderId="3" xfId="0" applyNumberFormat="1" applyFont="1" applyFill="1" applyBorder="1" applyAlignment="1">
      <alignment horizontal="center" vertical="center"/>
    </xf>
    <xf numFmtId="0" fontId="68" fillId="0" borderId="2" xfId="0" applyFont="1" applyFill="1" applyBorder="1" applyAlignment="1">
      <alignment horizontal="left"/>
    </xf>
    <xf numFmtId="0" fontId="68" fillId="0" borderId="2" xfId="0" applyNumberFormat="1" applyFont="1" applyFill="1" applyBorder="1" applyAlignment="1">
      <alignment horizontal="center" vertical="center"/>
    </xf>
    <xf numFmtId="166" fontId="68" fillId="0" borderId="39" xfId="0" applyNumberFormat="1" applyFont="1" applyFill="1" applyBorder="1" applyAlignment="1">
      <alignment horizontal="center" vertical="center" wrapText="1"/>
    </xf>
    <xf numFmtId="166" fontId="68" fillId="0" borderId="2" xfId="0" applyNumberFormat="1" applyFont="1" applyFill="1" applyBorder="1" applyAlignment="1">
      <alignment horizontal="center" vertical="center" wrapText="1"/>
    </xf>
    <xf numFmtId="166" fontId="68" fillId="0" borderId="50" xfId="0" applyNumberFormat="1" applyFont="1" applyFill="1" applyBorder="1" applyAlignment="1">
      <alignment horizontal="center" vertical="center" wrapText="1"/>
    </xf>
    <xf numFmtId="166" fontId="68" fillId="0" borderId="9" xfId="0" applyNumberFormat="1" applyFont="1" applyFill="1" applyBorder="1" applyAlignment="1">
      <alignment horizontal="center" vertical="center"/>
    </xf>
    <xf numFmtId="166" fontId="68" fillId="0" borderId="50" xfId="0" applyNumberFormat="1" applyFont="1" applyFill="1" applyBorder="1" applyAlignment="1">
      <alignment horizontal="center" vertical="center"/>
    </xf>
    <xf numFmtId="166" fontId="68" fillId="0" borderId="32" xfId="0" applyNumberFormat="1" applyFont="1" applyFill="1" applyBorder="1" applyAlignment="1">
      <alignment horizontal="center" vertical="center" wrapText="1"/>
    </xf>
    <xf numFmtId="166" fontId="68" fillId="0" borderId="3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166" fontId="63" fillId="0" borderId="1" xfId="0" applyNumberFormat="1" applyFont="1" applyFill="1" applyBorder="1"/>
    <xf numFmtId="0" fontId="68" fillId="0" borderId="4" xfId="0" applyFont="1" applyFill="1" applyBorder="1" applyAlignment="1">
      <alignment horizontal="left" vertical="center" wrapText="1"/>
    </xf>
    <xf numFmtId="0" fontId="68" fillId="0" borderId="3" xfId="0" applyNumberFormat="1" applyFont="1" applyFill="1" applyBorder="1" applyAlignment="1">
      <alignment horizontal="center" vertical="center" wrapText="1"/>
    </xf>
    <xf numFmtId="0" fontId="68" fillId="0" borderId="31" xfId="0" applyFont="1" applyFill="1" applyBorder="1" applyAlignment="1">
      <alignment horizontal="left" vertical="center" wrapText="1"/>
    </xf>
    <xf numFmtId="0" fontId="68" fillId="0" borderId="2" xfId="0" applyNumberFormat="1" applyFont="1" applyFill="1" applyBorder="1" applyAlignment="1">
      <alignment horizontal="center" vertical="center" wrapText="1"/>
    </xf>
    <xf numFmtId="0" fontId="68" fillId="0" borderId="2" xfId="0" applyFont="1" applyFill="1" applyBorder="1" applyAlignment="1">
      <alignment horizontal="left" vertical="center"/>
    </xf>
    <xf numFmtId="0" fontId="68" fillId="0" borderId="32" xfId="0" applyFont="1" applyFill="1" applyBorder="1" applyAlignment="1">
      <alignment horizontal="left" vertical="center" wrapText="1"/>
    </xf>
    <xf numFmtId="0" fontId="68" fillId="0" borderId="32" xfId="0" applyNumberFormat="1" applyFont="1" applyFill="1" applyBorder="1" applyAlignment="1">
      <alignment horizontal="center" vertical="center"/>
    </xf>
    <xf numFmtId="166" fontId="68" fillId="0" borderId="55" xfId="0" applyNumberFormat="1" applyFont="1" applyFill="1" applyBorder="1" applyAlignment="1">
      <alignment horizontal="center" vertical="center"/>
    </xf>
    <xf numFmtId="166" fontId="68" fillId="0" borderId="1" xfId="0" applyNumberFormat="1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horizontal="left" wrapText="1"/>
    </xf>
    <xf numFmtId="166" fontId="68" fillId="0" borderId="52" xfId="0" applyNumberFormat="1" applyFont="1" applyFill="1" applyBorder="1" applyAlignment="1">
      <alignment horizontal="center" vertical="center"/>
    </xf>
    <xf numFmtId="167" fontId="81" fillId="0" borderId="14" xfId="0" applyNumberFormat="1" applyFont="1" applyFill="1" applyBorder="1" applyAlignment="1">
      <alignment horizontal="center" vertical="center"/>
    </xf>
    <xf numFmtId="167" fontId="81" fillId="0" borderId="66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right"/>
    </xf>
    <xf numFmtId="0" fontId="86" fillId="0" borderId="55" xfId="0" applyFont="1" applyFill="1" applyBorder="1" applyAlignment="1">
      <alignment horizontal="center" vertical="center" wrapText="1"/>
    </xf>
    <xf numFmtId="0" fontId="86" fillId="0" borderId="32" xfId="0" applyFont="1" applyFill="1" applyBorder="1" applyAlignment="1">
      <alignment horizontal="center" vertical="center" wrapText="1"/>
    </xf>
    <xf numFmtId="167" fontId="81" fillId="0" borderId="29" xfId="0" applyNumberFormat="1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/>
    </xf>
    <xf numFmtId="0" fontId="81" fillId="0" borderId="29" xfId="0" applyFont="1" applyFill="1" applyBorder="1" applyAlignment="1">
      <alignment horizontal="center" vertical="center" wrapText="1"/>
    </xf>
    <xf numFmtId="0" fontId="81" fillId="0" borderId="65" xfId="0" applyFont="1" applyFill="1" applyBorder="1" applyAlignment="1">
      <alignment horizontal="center" vertical="center" wrapText="1"/>
    </xf>
    <xf numFmtId="0" fontId="81" fillId="0" borderId="66" xfId="0" applyFont="1" applyFill="1" applyBorder="1" applyAlignment="1">
      <alignment horizontal="center" vertical="center"/>
    </xf>
    <xf numFmtId="0" fontId="87" fillId="0" borderId="0" xfId="0" applyFont="1" applyFill="1"/>
    <xf numFmtId="0" fontId="87" fillId="0" borderId="0" xfId="0" applyFont="1" applyFill="1" applyAlignment="1">
      <alignment horizontal="center" vertical="center"/>
    </xf>
    <xf numFmtId="0" fontId="87" fillId="0" borderId="0" xfId="0" applyFont="1" applyFill="1" applyAlignment="1">
      <alignment horizontal="center"/>
    </xf>
    <xf numFmtId="0" fontId="79" fillId="0" borderId="31" xfId="0" applyFont="1" applyFill="1" applyBorder="1" applyAlignment="1">
      <alignment horizontal="left" vertical="center" wrapText="1"/>
    </xf>
    <xf numFmtId="0" fontId="68" fillId="0" borderId="31" xfId="0" applyFont="1" applyFill="1" applyBorder="1" applyAlignment="1">
      <alignment horizontal="center" vertical="center"/>
    </xf>
    <xf numFmtId="0" fontId="79" fillId="0" borderId="5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center" vertical="center"/>
    </xf>
    <xf numFmtId="166" fontId="79" fillId="0" borderId="4" xfId="0" applyNumberFormat="1" applyFont="1" applyFill="1" applyBorder="1" applyAlignment="1">
      <alignment horizontal="center" vertical="center"/>
    </xf>
    <xf numFmtId="166" fontId="68" fillId="0" borderId="39" xfId="0" applyNumberFormat="1" applyFont="1" applyFill="1" applyBorder="1" applyAlignment="1">
      <alignment horizontal="center" vertical="center"/>
    </xf>
    <xf numFmtId="166" fontId="68" fillId="0" borderId="40" xfId="0" applyNumberFormat="1" applyFont="1" applyFill="1" applyBorder="1" applyAlignment="1">
      <alignment horizontal="center" vertical="center" wrapText="1"/>
    </xf>
    <xf numFmtId="166" fontId="67" fillId="0" borderId="1" xfId="0" applyNumberFormat="1" applyFont="1" applyFill="1" applyBorder="1" applyAlignment="1">
      <alignment horizontal="center" vertical="center"/>
    </xf>
    <xf numFmtId="166" fontId="68" fillId="0" borderId="38" xfId="0" applyNumberFormat="1" applyFont="1" applyFill="1" applyBorder="1" applyAlignment="1">
      <alignment horizontal="center" vertical="center"/>
    </xf>
    <xf numFmtId="166" fontId="68" fillId="0" borderId="4" xfId="0" applyNumberFormat="1" applyFont="1" applyFill="1" applyBorder="1" applyAlignment="1">
      <alignment horizontal="left" vertical="center" wrapText="1"/>
    </xf>
    <xf numFmtId="0" fontId="68" fillId="0" borderId="4" xfId="0" applyFont="1" applyFill="1" applyBorder="1" applyAlignment="1">
      <alignment horizontal="center" vertical="center"/>
    </xf>
    <xf numFmtId="0" fontId="68" fillId="0" borderId="4" xfId="0" applyFont="1" applyFill="1" applyBorder="1" applyAlignment="1">
      <alignment horizontal="left" wrapText="1"/>
    </xf>
    <xf numFmtId="0" fontId="68" fillId="0" borderId="31" xfId="0" applyFont="1" applyFill="1" applyBorder="1" applyAlignment="1">
      <alignment horizontal="left" wrapText="1"/>
    </xf>
    <xf numFmtId="167" fontId="68" fillId="0" borderId="10" xfId="0" applyNumberFormat="1" applyFont="1" applyFill="1" applyBorder="1" applyAlignment="1">
      <alignment horizontal="center" vertical="center"/>
    </xf>
    <xf numFmtId="167" fontId="68" fillId="0" borderId="4" xfId="0" applyNumberFormat="1" applyFont="1" applyFill="1" applyBorder="1" applyAlignment="1">
      <alignment horizontal="center" vertical="center"/>
    </xf>
    <xf numFmtId="167" fontId="68" fillId="0" borderId="31" xfId="0" applyNumberFormat="1" applyFont="1" applyFill="1" applyBorder="1" applyAlignment="1">
      <alignment horizontal="center" vertical="center"/>
    </xf>
    <xf numFmtId="167" fontId="68" fillId="0" borderId="3" xfId="0" applyNumberFormat="1" applyFont="1" applyFill="1" applyBorder="1" applyAlignment="1">
      <alignment horizontal="center" vertical="center" wrapText="1"/>
    </xf>
    <xf numFmtId="167" fontId="68" fillId="0" borderId="0" xfId="0" applyNumberFormat="1" applyFont="1" applyFill="1" applyBorder="1" applyAlignment="1">
      <alignment horizontal="center" vertical="center"/>
    </xf>
    <xf numFmtId="167" fontId="68" fillId="0" borderId="0" xfId="0" applyNumberFormat="1" applyFont="1" applyFill="1" applyBorder="1" applyAlignment="1">
      <alignment horizontal="center" vertical="center" wrapText="1"/>
    </xf>
    <xf numFmtId="167" fontId="68" fillId="0" borderId="3" xfId="0" applyNumberFormat="1" applyFont="1" applyFill="1" applyBorder="1" applyAlignment="1">
      <alignment horizontal="center" vertical="center"/>
    </xf>
    <xf numFmtId="167" fontId="68" fillId="0" borderId="2" xfId="0" applyNumberFormat="1" applyFont="1" applyFill="1" applyBorder="1" applyAlignment="1">
      <alignment horizontal="center" vertical="center"/>
    </xf>
    <xf numFmtId="167" fontId="68" fillId="0" borderId="1" xfId="0" applyNumberFormat="1" applyFont="1" applyFill="1" applyBorder="1" applyAlignment="1">
      <alignment horizontal="center" vertical="center" wrapText="1"/>
    </xf>
    <xf numFmtId="167" fontId="68" fillId="0" borderId="38" xfId="0" applyNumberFormat="1" applyFont="1" applyFill="1" applyBorder="1" applyAlignment="1">
      <alignment horizontal="center" vertical="center"/>
    </xf>
    <xf numFmtId="167" fontId="81" fillId="0" borderId="3" xfId="0" applyNumberFormat="1" applyFont="1" applyFill="1" applyBorder="1" applyAlignment="1">
      <alignment horizontal="center" vertical="center"/>
    </xf>
    <xf numFmtId="166" fontId="81" fillId="0" borderId="3" xfId="0" applyNumberFormat="1" applyFont="1" applyFill="1" applyBorder="1" applyAlignment="1">
      <alignment horizontal="center" vertical="center"/>
    </xf>
    <xf numFmtId="167" fontId="68" fillId="0" borderId="1" xfId="0" applyNumberFormat="1" applyFont="1" applyFill="1" applyBorder="1" applyAlignment="1">
      <alignment horizontal="center" vertical="center"/>
    </xf>
    <xf numFmtId="0" fontId="68" fillId="0" borderId="3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4" fontId="81" fillId="0" borderId="32" xfId="0" applyNumberFormat="1" applyFont="1" applyFill="1" applyBorder="1" applyAlignment="1">
      <alignment horizontal="center" vertical="center" wrapText="1"/>
    </xf>
    <xf numFmtId="4" fontId="81" fillId="0" borderId="32" xfId="0" applyNumberFormat="1" applyFont="1" applyFill="1" applyBorder="1" applyAlignment="1">
      <alignment horizontal="center" vertical="center"/>
    </xf>
    <xf numFmtId="4" fontId="81" fillId="0" borderId="55" xfId="0" applyNumberFormat="1" applyFont="1" applyFill="1" applyBorder="1" applyAlignment="1">
      <alignment horizontal="center" vertical="center" wrapText="1"/>
    </xf>
    <xf numFmtId="4" fontId="81" fillId="0" borderId="55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right" vertical="center"/>
    </xf>
    <xf numFmtId="0" fontId="86" fillId="0" borderId="55" xfId="0" applyFont="1" applyFill="1" applyBorder="1" applyAlignment="1">
      <alignment horizontal="center" vertical="center"/>
    </xf>
    <xf numFmtId="1" fontId="86" fillId="0" borderId="55" xfId="0" applyNumberFormat="1" applyFont="1" applyFill="1" applyBorder="1" applyAlignment="1">
      <alignment horizontal="center" vertical="center"/>
    </xf>
    <xf numFmtId="0" fontId="81" fillId="0" borderId="55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top"/>
    </xf>
    <xf numFmtId="0" fontId="72" fillId="0" borderId="0" xfId="0" applyFont="1" applyFill="1" applyBorder="1" applyAlignment="1">
      <alignment horizontal="center" vertical="center"/>
    </xf>
    <xf numFmtId="0" fontId="96" fillId="0" borderId="0" xfId="0" applyFont="1" applyFill="1" applyAlignment="1">
      <alignment horizontal="center"/>
    </xf>
    <xf numFmtId="0" fontId="103" fillId="0" borderId="32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vertical="center"/>
    </xf>
    <xf numFmtId="0" fontId="103" fillId="0" borderId="56" xfId="0" applyFont="1" applyFill="1" applyBorder="1" applyAlignment="1">
      <alignment horizontal="center" vertical="center" wrapText="1"/>
    </xf>
    <xf numFmtId="166" fontId="150" fillId="0" borderId="12" xfId="0" applyNumberFormat="1" applyFont="1" applyFill="1" applyBorder="1" applyAlignment="1">
      <alignment horizontal="center" vertical="center" wrapText="1"/>
    </xf>
    <xf numFmtId="166" fontId="150" fillId="0" borderId="56" xfId="0" applyNumberFormat="1" applyFont="1" applyFill="1" applyBorder="1" applyAlignment="1">
      <alignment horizontal="center" vertical="center" wrapText="1"/>
    </xf>
    <xf numFmtId="0" fontId="103" fillId="0" borderId="29" xfId="0" applyFont="1" applyFill="1" applyBorder="1" applyAlignment="1">
      <alignment horizontal="center" vertical="center" wrapText="1"/>
    </xf>
    <xf numFmtId="166" fontId="150" fillId="0" borderId="14" xfId="0" applyNumberFormat="1" applyFont="1" applyFill="1" applyBorder="1" applyAlignment="1">
      <alignment horizontal="center" vertical="center" wrapText="1"/>
    </xf>
    <xf numFmtId="166" fontId="150" fillId="0" borderId="16" xfId="0" applyNumberFormat="1" applyFont="1" applyFill="1" applyBorder="1" applyAlignment="1">
      <alignment horizontal="center" vertical="center" wrapText="1"/>
    </xf>
    <xf numFmtId="166" fontId="150" fillId="0" borderId="43" xfId="0" applyNumberFormat="1" applyFont="1" applyFill="1" applyBorder="1" applyAlignment="1">
      <alignment horizontal="center" vertical="center" wrapText="1"/>
    </xf>
    <xf numFmtId="0" fontId="103" fillId="0" borderId="36" xfId="0" applyFont="1" applyFill="1" applyBorder="1" applyAlignment="1">
      <alignment horizontal="center" vertical="center" wrapText="1"/>
    </xf>
    <xf numFmtId="166" fontId="150" fillId="0" borderId="29" xfId="0" applyNumberFormat="1" applyFont="1" applyFill="1" applyBorder="1" applyAlignment="1">
      <alignment horizontal="center" vertical="center" wrapText="1"/>
    </xf>
    <xf numFmtId="166" fontId="150" fillId="0" borderId="23" xfId="0" applyNumberFormat="1" applyFont="1" applyFill="1" applyBorder="1" applyAlignment="1">
      <alignment horizontal="center" vertical="center" wrapText="1"/>
    </xf>
    <xf numFmtId="166" fontId="150" fillId="0" borderId="15" xfId="0" applyNumberFormat="1" applyFont="1" applyFill="1" applyBorder="1" applyAlignment="1">
      <alignment horizontal="center" vertical="center" wrapText="1"/>
    </xf>
    <xf numFmtId="166" fontId="150" fillId="0" borderId="49" xfId="0" applyNumberFormat="1" applyFont="1" applyFill="1" applyBorder="1" applyAlignment="1">
      <alignment horizontal="center" vertical="center" wrapText="1"/>
    </xf>
    <xf numFmtId="166" fontId="150" fillId="0" borderId="22" xfId="0" applyNumberFormat="1" applyFont="1" applyFill="1" applyBorder="1" applyAlignment="1">
      <alignment horizontal="center" vertical="center" wrapText="1"/>
    </xf>
    <xf numFmtId="166" fontId="150" fillId="0" borderId="21" xfId="0" applyNumberFormat="1" applyFont="1" applyFill="1" applyBorder="1" applyAlignment="1">
      <alignment horizontal="center" vertical="center" wrapText="1"/>
    </xf>
    <xf numFmtId="166" fontId="150" fillId="0" borderId="48" xfId="0" applyNumberFormat="1" applyFont="1" applyFill="1" applyBorder="1" applyAlignment="1">
      <alignment horizontal="center" vertical="center" wrapText="1"/>
    </xf>
    <xf numFmtId="166" fontId="150" fillId="0" borderId="66" xfId="0" applyNumberFormat="1" applyFont="1" applyFill="1" applyBorder="1" applyAlignment="1">
      <alignment horizontal="center" vertical="center" wrapText="1"/>
    </xf>
    <xf numFmtId="0" fontId="103" fillId="0" borderId="55" xfId="0" applyFont="1" applyFill="1" applyBorder="1" applyAlignment="1">
      <alignment horizontal="center" vertical="center" wrapText="1"/>
    </xf>
    <xf numFmtId="166" fontId="103" fillId="0" borderId="27" xfId="0" applyNumberFormat="1" applyFont="1" applyFill="1" applyBorder="1" applyAlignment="1">
      <alignment horizontal="center" vertical="center" wrapText="1"/>
    </xf>
    <xf numFmtId="0" fontId="103" fillId="0" borderId="0" xfId="0" applyFont="1" applyFill="1" applyBorder="1" applyAlignment="1">
      <alignment horizontal="center" vertical="center" wrapText="1"/>
    </xf>
    <xf numFmtId="166" fontId="150" fillId="0" borderId="0" xfId="0" applyNumberFormat="1" applyFont="1" applyFill="1" applyBorder="1" applyAlignment="1">
      <alignment horizontal="center" vertical="center" wrapText="1"/>
    </xf>
    <xf numFmtId="166" fontId="184" fillId="0" borderId="0" xfId="0" applyNumberFormat="1" applyFont="1" applyFill="1" applyBorder="1" applyAlignment="1">
      <alignment horizontal="center" vertical="center" wrapText="1"/>
    </xf>
    <xf numFmtId="0" fontId="87" fillId="0" borderId="0" xfId="0" applyNumberFormat="1" applyFont="1" applyFill="1" applyBorder="1" applyAlignment="1">
      <alignment vertical="top" wrapText="1"/>
    </xf>
    <xf numFmtId="0" fontId="188" fillId="0" borderId="0" xfId="0" applyNumberFormat="1" applyFont="1" applyFill="1" applyBorder="1" applyAlignment="1">
      <alignment vertical="top" wrapText="1"/>
    </xf>
    <xf numFmtId="2" fontId="188" fillId="0" borderId="0" xfId="0" applyNumberFormat="1" applyFont="1" applyFill="1" applyBorder="1" applyAlignment="1">
      <alignment vertical="top" wrapText="1"/>
    </xf>
    <xf numFmtId="166" fontId="87" fillId="0" borderId="11" xfId="0" applyNumberFormat="1" applyFont="1" applyFill="1" applyBorder="1" applyAlignment="1">
      <alignment horizontal="center" vertical="center"/>
    </xf>
    <xf numFmtId="166" fontId="87" fillId="0" borderId="59" xfId="0" applyNumberFormat="1" applyFont="1" applyFill="1" applyBorder="1" applyAlignment="1">
      <alignment horizontal="center" vertical="center"/>
    </xf>
    <xf numFmtId="166" fontId="87" fillId="0" borderId="57" xfId="0" applyNumberFormat="1" applyFont="1" applyFill="1" applyBorder="1" applyAlignment="1">
      <alignment horizontal="center" vertical="center"/>
    </xf>
    <xf numFmtId="4" fontId="87" fillId="0" borderId="17" xfId="0" applyNumberFormat="1" applyFont="1" applyFill="1" applyBorder="1" applyAlignment="1">
      <alignment horizontal="center"/>
    </xf>
    <xf numFmtId="4" fontId="87" fillId="0" borderId="58" xfId="0" applyNumberFormat="1" applyFont="1" applyFill="1" applyBorder="1" applyAlignment="1">
      <alignment horizontal="center"/>
    </xf>
    <xf numFmtId="4" fontId="87" fillId="0" borderId="18" xfId="0" applyNumberFormat="1" applyFont="1" applyFill="1" applyBorder="1" applyAlignment="1">
      <alignment horizontal="center"/>
    </xf>
    <xf numFmtId="167" fontId="87" fillId="0" borderId="44" xfId="0" applyNumberFormat="1" applyFont="1" applyFill="1" applyBorder="1" applyAlignment="1">
      <alignment horizontal="center"/>
    </xf>
    <xf numFmtId="167" fontId="87" fillId="0" borderId="64" xfId="0" applyNumberFormat="1" applyFont="1" applyFill="1" applyBorder="1" applyAlignment="1">
      <alignment horizontal="center"/>
    </xf>
    <xf numFmtId="167" fontId="87" fillId="0" borderId="67" xfId="0" applyNumberFormat="1" applyFont="1" applyFill="1" applyBorder="1" applyAlignment="1">
      <alignment horizontal="center"/>
    </xf>
    <xf numFmtId="4" fontId="87" fillId="0" borderId="11" xfId="0" applyNumberFormat="1" applyFont="1" applyFill="1" applyBorder="1" applyAlignment="1">
      <alignment horizontal="center"/>
    </xf>
    <xf numFmtId="4" fontId="87" fillId="0" borderId="59" xfId="0" applyNumberFormat="1" applyFont="1" applyFill="1" applyBorder="1" applyAlignment="1">
      <alignment horizontal="center"/>
    </xf>
    <xf numFmtId="4" fontId="87" fillId="0" borderId="57" xfId="0" applyNumberFormat="1" applyFont="1" applyFill="1" applyBorder="1" applyAlignment="1">
      <alignment horizontal="center"/>
    </xf>
    <xf numFmtId="166" fontId="87" fillId="0" borderId="17" xfId="0" applyNumberFormat="1" applyFont="1" applyFill="1" applyBorder="1" applyAlignment="1">
      <alignment horizontal="center" vertical="center"/>
    </xf>
    <xf numFmtId="166" fontId="87" fillId="0" borderId="58" xfId="0" applyNumberFormat="1" applyFont="1" applyFill="1" applyBorder="1" applyAlignment="1">
      <alignment horizontal="center" vertical="center"/>
    </xf>
    <xf numFmtId="166" fontId="87" fillId="0" borderId="18" xfId="0" applyNumberFormat="1" applyFont="1" applyFill="1" applyBorder="1" applyAlignment="1">
      <alignment horizontal="center" vertical="center"/>
    </xf>
    <xf numFmtId="166" fontId="87" fillId="0" borderId="44" xfId="0" applyNumberFormat="1" applyFont="1" applyFill="1" applyBorder="1" applyAlignment="1">
      <alignment horizontal="center"/>
    </xf>
    <xf numFmtId="166" fontId="87" fillId="0" borderId="64" xfId="0" applyNumberFormat="1" applyFont="1" applyFill="1" applyBorder="1" applyAlignment="1">
      <alignment horizontal="center"/>
    </xf>
    <xf numFmtId="166" fontId="87" fillId="0" borderId="67" xfId="0" applyNumberFormat="1" applyFont="1" applyFill="1" applyBorder="1" applyAlignment="1">
      <alignment horizontal="center"/>
    </xf>
    <xf numFmtId="167" fontId="87" fillId="0" borderId="67" xfId="0" applyNumberFormat="1" applyFont="1" applyFill="1" applyBorder="1" applyAlignment="1">
      <alignment horizontal="center" vertical="center"/>
    </xf>
    <xf numFmtId="167" fontId="108" fillId="0" borderId="0" xfId="553" applyNumberFormat="1" applyFont="1" applyFill="1" applyBorder="1" applyAlignment="1">
      <alignment horizontal="center" vertical="center" wrapText="1"/>
    </xf>
    <xf numFmtId="166" fontId="87" fillId="0" borderId="0" xfId="0" applyNumberFormat="1" applyFont="1" applyFill="1" applyBorder="1" applyAlignment="1">
      <alignment horizontal="center"/>
    </xf>
    <xf numFmtId="166" fontId="87" fillId="0" borderId="53" xfId="0" applyNumberFormat="1" applyFont="1" applyFill="1" applyBorder="1" applyAlignment="1">
      <alignment horizontal="center" vertical="center"/>
    </xf>
    <xf numFmtId="4" fontId="87" fillId="0" borderId="20" xfId="0" applyNumberFormat="1" applyFont="1" applyFill="1" applyBorder="1" applyAlignment="1">
      <alignment horizontal="center"/>
    </xf>
    <xf numFmtId="167" fontId="87" fillId="0" borderId="73" xfId="0" applyNumberFormat="1" applyFont="1" applyFill="1" applyBorder="1" applyAlignment="1">
      <alignment horizontal="center"/>
    </xf>
    <xf numFmtId="166" fontId="87" fillId="0" borderId="20" xfId="0" applyNumberFormat="1" applyFont="1" applyFill="1" applyBorder="1" applyAlignment="1">
      <alignment horizontal="center" vertical="center"/>
    </xf>
    <xf numFmtId="166" fontId="87" fillId="0" borderId="73" xfId="0" applyNumberFormat="1" applyFont="1" applyFill="1" applyBorder="1" applyAlignment="1">
      <alignment horizontal="center"/>
    </xf>
    <xf numFmtId="4" fontId="87" fillId="0" borderId="53" xfId="0" applyNumberFormat="1" applyFont="1" applyFill="1" applyBorder="1" applyAlignment="1">
      <alignment horizontal="center"/>
    </xf>
    <xf numFmtId="167" fontId="87" fillId="0" borderId="73" xfId="0" applyNumberFormat="1" applyFont="1" applyFill="1" applyBorder="1" applyAlignment="1">
      <alignment horizontal="center" vertical="center"/>
    </xf>
    <xf numFmtId="4" fontId="87" fillId="0" borderId="17" xfId="0" applyNumberFormat="1" applyFont="1" applyFill="1" applyBorder="1" applyAlignment="1">
      <alignment horizontal="center" vertical="center"/>
    </xf>
    <xf numFmtId="4" fontId="87" fillId="0" borderId="58" xfId="0" applyNumberFormat="1" applyFont="1" applyFill="1" applyBorder="1" applyAlignment="1">
      <alignment horizontal="center" vertical="center"/>
    </xf>
    <xf numFmtId="4" fontId="87" fillId="0" borderId="20" xfId="0" applyNumberFormat="1" applyFont="1" applyFill="1" applyBorder="1" applyAlignment="1">
      <alignment horizontal="center" vertical="center"/>
    </xf>
    <xf numFmtId="167" fontId="87" fillId="0" borderId="44" xfId="0" applyNumberFormat="1" applyFont="1" applyFill="1" applyBorder="1" applyAlignment="1">
      <alignment horizontal="center" vertical="center"/>
    </xf>
    <xf numFmtId="167" fontId="87" fillId="0" borderId="64" xfId="0" applyNumberFormat="1" applyFont="1" applyFill="1" applyBorder="1" applyAlignment="1">
      <alignment horizontal="center" vertical="center"/>
    </xf>
    <xf numFmtId="166" fontId="87" fillId="0" borderId="44" xfId="0" applyNumberFormat="1" applyFont="1" applyFill="1" applyBorder="1" applyAlignment="1">
      <alignment horizontal="center" vertical="center"/>
    </xf>
    <xf numFmtId="166" fontId="87" fillId="0" borderId="64" xfId="0" applyNumberFormat="1" applyFont="1" applyFill="1" applyBorder="1" applyAlignment="1">
      <alignment horizontal="center" vertical="center"/>
    </xf>
    <xf numFmtId="166" fontId="87" fillId="0" borderId="73" xfId="0" applyNumberFormat="1" applyFont="1" applyFill="1" applyBorder="1" applyAlignment="1">
      <alignment horizontal="center" vertical="center"/>
    </xf>
    <xf numFmtId="4" fontId="87" fillId="0" borderId="11" xfId="0" applyNumberFormat="1" applyFont="1" applyFill="1" applyBorder="1" applyAlignment="1">
      <alignment horizontal="center" vertical="center"/>
    </xf>
    <xf numFmtId="4" fontId="87" fillId="0" borderId="59" xfId="0" applyNumberFormat="1" applyFont="1" applyFill="1" applyBorder="1" applyAlignment="1">
      <alignment horizontal="center" vertical="center"/>
    </xf>
    <xf numFmtId="4" fontId="87" fillId="0" borderId="53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/>
    </xf>
    <xf numFmtId="167" fontId="87" fillId="0" borderId="0" xfId="0" applyNumberFormat="1" applyFont="1" applyFill="1" applyBorder="1" applyAlignment="1">
      <alignment horizontal="center" vertical="center" wrapText="1"/>
    </xf>
    <xf numFmtId="167" fontId="87" fillId="0" borderId="0" xfId="0" applyNumberFormat="1" applyFont="1" applyFill="1" applyBorder="1" applyAlignment="1">
      <alignment horizontal="center" vertical="center"/>
    </xf>
    <xf numFmtId="49" fontId="88" fillId="0" borderId="0" xfId="0" applyNumberFormat="1" applyFont="1" applyFill="1" applyBorder="1" applyAlignment="1">
      <alignment horizontal="center" vertical="center" wrapText="1"/>
    </xf>
    <xf numFmtId="0" fontId="87" fillId="0" borderId="0" xfId="19" applyFont="1" applyFill="1" applyAlignment="1">
      <alignment horizontal="left" vertical="center" wrapText="1"/>
    </xf>
    <xf numFmtId="0" fontId="86" fillId="0" borderId="32" xfId="19" applyFont="1" applyFill="1" applyBorder="1" applyAlignment="1">
      <alignment horizontal="center" vertical="center" wrapText="1"/>
    </xf>
    <xf numFmtId="0" fontId="86" fillId="0" borderId="32" xfId="19" applyFont="1" applyFill="1" applyBorder="1" applyAlignment="1">
      <alignment horizontal="center" vertical="center"/>
    </xf>
    <xf numFmtId="14" fontId="86" fillId="0" borderId="55" xfId="19" applyNumberFormat="1" applyFont="1" applyFill="1" applyBorder="1" applyAlignment="1">
      <alignment horizontal="center" vertical="center"/>
    </xf>
    <xf numFmtId="14" fontId="86" fillId="0" borderId="32" xfId="19" applyNumberFormat="1" applyFont="1" applyFill="1" applyBorder="1" applyAlignment="1">
      <alignment horizontal="center" vertical="center"/>
    </xf>
    <xf numFmtId="0" fontId="103" fillId="0" borderId="1" xfId="19" applyFont="1" applyFill="1" applyBorder="1" applyAlignment="1">
      <alignment horizontal="left" vertical="center" wrapText="1"/>
    </xf>
    <xf numFmtId="0" fontId="103" fillId="0" borderId="1" xfId="19" applyFont="1" applyFill="1" applyBorder="1" applyAlignment="1">
      <alignment horizontal="center" vertical="center"/>
    </xf>
    <xf numFmtId="3" fontId="103" fillId="0" borderId="1" xfId="19" applyNumberFormat="1" applyFont="1" applyFill="1" applyBorder="1" applyAlignment="1">
      <alignment horizontal="center" vertical="center"/>
    </xf>
    <xf numFmtId="3" fontId="103" fillId="0" borderId="38" xfId="19" applyNumberFormat="1" applyFont="1" applyFill="1" applyBorder="1" applyAlignment="1">
      <alignment horizontal="center" vertical="center"/>
    </xf>
    <xf numFmtId="0" fontId="159" fillId="0" borderId="3" xfId="19" applyNumberFormat="1" applyFont="1" applyFill="1" applyBorder="1" applyAlignment="1">
      <alignment horizontal="left" vertical="center" indent="2"/>
    </xf>
    <xf numFmtId="0" fontId="159" fillId="0" borderId="3" xfId="19" applyFont="1" applyFill="1" applyBorder="1" applyAlignment="1">
      <alignment horizontal="center" vertical="center"/>
    </xf>
    <xf numFmtId="3" fontId="159" fillId="0" borderId="4" xfId="19" applyNumberFormat="1" applyFont="1" applyFill="1" applyBorder="1" applyAlignment="1">
      <alignment horizontal="center" vertical="center"/>
    </xf>
    <xf numFmtId="3" fontId="103" fillId="0" borderId="3" xfId="19" applyNumberFormat="1" applyFont="1" applyFill="1" applyBorder="1" applyAlignment="1">
      <alignment horizontal="center" vertical="center"/>
    </xf>
    <xf numFmtId="0" fontId="160" fillId="0" borderId="3" xfId="19" applyNumberFormat="1" applyFont="1" applyFill="1" applyBorder="1" applyAlignment="1">
      <alignment horizontal="left" vertical="center" indent="2"/>
    </xf>
    <xf numFmtId="0" fontId="160" fillId="0" borderId="3" xfId="19" applyFont="1" applyFill="1" applyBorder="1" applyAlignment="1">
      <alignment horizontal="center" vertical="center"/>
    </xf>
    <xf numFmtId="3" fontId="160" fillId="0" borderId="4" xfId="19" applyNumberFormat="1" applyFont="1" applyFill="1" applyBorder="1" applyAlignment="1">
      <alignment horizontal="center" vertical="center"/>
    </xf>
    <xf numFmtId="0" fontId="161" fillId="0" borderId="3" xfId="19" applyNumberFormat="1" applyFont="1" applyFill="1" applyBorder="1" applyAlignment="1">
      <alignment horizontal="left" vertical="center" indent="2"/>
    </xf>
    <xf numFmtId="0" fontId="161" fillId="0" borderId="3" xfId="19" applyFont="1" applyFill="1" applyBorder="1" applyAlignment="1">
      <alignment horizontal="center" vertical="center"/>
    </xf>
    <xf numFmtId="3" fontId="161" fillId="0" borderId="4" xfId="19" applyNumberFormat="1" applyFont="1" applyFill="1" applyBorder="1" applyAlignment="1">
      <alignment horizontal="center" vertical="center"/>
    </xf>
    <xf numFmtId="0" fontId="162" fillId="0" borderId="2" xfId="19" applyNumberFormat="1" applyFont="1" applyFill="1" applyBorder="1" applyAlignment="1">
      <alignment horizontal="left" vertical="center" wrapText="1" indent="2"/>
    </xf>
    <xf numFmtId="0" fontId="162" fillId="0" borderId="2" xfId="19" applyFont="1" applyFill="1" applyBorder="1" applyAlignment="1">
      <alignment horizontal="center" vertical="center"/>
    </xf>
    <xf numFmtId="3" fontId="162" fillId="0" borderId="31" xfId="19" applyNumberFormat="1" applyFont="1" applyFill="1" applyBorder="1" applyAlignment="1">
      <alignment horizontal="center" vertical="center"/>
    </xf>
    <xf numFmtId="3" fontId="103" fillId="0" borderId="2" xfId="19" applyNumberFormat="1" applyFont="1" applyFill="1" applyBorder="1" applyAlignment="1">
      <alignment horizontal="center" vertical="center"/>
    </xf>
    <xf numFmtId="0" fontId="86" fillId="0" borderId="5" xfId="19" applyFont="1" applyFill="1" applyBorder="1"/>
    <xf numFmtId="0" fontId="86" fillId="0" borderId="1" xfId="19" applyFont="1" applyFill="1" applyBorder="1" applyAlignment="1">
      <alignment horizontal="center" vertical="center"/>
    </xf>
    <xf numFmtId="1" fontId="86" fillId="0" borderId="1" xfId="19" applyNumberFormat="1" applyFont="1" applyFill="1" applyBorder="1" applyAlignment="1">
      <alignment horizontal="center" vertical="center"/>
    </xf>
    <xf numFmtId="0" fontId="86" fillId="0" borderId="38" xfId="19" applyFont="1" applyFill="1" applyBorder="1" applyAlignment="1">
      <alignment horizontal="center"/>
    </xf>
    <xf numFmtId="0" fontId="163" fillId="0" borderId="3" xfId="19" applyFont="1" applyFill="1" applyBorder="1" applyAlignment="1">
      <alignment horizontal="center" vertical="center"/>
    </xf>
    <xf numFmtId="0" fontId="86" fillId="0" borderId="39" xfId="19" applyFont="1" applyFill="1" applyBorder="1" applyAlignment="1">
      <alignment horizontal="center"/>
    </xf>
    <xf numFmtId="0" fontId="164" fillId="0" borderId="3" xfId="19" applyFont="1" applyFill="1" applyBorder="1" applyAlignment="1">
      <alignment horizontal="center" vertical="center"/>
    </xf>
    <xf numFmtId="3" fontId="164" fillId="0" borderId="3" xfId="19" applyNumberFormat="1" applyFont="1" applyFill="1" applyBorder="1" applyAlignment="1">
      <alignment horizontal="center" vertical="center"/>
    </xf>
    <xf numFmtId="3" fontId="81" fillId="0" borderId="39" xfId="19" applyNumberFormat="1" applyFont="1" applyFill="1" applyBorder="1" applyAlignment="1">
      <alignment horizontal="center"/>
    </xf>
    <xf numFmtId="0" fontId="165" fillId="0" borderId="39" xfId="19" applyFont="1" applyFill="1" applyBorder="1"/>
    <xf numFmtId="0" fontId="164" fillId="0" borderId="3" xfId="19" applyNumberFormat="1" applyFont="1" applyFill="1" applyBorder="1" applyAlignment="1">
      <alignment horizontal="center" vertical="center"/>
    </xf>
    <xf numFmtId="3" fontId="164" fillId="0" borderId="3" xfId="19" applyNumberFormat="1" applyFont="1" applyFill="1" applyBorder="1" applyAlignment="1">
      <alignment horizontal="center"/>
    </xf>
    <xf numFmtId="0" fontId="166" fillId="0" borderId="4" xfId="19" applyFont="1" applyFill="1" applyBorder="1"/>
    <xf numFmtId="0" fontId="166" fillId="0" borderId="3" xfId="19" applyFont="1" applyFill="1" applyBorder="1" applyAlignment="1">
      <alignment horizontal="center" vertical="center"/>
    </xf>
    <xf numFmtId="0" fontId="167" fillId="0" borderId="4" xfId="19" applyFont="1" applyFill="1" applyBorder="1" applyAlignment="1">
      <alignment horizontal="left"/>
    </xf>
    <xf numFmtId="0" fontId="167" fillId="0" borderId="3" xfId="19" applyFont="1" applyFill="1" applyBorder="1" applyAlignment="1">
      <alignment horizontal="center" vertical="center"/>
    </xf>
    <xf numFmtId="49" fontId="167" fillId="0" borderId="3" xfId="19" applyNumberFormat="1" applyFont="1" applyFill="1" applyBorder="1" applyAlignment="1">
      <alignment horizontal="center" vertical="center"/>
    </xf>
    <xf numFmtId="0" fontId="167" fillId="0" borderId="3" xfId="19" applyNumberFormat="1" applyFont="1" applyFill="1" applyBorder="1" applyAlignment="1">
      <alignment horizontal="center" vertical="center"/>
    </xf>
    <xf numFmtId="0" fontId="167" fillId="0" borderId="4" xfId="19" applyFont="1" applyFill="1" applyBorder="1" applyAlignment="1">
      <alignment horizontal="center" vertical="center"/>
    </xf>
    <xf numFmtId="0" fontId="81" fillId="0" borderId="39" xfId="19" applyFont="1" applyFill="1" applyBorder="1" applyAlignment="1">
      <alignment horizontal="center"/>
    </xf>
    <xf numFmtId="0" fontId="206" fillId="0" borderId="4" xfId="19" applyFont="1" applyFill="1" applyBorder="1" applyAlignment="1">
      <alignment horizontal="left"/>
    </xf>
    <xf numFmtId="0" fontId="178" fillId="0" borderId="4" xfId="19" applyFont="1" applyFill="1" applyBorder="1" applyAlignment="1">
      <alignment horizontal="center" vertical="center"/>
    </xf>
    <xf numFmtId="0" fontId="206" fillId="0" borderId="4" xfId="19" applyFont="1" applyFill="1" applyBorder="1" applyAlignment="1">
      <alignment horizontal="center" vertical="center"/>
    </xf>
    <xf numFmtId="1" fontId="206" fillId="0" borderId="3" xfId="19" applyNumberFormat="1" applyFont="1" applyFill="1" applyBorder="1" applyAlignment="1">
      <alignment horizontal="center" vertical="center"/>
    </xf>
    <xf numFmtId="0" fontId="206" fillId="0" borderId="39" xfId="19" applyFont="1" applyFill="1" applyBorder="1" applyAlignment="1">
      <alignment horizontal="center"/>
    </xf>
    <xf numFmtId="0" fontId="134" fillId="0" borderId="4" xfId="19" applyFont="1" applyFill="1" applyBorder="1" applyAlignment="1">
      <alignment horizontal="left" wrapText="1"/>
    </xf>
    <xf numFmtId="0" fontId="134" fillId="0" borderId="3" xfId="19" applyFont="1" applyFill="1" applyBorder="1" applyAlignment="1">
      <alignment horizontal="center" vertical="center"/>
    </xf>
    <xf numFmtId="0" fontId="134" fillId="0" borderId="4" xfId="19" applyFont="1" applyFill="1" applyBorder="1" applyAlignment="1">
      <alignment horizontal="left" vertical="center" wrapText="1"/>
    </xf>
    <xf numFmtId="0" fontId="168" fillId="0" borderId="4" xfId="19" applyFont="1" applyFill="1" applyBorder="1" applyAlignment="1">
      <alignment horizontal="left" vertical="center" wrapText="1"/>
    </xf>
    <xf numFmtId="0" fontId="168" fillId="0" borderId="3" xfId="19" applyFont="1" applyFill="1" applyBorder="1" applyAlignment="1">
      <alignment horizontal="center" vertical="center"/>
    </xf>
    <xf numFmtId="0" fontId="86" fillId="0" borderId="4" xfId="19" applyFont="1" applyFill="1" applyBorder="1"/>
    <xf numFmtId="0" fontId="86" fillId="0" borderId="3" xfId="19" applyFont="1" applyFill="1" applyBorder="1" applyAlignment="1">
      <alignment horizontal="center" vertical="center"/>
    </xf>
    <xf numFmtId="3" fontId="86" fillId="0" borderId="3" xfId="19" applyNumberFormat="1" applyFont="1" applyFill="1" applyBorder="1" applyAlignment="1">
      <alignment horizontal="center" vertical="center"/>
    </xf>
    <xf numFmtId="0" fontId="134" fillId="0" borderId="4" xfId="19" applyFont="1" applyFill="1" applyBorder="1" applyAlignment="1">
      <alignment horizontal="left"/>
    </xf>
    <xf numFmtId="3" fontId="134" fillId="0" borderId="3" xfId="19" applyNumberFormat="1" applyFont="1" applyFill="1" applyBorder="1" applyAlignment="1">
      <alignment horizontal="center" vertical="center"/>
    </xf>
    <xf numFmtId="0" fontId="168" fillId="0" borderId="4" xfId="19" applyFont="1" applyFill="1" applyBorder="1" applyAlignment="1">
      <alignment horizontal="left"/>
    </xf>
    <xf numFmtId="0" fontId="168" fillId="0" borderId="3" xfId="19" applyNumberFormat="1" applyFont="1" applyFill="1" applyBorder="1" applyAlignment="1">
      <alignment horizontal="center" vertical="center"/>
    </xf>
    <xf numFmtId="49" fontId="134" fillId="0" borderId="3" xfId="19" applyNumberFormat="1" applyFont="1" applyFill="1" applyBorder="1" applyAlignment="1">
      <alignment horizontal="center" vertical="center"/>
    </xf>
    <xf numFmtId="0" fontId="134" fillId="0" borderId="3" xfId="19" applyNumberFormat="1" applyFont="1" applyFill="1" applyBorder="1" applyAlignment="1">
      <alignment horizontal="center" vertical="center"/>
    </xf>
    <xf numFmtId="0" fontId="168" fillId="0" borderId="4" xfId="19" applyFont="1" applyFill="1" applyBorder="1" applyAlignment="1">
      <alignment horizontal="left" vertical="center"/>
    </xf>
    <xf numFmtId="0" fontId="166" fillId="0" borderId="5" xfId="19" applyFont="1" applyFill="1" applyBorder="1"/>
    <xf numFmtId="0" fontId="167" fillId="0" borderId="1" xfId="19" applyFont="1" applyFill="1" applyBorder="1" applyAlignment="1">
      <alignment horizontal="center" vertical="center"/>
    </xf>
    <xf numFmtId="0" fontId="166" fillId="0" borderId="1" xfId="19" applyFont="1" applyFill="1" applyBorder="1" applyAlignment="1">
      <alignment horizontal="center" vertical="center"/>
    </xf>
    <xf numFmtId="0" fontId="81" fillId="0" borderId="1" xfId="19" applyFont="1" applyFill="1" applyBorder="1" applyAlignment="1">
      <alignment horizontal="center"/>
    </xf>
    <xf numFmtId="0" fontId="86" fillId="0" borderId="3" xfId="19" applyFont="1" applyFill="1" applyBorder="1" applyAlignment="1">
      <alignment horizontal="center"/>
    </xf>
    <xf numFmtId="0" fontId="167" fillId="0" borderId="4" xfId="19" applyFont="1" applyFill="1" applyBorder="1"/>
    <xf numFmtId="0" fontId="134" fillId="0" borderId="3" xfId="19" applyFont="1" applyFill="1" applyBorder="1" applyAlignment="1">
      <alignment horizontal="center"/>
    </xf>
    <xf numFmtId="0" fontId="169" fillId="0" borderId="3" xfId="19" applyFont="1" applyFill="1" applyBorder="1" applyAlignment="1">
      <alignment horizontal="center"/>
    </xf>
    <xf numFmtId="0" fontId="81" fillId="0" borderId="3" xfId="19" applyFont="1" applyFill="1" applyBorder="1" applyAlignment="1">
      <alignment horizontal="center"/>
    </xf>
    <xf numFmtId="0" fontId="167" fillId="0" borderId="4" xfId="19" applyFont="1" applyFill="1" applyBorder="1" applyAlignment="1">
      <alignment vertical="center" wrapText="1"/>
    </xf>
    <xf numFmtId="49" fontId="81" fillId="0" borderId="3" xfId="19" applyNumberFormat="1" applyFont="1" applyFill="1" applyBorder="1" applyAlignment="1">
      <alignment horizontal="center" vertical="center"/>
    </xf>
    <xf numFmtId="0" fontId="167" fillId="0" borderId="2" xfId="19" applyFont="1" applyFill="1" applyBorder="1" applyAlignment="1">
      <alignment horizontal="center" vertical="center"/>
    </xf>
    <xf numFmtId="0" fontId="81" fillId="0" borderId="2" xfId="19" applyFont="1" applyFill="1" applyBorder="1" applyAlignment="1">
      <alignment horizontal="center"/>
    </xf>
    <xf numFmtId="0" fontId="86" fillId="0" borderId="5" xfId="19" applyFont="1" applyFill="1" applyBorder="1" applyAlignment="1">
      <alignment vertical="center"/>
    </xf>
    <xf numFmtId="3" fontId="86" fillId="0" borderId="10" xfId="19" applyNumberFormat="1" applyFont="1" applyFill="1" applyBorder="1" applyAlignment="1">
      <alignment horizontal="center" vertical="center"/>
    </xf>
    <xf numFmtId="3" fontId="86" fillId="0" borderId="1" xfId="19" applyNumberFormat="1" applyFont="1" applyFill="1" applyBorder="1" applyAlignment="1">
      <alignment horizontal="center" vertical="center"/>
    </xf>
    <xf numFmtId="0" fontId="163" fillId="0" borderId="0" xfId="19" applyFont="1" applyFill="1" applyBorder="1" applyAlignment="1">
      <alignment horizontal="center" vertical="center"/>
    </xf>
    <xf numFmtId="0" fontId="81" fillId="0" borderId="4" xfId="19" applyFont="1" applyFill="1" applyBorder="1"/>
    <xf numFmtId="0" fontId="81" fillId="0" borderId="3" xfId="19" applyFont="1" applyFill="1" applyBorder="1" applyAlignment="1">
      <alignment horizontal="center" vertical="center"/>
    </xf>
    <xf numFmtId="3" fontId="81" fillId="0" borderId="0" xfId="19" applyNumberFormat="1" applyFont="1" applyFill="1" applyBorder="1" applyAlignment="1">
      <alignment horizontal="center"/>
    </xf>
    <xf numFmtId="3" fontId="81" fillId="0" borderId="3" xfId="19" applyNumberFormat="1" applyFont="1" applyFill="1" applyBorder="1" applyAlignment="1">
      <alignment horizontal="center" vertical="center"/>
    </xf>
    <xf numFmtId="0" fontId="86" fillId="0" borderId="0" xfId="19" applyFont="1" applyFill="1" applyBorder="1" applyAlignment="1">
      <alignment horizontal="center" vertical="center"/>
    </xf>
    <xf numFmtId="0" fontId="164" fillId="0" borderId="4" xfId="19" applyFont="1" applyFill="1" applyBorder="1"/>
    <xf numFmtId="0" fontId="164" fillId="0" borderId="0" xfId="19" applyFont="1" applyFill="1" applyBorder="1" applyAlignment="1">
      <alignment horizontal="center" vertical="center"/>
    </xf>
    <xf numFmtId="3" fontId="81" fillId="0" borderId="3" xfId="19" applyNumberFormat="1" applyFont="1" applyFill="1" applyBorder="1" applyAlignment="1">
      <alignment horizontal="center"/>
    </xf>
    <xf numFmtId="0" fontId="81" fillId="0" borderId="3" xfId="19" applyFont="1" applyFill="1" applyBorder="1"/>
    <xf numFmtId="0" fontId="168" fillId="0" borderId="4" xfId="19" applyFont="1" applyFill="1" applyBorder="1" applyAlignment="1">
      <alignment wrapText="1"/>
    </xf>
    <xf numFmtId="0" fontId="166" fillId="0" borderId="0" xfId="19" applyFont="1" applyFill="1" applyBorder="1" applyAlignment="1">
      <alignment horizontal="center" vertical="center"/>
    </xf>
    <xf numFmtId="0" fontId="167" fillId="0" borderId="0" xfId="19" applyFont="1" applyFill="1" applyBorder="1" applyAlignment="1">
      <alignment horizontal="center" vertical="center"/>
    </xf>
    <xf numFmtId="3" fontId="164" fillId="0" borderId="0" xfId="622" applyNumberFormat="1" applyFont="1" applyFill="1" applyBorder="1" applyAlignment="1">
      <alignment horizontal="center"/>
    </xf>
    <xf numFmtId="3" fontId="164" fillId="0" borderId="3" xfId="623" applyNumberFormat="1" applyFont="1" applyFill="1" applyBorder="1" applyAlignment="1">
      <alignment horizontal="center" vertical="center"/>
    </xf>
    <xf numFmtId="0" fontId="206" fillId="0" borderId="3" xfId="19" applyFont="1" applyFill="1" applyBorder="1" applyAlignment="1">
      <alignment horizontal="left"/>
    </xf>
    <xf numFmtId="3" fontId="163" fillId="0" borderId="0" xfId="623" applyNumberFormat="1" applyFont="1" applyFill="1" applyBorder="1" applyAlignment="1">
      <alignment horizontal="center" vertical="center"/>
    </xf>
    <xf numFmtId="3" fontId="163" fillId="0" borderId="3" xfId="623" applyNumberFormat="1" applyFont="1" applyFill="1" applyBorder="1" applyAlignment="1">
      <alignment horizontal="center" vertical="center"/>
    </xf>
    <xf numFmtId="0" fontId="164" fillId="0" borderId="3" xfId="19" applyFont="1" applyFill="1" applyBorder="1" applyAlignment="1">
      <alignment horizontal="left"/>
    </xf>
    <xf numFmtId="3" fontId="164" fillId="0" borderId="0" xfId="623" applyNumberFormat="1" applyFont="1" applyFill="1" applyBorder="1" applyAlignment="1">
      <alignment horizontal="center" vertical="center"/>
    </xf>
    <xf numFmtId="0" fontId="168" fillId="0" borderId="3" xfId="19" applyFont="1" applyFill="1" applyBorder="1" applyAlignment="1">
      <alignment horizontal="left" wrapText="1"/>
    </xf>
    <xf numFmtId="3" fontId="168" fillId="0" borderId="0" xfId="623" applyNumberFormat="1" applyFont="1" applyFill="1" applyBorder="1" applyAlignment="1">
      <alignment horizontal="center" vertical="center"/>
    </xf>
    <xf numFmtId="3" fontId="168" fillId="0" borderId="3" xfId="623" applyNumberFormat="1" applyFont="1" applyFill="1" applyBorder="1" applyAlignment="1">
      <alignment horizontal="center" vertical="center"/>
    </xf>
    <xf numFmtId="0" fontId="163" fillId="0" borderId="3" xfId="19" applyFont="1" applyFill="1" applyBorder="1" applyAlignment="1">
      <alignment horizontal="left"/>
    </xf>
    <xf numFmtId="3" fontId="163" fillId="0" borderId="0" xfId="19" applyNumberFormat="1" applyFont="1" applyFill="1" applyBorder="1" applyAlignment="1">
      <alignment horizontal="center" vertical="center"/>
    </xf>
    <xf numFmtId="3" fontId="163" fillId="0" borderId="3" xfId="19" applyNumberFormat="1" applyFont="1" applyFill="1" applyBorder="1" applyAlignment="1">
      <alignment horizontal="center" vertical="center"/>
    </xf>
    <xf numFmtId="0" fontId="164" fillId="0" borderId="3" xfId="19" applyFont="1" applyFill="1" applyBorder="1" applyAlignment="1">
      <alignment horizontal="left" wrapText="1"/>
    </xf>
    <xf numFmtId="49" fontId="164" fillId="0" borderId="0" xfId="19" applyNumberFormat="1" applyFont="1" applyFill="1" applyBorder="1" applyAlignment="1">
      <alignment horizontal="center" vertical="center"/>
    </xf>
    <xf numFmtId="49" fontId="164" fillId="0" borderId="3" xfId="19" applyNumberFormat="1" applyFont="1" applyFill="1" applyBorder="1" applyAlignment="1">
      <alignment horizontal="center" vertical="center"/>
    </xf>
    <xf numFmtId="3" fontId="164" fillId="0" borderId="3" xfId="622" applyNumberFormat="1" applyFont="1" applyFill="1" applyBorder="1" applyAlignment="1">
      <alignment horizontal="center"/>
    </xf>
    <xf numFmtId="0" fontId="164" fillId="0" borderId="2" xfId="19" applyFont="1" applyFill="1" applyBorder="1" applyAlignment="1">
      <alignment horizontal="left"/>
    </xf>
    <xf numFmtId="0" fontId="164" fillId="0" borderId="2" xfId="19" applyFont="1" applyFill="1" applyBorder="1" applyAlignment="1">
      <alignment horizontal="center" vertical="center"/>
    </xf>
    <xf numFmtId="3" fontId="164" fillId="0" borderId="2" xfId="622" applyNumberFormat="1" applyFont="1" applyFill="1" applyBorder="1" applyAlignment="1">
      <alignment horizontal="center"/>
    </xf>
    <xf numFmtId="0" fontId="81" fillId="0" borderId="40" xfId="19" applyFont="1" applyFill="1" applyBorder="1" applyAlignment="1">
      <alignment horizontal="center"/>
    </xf>
    <xf numFmtId="0" fontId="163" fillId="0" borderId="1" xfId="19" applyFont="1" applyFill="1" applyBorder="1" applyAlignment="1">
      <alignment horizontal="left"/>
    </xf>
    <xf numFmtId="0" fontId="163" fillId="0" borderId="1" xfId="19" applyFont="1" applyFill="1" applyBorder="1" applyAlignment="1">
      <alignment horizontal="center" vertical="center"/>
    </xf>
    <xf numFmtId="0" fontId="163" fillId="0" borderId="38" xfId="19" applyFont="1" applyFill="1" applyBorder="1" applyAlignment="1">
      <alignment horizontal="center" vertical="center"/>
    </xf>
    <xf numFmtId="0" fontId="86" fillId="0" borderId="1" xfId="19" applyFont="1" applyFill="1" applyBorder="1" applyAlignment="1">
      <alignment horizontal="center"/>
    </xf>
    <xf numFmtId="0" fontId="163" fillId="0" borderId="39" xfId="19" applyFont="1" applyFill="1" applyBorder="1" applyAlignment="1">
      <alignment horizontal="center" vertical="center"/>
    </xf>
    <xf numFmtId="0" fontId="164" fillId="0" borderId="39" xfId="19" applyFont="1" applyFill="1" applyBorder="1" applyAlignment="1">
      <alignment horizontal="center" vertical="center"/>
    </xf>
    <xf numFmtId="0" fontId="164" fillId="0" borderId="3" xfId="19" applyFont="1" applyFill="1" applyBorder="1"/>
    <xf numFmtId="0" fontId="164" fillId="0" borderId="3" xfId="19" applyFont="1" applyFill="1" applyBorder="1" applyAlignment="1">
      <alignment vertical="center" wrapText="1"/>
    </xf>
    <xf numFmtId="3" fontId="164" fillId="0" borderId="0" xfId="622" applyNumberFormat="1" applyFont="1" applyFill="1" applyAlignment="1">
      <alignment horizontal="center" vertical="center"/>
    </xf>
    <xf numFmtId="3" fontId="164" fillId="0" borderId="3" xfId="622" applyNumberFormat="1" applyFont="1" applyFill="1" applyBorder="1" applyAlignment="1">
      <alignment horizontal="center" vertical="center"/>
    </xf>
    <xf numFmtId="3" fontId="134" fillId="0" borderId="3" xfId="19" applyNumberFormat="1" applyFont="1" applyFill="1" applyBorder="1" applyAlignment="1">
      <alignment horizontal="center"/>
    </xf>
    <xf numFmtId="0" fontId="163" fillId="0" borderId="4" xfId="19" applyFont="1" applyFill="1" applyBorder="1" applyAlignment="1">
      <alignment horizontal="left"/>
    </xf>
    <xf numFmtId="3" fontId="164" fillId="0" borderId="0" xfId="623" applyNumberFormat="1" applyFont="1" applyFill="1" applyAlignment="1">
      <alignment horizontal="center" vertical="center"/>
    </xf>
    <xf numFmtId="0" fontId="166" fillId="0" borderId="4" xfId="19" applyFont="1" applyFill="1" applyBorder="1" applyAlignment="1">
      <alignment wrapText="1"/>
    </xf>
    <xf numFmtId="0" fontId="167" fillId="0" borderId="4" xfId="19" applyFont="1" applyFill="1" applyBorder="1" applyAlignment="1">
      <alignment wrapText="1"/>
    </xf>
    <xf numFmtId="0" fontId="163" fillId="0" borderId="5" xfId="19" applyFont="1" applyFill="1" applyBorder="1" applyAlignment="1">
      <alignment horizontal="left"/>
    </xf>
    <xf numFmtId="3" fontId="163" fillId="0" borderId="1" xfId="19" applyNumberFormat="1" applyFont="1" applyFill="1" applyBorder="1" applyAlignment="1">
      <alignment horizontal="center" vertical="center"/>
    </xf>
    <xf numFmtId="0" fontId="164" fillId="0" borderId="4" xfId="19" applyFont="1" applyFill="1" applyBorder="1" applyAlignment="1">
      <alignment horizontal="left" vertical="distributed"/>
    </xf>
    <xf numFmtId="0" fontId="134" fillId="0" borderId="39" xfId="19" applyFont="1" applyFill="1" applyBorder="1" applyAlignment="1">
      <alignment horizontal="center"/>
    </xf>
    <xf numFmtId="0" fontId="163" fillId="0" borderId="4" xfId="19" applyFont="1" applyFill="1" applyBorder="1" applyAlignment="1">
      <alignment horizontal="left" vertical="center"/>
    </xf>
    <xf numFmtId="0" fontId="163" fillId="0" borderId="2" xfId="19" applyFont="1" applyFill="1" applyBorder="1"/>
    <xf numFmtId="0" fontId="163" fillId="0" borderId="2" xfId="19" applyFont="1" applyFill="1" applyBorder="1" applyAlignment="1">
      <alignment horizontal="center" vertical="center"/>
    </xf>
    <xf numFmtId="0" fontId="134" fillId="0" borderId="40" xfId="19" applyFont="1" applyFill="1" applyBorder="1" applyAlignment="1">
      <alignment horizontal="center"/>
    </xf>
    <xf numFmtId="169" fontId="89" fillId="0" borderId="0" xfId="0" applyNumberFormat="1" applyFont="1" applyFill="1" applyBorder="1"/>
    <xf numFmtId="173" fontId="89" fillId="0" borderId="0" xfId="0" applyNumberFormat="1" applyFont="1" applyFill="1" applyBorder="1"/>
    <xf numFmtId="0" fontId="77" fillId="5" borderId="56" xfId="0" applyFont="1" applyFill="1" applyBorder="1" applyAlignment="1">
      <alignment horizontal="center" vertical="center"/>
    </xf>
    <xf numFmtId="0" fontId="77" fillId="5" borderId="29" xfId="0" applyFont="1" applyFill="1" applyBorder="1" applyAlignment="1">
      <alignment horizontal="center" vertical="center"/>
    </xf>
    <xf numFmtId="0" fontId="100" fillId="5" borderId="38" xfId="0" applyFont="1" applyFill="1" applyBorder="1" applyAlignment="1">
      <alignment horizontal="center" vertical="center"/>
    </xf>
    <xf numFmtId="0" fontId="100" fillId="5" borderId="48" xfId="0" applyFont="1" applyFill="1" applyBorder="1" applyAlignment="1">
      <alignment horizontal="center" vertical="center"/>
    </xf>
    <xf numFmtId="0" fontId="67" fillId="5" borderId="70" xfId="0" applyFont="1" applyFill="1" applyBorder="1" applyAlignment="1">
      <alignment horizontal="center" vertical="center"/>
    </xf>
    <xf numFmtId="0" fontId="67" fillId="5" borderId="42" xfId="0" applyFont="1" applyFill="1" applyBorder="1" applyAlignment="1">
      <alignment horizontal="center" vertical="center"/>
    </xf>
    <xf numFmtId="166" fontId="67" fillId="5" borderId="69" xfId="0" applyNumberFormat="1" applyFont="1" applyFill="1" applyBorder="1" applyAlignment="1">
      <alignment horizontal="center" vertical="center" wrapText="1"/>
    </xf>
    <xf numFmtId="166" fontId="67" fillId="5" borderId="34" xfId="0" applyNumberFormat="1" applyFont="1" applyFill="1" applyBorder="1" applyAlignment="1">
      <alignment horizontal="center" vertical="center" wrapText="1"/>
    </xf>
    <xf numFmtId="166" fontId="67" fillId="5" borderId="59" xfId="0" applyNumberFormat="1" applyFont="1" applyFill="1" applyBorder="1" applyAlignment="1">
      <alignment horizontal="center" vertical="center" wrapText="1"/>
    </xf>
    <xf numFmtId="166" fontId="67" fillId="5" borderId="57" xfId="0" applyNumberFormat="1" applyFont="1" applyFill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top" wrapText="1"/>
    </xf>
    <xf numFmtId="0" fontId="86" fillId="0" borderId="10" xfId="0" applyFont="1" applyFill="1" applyBorder="1" applyAlignment="1">
      <alignment horizontal="center" vertical="top" wrapText="1"/>
    </xf>
    <xf numFmtId="0" fontId="86" fillId="0" borderId="38" xfId="0" applyFont="1" applyFill="1" applyBorder="1" applyAlignment="1">
      <alignment horizontal="center" vertical="top" wrapText="1"/>
    </xf>
    <xf numFmtId="0" fontId="63" fillId="5" borderId="0" xfId="0" applyFont="1" applyFill="1" applyAlignment="1">
      <alignment horizontal="center"/>
    </xf>
    <xf numFmtId="0" fontId="86" fillId="0" borderId="56" xfId="0" applyFont="1" applyFill="1" applyBorder="1" applyAlignment="1">
      <alignment horizontal="center" vertical="top" wrapText="1"/>
    </xf>
    <xf numFmtId="0" fontId="86" fillId="0" borderId="65" xfId="0" applyFont="1" applyFill="1" applyBorder="1" applyAlignment="1">
      <alignment horizontal="center" vertical="top" wrapText="1"/>
    </xf>
    <xf numFmtId="0" fontId="63" fillId="5" borderId="0" xfId="0" applyFont="1" applyFill="1" applyBorder="1" applyAlignment="1">
      <alignment horizontal="center"/>
    </xf>
    <xf numFmtId="166" fontId="69" fillId="5" borderId="60" xfId="0" applyNumberFormat="1" applyFont="1" applyFill="1" applyBorder="1" applyAlignment="1">
      <alignment horizontal="center"/>
    </xf>
    <xf numFmtId="166" fontId="69" fillId="5" borderId="57" xfId="0" applyNumberFormat="1" applyFont="1" applyFill="1" applyBorder="1" applyAlignment="1">
      <alignment horizontal="center"/>
    </xf>
    <xf numFmtId="0" fontId="179" fillId="5" borderId="19" xfId="0" applyFont="1" applyFill="1" applyBorder="1" applyAlignment="1">
      <alignment horizontal="center" wrapText="1"/>
    </xf>
    <xf numFmtId="0" fontId="179" fillId="5" borderId="58" xfId="0" applyFont="1" applyFill="1" applyBorder="1" applyAlignment="1">
      <alignment horizontal="center" wrapText="1"/>
    </xf>
    <xf numFmtId="2" fontId="73" fillId="0" borderId="0" xfId="0" applyNumberFormat="1" applyFont="1" applyFill="1" applyAlignment="1">
      <alignment horizontal="center"/>
    </xf>
    <xf numFmtId="2" fontId="113" fillId="0" borderId="0" xfId="0" applyNumberFormat="1" applyFont="1" applyFill="1" applyBorder="1" applyAlignment="1">
      <alignment horizontal="right" vertical="center"/>
    </xf>
    <xf numFmtId="0" fontId="78" fillId="0" borderId="5" xfId="0" applyFont="1" applyFill="1" applyBorder="1" applyAlignment="1">
      <alignment horizontal="center" vertical="center"/>
    </xf>
    <xf numFmtId="0" fontId="78" fillId="0" borderId="31" xfId="0" applyFont="1" applyFill="1" applyBorder="1" applyAlignment="1">
      <alignment horizontal="center" vertical="center"/>
    </xf>
    <xf numFmtId="0" fontId="78" fillId="0" borderId="55" xfId="0" applyFont="1" applyFill="1" applyBorder="1" applyAlignment="1">
      <alignment horizontal="center" vertical="center"/>
    </xf>
    <xf numFmtId="0" fontId="78" fillId="0" borderId="50" xfId="0" applyFont="1" applyFill="1" applyBorder="1" applyAlignment="1">
      <alignment horizontal="center" vertical="center"/>
    </xf>
    <xf numFmtId="0" fontId="78" fillId="0" borderId="52" xfId="0" applyFont="1" applyFill="1" applyBorder="1" applyAlignment="1">
      <alignment horizontal="center" vertical="center"/>
    </xf>
    <xf numFmtId="0" fontId="78" fillId="0" borderId="32" xfId="0" applyFont="1" applyFill="1" applyBorder="1" applyAlignment="1">
      <alignment horizontal="center" vertical="center"/>
    </xf>
    <xf numFmtId="2" fontId="86" fillId="0" borderId="50" xfId="0" applyNumberFormat="1" applyFont="1" applyFill="1" applyBorder="1" applyAlignment="1">
      <alignment horizontal="center" vertical="center"/>
    </xf>
    <xf numFmtId="2" fontId="86" fillId="0" borderId="52" xfId="0" applyNumberFormat="1" applyFont="1" applyFill="1" applyBorder="1" applyAlignment="1">
      <alignment horizontal="center" vertical="center"/>
    </xf>
    <xf numFmtId="3" fontId="155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68" fillId="0" borderId="29" xfId="0" applyFont="1" applyFill="1" applyBorder="1" applyAlignment="1">
      <alignment horizontal="left" vertical="center" indent="1"/>
    </xf>
    <xf numFmtId="0" fontId="68" fillId="0" borderId="16" xfId="0" applyFont="1" applyFill="1" applyBorder="1" applyAlignment="1">
      <alignment horizontal="left" vertical="center" indent="1"/>
    </xf>
    <xf numFmtId="0" fontId="68" fillId="0" borderId="43" xfId="0" applyFont="1" applyFill="1" applyBorder="1" applyAlignment="1">
      <alignment horizontal="left" vertical="center" indent="1"/>
    </xf>
    <xf numFmtId="0" fontId="67" fillId="0" borderId="56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left" vertical="center" wrapText="1"/>
    </xf>
    <xf numFmtId="0" fontId="67" fillId="0" borderId="41" xfId="0" applyFont="1" applyFill="1" applyBorder="1" applyAlignment="1">
      <alignment horizontal="left" vertical="center" wrapText="1"/>
    </xf>
    <xf numFmtId="0" fontId="68" fillId="0" borderId="29" xfId="0" applyFont="1" applyFill="1" applyBorder="1" applyAlignment="1">
      <alignment horizontal="left" vertical="center" wrapText="1" indent="1"/>
    </xf>
    <xf numFmtId="0" fontId="68" fillId="0" borderId="16" xfId="0" applyFont="1" applyFill="1" applyBorder="1" applyAlignment="1">
      <alignment horizontal="left" vertical="center" wrapText="1" indent="1"/>
    </xf>
    <xf numFmtId="0" fontId="68" fillId="0" borderId="43" xfId="0" applyFont="1" applyFill="1" applyBorder="1" applyAlignment="1">
      <alignment horizontal="left" vertical="center" wrapText="1" indent="1"/>
    </xf>
    <xf numFmtId="0" fontId="73" fillId="0" borderId="0" xfId="0" applyFont="1" applyFill="1" applyBorder="1" applyAlignment="1">
      <alignment horizontal="center" vertical="center"/>
    </xf>
    <xf numFmtId="0" fontId="67" fillId="0" borderId="5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38" xfId="0" applyFont="1" applyFill="1" applyBorder="1" applyAlignment="1">
      <alignment horizontal="center" vertical="center"/>
    </xf>
    <xf numFmtId="0" fontId="67" fillId="0" borderId="4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39" xfId="0" applyFont="1" applyFill="1" applyBorder="1" applyAlignment="1">
      <alignment horizontal="center" vertical="center"/>
    </xf>
    <xf numFmtId="0" fontId="67" fillId="0" borderId="31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/>
    </xf>
    <xf numFmtId="0" fontId="67" fillId="0" borderId="40" xfId="0" applyFont="1" applyFill="1" applyBorder="1" applyAlignment="1">
      <alignment horizontal="center" vertical="center"/>
    </xf>
    <xf numFmtId="2" fontId="67" fillId="0" borderId="11" xfId="0" applyNumberFormat="1" applyFont="1" applyFill="1" applyBorder="1" applyAlignment="1">
      <alignment horizontal="center" vertical="center" wrapText="1"/>
    </xf>
    <xf numFmtId="2" fontId="67" fillId="0" borderId="57" xfId="0" applyNumberFormat="1" applyFont="1" applyFill="1" applyBorder="1" applyAlignment="1">
      <alignment horizontal="center" vertical="center" wrapText="1"/>
    </xf>
    <xf numFmtId="2" fontId="67" fillId="0" borderId="44" xfId="0" applyNumberFormat="1" applyFont="1" applyFill="1" applyBorder="1" applyAlignment="1">
      <alignment horizontal="center" vertical="center" wrapText="1"/>
    </xf>
    <xf numFmtId="2" fontId="67" fillId="0" borderId="67" xfId="0" applyNumberFormat="1" applyFont="1" applyFill="1" applyBorder="1" applyAlignment="1">
      <alignment horizontal="center" vertical="center" wrapText="1"/>
    </xf>
    <xf numFmtId="49" fontId="67" fillId="0" borderId="5" xfId="0" applyNumberFormat="1" applyFont="1" applyFill="1" applyBorder="1" applyAlignment="1">
      <alignment horizontal="center" vertical="center" wrapText="1"/>
    </xf>
    <xf numFmtId="49" fontId="67" fillId="0" borderId="4" xfId="0" applyNumberFormat="1" applyFont="1" applyFill="1" applyBorder="1" applyAlignment="1">
      <alignment horizontal="center" vertical="center" wrapText="1"/>
    </xf>
    <xf numFmtId="49" fontId="67" fillId="0" borderId="31" xfId="0" applyNumberFormat="1" applyFont="1" applyFill="1" applyBorder="1" applyAlignment="1">
      <alignment horizontal="center" vertical="center" wrapText="1"/>
    </xf>
    <xf numFmtId="49" fontId="67" fillId="0" borderId="1" xfId="0" applyNumberFormat="1" applyFont="1" applyFill="1" applyBorder="1" applyAlignment="1">
      <alignment horizontal="center" vertical="center" wrapText="1"/>
    </xf>
    <xf numFmtId="49" fontId="67" fillId="0" borderId="3" xfId="0" applyNumberFormat="1" applyFont="1" applyFill="1" applyBorder="1" applyAlignment="1">
      <alignment horizontal="center" vertical="center" wrapText="1"/>
    </xf>
    <xf numFmtId="49" fontId="67" fillId="0" borderId="2" xfId="0" applyNumberFormat="1" applyFont="1" applyFill="1" applyBorder="1" applyAlignment="1">
      <alignment horizontal="center" vertical="center" wrapText="1"/>
    </xf>
    <xf numFmtId="49" fontId="67" fillId="0" borderId="56" xfId="0" applyNumberFormat="1" applyFont="1" applyFill="1" applyBorder="1" applyAlignment="1">
      <alignment horizontal="center" vertical="center" wrapText="1"/>
    </xf>
    <xf numFmtId="49" fontId="67" fillId="0" borderId="29" xfId="0" applyNumberFormat="1" applyFont="1" applyFill="1" applyBorder="1" applyAlignment="1">
      <alignment horizontal="center" vertical="center" wrapText="1"/>
    </xf>
    <xf numFmtId="49" fontId="67" fillId="0" borderId="65" xfId="0" applyNumberFormat="1" applyFont="1" applyFill="1" applyBorder="1" applyAlignment="1">
      <alignment horizontal="center" vertical="center" wrapText="1"/>
    </xf>
    <xf numFmtId="167" fontId="111" fillId="0" borderId="0" xfId="0" applyNumberFormat="1" applyFont="1" applyFill="1" applyAlignment="1">
      <alignment horizontal="center" vertical="center" wrapText="1"/>
    </xf>
    <xf numFmtId="0" fontId="75" fillId="0" borderId="0" xfId="0" applyFont="1" applyFill="1" applyBorder="1" applyAlignment="1">
      <alignment horizontal="left" vertical="top" wrapText="1"/>
    </xf>
    <xf numFmtId="0" fontId="68" fillId="0" borderId="29" xfId="0" applyFont="1" applyFill="1" applyBorder="1" applyAlignment="1">
      <alignment horizontal="left" vertical="center"/>
    </xf>
    <xf numFmtId="0" fontId="68" fillId="0" borderId="16" xfId="0" applyFont="1" applyFill="1" applyBorder="1" applyAlignment="1">
      <alignment horizontal="left" vertical="center"/>
    </xf>
    <xf numFmtId="0" fontId="68" fillId="0" borderId="43" xfId="0" applyFont="1" applyFill="1" applyBorder="1" applyAlignment="1">
      <alignment horizontal="left" vertical="center"/>
    </xf>
    <xf numFmtId="0" fontId="116" fillId="0" borderId="0" xfId="0" applyFont="1" applyFill="1" applyBorder="1" applyAlignment="1">
      <alignment horizontal="left" vertical="center" wrapText="1"/>
    </xf>
    <xf numFmtId="0" fontId="86" fillId="0" borderId="5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0" fontId="86" fillId="0" borderId="38" xfId="0" applyFont="1" applyFill="1" applyBorder="1" applyAlignment="1">
      <alignment horizontal="center" vertical="center"/>
    </xf>
    <xf numFmtId="0" fontId="86" fillId="0" borderId="31" xfId="0" applyFont="1" applyFill="1" applyBorder="1" applyAlignment="1">
      <alignment horizontal="center" vertical="center"/>
    </xf>
    <xf numFmtId="0" fontId="86" fillId="0" borderId="9" xfId="0" applyFont="1" applyFill="1" applyBorder="1" applyAlignment="1">
      <alignment horizontal="center" vertical="center"/>
    </xf>
    <xf numFmtId="0" fontId="86" fillId="0" borderId="40" xfId="0" applyFont="1" applyFill="1" applyBorder="1" applyAlignment="1">
      <alignment horizontal="center" vertical="center"/>
    </xf>
    <xf numFmtId="0" fontId="78" fillId="0" borderId="42" xfId="0" applyFont="1" applyFill="1" applyBorder="1" applyAlignment="1">
      <alignment horizontal="left" vertical="center" wrapText="1"/>
    </xf>
    <xf numFmtId="0" fontId="78" fillId="0" borderId="69" xfId="0" applyFont="1" applyFill="1" applyBorder="1" applyAlignment="1">
      <alignment horizontal="left" vertical="center" wrapText="1"/>
    </xf>
    <xf numFmtId="0" fontId="78" fillId="0" borderId="34" xfId="0" applyFont="1" applyFill="1" applyBorder="1" applyAlignment="1">
      <alignment horizontal="left" vertical="center" wrapText="1"/>
    </xf>
    <xf numFmtId="49" fontId="78" fillId="0" borderId="1" xfId="0" applyNumberFormat="1" applyFont="1" applyFill="1" applyBorder="1" applyAlignment="1">
      <alignment horizontal="center" vertical="center" wrapText="1"/>
    </xf>
    <xf numFmtId="49" fontId="78" fillId="0" borderId="2" xfId="0" applyNumberFormat="1" applyFont="1" applyFill="1" applyBorder="1" applyAlignment="1">
      <alignment horizontal="center" vertical="center" wrapText="1"/>
    </xf>
    <xf numFmtId="2" fontId="78" fillId="0" borderId="55" xfId="0" applyNumberFormat="1" applyFont="1" applyFill="1" applyBorder="1" applyAlignment="1">
      <alignment horizontal="center" vertical="center" wrapText="1"/>
    </xf>
    <xf numFmtId="2" fontId="78" fillId="0" borderId="52" xfId="0" applyNumberFormat="1" applyFont="1" applyFill="1" applyBorder="1" applyAlignment="1">
      <alignment horizontal="center" vertical="center" wrapText="1"/>
    </xf>
    <xf numFmtId="0" fontId="84" fillId="0" borderId="65" xfId="0" applyFont="1" applyFill="1" applyBorder="1" applyAlignment="1">
      <alignment horizontal="left" vertical="center" indent="1"/>
    </xf>
    <xf numFmtId="0" fontId="84" fillId="0" borderId="54" xfId="0" applyFont="1" applyFill="1" applyBorder="1" applyAlignment="1">
      <alignment horizontal="left" vertical="center" indent="1"/>
    </xf>
    <xf numFmtId="0" fontId="84" fillId="0" borderId="45" xfId="0" applyFont="1" applyFill="1" applyBorder="1" applyAlignment="1">
      <alignment horizontal="left" vertical="center" indent="1"/>
    </xf>
    <xf numFmtId="0" fontId="79" fillId="0" borderId="29" xfId="0" applyFont="1" applyFill="1" applyBorder="1" applyAlignment="1">
      <alignment horizontal="left" vertical="center" wrapText="1"/>
    </xf>
    <xf numFmtId="0" fontId="79" fillId="0" borderId="16" xfId="0" applyFont="1" applyFill="1" applyBorder="1" applyAlignment="1">
      <alignment horizontal="left" vertical="center" wrapText="1"/>
    </xf>
    <xf numFmtId="0" fontId="79" fillId="0" borderId="43" xfId="0" applyFont="1" applyFill="1" applyBorder="1" applyAlignment="1">
      <alignment horizontal="left" vertical="center" wrapText="1"/>
    </xf>
    <xf numFmtId="0" fontId="84" fillId="0" borderId="29" xfId="0" applyFont="1" applyFill="1" applyBorder="1" applyAlignment="1">
      <alignment horizontal="left" vertical="center" wrapText="1" indent="4"/>
    </xf>
    <xf numFmtId="0" fontId="84" fillId="0" borderId="16" xfId="0" applyFont="1" applyFill="1" applyBorder="1" applyAlignment="1">
      <alignment horizontal="left" vertical="center" wrapText="1" indent="4"/>
    </xf>
    <xf numFmtId="0" fontId="84" fillId="0" borderId="43" xfId="0" applyFont="1" applyFill="1" applyBorder="1" applyAlignment="1">
      <alignment horizontal="left" vertical="center" wrapText="1" indent="4"/>
    </xf>
    <xf numFmtId="0" fontId="79" fillId="0" borderId="1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left" vertical="center" wrapText="1"/>
    </xf>
    <xf numFmtId="0" fontId="78" fillId="0" borderId="29" xfId="0" applyFont="1" applyFill="1" applyBorder="1" applyAlignment="1">
      <alignment horizontal="left" vertical="center" wrapText="1"/>
    </xf>
    <xf numFmtId="0" fontId="78" fillId="0" borderId="16" xfId="0" applyFont="1" applyFill="1" applyBorder="1" applyAlignment="1">
      <alignment horizontal="left" vertical="center" wrapText="1"/>
    </xf>
    <xf numFmtId="0" fontId="78" fillId="0" borderId="43" xfId="0" applyFont="1" applyFill="1" applyBorder="1" applyAlignment="1">
      <alignment horizontal="left" vertical="center" wrapText="1"/>
    </xf>
    <xf numFmtId="0" fontId="78" fillId="0" borderId="65" xfId="0" applyFont="1" applyFill="1" applyBorder="1" applyAlignment="1">
      <alignment horizontal="left" vertical="center" wrapText="1"/>
    </xf>
    <xf numFmtId="0" fontId="78" fillId="0" borderId="54" xfId="0" applyFont="1" applyFill="1" applyBorder="1" applyAlignment="1">
      <alignment horizontal="left" vertical="center" wrapText="1"/>
    </xf>
    <xf numFmtId="0" fontId="78" fillId="0" borderId="45" xfId="0" applyFont="1" applyFill="1" applyBorder="1" applyAlignment="1">
      <alignment horizontal="left" vertical="center" wrapText="1"/>
    </xf>
    <xf numFmtId="0" fontId="79" fillId="0" borderId="29" xfId="0" applyFont="1" applyFill="1" applyBorder="1" applyAlignment="1">
      <alignment horizontal="left" vertical="center" wrapText="1" indent="1"/>
    </xf>
    <xf numFmtId="0" fontId="79" fillId="0" borderId="16" xfId="0" applyFont="1" applyFill="1" applyBorder="1" applyAlignment="1">
      <alignment horizontal="left" vertical="center" wrapText="1" indent="1"/>
    </xf>
    <xf numFmtId="0" fontId="79" fillId="0" borderId="43" xfId="0" applyFont="1" applyFill="1" applyBorder="1" applyAlignment="1">
      <alignment horizontal="left" vertical="center" wrapText="1" indent="1"/>
    </xf>
    <xf numFmtId="49" fontId="84" fillId="0" borderId="29" xfId="0" applyNumberFormat="1" applyFont="1" applyFill="1" applyBorder="1" applyAlignment="1">
      <alignment horizontal="left" vertical="center" wrapText="1" indent="4"/>
    </xf>
    <xf numFmtId="49" fontId="84" fillId="0" borderId="16" xfId="0" applyNumberFormat="1" applyFont="1" applyFill="1" applyBorder="1" applyAlignment="1">
      <alignment horizontal="left" vertical="center" wrapText="1" indent="4"/>
    </xf>
    <xf numFmtId="49" fontId="84" fillId="0" borderId="43" xfId="0" applyNumberFormat="1" applyFont="1" applyFill="1" applyBorder="1" applyAlignment="1">
      <alignment horizontal="left" vertical="center" wrapText="1" indent="4"/>
    </xf>
    <xf numFmtId="0" fontId="79" fillId="0" borderId="65" xfId="0" applyFont="1" applyFill="1" applyBorder="1" applyAlignment="1">
      <alignment horizontal="left" vertical="center" wrapText="1" indent="1"/>
    </xf>
    <xf numFmtId="0" fontId="79" fillId="0" borderId="54" xfId="0" applyFont="1" applyFill="1" applyBorder="1" applyAlignment="1">
      <alignment horizontal="left" vertical="center" wrapText="1" indent="1"/>
    </xf>
    <xf numFmtId="0" fontId="79" fillId="0" borderId="45" xfId="0" applyFont="1" applyFill="1" applyBorder="1" applyAlignment="1">
      <alignment horizontal="left" vertical="center" wrapText="1" indent="1"/>
    </xf>
    <xf numFmtId="0" fontId="78" fillId="2" borderId="35" xfId="0" applyFont="1" applyFill="1" applyBorder="1" applyAlignment="1">
      <alignment horizontal="left" vertical="center" wrapText="1"/>
    </xf>
    <xf numFmtId="0" fontId="78" fillId="2" borderId="34" xfId="0" applyFont="1" applyFill="1" applyBorder="1" applyAlignment="1">
      <alignment horizontal="left" vertical="center" wrapText="1"/>
    </xf>
    <xf numFmtId="0" fontId="78" fillId="2" borderId="19" xfId="0" applyFont="1" applyFill="1" applyBorder="1" applyAlignment="1">
      <alignment horizontal="left" vertical="center" wrapText="1"/>
    </xf>
    <xf numFmtId="0" fontId="78" fillId="2" borderId="18" xfId="0" applyFont="1" applyFill="1" applyBorder="1" applyAlignment="1">
      <alignment horizontal="left" vertical="center" wrapText="1"/>
    </xf>
    <xf numFmtId="0" fontId="112" fillId="2" borderId="68" xfId="0" applyFont="1" applyFill="1" applyBorder="1" applyAlignment="1">
      <alignment horizontal="left" vertical="center" wrapText="1"/>
    </xf>
    <xf numFmtId="0" fontId="112" fillId="2" borderId="67" xfId="0" applyFont="1" applyFill="1" applyBorder="1" applyAlignment="1">
      <alignment horizontal="left" vertical="center" wrapText="1"/>
    </xf>
    <xf numFmtId="0" fontId="113" fillId="0" borderId="10" xfId="0" applyFont="1" applyFill="1" applyBorder="1" applyAlignment="1">
      <alignment horizontal="left" vertical="center" wrapText="1"/>
    </xf>
    <xf numFmtId="2" fontId="78" fillId="0" borderId="70" xfId="0" applyNumberFormat="1" applyFont="1" applyFill="1" applyBorder="1" applyAlignment="1">
      <alignment horizontal="center" vertical="center" wrapText="1"/>
    </xf>
    <xf numFmtId="2" fontId="78" fillId="0" borderId="71" xfId="0" applyNumberFormat="1" applyFont="1" applyFill="1" applyBorder="1" applyAlignment="1">
      <alignment horizontal="center" vertical="center" wrapText="1"/>
    </xf>
    <xf numFmtId="0" fontId="78" fillId="0" borderId="56" xfId="0" applyFont="1" applyFill="1" applyBorder="1" applyAlignment="1">
      <alignment horizontal="left" vertical="center" wrapText="1"/>
    </xf>
    <xf numFmtId="0" fontId="78" fillId="0" borderId="13" xfId="0" applyFont="1" applyFill="1" applyBorder="1" applyAlignment="1">
      <alignment horizontal="left" vertical="center" wrapText="1"/>
    </xf>
    <xf numFmtId="0" fontId="78" fillId="0" borderId="41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center" wrapText="1"/>
    </xf>
    <xf numFmtId="0" fontId="67" fillId="0" borderId="1" xfId="0" applyFont="1" applyFill="1" applyBorder="1" applyAlignment="1">
      <alignment horizontal="center" vertical="center"/>
    </xf>
    <xf numFmtId="0" fontId="144" fillId="0" borderId="2" xfId="0" applyFont="1" applyFill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 wrapText="1"/>
    </xf>
    <xf numFmtId="0" fontId="67" fillId="0" borderId="2" xfId="0" applyFont="1" applyFill="1" applyBorder="1" applyAlignment="1">
      <alignment horizontal="center" vertical="center" wrapText="1"/>
    </xf>
    <xf numFmtId="2" fontId="67" fillId="0" borderId="55" xfId="0" applyNumberFormat="1" applyFont="1" applyFill="1" applyBorder="1" applyAlignment="1">
      <alignment horizontal="center" vertical="center"/>
    </xf>
    <xf numFmtId="0" fontId="144" fillId="0" borderId="50" xfId="0" applyFont="1" applyFill="1" applyBorder="1" applyAlignment="1">
      <alignment vertical="center"/>
    </xf>
    <xf numFmtId="0" fontId="144" fillId="0" borderId="52" xfId="0" applyFont="1" applyFill="1" applyBorder="1" applyAlignment="1">
      <alignment vertical="center"/>
    </xf>
    <xf numFmtId="0" fontId="64" fillId="0" borderId="10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center" vertical="top"/>
    </xf>
    <xf numFmtId="167" fontId="212" fillId="0" borderId="0" xfId="0" applyNumberFormat="1" applyFont="1" applyFill="1" applyBorder="1" applyAlignment="1">
      <alignment horizontal="center" wrapText="1"/>
    </xf>
    <xf numFmtId="49" fontId="86" fillId="0" borderId="55" xfId="0" applyNumberFormat="1" applyFont="1" applyFill="1" applyBorder="1" applyAlignment="1">
      <alignment horizontal="center" vertical="center" wrapText="1"/>
    </xf>
    <xf numFmtId="49" fontId="86" fillId="0" borderId="50" xfId="0" applyNumberFormat="1" applyFont="1" applyFill="1" applyBorder="1" applyAlignment="1">
      <alignment horizontal="center" vertical="center" wrapText="1"/>
    </xf>
    <xf numFmtId="49" fontId="86" fillId="0" borderId="52" xfId="0" applyNumberFormat="1" applyFont="1" applyFill="1" applyBorder="1" applyAlignment="1">
      <alignment horizontal="center" vertical="center" wrapText="1"/>
    </xf>
    <xf numFmtId="0" fontId="103" fillId="0" borderId="0" xfId="0" applyFont="1" applyFill="1" applyBorder="1" applyAlignment="1">
      <alignment horizontal="center"/>
    </xf>
    <xf numFmtId="0" fontId="87" fillId="0" borderId="0" xfId="0" applyFont="1" applyFill="1" applyBorder="1" applyAlignment="1">
      <alignment horizontal="left" vertical="center" wrapText="1"/>
    </xf>
    <xf numFmtId="49" fontId="86" fillId="0" borderId="10" xfId="0" applyNumberFormat="1" applyFont="1" applyFill="1" applyBorder="1" applyAlignment="1">
      <alignment horizontal="center" vertical="center" wrapText="1"/>
    </xf>
    <xf numFmtId="0" fontId="103" fillId="0" borderId="0" xfId="0" applyFont="1" applyFill="1" applyBorder="1" applyAlignment="1">
      <alignment horizontal="center" vertical="justify"/>
    </xf>
    <xf numFmtId="0" fontId="97" fillId="0" borderId="3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147" fillId="0" borderId="27" xfId="0" applyFont="1" applyFill="1" applyBorder="1" applyAlignment="1">
      <alignment horizontal="center" vertical="center" wrapText="1"/>
    </xf>
    <xf numFmtId="0" fontId="147" fillId="0" borderId="63" xfId="0" applyFont="1" applyFill="1" applyBorder="1" applyAlignment="1">
      <alignment horizontal="center" vertical="center" wrapText="1"/>
    </xf>
    <xf numFmtId="0" fontId="147" fillId="0" borderId="28" xfId="0" applyFont="1" applyFill="1" applyBorder="1" applyAlignment="1">
      <alignment horizontal="center" vertical="center" wrapText="1"/>
    </xf>
    <xf numFmtId="0" fontId="97" fillId="0" borderId="11" xfId="0" applyFont="1" applyFill="1" applyBorder="1" applyAlignment="1">
      <alignment horizontal="center" vertical="center" wrapText="1"/>
    </xf>
    <xf numFmtId="0" fontId="97" fillId="0" borderId="44" xfId="0" applyFont="1" applyFill="1" applyBorder="1" applyAlignment="1">
      <alignment horizontal="center" vertical="center" wrapText="1"/>
    </xf>
    <xf numFmtId="0" fontId="97" fillId="0" borderId="5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57" xfId="0" applyFont="1" applyFill="1" applyBorder="1" applyAlignment="1">
      <alignment horizontal="center" vertical="center" wrapText="1"/>
    </xf>
    <xf numFmtId="0" fontId="81" fillId="0" borderId="56" xfId="0" applyFont="1" applyFill="1" applyBorder="1" applyAlignment="1">
      <alignment horizontal="center" vertical="top" wrapText="1"/>
    </xf>
    <xf numFmtId="0" fontId="81" fillId="0" borderId="29" xfId="0" applyFont="1" applyFill="1" applyBorder="1" applyAlignment="1">
      <alignment horizontal="center" vertical="top" wrapText="1"/>
    </xf>
    <xf numFmtId="0" fontId="81" fillId="0" borderId="65" xfId="0" applyFont="1" applyFill="1" applyBorder="1" applyAlignment="1">
      <alignment horizontal="center" vertical="top" wrapText="1"/>
    </xf>
    <xf numFmtId="0" fontId="147" fillId="0" borderId="72" xfId="0" applyFont="1" applyFill="1" applyBorder="1" applyAlignment="1">
      <alignment horizontal="center" vertical="center" wrapText="1"/>
    </xf>
    <xf numFmtId="0" fontId="97" fillId="0" borderId="42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left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left" vertical="top" wrapText="1"/>
    </xf>
    <xf numFmtId="0" fontId="81" fillId="0" borderId="44" xfId="0" applyFont="1" applyFill="1" applyBorder="1" applyAlignment="1">
      <alignment horizontal="center" vertical="center" wrapText="1"/>
    </xf>
    <xf numFmtId="0" fontId="81" fillId="0" borderId="67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top" wrapText="1"/>
    </xf>
    <xf numFmtId="0" fontId="86" fillId="0" borderId="27" xfId="0" applyFont="1" applyFill="1" applyBorder="1" applyAlignment="1">
      <alignment horizontal="center" vertical="center" wrapText="1"/>
    </xf>
    <xf numFmtId="0" fontId="86" fillId="0" borderId="28" xfId="0" applyFont="1" applyFill="1" applyBorder="1" applyAlignment="1">
      <alignment horizontal="center" vertical="center" wrapText="1"/>
    </xf>
    <xf numFmtId="0" fontId="81" fillId="0" borderId="17" xfId="0" applyFont="1" applyFill="1" applyBorder="1" applyAlignment="1">
      <alignment horizontal="center" vertical="center" wrapText="1"/>
    </xf>
    <xf numFmtId="0" fontId="81" fillId="0" borderId="18" xfId="0" applyFont="1" applyFill="1" applyBorder="1" applyAlignment="1">
      <alignment horizontal="center" vertical="center" wrapText="1"/>
    </xf>
    <xf numFmtId="0" fontId="67" fillId="0" borderId="3" xfId="0" applyFont="1" applyFill="1" applyBorder="1" applyAlignment="1">
      <alignment horizontal="center" vertical="center"/>
    </xf>
    <xf numFmtId="2" fontId="67" fillId="0" borderId="5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wrapText="1"/>
    </xf>
    <xf numFmtId="0" fontId="103" fillId="0" borderId="55" xfId="0" applyFont="1" applyFill="1" applyBorder="1" applyAlignment="1">
      <alignment horizontal="center" vertical="center" wrapText="1"/>
    </xf>
    <xf numFmtId="0" fontId="103" fillId="0" borderId="52" xfId="0" applyFont="1" applyFill="1" applyBorder="1" applyAlignment="1">
      <alignment horizontal="center" vertical="center" wrapText="1"/>
    </xf>
    <xf numFmtId="0" fontId="103" fillId="0" borderId="0" xfId="0" applyFont="1" applyFill="1" applyAlignment="1">
      <alignment horizontal="center" vertical="center"/>
    </xf>
    <xf numFmtId="0" fontId="103" fillId="0" borderId="1" xfId="0" applyFont="1" applyFill="1" applyBorder="1" applyAlignment="1">
      <alignment horizontal="center" vertical="center" wrapText="1"/>
    </xf>
    <xf numFmtId="0" fontId="103" fillId="0" borderId="2" xfId="0" applyFont="1" applyFill="1" applyBorder="1" applyAlignment="1">
      <alignment horizontal="center" vertical="center" wrapText="1"/>
    </xf>
    <xf numFmtId="0" fontId="87" fillId="0" borderId="51" xfId="0" applyFont="1" applyFill="1" applyBorder="1" applyAlignment="1">
      <alignment horizontal="center" vertical="center" wrapText="1"/>
    </xf>
    <xf numFmtId="0" fontId="87" fillId="0" borderId="50" xfId="0" applyFont="1" applyFill="1" applyBorder="1" applyAlignment="1">
      <alignment horizontal="center" vertical="center" wrapText="1"/>
    </xf>
    <xf numFmtId="0" fontId="87" fillId="0" borderId="52" xfId="0" applyFont="1" applyFill="1" applyBorder="1" applyAlignment="1">
      <alignment horizontal="center" vertical="center" wrapText="1"/>
    </xf>
    <xf numFmtId="0" fontId="87" fillId="0" borderId="72" xfId="0" applyFont="1" applyFill="1" applyBorder="1" applyAlignment="1">
      <alignment horizontal="center" vertical="center" wrapText="1"/>
    </xf>
    <xf numFmtId="0" fontId="87" fillId="0" borderId="55" xfId="0" applyFont="1" applyFill="1" applyBorder="1" applyAlignment="1">
      <alignment horizontal="center" vertical="center" wrapText="1"/>
    </xf>
    <xf numFmtId="2" fontId="87" fillId="0" borderId="55" xfId="0" applyNumberFormat="1" applyFont="1" applyFill="1" applyBorder="1" applyAlignment="1">
      <alignment horizontal="center" vertical="center" wrapText="1"/>
    </xf>
    <xf numFmtId="2" fontId="87" fillId="0" borderId="50" xfId="0" applyNumberFormat="1" applyFont="1" applyFill="1" applyBorder="1" applyAlignment="1">
      <alignment horizontal="center" vertical="center" wrapText="1"/>
    </xf>
    <xf numFmtId="2" fontId="87" fillId="0" borderId="52" xfId="0" applyNumberFormat="1" applyFont="1" applyFill="1" applyBorder="1" applyAlignment="1">
      <alignment horizontal="center" vertical="center" wrapText="1"/>
    </xf>
    <xf numFmtId="49" fontId="87" fillId="0" borderId="55" xfId="0" applyNumberFormat="1" applyFont="1" applyFill="1" applyBorder="1" applyAlignment="1">
      <alignment horizontal="center" vertical="center" wrapText="1"/>
    </xf>
    <xf numFmtId="49" fontId="87" fillId="0" borderId="50" xfId="0" applyNumberFormat="1" applyFont="1" applyFill="1" applyBorder="1" applyAlignment="1">
      <alignment horizontal="center" vertical="center" wrapText="1"/>
    </xf>
    <xf numFmtId="49" fontId="87" fillId="0" borderId="52" xfId="0" applyNumberFormat="1" applyFont="1" applyFill="1" applyBorder="1" applyAlignment="1">
      <alignment horizontal="center" vertical="center" wrapText="1"/>
    </xf>
    <xf numFmtId="0" fontId="187" fillId="0" borderId="0" xfId="0" applyNumberFormat="1" applyFont="1" applyFill="1" applyBorder="1" applyAlignment="1">
      <alignment horizontal="center" vertical="top" wrapText="1"/>
    </xf>
    <xf numFmtId="0" fontId="87" fillId="0" borderId="1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top" wrapText="1"/>
    </xf>
    <xf numFmtId="0" fontId="88" fillId="0" borderId="9" xfId="0" applyNumberFormat="1" applyFont="1" applyFill="1" applyBorder="1" applyAlignment="1">
      <alignment horizontal="center" vertical="top" wrapText="1"/>
    </xf>
    <xf numFmtId="0" fontId="88" fillId="0" borderId="5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8" fillId="0" borderId="38" xfId="0" applyFont="1" applyFill="1" applyBorder="1" applyAlignment="1">
      <alignment horizontal="center" vertical="center" wrapText="1"/>
    </xf>
    <xf numFmtId="0" fontId="88" fillId="0" borderId="4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88" fillId="0" borderId="39" xfId="0" applyFont="1" applyFill="1" applyBorder="1" applyAlignment="1">
      <alignment horizontal="center" vertical="center" wrapText="1"/>
    </xf>
    <xf numFmtId="0" fontId="88" fillId="0" borderId="31" xfId="0" applyFont="1" applyFill="1" applyBorder="1" applyAlignment="1">
      <alignment horizontal="center" vertical="center" wrapText="1"/>
    </xf>
    <xf numFmtId="0" fontId="88" fillId="0" borderId="9" xfId="0" applyFont="1" applyFill="1" applyBorder="1" applyAlignment="1">
      <alignment horizontal="center" vertical="center" wrapText="1"/>
    </xf>
    <xf numFmtId="0" fontId="88" fillId="0" borderId="40" xfId="0" applyFont="1" applyFill="1" applyBorder="1" applyAlignment="1">
      <alignment horizontal="center" vertical="center" wrapText="1"/>
    </xf>
    <xf numFmtId="0" fontId="88" fillId="0" borderId="55" xfId="0" applyNumberFormat="1" applyFont="1" applyFill="1" applyBorder="1" applyAlignment="1">
      <alignment horizontal="center" vertical="center" wrapText="1"/>
    </xf>
    <xf numFmtId="0" fontId="88" fillId="0" borderId="50" xfId="0" applyNumberFormat="1" applyFont="1" applyFill="1" applyBorder="1" applyAlignment="1">
      <alignment horizontal="center" vertical="center" wrapText="1"/>
    </xf>
    <xf numFmtId="0" fontId="88" fillId="0" borderId="52" xfId="0" applyNumberFormat="1" applyFont="1" applyFill="1" applyBorder="1" applyAlignment="1">
      <alignment horizontal="center" vertical="center" wrapText="1"/>
    </xf>
    <xf numFmtId="0" fontId="88" fillId="0" borderId="56" xfId="0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 horizontal="center" vertical="center"/>
    </xf>
    <xf numFmtId="0" fontId="88" fillId="0" borderId="41" xfId="0" applyFont="1" applyFill="1" applyBorder="1" applyAlignment="1">
      <alignment horizontal="center" vertical="center"/>
    </xf>
    <xf numFmtId="0" fontId="88" fillId="0" borderId="65" xfId="0" applyFont="1" applyFill="1" applyBorder="1" applyAlignment="1">
      <alignment horizontal="center" vertical="center"/>
    </xf>
    <xf numFmtId="0" fontId="88" fillId="0" borderId="54" xfId="0" applyFont="1" applyFill="1" applyBorder="1" applyAlignment="1">
      <alignment horizontal="center" vertical="center"/>
    </xf>
    <xf numFmtId="0" fontId="88" fillId="0" borderId="68" xfId="0" applyFont="1" applyFill="1" applyBorder="1" applyAlignment="1">
      <alignment horizontal="center" vertical="center"/>
    </xf>
    <xf numFmtId="0" fontId="88" fillId="0" borderId="73" xfId="0" applyFont="1" applyFill="1" applyBorder="1" applyAlignment="1">
      <alignment horizontal="center" vertical="center"/>
    </xf>
    <xf numFmtId="0" fontId="88" fillId="0" borderId="73" xfId="0" applyFont="1" applyFill="1" applyBorder="1" applyAlignment="1">
      <alignment horizontal="center" vertical="center" wrapText="1"/>
    </xf>
    <xf numFmtId="0" fontId="88" fillId="0" borderId="54" xfId="0" applyFont="1" applyFill="1" applyBorder="1" applyAlignment="1">
      <alignment horizontal="center" vertical="center" wrapText="1"/>
    </xf>
    <xf numFmtId="0" fontId="88" fillId="0" borderId="45" xfId="0" applyFont="1" applyFill="1" applyBorder="1" applyAlignment="1">
      <alignment horizontal="center" vertical="center" wrapText="1"/>
    </xf>
    <xf numFmtId="2" fontId="87" fillId="0" borderId="56" xfId="0" applyNumberFormat="1" applyFont="1" applyFill="1" applyBorder="1" applyAlignment="1">
      <alignment horizontal="center" vertical="center" wrapText="1"/>
    </xf>
    <xf numFmtId="2" fontId="87" fillId="0" borderId="13" xfId="0" applyNumberFormat="1" applyFont="1" applyFill="1" applyBorder="1" applyAlignment="1">
      <alignment horizontal="center" vertical="center" wrapText="1"/>
    </xf>
    <xf numFmtId="2" fontId="87" fillId="0" borderId="60" xfId="0" applyNumberFormat="1" applyFont="1" applyFill="1" applyBorder="1" applyAlignment="1">
      <alignment horizontal="center" vertical="center" wrapText="1"/>
    </xf>
    <xf numFmtId="0" fontId="88" fillId="0" borderId="45" xfId="0" applyFont="1" applyFill="1" applyBorder="1" applyAlignment="1">
      <alignment horizontal="center" vertical="center"/>
    </xf>
    <xf numFmtId="49" fontId="87" fillId="0" borderId="27" xfId="0" applyNumberFormat="1" applyFont="1" applyFill="1" applyBorder="1" applyAlignment="1">
      <alignment horizontal="center" vertical="center" wrapText="1"/>
    </xf>
    <xf numFmtId="49" fontId="87" fillId="0" borderId="63" xfId="0" applyNumberFormat="1" applyFont="1" applyFill="1" applyBorder="1" applyAlignment="1">
      <alignment horizontal="center" vertical="center" wrapText="1"/>
    </xf>
    <xf numFmtId="49" fontId="87" fillId="0" borderId="28" xfId="0" applyNumberFormat="1" applyFont="1" applyFill="1" applyBorder="1" applyAlignment="1">
      <alignment horizontal="center" vertical="center" wrapText="1"/>
    </xf>
    <xf numFmtId="2" fontId="87" fillId="0" borderId="51" xfId="0" applyNumberFormat="1" applyFont="1" applyFill="1" applyBorder="1" applyAlignment="1">
      <alignment horizontal="center" vertical="center" wrapText="1"/>
    </xf>
    <xf numFmtId="0" fontId="88" fillId="0" borderId="0" xfId="0" applyNumberFormat="1" applyFont="1" applyFill="1" applyBorder="1" applyAlignment="1">
      <alignment horizontal="center" vertical="top" wrapText="1"/>
    </xf>
    <xf numFmtId="0" fontId="88" fillId="0" borderId="11" xfId="0" applyFont="1" applyFill="1" applyBorder="1" applyAlignment="1">
      <alignment horizontal="center" vertical="center" wrapText="1"/>
    </xf>
    <xf numFmtId="0" fontId="88" fillId="0" borderId="59" xfId="0" applyFont="1" applyFill="1" applyBorder="1" applyAlignment="1">
      <alignment horizontal="center" vertical="center" wrapText="1"/>
    </xf>
    <xf numFmtId="0" fontId="88" fillId="0" borderId="53" xfId="0" applyFont="1" applyFill="1" applyBorder="1" applyAlignment="1">
      <alignment horizontal="center" vertical="center" wrapText="1"/>
    </xf>
    <xf numFmtId="0" fontId="88" fillId="0" borderId="46" xfId="0" applyFont="1" applyFill="1" applyBorder="1" applyAlignment="1">
      <alignment horizontal="center" vertical="center" wrapText="1"/>
    </xf>
    <xf numFmtId="0" fontId="88" fillId="0" borderId="61" xfId="0" applyFont="1" applyFill="1" applyBorder="1" applyAlignment="1">
      <alignment horizontal="center" vertical="center" wrapText="1"/>
    </xf>
    <xf numFmtId="0" fontId="88" fillId="0" borderId="26" xfId="0" applyFont="1" applyFill="1" applyBorder="1" applyAlignment="1">
      <alignment horizontal="center" vertical="center" wrapText="1"/>
    </xf>
    <xf numFmtId="0" fontId="88" fillId="0" borderId="11" xfId="0" applyFont="1" applyFill="1" applyBorder="1" applyAlignment="1">
      <alignment horizontal="center" vertical="center"/>
    </xf>
    <xf numFmtId="0" fontId="88" fillId="0" borderId="59" xfId="0" applyFont="1" applyFill="1" applyBorder="1" applyAlignment="1">
      <alignment horizontal="center" vertical="center"/>
    </xf>
    <xf numFmtId="0" fontId="88" fillId="0" borderId="57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/>
    </xf>
    <xf numFmtId="0" fontId="216" fillId="0" borderId="0" xfId="0" applyFont="1" applyFill="1" applyBorder="1" applyAlignment="1">
      <alignment horizontal="center" vertical="center"/>
    </xf>
    <xf numFmtId="167" fontId="87" fillId="0" borderId="5" xfId="0" applyNumberFormat="1" applyFont="1" applyFill="1" applyBorder="1" applyAlignment="1">
      <alignment horizontal="center" vertical="center" wrapText="1"/>
    </xf>
    <xf numFmtId="167" fontId="87" fillId="0" borderId="10" xfId="0" applyNumberFormat="1" applyFont="1" applyFill="1" applyBorder="1" applyAlignment="1">
      <alignment horizontal="center" vertical="center" wrapText="1"/>
    </xf>
    <xf numFmtId="167" fontId="87" fillId="0" borderId="38" xfId="0" applyNumberFormat="1" applyFont="1" applyFill="1" applyBorder="1" applyAlignment="1">
      <alignment horizontal="center" vertical="center" wrapText="1"/>
    </xf>
    <xf numFmtId="167" fontId="87" fillId="0" borderId="4" xfId="0" applyNumberFormat="1" applyFont="1" applyFill="1" applyBorder="1" applyAlignment="1">
      <alignment horizontal="center" vertical="center" wrapText="1"/>
    </xf>
    <xf numFmtId="167" fontId="87" fillId="0" borderId="0" xfId="0" applyNumberFormat="1" applyFont="1" applyFill="1" applyBorder="1" applyAlignment="1">
      <alignment horizontal="center" vertical="center" wrapText="1"/>
    </xf>
    <xf numFmtId="167" fontId="87" fillId="0" borderId="39" xfId="0" applyNumberFormat="1" applyFont="1" applyFill="1" applyBorder="1" applyAlignment="1">
      <alignment horizontal="center" vertical="center" wrapText="1"/>
    </xf>
    <xf numFmtId="167" fontId="87" fillId="0" borderId="31" xfId="0" applyNumberFormat="1" applyFont="1" applyFill="1" applyBorder="1" applyAlignment="1">
      <alignment horizontal="center" vertical="center" wrapText="1"/>
    </xf>
    <xf numFmtId="167" fontId="87" fillId="0" borderId="9" xfId="0" applyNumberFormat="1" applyFont="1" applyFill="1" applyBorder="1" applyAlignment="1">
      <alignment horizontal="center" vertical="center" wrapText="1"/>
    </xf>
    <xf numFmtId="167" fontId="87" fillId="0" borderId="40" xfId="0" applyNumberFormat="1" applyFont="1" applyFill="1" applyBorder="1" applyAlignment="1">
      <alignment horizontal="center" vertical="center" wrapText="1"/>
    </xf>
    <xf numFmtId="0" fontId="88" fillId="0" borderId="9" xfId="0" applyNumberFormat="1" applyFont="1" applyFill="1" applyBorder="1" applyAlignment="1">
      <alignment horizontal="center" vertical="center" wrapText="1"/>
    </xf>
    <xf numFmtId="1" fontId="88" fillId="0" borderId="75" xfId="0" applyNumberFormat="1" applyFont="1" applyFill="1" applyBorder="1" applyAlignment="1">
      <alignment horizontal="center" vertical="center"/>
    </xf>
    <xf numFmtId="1" fontId="88" fillId="0" borderId="7" xfId="0" applyNumberFormat="1" applyFont="1" applyFill="1" applyBorder="1" applyAlignment="1">
      <alignment horizontal="center" vertical="center"/>
    </xf>
    <xf numFmtId="1" fontId="88" fillId="0" borderId="76" xfId="0" applyNumberFormat="1" applyFont="1" applyFill="1" applyBorder="1" applyAlignment="1">
      <alignment horizontal="center" vertical="center"/>
    </xf>
    <xf numFmtId="1" fontId="88" fillId="0" borderId="59" xfId="0" applyNumberFormat="1" applyFont="1" applyFill="1" applyBorder="1" applyAlignment="1">
      <alignment horizontal="center" vertical="center"/>
    </xf>
    <xf numFmtId="1" fontId="88" fillId="0" borderId="58" xfId="0" applyNumberFormat="1" applyFont="1" applyFill="1" applyBorder="1" applyAlignment="1">
      <alignment horizontal="center" vertical="center"/>
    </xf>
    <xf numFmtId="1" fontId="88" fillId="0" borderId="64" xfId="0" applyNumberFormat="1" applyFont="1" applyFill="1" applyBorder="1" applyAlignment="1">
      <alignment horizontal="center" vertical="center"/>
    </xf>
    <xf numFmtId="0" fontId="88" fillId="0" borderId="53" xfId="0" applyFont="1" applyFill="1" applyBorder="1" applyAlignment="1">
      <alignment horizontal="center" vertical="center"/>
    </xf>
    <xf numFmtId="0" fontId="88" fillId="0" borderId="17" xfId="0" applyFont="1" applyFill="1" applyBorder="1" applyAlignment="1">
      <alignment horizontal="center" vertical="center"/>
    </xf>
    <xf numFmtId="0" fontId="88" fillId="0" borderId="58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0" fontId="87" fillId="0" borderId="17" xfId="0" applyFont="1" applyFill="1" applyBorder="1" applyAlignment="1">
      <alignment horizontal="center" vertical="center"/>
    </xf>
    <xf numFmtId="0" fontId="87" fillId="0" borderId="46" xfId="0" applyFont="1" applyFill="1" applyBorder="1" applyAlignment="1">
      <alignment horizontal="center" vertical="center"/>
    </xf>
    <xf numFmtId="0" fontId="87" fillId="0" borderId="58" xfId="0" applyFont="1" applyFill="1" applyBorder="1" applyAlignment="1">
      <alignment horizontal="center" vertical="center"/>
    </xf>
    <xf numFmtId="0" fontId="87" fillId="0" borderId="61" xfId="0" applyFont="1" applyFill="1" applyBorder="1" applyAlignment="1">
      <alignment horizontal="center" vertical="center"/>
    </xf>
    <xf numFmtId="0" fontId="87" fillId="0" borderId="20" xfId="0" applyFont="1" applyFill="1" applyBorder="1" applyAlignment="1">
      <alignment horizontal="center" vertical="center"/>
    </xf>
    <xf numFmtId="0" fontId="87" fillId="0" borderId="26" xfId="0" applyFont="1" applyFill="1" applyBorder="1" applyAlignment="1">
      <alignment horizontal="center" vertical="center"/>
    </xf>
    <xf numFmtId="0" fontId="87" fillId="0" borderId="76" xfId="0" applyFont="1" applyFill="1" applyBorder="1" applyAlignment="1">
      <alignment horizontal="center" vertical="center"/>
    </xf>
    <xf numFmtId="167" fontId="87" fillId="0" borderId="75" xfId="0" applyNumberFormat="1" applyFont="1" applyFill="1" applyBorder="1" applyAlignment="1">
      <alignment horizontal="center" vertical="center"/>
    </xf>
    <xf numFmtId="167" fontId="87" fillId="0" borderId="7" xfId="0" applyNumberFormat="1" applyFont="1" applyFill="1" applyBorder="1" applyAlignment="1">
      <alignment horizontal="center" vertical="center"/>
    </xf>
    <xf numFmtId="167" fontId="87" fillId="0" borderId="76" xfId="0" applyNumberFormat="1" applyFont="1" applyFill="1" applyBorder="1" applyAlignment="1">
      <alignment horizontal="center" vertical="center"/>
    </xf>
    <xf numFmtId="167" fontId="87" fillId="0" borderId="10" xfId="0" applyNumberFormat="1" applyFont="1" applyFill="1" applyBorder="1" applyAlignment="1">
      <alignment horizontal="center" vertical="center"/>
    </xf>
    <xf numFmtId="167" fontId="87" fillId="0" borderId="0" xfId="0" applyNumberFormat="1" applyFont="1" applyFill="1" applyBorder="1" applyAlignment="1">
      <alignment horizontal="center" vertical="center"/>
    </xf>
    <xf numFmtId="167" fontId="87" fillId="0" borderId="9" xfId="0" applyNumberFormat="1" applyFont="1" applyFill="1" applyBorder="1" applyAlignment="1">
      <alignment horizontal="center" vertical="center"/>
    </xf>
    <xf numFmtId="167" fontId="87" fillId="0" borderId="71" xfId="0" applyNumberFormat="1" applyFont="1" applyFill="1" applyBorder="1" applyAlignment="1">
      <alignment horizontal="center" vertical="center"/>
    </xf>
    <xf numFmtId="167" fontId="87" fillId="0" borderId="47" xfId="0" applyNumberFormat="1" applyFont="1" applyFill="1" applyBorder="1" applyAlignment="1">
      <alignment horizontal="center" vertical="center"/>
    </xf>
    <xf numFmtId="167" fontId="87" fillId="0" borderId="30" xfId="0" applyNumberFormat="1" applyFont="1" applyFill="1" applyBorder="1" applyAlignment="1">
      <alignment horizontal="center" vertical="center"/>
    </xf>
    <xf numFmtId="0" fontId="88" fillId="0" borderId="5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88" fillId="0" borderId="38" xfId="0" applyFont="1" applyFill="1" applyBorder="1" applyAlignment="1">
      <alignment horizontal="center" vertical="center"/>
    </xf>
    <xf numFmtId="0" fontId="88" fillId="0" borderId="33" xfId="0" applyFont="1" applyFill="1" applyBorder="1" applyAlignment="1">
      <alignment horizontal="center" vertical="center"/>
    </xf>
    <xf numFmtId="0" fontId="88" fillId="0" borderId="21" xfId="0" applyFont="1" applyFill="1" applyBorder="1" applyAlignment="1">
      <alignment horizontal="center" vertical="center"/>
    </xf>
    <xf numFmtId="0" fontId="88" fillId="0" borderId="48" xfId="0" applyFont="1" applyFill="1" applyBorder="1" applyAlignment="1">
      <alignment horizontal="center" vertical="center"/>
    </xf>
    <xf numFmtId="0" fontId="87" fillId="0" borderId="49" xfId="0" applyFont="1" applyFill="1" applyBorder="1" applyAlignment="1">
      <alignment horizontal="center" vertical="center"/>
    </xf>
    <xf numFmtId="0" fontId="87" fillId="0" borderId="40" xfId="0" applyFont="1" applyFill="1" applyBorder="1" applyAlignment="1">
      <alignment horizontal="center" vertical="center"/>
    </xf>
    <xf numFmtId="1" fontId="88" fillId="0" borderId="5" xfId="0" applyNumberFormat="1" applyFont="1" applyFill="1" applyBorder="1" applyAlignment="1">
      <alignment horizontal="center" vertical="center"/>
    </xf>
    <xf numFmtId="1" fontId="88" fillId="0" borderId="4" xfId="0" applyNumberFormat="1" applyFont="1" applyFill="1" applyBorder="1" applyAlignment="1">
      <alignment horizontal="center" vertical="center"/>
    </xf>
    <xf numFmtId="1" fontId="88" fillId="0" borderId="31" xfId="0" applyNumberFormat="1" applyFont="1" applyFill="1" applyBorder="1" applyAlignment="1">
      <alignment horizontal="center" vertical="center"/>
    </xf>
    <xf numFmtId="167" fontId="108" fillId="0" borderId="5" xfId="553" applyNumberFormat="1" applyFont="1" applyFill="1" applyBorder="1" applyAlignment="1">
      <alignment horizontal="center" vertical="center" wrapText="1"/>
    </xf>
    <xf numFmtId="167" fontId="108" fillId="0" borderId="4" xfId="553" applyNumberFormat="1" applyFont="1" applyFill="1" applyBorder="1" applyAlignment="1">
      <alignment horizontal="center" vertical="center" wrapText="1"/>
    </xf>
    <xf numFmtId="167" fontId="108" fillId="0" borderId="31" xfId="553" applyNumberFormat="1" applyFont="1" applyFill="1" applyBorder="1" applyAlignment="1">
      <alignment horizontal="center" vertical="center" wrapText="1"/>
    </xf>
    <xf numFmtId="1" fontId="88" fillId="0" borderId="71" xfId="0" applyNumberFormat="1" applyFont="1" applyFill="1" applyBorder="1" applyAlignment="1">
      <alignment horizontal="center" vertical="center"/>
    </xf>
    <xf numFmtId="1" fontId="88" fillId="0" borderId="47" xfId="0" applyNumberFormat="1" applyFont="1" applyFill="1" applyBorder="1" applyAlignment="1">
      <alignment horizontal="center" vertical="center"/>
    </xf>
    <xf numFmtId="1" fontId="88" fillId="0" borderId="30" xfId="0" applyNumberFormat="1" applyFont="1" applyFill="1" applyBorder="1" applyAlignment="1">
      <alignment horizontal="center" vertical="center"/>
    </xf>
    <xf numFmtId="167" fontId="87" fillId="0" borderId="1" xfId="1" applyNumberFormat="1" applyFont="1" applyFill="1" applyBorder="1" applyAlignment="1">
      <alignment horizontal="center" vertical="center"/>
    </xf>
    <xf numFmtId="167" fontId="87" fillId="0" borderId="3" xfId="1" applyNumberFormat="1" applyFont="1" applyFill="1" applyBorder="1" applyAlignment="1">
      <alignment horizontal="center" vertical="center"/>
    </xf>
    <xf numFmtId="167" fontId="87" fillId="0" borderId="2" xfId="1" applyNumberFormat="1" applyFont="1" applyFill="1" applyBorder="1" applyAlignment="1">
      <alignment horizontal="center" vertical="center"/>
    </xf>
    <xf numFmtId="168" fontId="88" fillId="0" borderId="5" xfId="0" applyNumberFormat="1" applyFont="1" applyFill="1" applyBorder="1" applyAlignment="1">
      <alignment horizontal="center" vertical="center" wrapText="1"/>
    </xf>
    <xf numFmtId="168" fontId="88" fillId="0" borderId="10" xfId="0" applyNumberFormat="1" applyFont="1" applyFill="1" applyBorder="1" applyAlignment="1">
      <alignment horizontal="center" vertical="center" wrapText="1"/>
    </xf>
    <xf numFmtId="168" fontId="88" fillId="0" borderId="38" xfId="0" applyNumberFormat="1" applyFont="1" applyFill="1" applyBorder="1" applyAlignment="1">
      <alignment horizontal="center" vertical="center" wrapText="1"/>
    </xf>
    <xf numFmtId="168" fontId="88" fillId="0" borderId="4" xfId="0" applyNumberFormat="1" applyFont="1" applyFill="1" applyBorder="1" applyAlignment="1">
      <alignment horizontal="center" vertical="center" wrapText="1"/>
    </xf>
    <xf numFmtId="168" fontId="88" fillId="0" borderId="0" xfId="0" applyNumberFormat="1" applyFont="1" applyFill="1" applyBorder="1" applyAlignment="1">
      <alignment horizontal="center" vertical="center" wrapText="1"/>
    </xf>
    <xf numFmtId="168" fontId="88" fillId="0" borderId="39" xfId="0" applyNumberFormat="1" applyFont="1" applyFill="1" applyBorder="1" applyAlignment="1">
      <alignment horizontal="center" vertical="center" wrapText="1"/>
    </xf>
    <xf numFmtId="168" fontId="88" fillId="0" borderId="31" xfId="0" applyNumberFormat="1" applyFont="1" applyFill="1" applyBorder="1" applyAlignment="1">
      <alignment horizontal="center" vertical="center" wrapText="1"/>
    </xf>
    <xf numFmtId="168" fontId="88" fillId="0" borderId="9" xfId="0" applyNumberFormat="1" applyFont="1" applyFill="1" applyBorder="1" applyAlignment="1">
      <alignment horizontal="center" vertical="center" wrapText="1"/>
    </xf>
    <xf numFmtId="168" fontId="88" fillId="0" borderId="40" xfId="0" applyNumberFormat="1" applyFont="1" applyFill="1" applyBorder="1" applyAlignment="1">
      <alignment horizontal="center" vertical="center" wrapText="1"/>
    </xf>
    <xf numFmtId="167" fontId="87" fillId="0" borderId="75" xfId="1" applyNumberFormat="1" applyFont="1" applyFill="1" applyBorder="1" applyAlignment="1">
      <alignment horizontal="center" vertical="center"/>
    </xf>
    <xf numFmtId="167" fontId="87" fillId="0" borderId="7" xfId="1" applyNumberFormat="1" applyFont="1" applyFill="1" applyBorder="1" applyAlignment="1">
      <alignment horizontal="center" vertical="center"/>
    </xf>
    <xf numFmtId="167" fontId="87" fillId="0" borderId="76" xfId="1" applyNumberFormat="1" applyFont="1" applyFill="1" applyBorder="1" applyAlignment="1">
      <alignment horizontal="center" vertical="center"/>
    </xf>
    <xf numFmtId="167" fontId="87" fillId="0" borderId="10" xfId="1" applyNumberFormat="1" applyFont="1" applyFill="1" applyBorder="1" applyAlignment="1">
      <alignment horizontal="center" vertical="center"/>
    </xf>
    <xf numFmtId="167" fontId="87" fillId="0" borderId="0" xfId="1" applyNumberFormat="1" applyFont="1" applyFill="1" applyBorder="1" applyAlignment="1">
      <alignment horizontal="center" vertical="center"/>
    </xf>
    <xf numFmtId="167" fontId="87" fillId="0" borderId="9" xfId="1" applyNumberFormat="1" applyFont="1" applyFill="1" applyBorder="1" applyAlignment="1">
      <alignment horizontal="center" vertical="center"/>
    </xf>
    <xf numFmtId="0" fontId="88" fillId="0" borderId="0" xfId="0" applyNumberFormat="1" applyFont="1" applyFill="1" applyBorder="1" applyAlignment="1">
      <alignment horizontal="center" vertical="center" wrapText="1"/>
    </xf>
    <xf numFmtId="1" fontId="88" fillId="0" borderId="87" xfId="0" applyNumberFormat="1" applyFont="1" applyFill="1" applyBorder="1" applyAlignment="1">
      <alignment horizontal="center" vertical="center"/>
    </xf>
    <xf numFmtId="1" fontId="88" fillId="0" borderId="6" xfId="0" applyNumberFormat="1" applyFont="1" applyFill="1" applyBorder="1" applyAlignment="1">
      <alignment horizontal="center" vertical="center"/>
    </xf>
    <xf numFmtId="1" fontId="88" fillId="0" borderId="74" xfId="0" applyNumberFormat="1" applyFont="1" applyFill="1" applyBorder="1" applyAlignment="1">
      <alignment horizontal="center" vertical="center"/>
    </xf>
    <xf numFmtId="167" fontId="87" fillId="0" borderId="71" xfId="1" applyNumberFormat="1" applyFont="1" applyFill="1" applyBorder="1" applyAlignment="1">
      <alignment horizontal="center" vertical="center"/>
    </xf>
    <xf numFmtId="167" fontId="87" fillId="0" borderId="47" xfId="1" applyNumberFormat="1" applyFont="1" applyFill="1" applyBorder="1" applyAlignment="1">
      <alignment horizontal="center" vertical="center"/>
    </xf>
    <xf numFmtId="167" fontId="87" fillId="0" borderId="30" xfId="1" applyNumberFormat="1" applyFont="1" applyFill="1" applyBorder="1" applyAlignment="1">
      <alignment horizontal="center" vertical="center"/>
    </xf>
    <xf numFmtId="167" fontId="108" fillId="0" borderId="59" xfId="553" applyNumberFormat="1" applyFont="1" applyFill="1" applyBorder="1" applyAlignment="1">
      <alignment horizontal="center" vertical="center" wrapText="1"/>
    </xf>
    <xf numFmtId="167" fontId="108" fillId="0" borderId="58" xfId="553" applyNumberFormat="1" applyFont="1" applyFill="1" applyBorder="1" applyAlignment="1">
      <alignment horizontal="center" vertical="center" wrapText="1"/>
    </xf>
    <xf numFmtId="167" fontId="108" fillId="0" borderId="64" xfId="553" applyNumberFormat="1" applyFont="1" applyFill="1" applyBorder="1" applyAlignment="1">
      <alignment horizontal="center" vertical="center" wrapText="1"/>
    </xf>
    <xf numFmtId="1" fontId="88" fillId="0" borderId="38" xfId="0" applyNumberFormat="1" applyFont="1" applyFill="1" applyBorder="1" applyAlignment="1">
      <alignment horizontal="center" vertical="center"/>
    </xf>
    <xf numFmtId="1" fontId="88" fillId="0" borderId="39" xfId="0" applyNumberFormat="1" applyFont="1" applyFill="1" applyBorder="1" applyAlignment="1">
      <alignment horizontal="center" vertical="center"/>
    </xf>
    <xf numFmtId="1" fontId="88" fillId="0" borderId="40" xfId="0" applyNumberFormat="1" applyFont="1" applyFill="1" applyBorder="1" applyAlignment="1">
      <alignment horizontal="center" vertical="center"/>
    </xf>
    <xf numFmtId="49" fontId="88" fillId="0" borderId="4" xfId="0" applyNumberFormat="1" applyFont="1" applyFill="1" applyBorder="1" applyAlignment="1">
      <alignment horizontal="center" vertical="center" wrapText="1"/>
    </xf>
    <xf numFmtId="49" fontId="88" fillId="0" borderId="0" xfId="0" applyNumberFormat="1" applyFont="1" applyFill="1" applyBorder="1" applyAlignment="1">
      <alignment horizontal="center" vertical="center" wrapText="1"/>
    </xf>
    <xf numFmtId="49" fontId="88" fillId="0" borderId="39" xfId="0" applyNumberFormat="1" applyFont="1" applyFill="1" applyBorder="1" applyAlignment="1">
      <alignment horizontal="center" vertical="center" wrapText="1"/>
    </xf>
    <xf numFmtId="49" fontId="88" fillId="0" borderId="31" xfId="0" applyNumberFormat="1" applyFont="1" applyFill="1" applyBorder="1" applyAlignment="1">
      <alignment horizontal="center" vertical="center" wrapText="1"/>
    </xf>
    <xf numFmtId="49" fontId="88" fillId="0" borderId="9" xfId="0" applyNumberFormat="1" applyFont="1" applyFill="1" applyBorder="1" applyAlignment="1">
      <alignment horizontal="center" vertical="center" wrapText="1"/>
    </xf>
    <xf numFmtId="49" fontId="88" fillId="0" borderId="40" xfId="0" applyNumberFormat="1" applyFont="1" applyFill="1" applyBorder="1" applyAlignment="1">
      <alignment horizontal="center" vertical="center" wrapText="1"/>
    </xf>
    <xf numFmtId="49" fontId="88" fillId="0" borderId="5" xfId="0" applyNumberFormat="1" applyFont="1" applyFill="1" applyBorder="1" applyAlignment="1">
      <alignment horizontal="center" vertical="center" wrapText="1"/>
    </xf>
    <xf numFmtId="49" fontId="88" fillId="0" borderId="10" xfId="0" applyNumberFormat="1" applyFont="1" applyFill="1" applyBorder="1" applyAlignment="1">
      <alignment horizontal="center" vertical="center" wrapText="1"/>
    </xf>
    <xf numFmtId="49" fontId="88" fillId="0" borderId="38" xfId="0" applyNumberFormat="1" applyFont="1" applyFill="1" applyBorder="1" applyAlignment="1">
      <alignment horizontal="center" vertical="center" wrapText="1"/>
    </xf>
    <xf numFmtId="167" fontId="87" fillId="0" borderId="1" xfId="0" applyNumberFormat="1" applyFont="1" applyFill="1" applyBorder="1" applyAlignment="1">
      <alignment horizontal="center" vertical="center"/>
    </xf>
    <xf numFmtId="167" fontId="87" fillId="0" borderId="3" xfId="0" applyNumberFormat="1" applyFont="1" applyFill="1" applyBorder="1" applyAlignment="1">
      <alignment horizontal="center" vertical="center"/>
    </xf>
    <xf numFmtId="167" fontId="87" fillId="0" borderId="2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167" fontId="108" fillId="0" borderId="1" xfId="553" applyNumberFormat="1" applyFont="1" applyFill="1" applyBorder="1" applyAlignment="1">
      <alignment horizontal="center" vertical="center" wrapText="1"/>
    </xf>
    <xf numFmtId="167" fontId="108" fillId="0" borderId="3" xfId="553" applyNumberFormat="1" applyFont="1" applyFill="1" applyBorder="1" applyAlignment="1">
      <alignment horizontal="center" vertical="center" wrapText="1"/>
    </xf>
    <xf numFmtId="167" fontId="108" fillId="0" borderId="2" xfId="553" applyNumberFormat="1" applyFont="1" applyFill="1" applyBorder="1" applyAlignment="1">
      <alignment horizontal="center" vertical="center" wrapText="1"/>
    </xf>
    <xf numFmtId="167" fontId="108" fillId="0" borderId="57" xfId="553" applyNumberFormat="1" applyFont="1" applyFill="1" applyBorder="1" applyAlignment="1">
      <alignment horizontal="center" vertical="center" wrapText="1"/>
    </xf>
    <xf numFmtId="167" fontId="108" fillId="0" borderId="18" xfId="553" applyNumberFormat="1" applyFont="1" applyFill="1" applyBorder="1" applyAlignment="1">
      <alignment horizontal="center" vertical="center" wrapText="1"/>
    </xf>
    <xf numFmtId="167" fontId="108" fillId="0" borderId="67" xfId="553" applyNumberFormat="1" applyFont="1" applyFill="1" applyBorder="1" applyAlignment="1">
      <alignment horizontal="center" vertical="center" wrapText="1"/>
    </xf>
    <xf numFmtId="167" fontId="108" fillId="0" borderId="69" xfId="553" applyNumberFormat="1" applyFont="1" applyFill="1" applyBorder="1" applyAlignment="1">
      <alignment horizontal="center" vertical="center" wrapText="1"/>
    </xf>
    <xf numFmtId="167" fontId="108" fillId="0" borderId="61" xfId="553" applyNumberFormat="1" applyFont="1" applyFill="1" applyBorder="1" applyAlignment="1">
      <alignment horizontal="center" vertical="center" wrapText="1"/>
    </xf>
    <xf numFmtId="167" fontId="108" fillId="0" borderId="34" xfId="553" applyNumberFormat="1" applyFont="1" applyFill="1" applyBorder="1" applyAlignment="1">
      <alignment horizontal="center" vertical="center" wrapText="1"/>
    </xf>
    <xf numFmtId="167" fontId="108" fillId="0" borderId="37" xfId="553" applyNumberFormat="1" applyFont="1" applyFill="1" applyBorder="1" applyAlignment="1">
      <alignment horizontal="center" vertical="center" wrapText="1"/>
    </xf>
    <xf numFmtId="0" fontId="87" fillId="0" borderId="36" xfId="0" applyFont="1" applyFill="1" applyBorder="1" applyAlignment="1">
      <alignment horizontal="center" vertical="center"/>
    </xf>
    <xf numFmtId="0" fontId="87" fillId="0" borderId="31" xfId="0" applyFont="1" applyFill="1" applyBorder="1" applyAlignment="1">
      <alignment horizontal="center" vertical="center"/>
    </xf>
    <xf numFmtId="167" fontId="87" fillId="0" borderId="70" xfId="0" applyNumberFormat="1" applyFont="1" applyFill="1" applyBorder="1" applyAlignment="1">
      <alignment horizontal="center" vertical="center"/>
    </xf>
    <xf numFmtId="167" fontId="87" fillId="0" borderId="77" xfId="0" applyNumberFormat="1" applyFont="1" applyFill="1" applyBorder="1" applyAlignment="1">
      <alignment horizontal="center" vertical="center"/>
    </xf>
    <xf numFmtId="167" fontId="87" fillId="0" borderId="24" xfId="0" applyNumberFormat="1" applyFont="1" applyFill="1" applyBorder="1" applyAlignment="1">
      <alignment horizontal="center" vertical="center"/>
    </xf>
    <xf numFmtId="167" fontId="87" fillId="0" borderId="87" xfId="0" applyNumberFormat="1" applyFont="1" applyFill="1" applyBorder="1" applyAlignment="1">
      <alignment horizontal="center" vertical="center"/>
    </xf>
    <xf numFmtId="167" fontId="87" fillId="0" borderId="6" xfId="0" applyNumberFormat="1" applyFont="1" applyFill="1" applyBorder="1" applyAlignment="1">
      <alignment horizontal="center" vertical="center"/>
    </xf>
    <xf numFmtId="167" fontId="87" fillId="0" borderId="74" xfId="0" applyNumberFormat="1" applyFont="1" applyFill="1" applyBorder="1" applyAlignment="1">
      <alignment horizontal="center" vertical="center"/>
    </xf>
    <xf numFmtId="0" fontId="87" fillId="0" borderId="62" xfId="0" applyFont="1" applyFill="1" applyBorder="1" applyAlignment="1">
      <alignment horizontal="center" vertical="center"/>
    </xf>
    <xf numFmtId="0" fontId="87" fillId="0" borderId="74" xfId="0" applyFont="1" applyFill="1" applyBorder="1" applyAlignment="1">
      <alignment horizontal="center" vertical="center"/>
    </xf>
    <xf numFmtId="0" fontId="87" fillId="0" borderId="0" xfId="19" applyFont="1" applyFill="1" applyAlignment="1">
      <alignment horizontal="left" vertical="center" wrapText="1"/>
    </xf>
    <xf numFmtId="0" fontId="86" fillId="0" borderId="55" xfId="19" applyFont="1" applyFill="1" applyBorder="1" applyAlignment="1">
      <alignment horizontal="center" vertical="center"/>
    </xf>
    <xf numFmtId="0" fontId="86" fillId="0" borderId="50" xfId="19" applyFont="1" applyFill="1" applyBorder="1" applyAlignment="1">
      <alignment horizontal="center" vertical="center"/>
    </xf>
    <xf numFmtId="0" fontId="86" fillId="0" borderId="52" xfId="19" applyFont="1" applyFill="1" applyBorder="1" applyAlignment="1">
      <alignment horizontal="center" vertical="center"/>
    </xf>
    <xf numFmtId="0" fontId="103" fillId="0" borderId="0" xfId="19" applyFont="1" applyFill="1" applyBorder="1" applyAlignment="1">
      <alignment horizontal="center" vertical="center"/>
    </xf>
    <xf numFmtId="0" fontId="87" fillId="0" borderId="0" xfId="19" applyFont="1" applyFill="1" applyBorder="1" applyAlignment="1">
      <alignment horizontal="right"/>
    </xf>
    <xf numFmtId="0" fontId="86" fillId="0" borderId="1" xfId="19" applyFont="1" applyFill="1" applyBorder="1" applyAlignment="1">
      <alignment horizontal="center" vertical="center"/>
    </xf>
    <xf numFmtId="0" fontId="86" fillId="0" borderId="31" xfId="19" applyFont="1" applyFill="1" applyBorder="1" applyAlignment="1">
      <alignment horizontal="center" vertical="center"/>
    </xf>
  </cellXfs>
  <cellStyles count="625">
    <cellStyle name="20% - Акцент1" xfId="241"/>
    <cellStyle name="20% — акцент1 2" xfId="556"/>
    <cellStyle name="20% - Акцент2" xfId="242"/>
    <cellStyle name="20% — акцент2 2" xfId="557"/>
    <cellStyle name="20% - Акцент3" xfId="243"/>
    <cellStyle name="20% — акцент3 2" xfId="558"/>
    <cellStyle name="20% - Акцент4" xfId="244"/>
    <cellStyle name="20% — акцент4 2" xfId="559"/>
    <cellStyle name="20% - Акцент5" xfId="245"/>
    <cellStyle name="20% — акцент5 2" xfId="560"/>
    <cellStyle name="20% - Акцент6" xfId="246"/>
    <cellStyle name="20% — акцент6 2" xfId="561"/>
    <cellStyle name="40% - Акцент1" xfId="247"/>
    <cellStyle name="40% — акцент1 2" xfId="562"/>
    <cellStyle name="40% - Акцент2" xfId="248"/>
    <cellStyle name="40% — акцент2 2" xfId="563"/>
    <cellStyle name="40% - Акцент3" xfId="249"/>
    <cellStyle name="40% — акцент3 2" xfId="564"/>
    <cellStyle name="40% - Акцент4" xfId="250"/>
    <cellStyle name="40% — акцент4 2" xfId="565"/>
    <cellStyle name="40% - Акцент5" xfId="251"/>
    <cellStyle name="40% — акцент5 2" xfId="566"/>
    <cellStyle name="40% - Акцент6" xfId="252"/>
    <cellStyle name="40% — акцент6 2" xfId="567"/>
    <cellStyle name="60% - Акцент1" xfId="253"/>
    <cellStyle name="60% — акцент1 2" xfId="568"/>
    <cellStyle name="60% - Акцент2" xfId="254"/>
    <cellStyle name="60% — акцент2 2" xfId="569"/>
    <cellStyle name="60% - Акцент3" xfId="255"/>
    <cellStyle name="60% — акцент3 2" xfId="570"/>
    <cellStyle name="60% - Акцент4" xfId="256"/>
    <cellStyle name="60% — акцент4 2" xfId="571"/>
    <cellStyle name="60% - Акцент5" xfId="257"/>
    <cellStyle name="60% — акцент5 2" xfId="572"/>
    <cellStyle name="60% - Акцент6" xfId="258"/>
    <cellStyle name="60% — акцент6 2" xfId="573"/>
    <cellStyle name="Comma" xfId="284"/>
    <cellStyle name="Comma [0]" xfId="285"/>
    <cellStyle name="Comma [0] 2" xfId="575"/>
    <cellStyle name="Comma 2" xfId="574"/>
    <cellStyle name="Currency" xfId="268"/>
    <cellStyle name="Currency [0]" xfId="269"/>
    <cellStyle name="Currency [0] 2" xfId="577"/>
    <cellStyle name="Currency 2" xfId="576"/>
    <cellStyle name="Normal" xfId="287"/>
    <cellStyle name="Percent" xfId="281"/>
    <cellStyle name="Акцент1 2" xfId="259"/>
    <cellStyle name="Акцент1 3" xfId="578"/>
    <cellStyle name="Акцент2 2" xfId="260"/>
    <cellStyle name="Акцент2 3" xfId="579"/>
    <cellStyle name="Акцент3 2" xfId="261"/>
    <cellStyle name="Акцент3 3" xfId="580"/>
    <cellStyle name="Акцент4 2" xfId="262"/>
    <cellStyle name="Акцент4 3" xfId="581"/>
    <cellStyle name="Акцент5 2" xfId="263"/>
    <cellStyle name="Акцент5 3" xfId="582"/>
    <cellStyle name="Акцент6 2" xfId="264"/>
    <cellStyle name="Акцент6 3" xfId="583"/>
    <cellStyle name="Ввод  2" xfId="265"/>
    <cellStyle name="Ввод  3" xfId="584"/>
    <cellStyle name="Вывод 2" xfId="266"/>
    <cellStyle name="Вывод 3" xfId="585"/>
    <cellStyle name="Вычисление 2" xfId="267"/>
    <cellStyle name="Вычисление 3" xfId="586"/>
    <cellStyle name="Гиперссылка" xfId="603" builtinId="8"/>
    <cellStyle name="Денежный" xfId="1" builtinId="4"/>
    <cellStyle name="Денежный 2" xfId="306"/>
    <cellStyle name="Денежный 2 2" xfId="482"/>
    <cellStyle name="Заголовок 1 2" xfId="270"/>
    <cellStyle name="Заголовок 1 3" xfId="587"/>
    <cellStyle name="Заголовок 2 2" xfId="271"/>
    <cellStyle name="Заголовок 2 3" xfId="588"/>
    <cellStyle name="Заголовок 3 2" xfId="272"/>
    <cellStyle name="Заголовок 3 3" xfId="589"/>
    <cellStyle name="Заголовок 4 2" xfId="273"/>
    <cellStyle name="Заголовок 4 3" xfId="590"/>
    <cellStyle name="Итог 2" xfId="274"/>
    <cellStyle name="Итог 3" xfId="591"/>
    <cellStyle name="Контрольная ячейка 2" xfId="275"/>
    <cellStyle name="Контрольная ячейка 3" xfId="592"/>
    <cellStyle name="Название 2" xfId="276"/>
    <cellStyle name="Нейтральный 2" xfId="277"/>
    <cellStyle name="Нейтральный 3" xfId="593"/>
    <cellStyle name="Обычный" xfId="0" builtinId="0"/>
    <cellStyle name="Обычный 10" xfId="304"/>
    <cellStyle name="Обычный 11" xfId="307"/>
    <cellStyle name="Обычный 12" xfId="308"/>
    <cellStyle name="Обычный 13" xfId="309"/>
    <cellStyle name="Обычный 14" xfId="310"/>
    <cellStyle name="Обычный 15" xfId="311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6 6" xfId="31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7 6" xfId="313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8 6" xfId="314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19 6" xfId="315"/>
    <cellStyle name="Обычный 2" xfId="19"/>
    <cellStyle name="Обычный 2 2" xfId="316"/>
    <cellStyle name="Обычный 2 2 10" xfId="317"/>
    <cellStyle name="Обычный 2 2 11" xfId="595"/>
    <cellStyle name="Обычный 2 2 2" xfId="318"/>
    <cellStyle name="Обычный 2 2 2 10" xfId="319"/>
    <cellStyle name="Обычный 2 2 2 2" xfId="320"/>
    <cellStyle name="Обычный 2 2 2 2 2" xfId="321"/>
    <cellStyle name="Обычный 2 2 2 2 2 2" xfId="322"/>
    <cellStyle name="Обычный 2 2 2 2 2 2 2" xfId="323"/>
    <cellStyle name="Обычный 2 2 2 2 2 2 2 2" xfId="324"/>
    <cellStyle name="Обычный 2 2 2 2 2 2 2 3" xfId="325"/>
    <cellStyle name="Обычный 2 2 2 2 2 2 2 4" xfId="326"/>
    <cellStyle name="Обычный 2 2 2 2 2 2 3" xfId="327"/>
    <cellStyle name="Обычный 2 2 2 2 2 2 4" xfId="328"/>
    <cellStyle name="Обычный 2 2 2 2 2 2 5" xfId="329"/>
    <cellStyle name="Обычный 2 2 2 2 2 2 6" xfId="330"/>
    <cellStyle name="Обычный 2 2 2 2 2 3" xfId="331"/>
    <cellStyle name="Обычный 2 2 2 2 2 3 2" xfId="332"/>
    <cellStyle name="Обычный 2 2 2 2 2 3 3" xfId="333"/>
    <cellStyle name="Обычный 2 2 2 2 2 3 4" xfId="334"/>
    <cellStyle name="Обычный 2 2 2 2 2 4" xfId="335"/>
    <cellStyle name="Обычный 2 2 2 2 2 5" xfId="336"/>
    <cellStyle name="Обычный 2 2 2 2 2 6" xfId="337"/>
    <cellStyle name="Обычный 2 2 2 2 3" xfId="338"/>
    <cellStyle name="Обычный 2 2 2 2 3 2" xfId="339"/>
    <cellStyle name="Обычный 2 2 2 2 3 3" xfId="340"/>
    <cellStyle name="Обычный 2 2 2 2 3 4" xfId="341"/>
    <cellStyle name="Обычный 2 2 2 2 4" xfId="342"/>
    <cellStyle name="Обычный 2 2 2 2 5" xfId="343"/>
    <cellStyle name="Обычный 2 2 2 2 6" xfId="344"/>
    <cellStyle name="Обычный 2 2 2 3" xfId="345"/>
    <cellStyle name="Обычный 2 2 2 4" xfId="346"/>
    <cellStyle name="Обычный 2 2 2 5" xfId="347"/>
    <cellStyle name="Обычный 2 2 2 6" xfId="348"/>
    <cellStyle name="Обычный 2 2 2 7" xfId="349"/>
    <cellStyle name="Обычный 2 2 2 7 2" xfId="350"/>
    <cellStyle name="Обычный 2 2 2 7 3" xfId="351"/>
    <cellStyle name="Обычный 2 2 2 7 4" xfId="352"/>
    <cellStyle name="Обычный 2 2 2 8" xfId="353"/>
    <cellStyle name="Обычный 2 2 2 9" xfId="354"/>
    <cellStyle name="Обычный 2 2 3" xfId="355"/>
    <cellStyle name="Обычный 2 2 4" xfId="356"/>
    <cellStyle name="Обычный 2 2 5" xfId="357"/>
    <cellStyle name="Обычный 2 2 6" xfId="358"/>
    <cellStyle name="Обычный 2 2 7" xfId="359"/>
    <cellStyle name="Обычный 2 2 7 2" xfId="360"/>
    <cellStyle name="Обычный 2 2 7 3" xfId="361"/>
    <cellStyle name="Обычный 2 2 7 4" xfId="362"/>
    <cellStyle name="Обычный 2 2 8" xfId="363"/>
    <cellStyle name="Обычный 2 2 9" xfId="364"/>
    <cellStyle name="Обычный 2 3" xfId="365"/>
    <cellStyle name="Обычный 2 4" xfId="366"/>
    <cellStyle name="Обычный 2 5" xfId="367"/>
    <cellStyle name="Обычный 2 6" xfId="368"/>
    <cellStyle name="Обычный 2 7" xfId="369"/>
    <cellStyle name="Обычный 2 8" xfId="370"/>
    <cellStyle name="Обычный 2 9" xfId="594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0 6" xfId="371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1 6" xfId="372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2 6" xfId="373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3 6" xfId="374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4 6" xfId="375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5 6" xfId="376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6 6" xfId="377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7 6" xfId="378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8 6" xfId="379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29 6" xfId="38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2 3 3" xfId="535"/>
    <cellStyle name="Обычный 3 2 2 2 3 2 2 2 2 2 4 2 2 2 2 2 3 2 3 4" xfId="538"/>
    <cellStyle name="Обычный 3 2 2 2 3 2 2 2 2 2 4 2 2 2 2 2 3 2 3 4 2" xfId="541"/>
    <cellStyle name="Обычный 3 2 2 2 3 2 2 2 2 2 4 2 2 2 2 2 3 3" xfId="294"/>
    <cellStyle name="Обычный 3 2 2 2 3 2 2 2 2 2 4 2 2 2 2 2 3 4" xfId="301"/>
    <cellStyle name="Обычный 3 2 2 2 3 2 2 2 2 2 4 2 2 2 2 2 3 4 2" xfId="532"/>
    <cellStyle name="Обычный 3 2 2 2 3 2 2 2 2 2 4 2 2 2 2 2 3 4 2 2" xfId="533"/>
    <cellStyle name="Обычный 3 2 2 2 3 2 2 2 2 2 4 2 2 2 2 2 3 4 3" xfId="536"/>
    <cellStyle name="Обычный 3 2 2 2 3 2 2 2 2 2 4 2 2 2 2 2 3 4 4" xfId="539"/>
    <cellStyle name="Обычный 3 2 2 2 3 2 2 2 2 2 4 2 2 2 2 2 3 4 4 2" xfId="542"/>
    <cellStyle name="Обычный 3 2 2 2 3 2 2 2 2 2 4 2 2 2 2 2 3 4 5" xfId="544"/>
    <cellStyle name="Обычный 3 2 2 2 3 2 2 2 2 2 4 2 2 2 2 2 3 4 6" xfId="547"/>
    <cellStyle name="Обычный 3 2 2 2 3 2 2 2 2 2 4 2 2 2 2 2 3 4 6 2" xfId="550"/>
    <cellStyle name="Обычный 3 2 2 2 3 2 2 2 2 2 4 2 2 2 2 2 3 4 6 2 2" xfId="601"/>
    <cellStyle name="Обычный 3 2 2 2 3 2 2 2 2 2 4 2 2 2 2 2 3 4 6 2 2 2" xfId="604"/>
    <cellStyle name="Обычный 3 2 2 2 3 2 2 2 2 2 4 2 2 2 2 2 3 4 6 2 2 2 2" xfId="613"/>
    <cellStyle name="Обычный 3 2 2 2 3 2 2 2 2 2 4 2 2 2 2 2 3 4 6 2 2 2 3" xfId="614"/>
    <cellStyle name="Обычный 3 2 2 2 3 2 2 2 2 2 4 2 2 2 2 2 3 4 6 2 2 2 4" xfId="620"/>
    <cellStyle name="Обычный 3 2 2 2 3 2 2 2 2 2 4 2 2 2 2 2 3 4 6 2 2 2 4 2" xfId="624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2 7" xfId="383"/>
    <cellStyle name="Обычный 3 2 3" xfId="55"/>
    <cellStyle name="Обычный 3 2 3 2" xfId="156"/>
    <cellStyle name="Обычный 3 2 3 3" xfId="384"/>
    <cellStyle name="Обычный 3 2 4" xfId="88"/>
    <cellStyle name="Обычный 3 2 4 2" xfId="189"/>
    <cellStyle name="Обычный 3 2 4 3" xfId="385"/>
    <cellStyle name="Обычный 3 2 5" xfId="123"/>
    <cellStyle name="Обычный 3 2 5 2" xfId="386"/>
    <cellStyle name="Обычный 3 2 6" xfId="224"/>
    <cellStyle name="Обычный 3 2 7" xfId="382"/>
    <cellStyle name="Обычный 3 3" xfId="54"/>
    <cellStyle name="Обычный 3 3 2" xfId="155"/>
    <cellStyle name="Обычный 3 3 3" xfId="387"/>
    <cellStyle name="Обычный 3 4" xfId="87"/>
    <cellStyle name="Обычный 3 4 2" xfId="188"/>
    <cellStyle name="Обычный 3 4 3" xfId="388"/>
    <cellStyle name="Обычный 3 5" xfId="122"/>
    <cellStyle name="Обычный 3 5 2" xfId="389"/>
    <cellStyle name="Обычный 3 6" xfId="223"/>
    <cellStyle name="Обычный 3 6 2" xfId="390"/>
    <cellStyle name="Обычный 3 6 3" xfId="483"/>
    <cellStyle name="Обычный 3 6 3 2" xfId="551"/>
    <cellStyle name="Обычный 3 7" xfId="381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0 6" xfId="391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31 6" xfId="392"/>
    <cellStyle name="Обычный 32" xfId="393"/>
    <cellStyle name="Обычный 33" xfId="394"/>
    <cellStyle name="Обычный 34" xfId="395"/>
    <cellStyle name="Обычный 35" xfId="396"/>
    <cellStyle name="Обычный 36" xfId="397"/>
    <cellStyle name="Обычный 37" xfId="398"/>
    <cellStyle name="Обычный 38" xfId="399"/>
    <cellStyle name="Обычный 39" xfId="40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2 7" xfId="401"/>
    <cellStyle name="Обычный 4 3" xfId="57"/>
    <cellStyle name="Обычный 4 3 2" xfId="158"/>
    <cellStyle name="Обычный 4 3 3" xfId="402"/>
    <cellStyle name="Обычный 4 4" xfId="90"/>
    <cellStyle name="Обычный 4 4 2" xfId="191"/>
    <cellStyle name="Обычный 4 4 3" xfId="403"/>
    <cellStyle name="Обычный 4 5" xfId="125"/>
    <cellStyle name="Обычный 4 5 2" xfId="404"/>
    <cellStyle name="Обычный 4 6" xfId="226"/>
    <cellStyle name="Обычный 4 7" xfId="305"/>
    <cellStyle name="Обычный 40" xfId="405"/>
    <cellStyle name="Обычный 41" xfId="406"/>
    <cellStyle name="Обычный 42" xfId="407"/>
    <cellStyle name="Обычный 43" xfId="408"/>
    <cellStyle name="Обычный 44" xfId="409"/>
    <cellStyle name="Обычный 45" xfId="410"/>
    <cellStyle name="Обычный 46" xfId="411"/>
    <cellStyle name="Обычный 47" xfId="412"/>
    <cellStyle name="Обычный 48" xfId="413"/>
    <cellStyle name="Обычный 49" xfId="414"/>
    <cellStyle name="Обычный 5" xfId="17"/>
    <cellStyle name="Обычный 5 2" xfId="52"/>
    <cellStyle name="Обычный 5 2 2" xfId="153"/>
    <cellStyle name="Обычный 5 2 3" xfId="416"/>
    <cellStyle name="Обычный 5 3" xfId="85"/>
    <cellStyle name="Обычный 5 3 2" xfId="186"/>
    <cellStyle name="Обычный 5 4" xfId="120"/>
    <cellStyle name="Обычный 5 5" xfId="221"/>
    <cellStyle name="Обычный 5 6" xfId="415"/>
    <cellStyle name="Обычный 50" xfId="417"/>
    <cellStyle name="Обычный 51" xfId="418"/>
    <cellStyle name="Обычный 52" xfId="419"/>
    <cellStyle name="Обычный 53" xfId="420"/>
    <cellStyle name="Обычный 54" xfId="421"/>
    <cellStyle name="Обычный 55" xfId="422"/>
    <cellStyle name="Обычный 56" xfId="423"/>
    <cellStyle name="Обычный 57" xfId="424"/>
    <cellStyle name="Обычный 58" xfId="425"/>
    <cellStyle name="Обычный 59" xfId="426"/>
    <cellStyle name="Обычный 6" xfId="238"/>
    <cellStyle name="Обычный 6 2" xfId="427"/>
    <cellStyle name="Обычный 60" xfId="303"/>
    <cellStyle name="Обычный 61" xfId="428"/>
    <cellStyle name="Обычный 61 2" xfId="429"/>
    <cellStyle name="Обычный 61 2 2" xfId="485"/>
    <cellStyle name="Обычный 61 3" xfId="484"/>
    <cellStyle name="Обычный 62" xfId="481"/>
    <cellStyle name="Обычный 63" xfId="553"/>
    <cellStyle name="Обычный 63 2" xfId="554"/>
    <cellStyle name="Обычный 63 3" xfId="555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7 2 3 3 2" xfId="302"/>
    <cellStyle name="Обычный 7 2 3 3 2 2" xfId="545"/>
    <cellStyle name="Обычный 7 2 3 3 2 2 2" xfId="548"/>
    <cellStyle name="Обычный 7 2 3 3 2 2 2 2" xfId="607"/>
    <cellStyle name="Обычный 7 2 3 3 2 2 2 2 2" xfId="610"/>
    <cellStyle name="Обычный 7 2 3 3 2 2 2 3" xfId="617"/>
    <cellStyle name="Обычный 7 2 3 3 2 2 2 4" xfId="621"/>
    <cellStyle name="Обычный 7 2 3 3 2 2 3" xfId="549"/>
    <cellStyle name="Обычный 7 2 3 3 2 2 3 2" xfId="602"/>
    <cellStyle name="Обычный 7 2 3 3 2 2 3 2 2" xfId="606"/>
    <cellStyle name="Обычный 7 2 3 3 2 2 3 2 2 2" xfId="611"/>
    <cellStyle name="Обычный 7 2 3 3 2 2 3 2 3" xfId="609"/>
    <cellStyle name="Обычный 7 2 3 3 2 2 3 2 4" xfId="616"/>
    <cellStyle name="Обычный 7 2 3 3 2 2 3 2 4 2" xfId="619"/>
    <cellStyle name="Обычный 7 2 3 3 2 2 3 2 4 3" xfId="623"/>
    <cellStyle name="Обычный 7 2 3 3 3" xfId="531"/>
    <cellStyle name="Обычный 7 2 4" xfId="431"/>
    <cellStyle name="Обычный 7 2 5" xfId="534"/>
    <cellStyle name="Обычный 7 2 5 2" xfId="537"/>
    <cellStyle name="Обычный 7 2 5 3" xfId="540"/>
    <cellStyle name="Обычный 7 2 5 3 2" xfId="543"/>
    <cellStyle name="Обычный 7 2 5 4" xfId="546"/>
    <cellStyle name="Обычный 7 2 5 4 2" xfId="605"/>
    <cellStyle name="Обычный 7 2 5 4 2 2" xfId="608"/>
    <cellStyle name="Обычный 7 2 5 4 2 2 2" xfId="612"/>
    <cellStyle name="Обычный 7 2 5 4 3" xfId="615"/>
    <cellStyle name="Обычный 7 2 5 4 3 2" xfId="618"/>
    <cellStyle name="Обычный 7 2 5 4 3 3" xfId="622"/>
    <cellStyle name="Обычный 7 3" xfId="430"/>
    <cellStyle name="Обычный 72" xfId="432"/>
    <cellStyle name="Обычный 72 2" xfId="486"/>
    <cellStyle name="Обычный 73" xfId="433"/>
    <cellStyle name="Обычный 73 2" xfId="487"/>
    <cellStyle name="Обычный 74" xfId="434"/>
    <cellStyle name="Обычный 74 2" xfId="488"/>
    <cellStyle name="Обычный 75" xfId="435"/>
    <cellStyle name="Обычный 75 2" xfId="436"/>
    <cellStyle name="Обычный 75 2 2" xfId="490"/>
    <cellStyle name="Обычный 75 3" xfId="489"/>
    <cellStyle name="Обычный 76" xfId="437"/>
    <cellStyle name="Обычный 76 2" xfId="438"/>
    <cellStyle name="Обычный 76 2 2" xfId="492"/>
    <cellStyle name="Обычный 76 3" xfId="491"/>
    <cellStyle name="Обычный 77" xfId="439"/>
    <cellStyle name="Обычный 77 2" xfId="493"/>
    <cellStyle name="Обычный 78" xfId="440"/>
    <cellStyle name="Обычный 78 2" xfId="441"/>
    <cellStyle name="Обычный 78 2 2" xfId="495"/>
    <cellStyle name="Обычный 78 3" xfId="494"/>
    <cellStyle name="Обычный 79" xfId="442"/>
    <cellStyle name="Обычный 79 2" xfId="496"/>
    <cellStyle name="Обычный 8" xfId="292"/>
    <cellStyle name="Обычный 8 2" xfId="444"/>
    <cellStyle name="Обычный 8 3" xfId="443"/>
    <cellStyle name="Обычный 80" xfId="445"/>
    <cellStyle name="Обычный 80 2" xfId="446"/>
    <cellStyle name="Обычный 80 2 2" xfId="498"/>
    <cellStyle name="Обычный 80 3" xfId="497"/>
    <cellStyle name="Обычный 81" xfId="447"/>
    <cellStyle name="Обычный 81 2" xfId="448"/>
    <cellStyle name="Обычный 81 2 2" xfId="500"/>
    <cellStyle name="Обычный 81 3" xfId="499"/>
    <cellStyle name="Обычный 82" xfId="449"/>
    <cellStyle name="Обычный 82 2" xfId="501"/>
    <cellStyle name="Обычный 83" xfId="450"/>
    <cellStyle name="Обычный 83 2" xfId="451"/>
    <cellStyle name="Обычный 83 2 2" xfId="503"/>
    <cellStyle name="Обычный 83 3" xfId="502"/>
    <cellStyle name="Обычный 84" xfId="452"/>
    <cellStyle name="Обычный 84 2" xfId="504"/>
    <cellStyle name="Обычный 85" xfId="453"/>
    <cellStyle name="Обычный 85 2" xfId="505"/>
    <cellStyle name="Обычный 86" xfId="454"/>
    <cellStyle name="Обычный 86 2" xfId="506"/>
    <cellStyle name="Обычный 87" xfId="455"/>
    <cellStyle name="Обычный 87 2" xfId="507"/>
    <cellStyle name="Обычный 88" xfId="456"/>
    <cellStyle name="Обычный 88 2" xfId="508"/>
    <cellStyle name="Обычный 89" xfId="457"/>
    <cellStyle name="Обычный 89 2" xfId="458"/>
    <cellStyle name="Обычный 89 2 2" xfId="510"/>
    <cellStyle name="Обычный 89 3" xfId="509"/>
    <cellStyle name="Обычный 9" xfId="297"/>
    <cellStyle name="Обычный 9 2" xfId="459"/>
    <cellStyle name="Обычный 90" xfId="460"/>
    <cellStyle name="Обычный 90 2" xfId="461"/>
    <cellStyle name="Обычный 90 2 2" xfId="512"/>
    <cellStyle name="Обычный 90 3" xfId="511"/>
    <cellStyle name="Обычный 91" xfId="462"/>
    <cellStyle name="Обычный 91 2" xfId="463"/>
    <cellStyle name="Обычный 91 2 2" xfId="514"/>
    <cellStyle name="Обычный 91 3" xfId="513"/>
    <cellStyle name="Обычный 93" xfId="464"/>
    <cellStyle name="Обычный 93 2" xfId="465"/>
    <cellStyle name="Обычный 93 2 2" xfId="516"/>
    <cellStyle name="Обычный 93 3" xfId="515"/>
    <cellStyle name="Обычный 94" xfId="466"/>
    <cellStyle name="Обычный 94 2" xfId="467"/>
    <cellStyle name="Обычный 94 2 2" xfId="518"/>
    <cellStyle name="Обычный 94 3" xfId="517"/>
    <cellStyle name="Обычный 95" xfId="468"/>
    <cellStyle name="Обычный 95 2" xfId="469"/>
    <cellStyle name="Обычный 95 2 2" xfId="520"/>
    <cellStyle name="Обычный 95 3" xfId="519"/>
    <cellStyle name="Обычный 96" xfId="470"/>
    <cellStyle name="Обычный 96 2" xfId="471"/>
    <cellStyle name="Обычный 96 2 2" xfId="522"/>
    <cellStyle name="Обычный 96 3" xfId="521"/>
    <cellStyle name="Обычный 97" xfId="472"/>
    <cellStyle name="Обычный 97 2" xfId="473"/>
    <cellStyle name="Обычный 97 2 2" xfId="524"/>
    <cellStyle name="Обычный 97 3" xfId="523"/>
    <cellStyle name="Обычный 98" xfId="474"/>
    <cellStyle name="Обычный 98 2" xfId="475"/>
    <cellStyle name="Обычный 98 2 2" xfId="526"/>
    <cellStyle name="Обычный 98 3" xfId="525"/>
    <cellStyle name="Обычный 99" xfId="476"/>
    <cellStyle name="Обычный 99 2" xfId="477"/>
    <cellStyle name="Обычный 99 2 2" xfId="528"/>
    <cellStyle name="Обычный 99 3" xfId="527"/>
    <cellStyle name="Плохой 2" xfId="278"/>
    <cellStyle name="Плохой 3" xfId="596"/>
    <cellStyle name="Пояснение 2" xfId="279"/>
    <cellStyle name="Пояснение 3" xfId="597"/>
    <cellStyle name="Примечание 2" xfId="280"/>
    <cellStyle name="Процентный 2" xfId="20"/>
    <cellStyle name="Связанная ячейка 2" xfId="282"/>
    <cellStyle name="Связанная ячейка 3" xfId="598"/>
    <cellStyle name="Текст предупреждения 2" xfId="283"/>
    <cellStyle name="Текст предупреждения 3" xfId="599"/>
    <cellStyle name="Финансовый 2" xfId="478"/>
    <cellStyle name="Финансовый 2 2" xfId="529"/>
    <cellStyle name="Финансовый 3" xfId="479"/>
    <cellStyle name="Финансовый 3 2" xfId="530"/>
    <cellStyle name="Финансовый 3 3" xfId="552"/>
    <cellStyle name="Финансовый 4" xfId="480"/>
    <cellStyle name="Хороший 2" xfId="286"/>
    <cellStyle name="Хороший 3" xfId="6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87F76D"/>
      <color rgb="FFCC66FF"/>
      <color rgb="FF323E1A"/>
      <color rgb="FFF7A209"/>
      <color rgb="FF47375B"/>
      <color rgb="FFD284B1"/>
      <color rgb="FFECFD83"/>
      <color rgb="FF8B3180"/>
      <color rgb="FFC45C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68088846153239E-2"/>
          <c:y val="0.1727099382320729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2.4830738321090864E-2"/>
                  <c:y val="5.8347320547232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665749163376937E-2"/>
                  <c:y val="5.8347320547232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082720331306129E-2"/>
                  <c:y val="-6.4130931608010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556064917407473E-2"/>
                  <c:y val="-5.4545431745635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6511431830207679E-2"/>
                  <c:y val="5.9588561688054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2632717389979861E-2"/>
                  <c:y val="7.3767009068646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8B3-4D53-A96E-55FB740049B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0070C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диаграмма!$DG$27:$DK$27</c:f>
              <c:strCache>
                <c:ptCount val="5"/>
                <c:pt idx="0">
                  <c:v>2 кв. 2020</c:v>
                </c:pt>
                <c:pt idx="1">
                  <c:v>3 кв. 2020</c:v>
                </c:pt>
                <c:pt idx="2">
                  <c:v>4 кв. 2020</c:v>
                </c:pt>
                <c:pt idx="3">
                  <c:v>1 кв. 2021</c:v>
                </c:pt>
                <c:pt idx="4">
                  <c:v>2 кв. 2021</c:v>
                </c:pt>
              </c:strCache>
            </c:strRef>
          </c:cat>
          <c:val>
            <c:numRef>
              <c:f>диаграмма!$DG$28:$DK$28</c:f>
              <c:numCache>
                <c:formatCode>#,##0</c:formatCode>
                <c:ptCount val="5"/>
                <c:pt idx="0">
                  <c:v>2057</c:v>
                </c:pt>
                <c:pt idx="1">
                  <c:v>3010</c:v>
                </c:pt>
                <c:pt idx="2">
                  <c:v>3519</c:v>
                </c:pt>
                <c:pt idx="3">
                  <c:v>2700</c:v>
                </c:pt>
                <c:pt idx="4">
                  <c:v>2671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85D-4A32-AF88-49DE1C66550B}"/>
            </c:ext>
          </c:extLst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3.0899123635160588E-2"/>
                  <c:y val="-7.0586054334970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474323874799709E-2"/>
                  <c:y val="-5.4154395851633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446111664187547E-2"/>
                  <c:y val="6.0071974848303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4695331986993169E-2"/>
                  <c:y val="6.2220477782744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3356464245731803E-2"/>
                  <c:y val="-6.7714835141064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169178930593873E-2"/>
                  <c:y val="-6.0237919530205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8B3-4D53-A96E-55FB740049B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C0000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диаграмма!$DG$27:$DK$27</c:f>
              <c:strCache>
                <c:ptCount val="5"/>
                <c:pt idx="0">
                  <c:v>2 кв. 2020</c:v>
                </c:pt>
                <c:pt idx="1">
                  <c:v>3 кв. 2020</c:v>
                </c:pt>
                <c:pt idx="2">
                  <c:v>4 кв. 2020</c:v>
                </c:pt>
                <c:pt idx="3">
                  <c:v>1 кв. 2021</c:v>
                </c:pt>
                <c:pt idx="4">
                  <c:v>2 кв. 2021</c:v>
                </c:pt>
              </c:strCache>
            </c:strRef>
          </c:cat>
          <c:val>
            <c:numRef>
              <c:f>диаграмма!$DG$29:$DK$29</c:f>
              <c:numCache>
                <c:formatCode>#,##0</c:formatCode>
                <c:ptCount val="5"/>
                <c:pt idx="0">
                  <c:v>2109</c:v>
                </c:pt>
                <c:pt idx="1">
                  <c:v>3552</c:v>
                </c:pt>
                <c:pt idx="2">
                  <c:v>3444</c:v>
                </c:pt>
                <c:pt idx="3">
                  <c:v>2407</c:v>
                </c:pt>
                <c:pt idx="4">
                  <c:v>2700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28B3-4D53-A96E-55FB740049B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682544"/>
        <c:axId val="202683104"/>
      </c:lineChart>
      <c:catAx>
        <c:axId val="20268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202683104"/>
        <c:crosses val="autoZero"/>
        <c:auto val="1"/>
        <c:lblAlgn val="ctr"/>
        <c:lblOffset val="100"/>
        <c:noMultiLvlLbl val="0"/>
      </c:catAx>
      <c:valAx>
        <c:axId val="202683104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2682544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18325899104415838"/>
          <c:h val="5.2288086644507577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8450322487506228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диаграмма!$E$102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504988426849691E-2"/>
                  <c:y val="2.7788618946274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030952194956409E-2"/>
                  <c:y val="4.1995984328816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446107173748162E-2"/>
                  <c:y val="-2.2242615026925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4911640932218992E-2"/>
                  <c:y val="2.5011197496009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58273031421987E-2"/>
                  <c:y val="2.272440452209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5438520017043504E-2"/>
                  <c:y val="-4.1960071411066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9582286209617641E-2"/>
                  <c:y val="-3.2682272599784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1007473407842103E-2"/>
                  <c:y val="-2.5454544994712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615797216164657E-2"/>
                  <c:y val="-2.8666474962500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6062893709217426E-2"/>
                  <c:y val="2.6778770609778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8.4726768105734453E-3"/>
                  <c:y val="3.396615940934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ABF-4CCB-9545-8C72A4DC45D8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диаграмма!$E$103:$E$114</c:f>
              <c:numCache>
                <c:formatCode>#\ ##0.0</c:formatCode>
                <c:ptCount val="12"/>
                <c:pt idx="0">
                  <c:v>11451.94</c:v>
                </c:pt>
                <c:pt idx="1">
                  <c:v>12646.5</c:v>
                </c:pt>
                <c:pt idx="2">
                  <c:v>13056.307142857142</c:v>
                </c:pt>
                <c:pt idx="3">
                  <c:v>12815.125</c:v>
                </c:pt>
                <c:pt idx="4">
                  <c:v>11995.116666666667</c:v>
                </c:pt>
                <c:pt idx="5">
                  <c:v>11967.25</c:v>
                </c:pt>
                <c:pt idx="6">
                  <c:v>13458.585652173913</c:v>
                </c:pt>
                <c:pt idx="7">
                  <c:v>15677.976428571428</c:v>
                </c:pt>
                <c:pt idx="8">
                  <c:v>17668.097619047618</c:v>
                </c:pt>
                <c:pt idx="9">
                  <c:v>17107.61</c:v>
                </c:pt>
                <c:pt idx="10">
                  <c:v>15195.24</c:v>
                </c:pt>
                <c:pt idx="11">
                  <c:v>16151.424999999999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EC-45FF-A408-BF7F686FB436}"/>
            </c:ext>
          </c:extLst>
        </c:ser>
        <c:ser>
          <c:idx val="2"/>
          <c:order val="1"/>
          <c:tx>
            <c:strRef>
              <c:f>диаграмма!$F$102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299895918446112E-2"/>
                  <c:y val="-3.0754229441561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085868559290015E-2"/>
                  <c:y val="-3.99469247540913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0153684663144035E-2"/>
                  <c:y val="-3.8784054361029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27641713133173E-2"/>
                  <c:y val="-2.9148264457668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6321617245295659E-2"/>
                  <c:y val="3.066975821248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051095021040178E-2"/>
                  <c:y val="3.5752068343799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7192516723166869E-2"/>
                  <c:y val="3.1977418361971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116028814765086E-2"/>
                  <c:y val="3.7474370948573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5276417131331667E-2"/>
                  <c:y val="-4.03900193449230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417542360358942E-2"/>
                  <c:y val="-3.1106024290789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9EC-45FF-A408-BF7F686FB43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диаграмма!$F$103:$F$114</c:f>
              <c:numCache>
                <c:formatCode>#\ ##0.0</c:formatCode>
                <c:ptCount val="12"/>
                <c:pt idx="0">
                  <c:v>13549.43</c:v>
                </c:pt>
                <c:pt idx="1">
                  <c:v>12739.5</c:v>
                </c:pt>
                <c:pt idx="2">
                  <c:v>11870.4</c:v>
                </c:pt>
                <c:pt idx="3">
                  <c:v>11753.2</c:v>
                </c:pt>
                <c:pt idx="4">
                  <c:v>12135.317894736843</c:v>
                </c:pt>
                <c:pt idx="5">
                  <c:v>12703.27</c:v>
                </c:pt>
                <c:pt idx="6">
                  <c:v>13341.348913043479</c:v>
                </c:pt>
                <c:pt idx="7">
                  <c:v>14486.85</c:v>
                </c:pt>
                <c:pt idx="8">
                  <c:v>14866.271363636401</c:v>
                </c:pt>
                <c:pt idx="9">
                  <c:v>15219.361818181818</c:v>
                </c:pt>
                <c:pt idx="10">
                  <c:v>15796.048809523809</c:v>
                </c:pt>
                <c:pt idx="11">
                  <c:v>16807.048809523811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9EC-45FF-A408-BF7F686FB436}"/>
            </c:ext>
          </c:extLst>
        </c:ser>
        <c:ser>
          <c:idx val="3"/>
          <c:order val="2"/>
          <c:tx>
            <c:strRef>
              <c:f>диаграмма!$G$102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86325220251092E-2"/>
                  <c:y val="-4.2850174543291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3093427458826359E-3"/>
                  <c:y val="1.627901880058233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233640893087239E-2"/>
                  <c:y val="3.6822041080481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877639716734098E-2"/>
                  <c:y val="3.7773743499481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9EC-45FF-A408-BF7F686FB436}"/>
                </c:ext>
                <c:ext xmlns:c15="http://schemas.microsoft.com/office/drawing/2012/chart" uri="{CE6537A1-D6FC-4f65-9D91-7224C49458BB}">
                  <c15:layout>
                    <c:manualLayout>
                      <c:w val="8.1557868131939215E-2"/>
                      <c:h val="3.2568896005689886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4.6395414548592688E-2"/>
                  <c:y val="-3.1604765110126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0164208877878723E-2"/>
                  <c:y val="-5.012708003944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2463068767280905E-2"/>
                  <c:y val="-3.3364286720621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9019477657674798E-2"/>
                  <c:y val="-2.7417600197235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009569039628323E-2"/>
                  <c:y val="-3.167443795552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402638197408343E-2"/>
                  <c:y val="-3.4436106445598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1050639614966E-2"/>
                  <c:y val="-4.006188267562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386443976165731E-2"/>
                  <c:y val="-3.0434195725534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9EC-45FF-A408-BF7F686FB43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диаграмма!$G$103:$G$114</c:f>
              <c:numCache>
                <c:formatCode>#\ ##0.0</c:formatCode>
                <c:ptCount val="12"/>
                <c:pt idx="0">
                  <c:v>17847.599999999999</c:v>
                </c:pt>
                <c:pt idx="1">
                  <c:v>18568.05</c:v>
                </c:pt>
                <c:pt idx="2">
                  <c:v>16460.740000000002</c:v>
                </c:pt>
                <c:pt idx="3">
                  <c:v>16480.7</c:v>
                </c:pt>
                <c:pt idx="4">
                  <c:v>17605.740000000002</c:v>
                </c:pt>
                <c:pt idx="5">
                  <c:v>17943.23</c:v>
                </c:pt>
                <c:pt idx="6">
                  <c:v>18817.05</c:v>
                </c:pt>
                <c:pt idx="7">
                  <c:v>19160.43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79EC-45FF-A408-BF7F686FB4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121184"/>
        <c:axId val="209121744"/>
      </c:lineChart>
      <c:catAx>
        <c:axId val="20912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912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121744"/>
        <c:scaling>
          <c:orientation val="minMax"/>
          <c:max val="21000"/>
          <c:min val="10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9121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на душу населения (ВПМ)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F36-43D2-B850-AC0CF7BF36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36-43D2-B850-AC0CF7BF36A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F36-43D2-B850-AC0CF7BF36A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F36-43D2-B850-AC0CF7BF36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36-43D2-B850-AC0CF7BF36A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9461056"/>
        <c:axId val="209461616"/>
        <c:axId val="0"/>
      </c:bar3DChart>
      <c:catAx>
        <c:axId val="20946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946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461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9461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02455725752"/>
          <c:y val="0.14961501240316463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152962474950095E-2"/>
                  <c:y val="-4.5274778796980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4A8-495A-B182-0A0064C6DB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152962474950081E-2"/>
                  <c:y val="-4.8711204913818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A8-495A-B182-0A0064C6DB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326518487558693E-2"/>
                  <c:y val="-3.4965500446464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4A8-495A-B182-0A0064C6DB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7913296493862998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8-495A-B182-0A0064C6DB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326518487558693E-2"/>
                  <c:y val="-4.5274778796980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A8-495A-B182-0A0064C6DB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566184468645776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A8-495A-B182-0A0064C6DB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2152962474950081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A8-495A-B182-0A0064C6DB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356618446864588E-2"/>
                  <c:y val="-4.8711204913818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A8-495A-B182-0A0064C6DB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2152962474950081E-2"/>
                  <c:y val="-4.1838352680141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A8-495A-B182-0A0064C6DB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497940646234147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4A8-495A-B182-0A0064C6DB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4979406462341574E-2"/>
                  <c:y val="-4.5274778796980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4A8-495A-B182-0A0064C6DB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304277155311086E-2"/>
                  <c:y val="-3.84019265633032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4A8-495A-B182-0A0064C6DB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диаграмма!$K$103:$K$114</c:f>
              <c:numCache>
                <c:formatCode>#\ ##0.0</c:formatCode>
                <c:ptCount val="12"/>
                <c:pt idx="0">
                  <c:v>1331.18</c:v>
                </c:pt>
                <c:pt idx="1">
                  <c:v>1443.15</c:v>
                </c:pt>
                <c:pt idx="2">
                  <c:v>1530.71</c:v>
                </c:pt>
                <c:pt idx="3">
                  <c:v>1389.3</c:v>
                </c:pt>
                <c:pt idx="4">
                  <c:v>1330.2380952380952</c:v>
                </c:pt>
                <c:pt idx="5">
                  <c:v>1443.85</c:v>
                </c:pt>
                <c:pt idx="6">
                  <c:v>1544</c:v>
                </c:pt>
                <c:pt idx="7">
                  <c:v>1453.4285714285713</c:v>
                </c:pt>
                <c:pt idx="8">
                  <c:v>1601.0952380952381</c:v>
                </c:pt>
                <c:pt idx="9">
                  <c:v>1729.5454545454545</c:v>
                </c:pt>
                <c:pt idx="10">
                  <c:v>1767.7619047619048</c:v>
                </c:pt>
                <c:pt idx="11">
                  <c:v>1903.61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B8-428F-97A5-1674031DB9C2}"/>
            </c:ext>
          </c:extLst>
        </c:ser>
        <c:ser>
          <c:idx val="1"/>
          <c:order val="1"/>
          <c:tx>
            <c:strRef>
              <c:f>диаграмма!$L$102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724853244685379E-2"/>
                  <c:y val="3.8402197148036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4A8-495A-B182-0A0064C6DB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485187263598282E-2"/>
                  <c:y val="-4.0635603539248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4A8-495A-B182-0A0064C6DB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41907729511981E-2"/>
                  <c:y val="-4.7508455772925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4A8-495A-B182-0A0064C6DB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4311631250989671E-2"/>
                  <c:y val="-3.7199177422409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0181176172365012E-2"/>
                  <c:y val="-5.375788078036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628585284226041E-2"/>
                  <c:y val="-4.6963779121491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119943597308438E-2"/>
                  <c:y val="-6.7345947452523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диаграмма!$L$103:$L$114</c:f>
              <c:numCache>
                <c:formatCode>#\ ##0.0</c:formatCode>
                <c:ptCount val="12"/>
                <c:pt idx="0">
                  <c:v>2240.1799999999998</c:v>
                </c:pt>
                <c:pt idx="1">
                  <c:v>2524.6999999999998</c:v>
                </c:pt>
                <c:pt idx="2">
                  <c:v>2108.9</c:v>
                </c:pt>
                <c:pt idx="3">
                  <c:v>2073.15</c:v>
                </c:pt>
                <c:pt idx="4">
                  <c:v>1910.4375</c:v>
                </c:pt>
                <c:pt idx="5">
                  <c:v>1920.9545454545455</c:v>
                </c:pt>
                <c:pt idx="6">
                  <c:v>2040.391304347826</c:v>
                </c:pt>
                <c:pt idx="7">
                  <c:v>2168.5500000000002</c:v>
                </c:pt>
                <c:pt idx="8">
                  <c:v>2299.6363636363635</c:v>
                </c:pt>
                <c:pt idx="9">
                  <c:v>2345.181818181818</c:v>
                </c:pt>
                <c:pt idx="10">
                  <c:v>2353.2380952380954</c:v>
                </c:pt>
                <c:pt idx="11">
                  <c:v>2345.4285714285716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B8-428F-97A5-1674031DB9C2}"/>
            </c:ext>
          </c:extLst>
        </c:ser>
        <c:ser>
          <c:idx val="2"/>
          <c:order val="2"/>
          <c:tx>
            <c:strRef>
              <c:f>диаграмма!$M$102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0529225746691E-2"/>
                  <c:y val="-4.6510135489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678895710559671E-2"/>
                  <c:y val="5.1935763184241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906286159762388E-2"/>
                  <c:y val="-6.7622827836790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263295562185103E-2"/>
                  <c:y val="-5.2207506522561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532244702069434E-2"/>
                  <c:y val="-4.0719649266840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FB8-428F-97A5-1674031DB9C2}"/>
                </c:ext>
                <c:ext xmlns:c15="http://schemas.microsoft.com/office/drawing/2012/chart" uri="{CE6537A1-D6FC-4f65-9D91-7224C49458BB}">
                  <c15:layout>
                    <c:manualLayout>
                      <c:w val="9.7490174687992454E-2"/>
                      <c:h val="5.9945853076632034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5492983664636241E-2"/>
                  <c:y val="-4.9882013458650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8241320710915997E-2"/>
                  <c:y val="-3.912547123733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4150920382130719E-2"/>
                  <c:y val="-3.8421817112172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3618262255500077E-2"/>
                  <c:y val="-6.2712341369699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669613290162288E-2"/>
                  <c:y val="-4.7555266931839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9702502790956308E-2"/>
                  <c:y val="-4.6640915781077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486045211753511E-2"/>
                  <c:y val="-4.2059420407500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FB8-428F-97A5-1674031DB9C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диаграмма!$M$103:$M$114</c:f>
              <c:numCache>
                <c:formatCode>#\ ##0.0</c:formatCode>
                <c:ptCount val="12"/>
                <c:pt idx="0">
                  <c:v>2378.1</c:v>
                </c:pt>
                <c:pt idx="1">
                  <c:v>2345.9499999999998</c:v>
                </c:pt>
                <c:pt idx="2">
                  <c:v>2480.2600000000002</c:v>
                </c:pt>
                <c:pt idx="3">
                  <c:v>2782.85</c:v>
                </c:pt>
                <c:pt idx="4">
                  <c:v>2870.37</c:v>
                </c:pt>
                <c:pt idx="5">
                  <c:v>2721.23</c:v>
                </c:pt>
                <c:pt idx="6">
                  <c:v>2733.64</c:v>
                </c:pt>
                <c:pt idx="7">
                  <c:v>2537.9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BFB8-428F-97A5-1674031DB9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464976"/>
        <c:axId val="209465536"/>
      </c:lineChart>
      <c:catAx>
        <c:axId val="2094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946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465536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2789887149224412E-2"/>
              <c:y val="0.39709444955737799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9464976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838381068629946E-2"/>
                  <c:y val="4.2116662369344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668984547314475E-2"/>
                  <c:y val="4.1290254335336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0813745855230387E-2"/>
                  <c:y val="-3.9524330003429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060504608569278E-2"/>
                  <c:y val="-3.9524330003429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891003259852484E-2"/>
                  <c:y val="-4.3072915633656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1F3-4363-B044-30A3F7FFD1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482260714540843E-2"/>
                  <c:y val="4.4248662871800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1F3-4363-B044-30A3F7FFD1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238430213642755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244694618259983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643419530629167E-2"/>
                  <c:y val="-4.0392973548331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3244660200205611E-2"/>
                  <c:y val="-4.0504307238673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603486671077238E-2"/>
                  <c:y val="4.6817271266784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5358124418886652E-2"/>
                  <c:y val="3.690882630748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1F3-4363-B044-30A3F7FFD1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диаграмма!$H$103:$H$114</c:f>
              <c:numCache>
                <c:formatCode>#\ ##0.0</c:formatCode>
                <c:ptCount val="12"/>
                <c:pt idx="0">
                  <c:v>806.77</c:v>
                </c:pt>
                <c:pt idx="1">
                  <c:v>817.9</c:v>
                </c:pt>
                <c:pt idx="2">
                  <c:v>843.4</c:v>
                </c:pt>
                <c:pt idx="3">
                  <c:v>886.3</c:v>
                </c:pt>
                <c:pt idx="4">
                  <c:v>832.33333333333337</c:v>
                </c:pt>
                <c:pt idx="5">
                  <c:v>808.2</c:v>
                </c:pt>
                <c:pt idx="6">
                  <c:v>845.71428571428567</c:v>
                </c:pt>
                <c:pt idx="7">
                  <c:v>859.14285714285711</c:v>
                </c:pt>
                <c:pt idx="8">
                  <c:v>943.90476190476193</c:v>
                </c:pt>
                <c:pt idx="9">
                  <c:v>897.26086956521738</c:v>
                </c:pt>
                <c:pt idx="10">
                  <c:v>901.23809523809518</c:v>
                </c:pt>
                <c:pt idx="11">
                  <c:v>921.06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A47-4DF0-B9C0-7725CC4A2BF7}"/>
            </c:ext>
          </c:extLst>
        </c:ser>
        <c:ser>
          <c:idx val="1"/>
          <c:order val="1"/>
          <c:tx>
            <c:strRef>
              <c:f>диаграмма!$I$102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030657343675053E-2"/>
                  <c:y val="-4.3949833726703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081017116554702E-2"/>
                  <c:y val="-4.7780929147080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3055941942946645E-2"/>
                  <c:y val="3.3954659949622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1F3-4363-B044-30A3F7FFD1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326270871895247E-2"/>
                  <c:y val="3.9341189296250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972302568614688E-2"/>
                  <c:y val="4.4201590670183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891624881366132E-2"/>
                  <c:y val="-4.779706063190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2349684951923053E-2"/>
                  <c:y val="-4.7423127524676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6734570275842884E-2"/>
                  <c:y val="-3.649854221622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A47-4DF0-B9C0-7725CC4A2BF7}"/>
                </c:ext>
                <c:ext xmlns:c15="http://schemas.microsoft.com/office/drawing/2012/chart" uri="{CE6537A1-D6FC-4f65-9D91-7224C49458BB}">
                  <c15:layout>
                    <c:manualLayout>
                      <c:w val="4.7594238872690556E-2"/>
                      <c:h val="7.3727957766004396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6424757840484198E-2"/>
                  <c:y val="4.4227771276701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041195181612528E-2"/>
                  <c:y val="4.769762721725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3463700808817785E-2"/>
                  <c:y val="-4.6455238435246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9504282355488423E-2"/>
                  <c:y val="-4.6554671849897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диаграмма!$I$103:$I$114</c:f>
              <c:numCache>
                <c:formatCode>#\ ##0.0</c:formatCode>
                <c:ptCount val="12"/>
                <c:pt idx="0">
                  <c:v>987.36</c:v>
                </c:pt>
                <c:pt idx="1">
                  <c:v>961.1</c:v>
                </c:pt>
                <c:pt idx="2">
                  <c:v>759</c:v>
                </c:pt>
                <c:pt idx="3">
                  <c:v>754.3</c:v>
                </c:pt>
                <c:pt idx="4">
                  <c:v>799</c:v>
                </c:pt>
                <c:pt idx="5">
                  <c:v>820.77272727272725</c:v>
                </c:pt>
                <c:pt idx="6">
                  <c:v>862.17391304347825</c:v>
                </c:pt>
                <c:pt idx="7">
                  <c:v>936.7</c:v>
                </c:pt>
                <c:pt idx="8">
                  <c:v>907.18181818181813</c:v>
                </c:pt>
                <c:pt idx="9">
                  <c:v>876.27272727272725</c:v>
                </c:pt>
                <c:pt idx="10">
                  <c:v>913.76190476190482</c:v>
                </c:pt>
                <c:pt idx="11">
                  <c:v>1028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FA47-4DF0-B9C0-7725CC4A2BF7}"/>
            </c:ext>
          </c:extLst>
        </c:ser>
        <c:ser>
          <c:idx val="2"/>
          <c:order val="2"/>
          <c:tx>
            <c:strRef>
              <c:f>диаграмма!$J$102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06364499155419E-2"/>
                  <c:y val="-7.0226964702460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214202077129874E-2"/>
                  <c:y val="-4.4130453466616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714381996847081E-2"/>
                  <c:y val="-5.20020891595099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131280606873031E-2"/>
                  <c:y val="-4.6293394685865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363881083493892E-2"/>
                  <c:y val="-4.3132681462676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0942863620854359E-2"/>
                  <c:y val="-4.1928109112305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810124577210847E-2"/>
                  <c:y val="-4.476619263901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131322314526287E-2"/>
                  <c:y val="-4.1042464150419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009698804188336E-2"/>
                  <c:y val="4.5309109661040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2359113543761755E-2"/>
                  <c:y val="3.1002862677429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328090148874243E-2"/>
                  <c:y val="-4.5922634985488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3945925583785334E-2"/>
                  <c:y val="-4.7345379056837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FA47-4DF0-B9C0-7725CC4A2BF7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диаграмма!$J$103:$J$114</c:f>
              <c:numCache>
                <c:formatCode>#\ ##0.0</c:formatCode>
                <c:ptCount val="12"/>
                <c:pt idx="0">
                  <c:v>1090.95</c:v>
                </c:pt>
                <c:pt idx="1">
                  <c:v>1206.7</c:v>
                </c:pt>
                <c:pt idx="2">
                  <c:v>1181</c:v>
                </c:pt>
                <c:pt idx="3">
                  <c:v>1209.05</c:v>
                </c:pt>
                <c:pt idx="4">
                  <c:v>1214</c:v>
                </c:pt>
                <c:pt idx="5">
                  <c:v>1125.6199999999999</c:v>
                </c:pt>
                <c:pt idx="6">
                  <c:v>1087.25</c:v>
                </c:pt>
                <c:pt idx="7">
                  <c:v>1009.15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FA47-4DF0-B9C0-7725CC4A2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04016"/>
        <c:axId val="209704576"/>
      </c:lineChart>
      <c:catAx>
        <c:axId val="20970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970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704576"/>
        <c:scaling>
          <c:orientation val="minMax"/>
          <c:max val="1300"/>
          <c:min val="7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9704016"/>
        <c:crosses val="autoZero"/>
        <c:crossBetween val="between"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7196088468435"/>
          <c:y val="0.16711235753065118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78983141423345E-2"/>
                  <c:y val="6.216209161700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406047600359608E-2"/>
                  <c:y val="6.0789431707776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587295816559E-2"/>
                  <c:y val="-4.938349812381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472262812323484E-2"/>
                  <c:y val="4.4912051739388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103366983686954E-2"/>
                  <c:y val="5.08162584649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8504104007147674E-2"/>
                  <c:y val="4.9768129812502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733750274852973E-2"/>
                  <c:y val="4.2848856600107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554315122062551E-2"/>
                  <c:y val="5.3773002131639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4570018620419E-2"/>
                  <c:y val="4.762720958222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726958971061912E-2"/>
                  <c:y val="4.3329998114876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5455059103826229E-2"/>
                  <c:y val="4.3066370847290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993456411797944E-2"/>
                  <c:y val="5.145285016168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E9F-4587-B37E-FB42932C3B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диаграмма!$Q$103:$Q$114</c:f>
              <c:numCache>
                <c:formatCode>#\ ##0.0</c:formatCode>
                <c:ptCount val="12"/>
                <c:pt idx="0">
                  <c:v>15.61</c:v>
                </c:pt>
                <c:pt idx="1">
                  <c:v>15.806250000000002</c:v>
                </c:pt>
                <c:pt idx="2">
                  <c:v>15.32</c:v>
                </c:pt>
                <c:pt idx="3">
                  <c:v>15.042000000000002</c:v>
                </c:pt>
                <c:pt idx="4">
                  <c:v>14.62547619047619</c:v>
                </c:pt>
                <c:pt idx="5">
                  <c:v>14.995750000000001</c:v>
                </c:pt>
                <c:pt idx="6">
                  <c:v>15.745217391304347</c:v>
                </c:pt>
                <c:pt idx="7">
                  <c:v>17.137857142857143</c:v>
                </c:pt>
                <c:pt idx="8">
                  <c:v>18.169999999999998</c:v>
                </c:pt>
                <c:pt idx="9">
                  <c:v>17.624565217391304</c:v>
                </c:pt>
                <c:pt idx="10">
                  <c:v>17.179523809523808</c:v>
                </c:pt>
                <c:pt idx="11">
                  <c:v>17.11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1E9F-4587-B37E-FB42932C3B86}"/>
            </c:ext>
          </c:extLst>
        </c:ser>
        <c:ser>
          <c:idx val="1"/>
          <c:order val="1"/>
          <c:tx>
            <c:strRef>
              <c:f>диаграмма!$R$102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771233261801E-2"/>
                  <c:y val="-5.4041849741158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996409515618633E-2"/>
                  <c:y val="-5.0445324168733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192227297144646E-2"/>
                  <c:y val="4.398602108438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325715383138082E-2"/>
                  <c:y val="-4.5487159408941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569191974014916E-2"/>
                  <c:y val="-5.4372761415872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583821110378172E-2"/>
                  <c:y val="-5.9322805643769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8196324345989201E-2"/>
                  <c:y val="-5.0235060396456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703565117649227E-2"/>
                  <c:y val="-5.0435382702486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909695328726247E-2"/>
                  <c:y val="-5.6593660469766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038923326073603E-2"/>
                  <c:y val="-5.1684218944879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093237281510024E-2"/>
                  <c:y val="-4.86128688551140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17,2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1E9F-4587-B37E-FB42932C3B86}"/>
                </c:ext>
                <c:ext xmlns:c15="http://schemas.microsoft.com/office/drawing/2012/chart" uri="{CE6537A1-D6FC-4f65-9D91-7224C49458BB}">
                  <c15:layout>
                    <c:manualLayout>
                      <c:w val="4.1921070256310568E-2"/>
                      <c:h val="5.7362528314097723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918311274920412E-2"/>
                  <c:y val="-4.3359798149994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1E9F-4587-B37E-FB42932C3B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диаграмма!$R$103:$R$114</c:f>
              <c:numCache>
                <c:formatCode>#\ ##0.0</c:formatCode>
                <c:ptCount val="12"/>
                <c:pt idx="0">
                  <c:v>17.97</c:v>
                </c:pt>
                <c:pt idx="1">
                  <c:v>17.920000000000002</c:v>
                </c:pt>
                <c:pt idx="2">
                  <c:v>14.9</c:v>
                </c:pt>
                <c:pt idx="3">
                  <c:v>15.03</c:v>
                </c:pt>
                <c:pt idx="4">
                  <c:v>16.493124999999999</c:v>
                </c:pt>
                <c:pt idx="5">
                  <c:v>17.71977272727273</c:v>
                </c:pt>
                <c:pt idx="6">
                  <c:v>20.405000000000005</c:v>
                </c:pt>
                <c:pt idx="7">
                  <c:v>26.892500000000002</c:v>
                </c:pt>
                <c:pt idx="8">
                  <c:v>25.886136363636368</c:v>
                </c:pt>
                <c:pt idx="9">
                  <c:v>24.246136363636364</c:v>
                </c:pt>
                <c:pt idx="10">
                  <c:v>24.043333333333333</c:v>
                </c:pt>
                <c:pt idx="11">
                  <c:v>24.744523809523805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1E9F-4587-B37E-FB42932C3B86}"/>
            </c:ext>
          </c:extLst>
        </c:ser>
        <c:ser>
          <c:idx val="2"/>
          <c:order val="2"/>
          <c:tx>
            <c:strRef>
              <c:f>диаграмма!$S$102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324404438840691E-2"/>
                  <c:y val="5.0761444874639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949233325454916E-2"/>
                  <c:y val="-3.8512324629456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446890097875416E-2"/>
                  <c:y val="5.7250923825421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5553805774278214E-2"/>
                  <c:y val="4.689423714451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816573564571711E-2"/>
                  <c:y val="4.246429141108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258676308091394E-2"/>
                  <c:y val="5.082147880686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5259920452679361E-2"/>
                  <c:y val="4.440132828700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9.3972717885344899E-3"/>
                  <c:y val="-2.2747639970418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2478213553104379E-2"/>
                  <c:y val="-5.06985107524542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595697542049128E-2"/>
                  <c:y val="-5.3159611954583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4142667479396357E-2"/>
                  <c:y val="-4.7684343324487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1E9F-4587-B37E-FB42932C3B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диаграмма!$S$103:$S$114</c:f>
              <c:numCache>
                <c:formatCode>#\ ##0.0</c:formatCode>
                <c:ptCount val="12"/>
                <c:pt idx="0">
                  <c:v>25.896750000000004</c:v>
                </c:pt>
                <c:pt idx="1">
                  <c:v>27.350999999999992</c:v>
                </c:pt>
                <c:pt idx="2">
                  <c:v>25.61</c:v>
                </c:pt>
                <c:pt idx="3">
                  <c:v>25.640250000000002</c:v>
                </c:pt>
                <c:pt idx="4">
                  <c:v>27.46</c:v>
                </c:pt>
                <c:pt idx="5">
                  <c:v>26.9816</c:v>
                </c:pt>
                <c:pt idx="6">
                  <c:v>25.75</c:v>
                </c:pt>
                <c:pt idx="7">
                  <c:v>24.05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1E9F-4587-B37E-FB42932C3B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708496"/>
        <c:axId val="209709056"/>
      </c:lineChart>
      <c:catAx>
        <c:axId val="20970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9709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709056"/>
        <c:scaling>
          <c:orientation val="minMax"/>
          <c:max val="29"/>
          <c:min val="12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970849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5716624217"/>
          <c:y val="1.64235425906749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1749929250387"/>
          <c:y val="0.10200816709325726"/>
          <c:w val="0.87949659569509409"/>
          <c:h val="0.61175722761701934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74262678053192E-2"/>
                  <c:y val="-3.912311209237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52F-4AF3-9B3F-6447789322E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193149217869966E-2"/>
                  <c:y val="-2.9197553779722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52F-4AF3-9B3F-6447789322E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390315903958094E-2"/>
                  <c:y val="-5.0140221306083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246963315632057E-2"/>
                  <c:y val="-3.6829031606781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52F-4AF3-9B3F-6447789322E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702624739861143E-2"/>
                  <c:y val="-5.1138717304370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52F-4AF3-9B3F-6447789322E8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диаграмма!$N$103:$N$114</c:f>
              <c:numCache>
                <c:formatCode>#\ ##0.0</c:formatCode>
                <c:ptCount val="12"/>
                <c:pt idx="0">
                  <c:v>1291.75</c:v>
                </c:pt>
                <c:pt idx="1">
                  <c:v>1320.0650000000001</c:v>
                </c:pt>
                <c:pt idx="2">
                  <c:v>1300.8699999999999</c:v>
                </c:pt>
                <c:pt idx="3">
                  <c:v>1286.4449999999999</c:v>
                </c:pt>
                <c:pt idx="4">
                  <c:v>1283.9476190476191</c:v>
                </c:pt>
                <c:pt idx="5">
                  <c:v>1359.0425</c:v>
                </c:pt>
                <c:pt idx="6">
                  <c:v>1412.978260869565</c:v>
                </c:pt>
                <c:pt idx="7">
                  <c:v>1498.7976190476193</c:v>
                </c:pt>
                <c:pt idx="8">
                  <c:v>1511.3142857142859</c:v>
                </c:pt>
                <c:pt idx="9">
                  <c:v>1494.8</c:v>
                </c:pt>
                <c:pt idx="10">
                  <c:v>1470.0166666666669</c:v>
                </c:pt>
                <c:pt idx="11">
                  <c:v>1476.04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52-47BE-9487-F48746E46766}"/>
            </c:ext>
          </c:extLst>
        </c:ser>
        <c:ser>
          <c:idx val="1"/>
          <c:order val="1"/>
          <c:tx>
            <c:strRef>
              <c:f>диаграмма!$O$102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74262678053192E-2"/>
                  <c:y val="-4.3589613333072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52F-4AF3-9B3F-6447789322E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1374262678053164E-2"/>
                  <c:y val="-4.6898132770624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52F-4AF3-9B3F-6447789322E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193149217870015E-2"/>
                  <c:y val="-4.0281093895521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52F-4AF3-9B3F-6447789322E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32704632851126E-2"/>
                  <c:y val="4.2431892043271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52F-4AF3-9B3F-6447789322E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4460943439152609E-2"/>
                  <c:y val="4.5740411480822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52F-4AF3-9B3F-6447789322E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387474821462308E-3"/>
                  <c:y val="1.6978175494812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5303410437483101E-2"/>
                  <c:y val="-4.2575182517412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52F-4AF3-9B3F-6447789322E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78370594796168E-2"/>
                  <c:y val="-4.3589613333072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52F-4AF3-9B3F-6447789322E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278370594796168E-2"/>
                  <c:y val="-3.6972574457969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52F-4AF3-9B3F-6447789322E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1374262678053296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52F-4AF3-9B3F-6447789322E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4193149217869862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52F-4AF3-9B3F-6447789322E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103771647994421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952F-4AF3-9B3F-6447789322E8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диаграмма!$O$103:$O$114</c:f>
              <c:numCache>
                <c:formatCode>#\ ##0.0</c:formatCode>
                <c:ptCount val="12"/>
                <c:pt idx="0">
                  <c:v>1560.67</c:v>
                </c:pt>
                <c:pt idx="1">
                  <c:v>1597.1</c:v>
                </c:pt>
                <c:pt idx="2">
                  <c:v>1591.9</c:v>
                </c:pt>
                <c:pt idx="3">
                  <c:v>1682.93</c:v>
                </c:pt>
                <c:pt idx="4">
                  <c:v>1719.7593750000001</c:v>
                </c:pt>
                <c:pt idx="5">
                  <c:v>1732.2181818181816</c:v>
                </c:pt>
                <c:pt idx="6">
                  <c:v>1843.3130434782611</c:v>
                </c:pt>
                <c:pt idx="7">
                  <c:v>1968.5649999999994</c:v>
                </c:pt>
                <c:pt idx="8">
                  <c:v>1922.21363636364</c:v>
                </c:pt>
                <c:pt idx="9">
                  <c:v>1900.2749999999999</c:v>
                </c:pt>
                <c:pt idx="10">
                  <c:v>1863.4928571428575</c:v>
                </c:pt>
                <c:pt idx="11">
                  <c:v>1859.0523809523809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052-47BE-9487-F48746E46766}"/>
            </c:ext>
          </c:extLst>
        </c:ser>
        <c:ser>
          <c:idx val="2"/>
          <c:order val="2"/>
          <c:tx>
            <c:strRef>
              <c:f>диаграмма!$P$102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220894164128E-2"/>
                  <c:y val="-4.9067687878965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767491801368408E-2"/>
                  <c:y val="-4.9253433891483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286033748952629E-2"/>
                  <c:y val="-5.3813459421790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291027839279078E-2"/>
                  <c:y val="-4.9702819405638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549050290489585E-2"/>
                  <c:y val="-5.3353132347290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731867290373164E-2"/>
                  <c:y val="-5.6360498362022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4748769511633559E-2"/>
                  <c:y val="4.3395791406967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1589452481230544E-2"/>
                  <c:y val="4.57604710081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993365783620676E-2"/>
                  <c:y val="3.85504653003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28816219377273E-2"/>
                  <c:y val="3.7613379732030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415491184681236E-2"/>
                  <c:y val="4.2336011963278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052-47BE-9487-F48746E4676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диаграмма!$P$103:$P$114</c:f>
              <c:numCache>
                <c:formatCode>#\ ##0.0</c:formatCode>
                <c:ptCount val="12"/>
                <c:pt idx="0">
                  <c:v>1866.9849999999999</c:v>
                </c:pt>
                <c:pt idx="1">
                  <c:v>1808.175</c:v>
                </c:pt>
                <c:pt idx="2">
                  <c:v>1718.23</c:v>
                </c:pt>
                <c:pt idx="3">
                  <c:v>1761.6775000000002</c:v>
                </c:pt>
                <c:pt idx="4">
                  <c:v>1853.22</c:v>
                </c:pt>
                <c:pt idx="5">
                  <c:v>1837.4</c:v>
                </c:pt>
                <c:pt idx="6">
                  <c:v>1807.09</c:v>
                </c:pt>
                <c:pt idx="7">
                  <c:v>1783.97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8052-47BE-9487-F48746E467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0230496"/>
        <c:axId val="210231056"/>
      </c:lineChart>
      <c:catAx>
        <c:axId val="21023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0231056"/>
        <c:crossesAt val="1000"/>
        <c:auto val="1"/>
        <c:lblAlgn val="ctr"/>
        <c:lblOffset val="100"/>
        <c:tickLblSkip val="1"/>
        <c:tickMarkSkip val="1"/>
        <c:noMultiLvlLbl val="0"/>
      </c:catAx>
      <c:valAx>
        <c:axId val="210231056"/>
        <c:scaling>
          <c:orientation val="minMax"/>
          <c:max val="2100"/>
          <c:min val="11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023049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[4]диаграмма!$A$4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04-46E9-BC66-87DEBD820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04-46E9-BC66-87DEBD82025C}"/>
            </c:ext>
          </c:extLst>
        </c:ser>
        <c:ser>
          <c:idx val="1"/>
          <c:order val="1"/>
          <c:tx>
            <c:strRef>
              <c:f>[4]диаграмма!$A$5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04-46E9-BC66-87DEBD82025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04-46E9-BC66-87DEBD820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04-46E9-BC66-87DEBD8202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0234416"/>
        <c:axId val="208580096"/>
        <c:axId val="0"/>
      </c:bar3DChart>
      <c:catAx>
        <c:axId val="21023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58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580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0234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6A9-4397-A114-2616F66C7A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A9-4397-A114-2616F66C7AF4}"/>
            </c:ext>
          </c:extLst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6A9-4397-A114-2616F66C7AF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6A9-4397-A114-2616F66C7A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6A9-4397-A114-2616F66C7A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8582896"/>
        <c:axId val="208583456"/>
        <c:axId val="0"/>
      </c:bar3DChart>
      <c:catAx>
        <c:axId val="20858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58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583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582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/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01.09.2021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title>
    <c:autoTitleDeleted val="0"/>
    <c:view3D>
      <c:rotX val="20"/>
      <c:rotY val="8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23079447469997"/>
          <c:y val="0.3065155997474055"/>
          <c:w val="0.6409673673873878"/>
          <c:h val="0.51090105034095656"/>
        </c:manualLayout>
      </c:layout>
      <c:pie3DChart>
        <c:varyColors val="1"/>
        <c:ser>
          <c:idx val="0"/>
          <c:order val="0"/>
          <c:explosion val="17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7E1-4CE2-AF94-C58724E232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E1-4CE2-AF94-C58724E232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7E1-4CE2-AF94-C58724E232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7E1-4CE2-AF94-C58724E232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7E1-4CE2-AF94-C58724E23278}"/>
              </c:ext>
            </c:extLst>
          </c:dPt>
          <c:dLbls>
            <c:dLbl>
              <c:idx val="0"/>
              <c:layout>
                <c:manualLayout>
                  <c:x val="8.858404455531866E-3"/>
                  <c:y val="-0.1083823566127716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 Высшее профессиональное</a:t>
                    </a:r>
                    <a:r>
                      <a:rPr lang="ru-RU" sz="1300" baseline="0"/>
                      <a:t> </a:t>
                    </a:r>
                    <a:r>
                      <a:rPr lang="ru-RU" sz="1300"/>
                      <a:t>образование - 24,9%
(01.09.20 г. - 11,4%)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7E1-4CE2-AF94-C58724E2327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5743313869865052E-2"/>
                  <c:y val="2.383395678890721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Среднее профессиональное образование - 33,0%
(01.09.20 г. - 17,5%)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7E1-4CE2-AF94-C58724E2327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770055542246571E-2"/>
                  <c:y val="-2.6453646980546055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Среднее общее образование - 21,9%</a:t>
                    </a:r>
                  </a:p>
                  <a:p>
                    <a:pPr>
                      <a:defRPr sz="1300"/>
                    </a:pPr>
                    <a:r>
                      <a:rPr lang="ru-RU" sz="1300"/>
                      <a:t>(01.09.20 г. - 16,6%)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7E1-4CE2-AF94-C58724E23278}"/>
                </c:ext>
                <c:ext xmlns:c15="http://schemas.microsoft.com/office/drawing/2012/chart" uri="{CE6537A1-D6FC-4f65-9D91-7224C49458BB}">
                  <c15:layout>
                    <c:manualLayout>
                      <c:w val="0.22724449220074447"/>
                      <c:h val="0.1893428432099529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8980606258922255E-4"/>
                  <c:y val="-0.2422350321762233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Основное общее образование - 14,6%
(01.09.20 г. - 9,9%)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7E1-4CE2-AF94-C58724E23278}"/>
                </c:ext>
                <c:ext xmlns:c15="http://schemas.microsoft.com/office/drawing/2012/chart" uri="{CE6537A1-D6FC-4f65-9D91-7224C49458BB}">
                  <c15:layout>
                    <c:manualLayout>
                      <c:w val="0.23506505034752276"/>
                      <c:h val="0.13084297777203169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3.920113755432466E-2"/>
                  <c:y val="-3.192957631578070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 Не имеющие основного общего образования - 5,6%
(01.09.20 г. - 44,6%)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7E1-4CE2-AF94-C58724E23278}"/>
                </c:ext>
                <c:ext xmlns:c15="http://schemas.microsoft.com/office/drawing/2012/chart" uri="{CE6537A1-D6FC-4f65-9D91-7224C49458BB}">
                  <c15:layout>
                    <c:manualLayout>
                      <c:w val="0.21762061209110473"/>
                      <c:h val="0.137519509565454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Не имеющие основного общего образования - 0,1% (2013г. - 0,8%)</a:t>
                    </a:r>
                  </a:p>
                </c:rich>
              </c:tx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B55-4E0B-B63B-1AB56208DD52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диаграмма!$B$21:$B$25</c:f>
              <c:numCache>
                <c:formatCode>0.0</c:formatCode>
                <c:ptCount val="5"/>
                <c:pt idx="0">
                  <c:v>11.4</c:v>
                </c:pt>
                <c:pt idx="1">
                  <c:v>17.5</c:v>
                </c:pt>
                <c:pt idx="2">
                  <c:v>16.600000000000001</c:v>
                </c:pt>
                <c:pt idx="3">
                  <c:v>9.9</c:v>
                </c:pt>
                <c:pt idx="4">
                  <c:v>44.6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7E1-4CE2-AF94-C58724E2327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B55-4E0B-B63B-1AB56208DD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B55-4E0B-B63B-1AB56208DD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B55-4E0B-B63B-1AB56208DD5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B55-4E0B-B63B-1AB56208DD5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B55-4E0B-B63B-1AB56208DD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24.9</c:v>
                </c:pt>
                <c:pt idx="1">
                  <c:v>33</c:v>
                </c:pt>
                <c:pt idx="2">
                  <c:v>21.9</c:v>
                </c:pt>
                <c:pt idx="3">
                  <c:v>14.6</c:v>
                </c:pt>
                <c:pt idx="4">
                  <c:v>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7E1-4CE2-AF94-C58724E2327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12700" cap="flat" cmpd="sng" algn="ctr">
      <a:noFill/>
      <a:prstDash val="solid"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482138521851906"/>
          <c:y val="9.3243871127756547E-2"/>
          <c:w val="0.76517869988106513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2F7-4965-9F9E-C44A661898D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2F7-4965-9F9E-C44A661898D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01.09.2020 г.</c:v>
                </c:pt>
                <c:pt idx="1">
                  <c:v>На 01.09.2021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33.6</c:v>
                </c:pt>
                <c:pt idx="1">
                  <c:v>43.3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F7-4965-9F9E-C44A661898DD}"/>
            </c:ext>
          </c:extLst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2F7-4965-9F9E-C44A661898D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2F7-4965-9F9E-C44A661898D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01.09.2020 г.</c:v>
                </c:pt>
                <c:pt idx="1">
                  <c:v>На 01.09.2021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66.400000000000006</c:v>
                </c:pt>
                <c:pt idx="1">
                  <c:v>56.7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2F7-4965-9F9E-C44A66189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6155040"/>
        <c:axId val="206155600"/>
        <c:axId val="0"/>
      </c:bar3DChart>
      <c:catAx>
        <c:axId val="206155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6155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6155600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06155040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38381995885129466"/>
          <c:y val="0.87534782367708786"/>
          <c:w val="0.48193292527177067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20561568623741894"/>
          <c:y val="2.2301098980356767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809419254939529"/>
          <c:y val="8.0808283531618744E-2"/>
          <c:w val="0.76190580745060477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68396322111174E-2"/>
                  <c:y val="-0.153790263986437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4D2-414F-B982-42E52DDBA2C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6805979143676444E-17"/>
                  <c:y val="-0.16867319275931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D2-414F-B982-42E52DDBA2C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01.09.2020 г.</c:v>
                </c:pt>
                <c:pt idx="1">
                  <c:v>На 01.09.2021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36.5</c:v>
                </c:pt>
                <c:pt idx="1">
                  <c:v>26.2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E4-4129-8FB4-B4280F52452D}"/>
            </c:ext>
          </c:extLst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85259448316676E-2"/>
                  <c:y val="-0.15875124024406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4D2-414F-B982-42E52DDBA2C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947327203518547E-2"/>
                  <c:y val="-0.163712216501691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D2-414F-B982-42E52DDBA2C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01.09.2020 г.</c:v>
                </c:pt>
                <c:pt idx="1">
                  <c:v>На 01.09.2021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35.299999999999997</c:v>
                </c:pt>
                <c:pt idx="1">
                  <c:v>36.9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E4-4129-8FB4-B4280F52452D}"/>
            </c:ext>
          </c:extLst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663129042463037E-2"/>
                  <c:y val="-0.15875124024406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4D2-414F-B982-42E52DDBA2C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568396322111174E-2"/>
                  <c:y val="-0.16867319275931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D2-414F-B982-42E52DDBA2C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01.09.2020 г.</c:v>
                </c:pt>
                <c:pt idx="1">
                  <c:v>На 01.09.2021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28.2</c:v>
                </c:pt>
                <c:pt idx="1">
                  <c:v>36.9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7E4-4129-8FB4-B4280F5245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7250096"/>
        <c:axId val="207250656"/>
        <c:axId val="0"/>
      </c:bar3DChart>
      <c:catAx>
        <c:axId val="207250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725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25065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07250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9105655074255964E-2"/>
          <c:w val="0.69707428303244234"/>
          <c:h val="0.845488442572629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диаграмма!$B$73</c:f>
              <c:strCache>
                <c:ptCount val="1"/>
                <c:pt idx="0">
                  <c:v>За август 2021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9854026925648674"/>
                  <c:y val="2.0069234398846152E-5"/>
                </c:manualLayout>
              </c:layout>
              <c:tx>
                <c:rich>
                  <a:bodyPr/>
                  <a:lstStyle/>
                  <a:p>
                    <a:pPr>
                      <a:defRPr b="0"/>
                    </a:pPr>
                    <a:fld id="{BF44B23D-084F-4F68-A104-697269113FB3}" type="VALUE">
                      <a:rPr lang="en-US" b="0"/>
                      <a:pPr>
                        <a:defRPr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636-4820-9AFE-5D02A16EBB27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52FEC60-AE88-4581-8C10-D7BF3CACED98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636-4820-9AFE-5D02A16EBB27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Ненецкий автономный округ</c:v>
                </c:pt>
                <c:pt idx="3">
                  <c:v>Сахалинская область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диаграмма!$B$74:$B$83</c:f>
              <c:numCache>
                <c:formatCode>#,##0.00</c:formatCode>
                <c:ptCount val="8"/>
                <c:pt idx="0">
                  <c:v>4870.2299999999996</c:v>
                </c:pt>
                <c:pt idx="1">
                  <c:v>5671.25</c:v>
                </c:pt>
                <c:pt idx="2">
                  <c:v>6902.44</c:v>
                </c:pt>
                <c:pt idx="3">
                  <c:v>7209.72</c:v>
                </c:pt>
                <c:pt idx="4">
                  <c:v>7992.19</c:v>
                </c:pt>
                <c:pt idx="5">
                  <c:v>7996.18</c:v>
                </c:pt>
                <c:pt idx="6">
                  <c:v>8715.2000000000007</c:v>
                </c:pt>
                <c:pt idx="7">
                  <c:v>11541.19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89B-4B19-ACC5-991114A07D29}"/>
            </c:ext>
          </c:extLst>
        </c:ser>
        <c:ser>
          <c:idx val="1"/>
          <c:order val="1"/>
          <c:tx>
            <c:strRef>
              <c:f>диаграмма!$C$73</c:f>
              <c:strCache>
                <c:ptCount val="1"/>
                <c:pt idx="0">
                  <c:v>За август 2020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/>
                    </a:pPr>
                    <a:fld id="{2BA33249-C748-470D-85F2-1573F02FE591}" type="VALUE">
                      <a:rPr lang="en-US" b="0"/>
                      <a:pPr>
                        <a:defRPr b="1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636-4820-9AFE-5D02A16EBB27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Ненецкий автономный округ</c:v>
                </c:pt>
                <c:pt idx="3">
                  <c:v>Сахалинская область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диаграмма!$C$74:$C$83</c:f>
              <c:numCache>
                <c:formatCode>#,##0.00</c:formatCode>
                <c:ptCount val="8"/>
                <c:pt idx="0">
                  <c:v>4364.9399999999996</c:v>
                </c:pt>
                <c:pt idx="1">
                  <c:v>5007.95</c:v>
                </c:pt>
                <c:pt idx="2">
                  <c:v>6510.92</c:v>
                </c:pt>
                <c:pt idx="3">
                  <c:v>6590.77</c:v>
                </c:pt>
                <c:pt idx="4">
                  <c:v>6758.68</c:v>
                </c:pt>
                <c:pt idx="5">
                  <c:v>7491.94</c:v>
                </c:pt>
                <c:pt idx="6">
                  <c:v>8147.25</c:v>
                </c:pt>
                <c:pt idx="7">
                  <c:v>11084.57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89B-4B19-ACC5-991114A07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08324576"/>
        <c:axId val="208325136"/>
      </c:barChart>
      <c:catAx>
        <c:axId val="208324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0832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325136"/>
        <c:scaling>
          <c:orientation val="minMax"/>
          <c:max val="11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5773724546127084"/>
              <c:y val="4.04763429214129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208324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[3]диаграмма!$A$4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C32-4CB9-A0C6-AF153F8586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32-4CB9-A0C6-AF153F85864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[3]диаграмма!$A$5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C32-4CB9-A0C6-AF153F85864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C32-4CB9-A0C6-AF153F8586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C32-4CB9-A0C6-AF153F85864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8328496"/>
        <c:axId val="208329056"/>
        <c:axId val="0"/>
      </c:bar3DChart>
      <c:catAx>
        <c:axId val="20832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329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329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32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351-431F-8615-28434B3EB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51-431F-8615-28434B3EBF94}"/>
            </c:ext>
          </c:extLst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351-431F-8615-28434B3EBF9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51-431F-8615-28434B3EB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351-431F-8615-28434B3EBF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8114448"/>
        <c:axId val="208115008"/>
        <c:axId val="0"/>
      </c:bar3DChart>
      <c:catAx>
        <c:axId val="20811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11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115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114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на душу населения (ВПМ)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23F-46CA-AB48-675616F07C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3F-46CA-AB48-675616F07C5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3F-46CA-AB48-675616F07C5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3F-46CA-AB48-675616F07C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23F-46CA-AB48-675616F07C5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8117808"/>
        <c:axId val="208118368"/>
        <c:axId val="0"/>
      </c:bar3DChart>
      <c:catAx>
        <c:axId val="20811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11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118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1178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5820233906077"/>
          <c:y val="0.171795057551705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диаграмма!$B$102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670304320068115E-2"/>
                  <c:y val="3.5126104745277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90F-423E-9F35-30ECA7A0D9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064875740564612E-2"/>
                  <c:y val="2.541291985665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8940574590338367E-2"/>
                  <c:y val="3.1457582056475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90F-423E-9F35-30ECA7A0D90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1535169184932962E-2"/>
                  <c:y val="3.1457582056475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90F-423E-9F35-30ECA7A0D90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0670304320068226E-2"/>
                  <c:y val="3.145758205647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90F-423E-9F35-30ECA7A0D90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0670304320068226E-2"/>
                  <c:y val="3.145758205647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90F-423E-9F35-30ECA7A0D90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2218105979995871E-2"/>
                  <c:y val="3.3291843400876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90F-423E-9F35-30ECA7A0D909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диаграмма!$B$103:$B$114</c:f>
              <c:numCache>
                <c:formatCode>#\ ##0.0</c:formatCode>
                <c:ptCount val="12"/>
                <c:pt idx="0">
                  <c:v>5931.58</c:v>
                </c:pt>
                <c:pt idx="1">
                  <c:v>6277.77</c:v>
                </c:pt>
                <c:pt idx="2">
                  <c:v>6450.3119047619048</c:v>
                </c:pt>
                <c:pt idx="3">
                  <c:v>6444.5</c:v>
                </c:pt>
                <c:pt idx="4">
                  <c:v>6027.7049999999999</c:v>
                </c:pt>
                <c:pt idx="5">
                  <c:v>5867.9650000000001</c:v>
                </c:pt>
                <c:pt idx="6">
                  <c:v>5939.2</c:v>
                </c:pt>
                <c:pt idx="7">
                  <c:v>5707.5480952380949</c:v>
                </c:pt>
                <c:pt idx="8">
                  <c:v>5744.9880952380954</c:v>
                </c:pt>
                <c:pt idx="9">
                  <c:v>5742.39</c:v>
                </c:pt>
                <c:pt idx="10">
                  <c:v>5859.31</c:v>
                </c:pt>
                <c:pt idx="11">
                  <c:v>6062.06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F4-421C-93AB-CB67C9BB977D}"/>
            </c:ext>
          </c:extLst>
        </c:ser>
        <c:ser>
          <c:idx val="1"/>
          <c:order val="1"/>
          <c:tx>
            <c:strRef>
              <c:f>диаграмма!$C$102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45979995743793E-2"/>
                  <c:y val="-3.8794627434079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90F-423E-9F35-30ECA7A0D90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322196211960053E-2"/>
                  <c:y val="3.7515555113920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90F-423E-9F35-30ECA7A0D9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210844860608577E-2"/>
                  <c:y val="-3.1457582056475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90F-423E-9F35-30ECA7A0D90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805439455203234E-2"/>
                  <c:y val="-3.6960366089678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90F-423E-9F35-30ECA7A0D90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721084486060864E-2"/>
                  <c:y val="-3.145758205647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90F-423E-9F35-30ECA7A0D90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3264898914662696E-2"/>
                  <c:y val="-3.1457582056475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90F-423E-9F35-30ECA7A0D90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0183817833581612E-2"/>
                  <c:y val="-3.5126104745277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90F-423E-9F35-30ECA7A0D90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542430304320196E-2"/>
                  <c:y val="-3.5126104745277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90F-423E-9F35-30ECA7A0D909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диаграмма!$C$103:$C$114</c:f>
              <c:numCache>
                <c:formatCode>#\ ##0.0</c:formatCode>
                <c:ptCount val="12"/>
                <c:pt idx="0">
                  <c:v>6048.65</c:v>
                </c:pt>
                <c:pt idx="1">
                  <c:v>5685.88</c:v>
                </c:pt>
                <c:pt idx="2">
                  <c:v>5178.3999999999996</c:v>
                </c:pt>
                <c:pt idx="3">
                  <c:v>5048.25</c:v>
                </c:pt>
                <c:pt idx="4">
                  <c:v>5233.8178947368415</c:v>
                </c:pt>
                <c:pt idx="5">
                  <c:v>5742.3881818181817</c:v>
                </c:pt>
                <c:pt idx="6">
                  <c:v>6353.7604347826091</c:v>
                </c:pt>
                <c:pt idx="7">
                  <c:v>6496.7</c:v>
                </c:pt>
                <c:pt idx="8">
                  <c:v>6712.4095454545504</c:v>
                </c:pt>
                <c:pt idx="9">
                  <c:v>6702.7713636363642</c:v>
                </c:pt>
                <c:pt idx="10">
                  <c:v>7063.4292857142864</c:v>
                </c:pt>
                <c:pt idx="11">
                  <c:v>7755.2390476190476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F4-421C-93AB-CB67C9BB977D}"/>
            </c:ext>
          </c:extLst>
        </c:ser>
        <c:ser>
          <c:idx val="2"/>
          <c:order val="2"/>
          <c:tx>
            <c:strRef>
              <c:f>диаграмма!$D$102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98755969706749E-2"/>
                  <c:y val="-3.6229053324564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102718956246976E-2"/>
                  <c:y val="-4.33441534093952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260161897238573E-2"/>
                  <c:y val="-3.8934276072633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9335337937126793E-2"/>
                  <c:y val="-4.576156551859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9095668866634391E-2"/>
                  <c:y val="-3.2186976627921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0374504157854119E-2"/>
                  <c:y val="-4.1575374506758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5784943584476437E-2"/>
                  <c:y val="-4.977840923078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501671602356292E-2"/>
                  <c:y val="-3.85427971570547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585851436023835E-2"/>
                  <c:y val="-2.9066828906324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4492750195541155E-2"/>
                  <c:y val="-3.9409325732452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0893475260454187E-2"/>
                  <c:y val="-3.4307498074576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4757672561901782E-2"/>
                  <c:y val="-1.0374147626365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DF4-421C-93AB-CB67C9BB977D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диаграмма!$D$103:$D$114</c:f>
              <c:numCache>
                <c:formatCode>#\ ##0.0</c:formatCode>
                <c:ptCount val="12"/>
                <c:pt idx="0">
                  <c:v>7970.5</c:v>
                </c:pt>
                <c:pt idx="1">
                  <c:v>8460.25</c:v>
                </c:pt>
                <c:pt idx="2">
                  <c:v>9004.98</c:v>
                </c:pt>
                <c:pt idx="3">
                  <c:v>9335.5499999999993</c:v>
                </c:pt>
                <c:pt idx="4">
                  <c:v>10183.969999999999</c:v>
                </c:pt>
                <c:pt idx="5">
                  <c:v>9612.43</c:v>
                </c:pt>
                <c:pt idx="6">
                  <c:v>9433.59</c:v>
                </c:pt>
                <c:pt idx="7">
                  <c:v>9357.19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BDF4-421C-93AB-CB67C9BB97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116704"/>
        <c:axId val="209117264"/>
      </c:lineChart>
      <c:catAx>
        <c:axId val="20911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911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117264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9116704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73428</xdr:colOff>
      <xdr:row>21</xdr:row>
      <xdr:rowOff>58315</xdr:rowOff>
    </xdr:from>
    <xdr:to>
      <xdr:col>6</xdr:col>
      <xdr:colOff>0</xdr:colOff>
      <xdr:row>51</xdr:row>
      <xdr:rowOff>80542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75244</xdr:rowOff>
    </xdr:from>
    <xdr:to>
      <xdr:col>7</xdr:col>
      <xdr:colOff>1264177</xdr:colOff>
      <xdr:row>66</xdr:row>
      <xdr:rowOff>158726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16</xdr:row>
      <xdr:rowOff>26194</xdr:rowOff>
    </xdr:from>
    <xdr:to>
      <xdr:col>3</xdr:col>
      <xdr:colOff>714375</xdr:colOff>
      <xdr:row>27</xdr:row>
      <xdr:rowOff>35719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972810</xdr:colOff>
      <xdr:row>16</xdr:row>
      <xdr:rowOff>25112</xdr:rowOff>
    </xdr:from>
    <xdr:to>
      <xdr:col>7</xdr:col>
      <xdr:colOff>1092573</xdr:colOff>
      <xdr:row>27</xdr:row>
      <xdr:rowOff>36148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128</xdr:row>
      <xdr:rowOff>10091</xdr:rowOff>
    </xdr:from>
    <xdr:to>
      <xdr:col>11</xdr:col>
      <xdr:colOff>0</xdr:colOff>
      <xdr:row>183</xdr:row>
      <xdr:rowOff>112750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44823</xdr:colOff>
      <xdr:row>21</xdr:row>
      <xdr:rowOff>43142</xdr:rowOff>
    </xdr:from>
    <xdr:to>
      <xdr:col>15</xdr:col>
      <xdr:colOff>11205</xdr:colOff>
      <xdr:row>39</xdr:row>
      <xdr:rowOff>138392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15</xdr:col>
      <xdr:colOff>3921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4277975" y="119729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4277975" y="126015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02\&#1054;&#1073;&#1084;&#1077;&#1085;\WORK\&#1050;&#1085;&#1080;&#1078;&#1082;&#1072;%20&#1085;&#1072;%202012%20&#1075;&#1086;&#1076;\&#1044;&#1083;&#1103;%20&#1088;&#1091;&#1082;&#1086;&#1074;&#1086;&#1076;&#1089;&#1090;&#1074;&#1072;%20&#1085;&#1072;%2001.06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4;&#1050;&#1042;%20(&#1089;&#1090;&#1088;.16)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"/>
      <sheetName val="занятость"/>
      <sheetName val="уров жизни"/>
      <sheetName val="Ст.мин. набора прод."/>
      <sheetName val="налоги"/>
      <sheetName val="на 01.06.12"/>
      <sheetName val="стр-ра гор доходов"/>
      <sheetName val="бюджет"/>
      <sheetName val="исп гор бюдж"/>
      <sheetName val="ДКВ"/>
      <sheetName val="соц инфрастр"/>
      <sheetName val="эк. показ."/>
      <sheetName val="цены на металл"/>
      <sheetName val="цены на металл 2"/>
      <sheetName val="дин. цен "/>
      <sheetName val="индекс потр цен"/>
      <sheetName val="Средние цены "/>
    </sheetNames>
    <sheetDataSet>
      <sheetData sheetId="0"/>
      <sheetData sheetId="1"/>
      <sheetData sheetId="2"/>
      <sheetData sheetId="3"/>
      <sheetData sheetId="4">
        <row r="9">
          <cell r="D9">
            <v>16504</v>
          </cell>
        </row>
        <row r="20">
          <cell r="D20">
            <v>74346</v>
          </cell>
        </row>
        <row r="23">
          <cell r="D23">
            <v>46310</v>
          </cell>
        </row>
        <row r="25">
          <cell r="D25">
            <v>49542</v>
          </cell>
        </row>
        <row r="27">
          <cell r="D27">
            <v>56641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КВ (стр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distant-tusur.ru/?utm_source=yandex&amp;utm_medium=search&amp;utm_campaign=search_Russia3&amp;yclid=6937681846407821588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00B050"/>
  </sheetPr>
  <dimension ref="A1:EZ130"/>
  <sheetViews>
    <sheetView zoomScale="70" zoomScaleNormal="70" workbookViewId="0">
      <pane xSplit="1" ySplit="1" topLeftCell="B29" activePane="bottomRight" state="frozen"/>
      <selection activeCell="S20" sqref="S20"/>
      <selection pane="topRight" activeCell="S20" sqref="S20"/>
      <selection pane="bottomLeft" activeCell="S20" sqref="S20"/>
      <selection pane="bottomRight" activeCell="C67" sqref="C67"/>
    </sheetView>
  </sheetViews>
  <sheetFormatPr defaultColWidth="9.140625" defaultRowHeight="12.75" outlineLevelCol="1" x14ac:dyDescent="0.2"/>
  <cols>
    <col min="1" max="1" width="76.7109375" style="11" customWidth="1"/>
    <col min="2" max="2" width="20.85546875" style="11" customWidth="1"/>
    <col min="3" max="3" width="20" style="11" customWidth="1"/>
    <col min="4" max="4" width="19.5703125" style="11" customWidth="1"/>
    <col min="5" max="5" width="26.5703125" style="11" customWidth="1"/>
    <col min="6" max="6" width="20.28515625" style="11" customWidth="1"/>
    <col min="7" max="7" width="19.42578125" style="11" customWidth="1"/>
    <col min="8" max="8" width="13.5703125" style="11" customWidth="1"/>
    <col min="9" max="9" width="18.28515625" style="11" customWidth="1"/>
    <col min="10" max="10" width="15.42578125" style="11" customWidth="1"/>
    <col min="11" max="11" width="15.28515625" style="11" customWidth="1"/>
    <col min="12" max="12" width="16.7109375" style="11" customWidth="1"/>
    <col min="13" max="13" width="17" style="11" customWidth="1"/>
    <col min="14" max="15" width="14.28515625" style="11" customWidth="1"/>
    <col min="16" max="16" width="14.7109375" style="11" customWidth="1"/>
    <col min="17" max="17" width="14.5703125" style="11" customWidth="1"/>
    <col min="18" max="18" width="14.85546875" style="11" customWidth="1"/>
    <col min="19" max="23" width="15.7109375" style="11" customWidth="1"/>
    <col min="24" max="24" width="15.5703125" style="11" customWidth="1"/>
    <col min="25" max="29" width="15.7109375" style="11" customWidth="1"/>
    <col min="30" max="30" width="15.42578125" style="11" customWidth="1"/>
    <col min="31" max="31" width="15.7109375" style="11" customWidth="1"/>
    <col min="32" max="32" width="16.140625" style="11" customWidth="1"/>
    <col min="33" max="33" width="17.85546875" style="11" customWidth="1"/>
    <col min="34" max="34" width="17.7109375" style="11" customWidth="1"/>
    <col min="35" max="35" width="15.7109375" style="11" customWidth="1"/>
    <col min="36" max="36" width="18.7109375" style="11" customWidth="1"/>
    <col min="37" max="37" width="15.85546875" style="11" customWidth="1"/>
    <col min="38" max="38" width="17.5703125" style="11" customWidth="1"/>
    <col min="39" max="39" width="14.42578125" style="11" customWidth="1"/>
    <col min="40" max="40" width="16.140625" style="11" customWidth="1"/>
    <col min="41" max="42" width="14.42578125" style="11" customWidth="1"/>
    <col min="43" max="44" width="14.5703125" style="11" customWidth="1"/>
    <col min="45" max="45" width="18.28515625" style="11" customWidth="1"/>
    <col min="46" max="46" width="19.85546875" style="11" customWidth="1"/>
    <col min="47" max="48" width="19" style="11" customWidth="1"/>
    <col min="49" max="50" width="16.140625" style="11" customWidth="1"/>
    <col min="51" max="52" width="18.28515625" style="11" customWidth="1"/>
    <col min="53" max="53" width="16.28515625" style="11" customWidth="1"/>
    <col min="54" max="54" width="17.85546875" style="11" customWidth="1"/>
    <col min="55" max="56" width="14.5703125" style="11" customWidth="1"/>
    <col min="57" max="57" width="15.5703125" style="11" customWidth="1"/>
    <col min="58" max="58" width="19.42578125" style="11" customWidth="1"/>
    <col min="59" max="59" width="18.42578125" style="11" customWidth="1"/>
    <col min="60" max="60" width="17" style="11" customWidth="1"/>
    <col min="61" max="61" width="18.42578125" style="11" customWidth="1"/>
    <col min="62" max="62" width="17" style="11" customWidth="1"/>
    <col min="63" max="63" width="19" style="11" customWidth="1"/>
    <col min="64" max="64" width="17.5703125" style="11" customWidth="1"/>
    <col min="65" max="65" width="17.28515625" style="11" customWidth="1"/>
    <col min="66" max="66" width="13.5703125" style="11" customWidth="1"/>
    <col min="67" max="67" width="15" style="11" customWidth="1"/>
    <col min="68" max="68" width="15.85546875" style="11" hidden="1" customWidth="1" outlineLevel="1"/>
    <col min="69" max="69" width="16.42578125" style="11" hidden="1" customWidth="1" outlineLevel="1"/>
    <col min="70" max="70" width="18.7109375" style="11" hidden="1" customWidth="1" outlineLevel="1"/>
    <col min="71" max="71" width="17.42578125" style="11" hidden="1" customWidth="1" outlineLevel="1"/>
    <col min="72" max="72" width="16.42578125" style="11" hidden="1" customWidth="1" outlineLevel="1"/>
    <col min="73" max="73" width="17.42578125" style="11" hidden="1" customWidth="1" outlineLevel="1"/>
    <col min="74" max="74" width="16.5703125" style="11" hidden="1" customWidth="1" outlineLevel="1"/>
    <col min="75" max="75" width="18" style="11" hidden="1" customWidth="1" outlineLevel="1"/>
    <col min="76" max="76" width="14.28515625" style="11" hidden="1" customWidth="1" outlineLevel="1"/>
    <col min="77" max="77" width="16.42578125" style="11" hidden="1" customWidth="1" outlineLevel="1"/>
    <col min="78" max="78" width="13.140625" style="11" hidden="1" customWidth="1" outlineLevel="1"/>
    <col min="79" max="80" width="15" style="11" hidden="1" customWidth="1" outlineLevel="1"/>
    <col min="81" max="81" width="16" style="11" hidden="1" customWidth="1" outlineLevel="1"/>
    <col min="82" max="82" width="18.7109375" style="11" hidden="1" customWidth="1" outlineLevel="1"/>
    <col min="83" max="83" width="17.42578125" style="11" hidden="1" customWidth="1" outlineLevel="1"/>
    <col min="84" max="84" width="16.42578125" style="11" hidden="1" customWidth="1" outlineLevel="1"/>
    <col min="85" max="85" width="17.42578125" style="11" hidden="1" customWidth="1" outlineLevel="1"/>
    <col min="86" max="86" width="16.5703125" style="11" hidden="1" customWidth="1" outlineLevel="1"/>
    <col min="87" max="87" width="18" style="11" hidden="1" customWidth="1" outlineLevel="1"/>
    <col min="88" max="88" width="14.28515625" style="11" hidden="1" customWidth="1" outlineLevel="1"/>
    <col min="89" max="89" width="16.42578125" style="11" hidden="1" customWidth="1" outlineLevel="1" collapsed="1"/>
    <col min="90" max="90" width="13.140625" style="11" hidden="1" customWidth="1" outlineLevel="1"/>
    <col min="91" max="92" width="15" style="11" hidden="1" customWidth="1" outlineLevel="1"/>
    <col min="93" max="93" width="16" style="11" hidden="1" customWidth="1" outlineLevel="1"/>
    <col min="94" max="109" width="18.7109375" style="11" hidden="1" customWidth="1" outlineLevel="1"/>
    <col min="110" max="110" width="18.7109375" style="11" customWidth="1" collapsed="1"/>
    <col min="111" max="121" width="18.7109375" style="11" customWidth="1" outlineLevel="1"/>
    <col min="122" max="122" width="18.7109375" style="7" customWidth="1"/>
    <col min="123" max="133" width="18.7109375" style="11" customWidth="1" outlineLevel="1"/>
    <col min="134" max="134" width="18.7109375" style="7" customWidth="1"/>
    <col min="135" max="136" width="18.7109375" style="11" customWidth="1"/>
    <col min="137" max="139" width="18.7109375" style="7" customWidth="1"/>
    <col min="140" max="145" width="18.7109375" style="11" customWidth="1"/>
    <col min="146" max="146" width="18.7109375" style="7" customWidth="1"/>
    <col min="147" max="153" width="18.7109375" style="11" customWidth="1"/>
    <col min="154" max="154" width="80" style="11" bestFit="1" customWidth="1" collapsed="1"/>
    <col min="155" max="16384" width="9.140625" style="11"/>
  </cols>
  <sheetData>
    <row r="1" spans="1:156" ht="27.75" customHeight="1" x14ac:dyDescent="0.4">
      <c r="A1" s="39" t="s">
        <v>51</v>
      </c>
      <c r="B1" s="40" t="s">
        <v>834</v>
      </c>
      <c r="C1" s="40" t="s">
        <v>833</v>
      </c>
      <c r="D1" s="41"/>
      <c r="F1" s="42"/>
    </row>
    <row r="2" spans="1:156" ht="16.5" x14ac:dyDescent="0.25">
      <c r="A2" s="43"/>
      <c r="B2" s="44"/>
      <c r="C2" s="12"/>
      <c r="D2" s="45"/>
      <c r="E2" s="46"/>
    </row>
    <row r="3" spans="1:156" ht="15.75" x14ac:dyDescent="0.25">
      <c r="A3" s="47"/>
      <c r="B3" s="48" t="s">
        <v>97</v>
      </c>
      <c r="C3" s="48" t="s">
        <v>102</v>
      </c>
      <c r="D3" s="48" t="s">
        <v>103</v>
      </c>
      <c r="E3" s="48" t="s">
        <v>104</v>
      </c>
      <c r="F3" s="48" t="s">
        <v>105</v>
      </c>
      <c r="G3" s="48" t="s">
        <v>107</v>
      </c>
      <c r="H3" s="48" t="s">
        <v>108</v>
      </c>
      <c r="I3" s="48" t="s">
        <v>109</v>
      </c>
      <c r="J3" s="48" t="s">
        <v>110</v>
      </c>
      <c r="K3" s="48" t="s">
        <v>111</v>
      </c>
      <c r="L3" s="48" t="s">
        <v>116</v>
      </c>
      <c r="M3" s="48" t="s">
        <v>115</v>
      </c>
      <c r="N3" s="48" t="s">
        <v>119</v>
      </c>
      <c r="O3" s="48" t="s">
        <v>120</v>
      </c>
      <c r="P3" s="48" t="s">
        <v>121</v>
      </c>
      <c r="Q3" s="48" t="s">
        <v>122</v>
      </c>
      <c r="R3" s="48" t="s">
        <v>123</v>
      </c>
      <c r="S3" s="48" t="s">
        <v>124</v>
      </c>
      <c r="T3" s="48" t="s">
        <v>125</v>
      </c>
      <c r="U3" s="48" t="s">
        <v>126</v>
      </c>
      <c r="V3" s="48" t="s">
        <v>127</v>
      </c>
      <c r="W3" s="48" t="s">
        <v>128</v>
      </c>
      <c r="X3" s="48" t="s">
        <v>129</v>
      </c>
      <c r="Y3" s="48" t="s">
        <v>134</v>
      </c>
      <c r="Z3" s="48" t="s">
        <v>137</v>
      </c>
      <c r="AA3" s="48" t="s">
        <v>186</v>
      </c>
      <c r="AB3" s="48" t="s">
        <v>195</v>
      </c>
      <c r="AC3" s="48" t="s">
        <v>199</v>
      </c>
      <c r="AD3" s="48" t="s">
        <v>201</v>
      </c>
      <c r="AE3" s="48" t="s">
        <v>206</v>
      </c>
      <c r="AF3" s="48" t="s">
        <v>209</v>
      </c>
      <c r="AG3" s="48" t="s">
        <v>212</v>
      </c>
      <c r="AH3" s="48" t="s">
        <v>215</v>
      </c>
      <c r="AI3" s="48" t="s">
        <v>222</v>
      </c>
      <c r="AJ3" s="48" t="s">
        <v>225</v>
      </c>
      <c r="AK3" s="48" t="s">
        <v>234</v>
      </c>
      <c r="AL3" s="48" t="s">
        <v>242</v>
      </c>
      <c r="AM3" s="48" t="s">
        <v>185</v>
      </c>
      <c r="AN3" s="48" t="s">
        <v>196</v>
      </c>
      <c r="AO3" s="48" t="s">
        <v>198</v>
      </c>
      <c r="AP3" s="48" t="s">
        <v>202</v>
      </c>
      <c r="AQ3" s="48" t="s">
        <v>205</v>
      </c>
      <c r="AR3" s="48" t="s">
        <v>208</v>
      </c>
      <c r="AS3" s="48" t="s">
        <v>214</v>
      </c>
      <c r="AT3" s="48" t="s">
        <v>216</v>
      </c>
      <c r="AU3" s="48" t="s">
        <v>223</v>
      </c>
      <c r="AV3" s="48"/>
      <c r="AW3" s="48" t="s">
        <v>224</v>
      </c>
      <c r="AX3" s="48" t="s">
        <v>235</v>
      </c>
      <c r="AY3" s="48" t="s">
        <v>240</v>
      </c>
      <c r="AZ3" s="48" t="s">
        <v>245</v>
      </c>
      <c r="BA3" s="48" t="s">
        <v>194</v>
      </c>
      <c r="BB3" s="48" t="s">
        <v>197</v>
      </c>
      <c r="BC3" s="48" t="s">
        <v>203</v>
      </c>
      <c r="BD3" s="48" t="s">
        <v>204</v>
      </c>
      <c r="BE3" s="48" t="s">
        <v>207</v>
      </c>
      <c r="BF3" s="48" t="s">
        <v>213</v>
      </c>
      <c r="BG3" s="48" t="s">
        <v>217</v>
      </c>
      <c r="BH3" s="48" t="s">
        <v>221</v>
      </c>
      <c r="BI3" s="48" t="s">
        <v>226</v>
      </c>
      <c r="BJ3" s="48" t="s">
        <v>233</v>
      </c>
      <c r="BK3" s="48" t="s">
        <v>241</v>
      </c>
      <c r="BL3" s="48" t="s">
        <v>246</v>
      </c>
      <c r="BM3" s="48" t="s">
        <v>247</v>
      </c>
      <c r="BN3" s="48" t="s">
        <v>248</v>
      </c>
      <c r="BO3" s="48" t="s">
        <v>250</v>
      </c>
      <c r="BP3" s="48" t="s">
        <v>251</v>
      </c>
      <c r="BQ3" s="48" t="s">
        <v>253</v>
      </c>
      <c r="BR3" s="48" t="s">
        <v>254</v>
      </c>
      <c r="BS3" s="48" t="s">
        <v>260</v>
      </c>
      <c r="BT3" s="48" t="s">
        <v>261</v>
      </c>
      <c r="BU3" s="48" t="s">
        <v>262</v>
      </c>
      <c r="BV3" s="48" t="s">
        <v>266</v>
      </c>
      <c r="BW3" s="48" t="s">
        <v>269</v>
      </c>
      <c r="BX3" s="48" t="s">
        <v>270</v>
      </c>
      <c r="BY3" s="48" t="s">
        <v>279</v>
      </c>
      <c r="BZ3" s="48" t="s">
        <v>280</v>
      </c>
      <c r="CA3" s="48" t="s">
        <v>281</v>
      </c>
      <c r="CB3" s="48" t="s">
        <v>282</v>
      </c>
      <c r="CC3" s="48" t="s">
        <v>285</v>
      </c>
      <c r="CD3" s="48" t="s">
        <v>287</v>
      </c>
      <c r="CE3" s="48" t="s">
        <v>289</v>
      </c>
      <c r="CF3" s="48" t="s">
        <v>290</v>
      </c>
      <c r="CG3" s="48" t="s">
        <v>293</v>
      </c>
      <c r="CH3" s="48" t="s">
        <v>294</v>
      </c>
      <c r="CI3" s="48" t="s">
        <v>296</v>
      </c>
      <c r="CJ3" s="48" t="s">
        <v>298</v>
      </c>
      <c r="CK3" s="48" t="s">
        <v>302</v>
      </c>
      <c r="CL3" s="48" t="s">
        <v>303</v>
      </c>
      <c r="CM3" s="48" t="s">
        <v>304</v>
      </c>
      <c r="CN3" s="48" t="s">
        <v>306</v>
      </c>
      <c r="CO3" s="48" t="s">
        <v>307</v>
      </c>
      <c r="CP3" s="48" t="s">
        <v>308</v>
      </c>
      <c r="CQ3" s="48" t="s">
        <v>310</v>
      </c>
      <c r="CR3" s="48" t="s">
        <v>311</v>
      </c>
      <c r="CS3" s="48" t="s">
        <v>314</v>
      </c>
      <c r="CT3" s="48" t="s">
        <v>315</v>
      </c>
      <c r="CU3" s="48" t="s">
        <v>330</v>
      </c>
      <c r="CV3" s="48" t="s">
        <v>332</v>
      </c>
      <c r="CW3" s="48" t="s">
        <v>334</v>
      </c>
      <c r="CX3" s="48" t="s">
        <v>335</v>
      </c>
      <c r="CY3" s="48" t="s">
        <v>337</v>
      </c>
      <c r="CZ3" s="48" t="s">
        <v>338</v>
      </c>
      <c r="DA3" s="48" t="s">
        <v>339</v>
      </c>
      <c r="DB3" s="48" t="s">
        <v>340</v>
      </c>
      <c r="DC3" s="48" t="s">
        <v>342</v>
      </c>
      <c r="DD3" s="48" t="s">
        <v>347</v>
      </c>
      <c r="DE3" s="48" t="s">
        <v>348</v>
      </c>
      <c r="DF3" s="48" t="s">
        <v>352</v>
      </c>
      <c r="DG3" s="48" t="s">
        <v>378</v>
      </c>
      <c r="DH3" s="48" t="s">
        <v>386</v>
      </c>
      <c r="DI3" s="181" t="s">
        <v>387</v>
      </c>
      <c r="DJ3" s="48" t="s">
        <v>389</v>
      </c>
      <c r="DK3" s="48" t="s">
        <v>392</v>
      </c>
      <c r="DL3" s="181" t="s">
        <v>470</v>
      </c>
      <c r="DM3" s="181" t="s">
        <v>472</v>
      </c>
      <c r="DN3" s="181" t="s">
        <v>479</v>
      </c>
      <c r="DO3" s="181" t="s">
        <v>484</v>
      </c>
      <c r="DP3" s="181" t="s">
        <v>486</v>
      </c>
      <c r="DQ3" s="181" t="s">
        <v>489</v>
      </c>
      <c r="DR3" s="181" t="s">
        <v>491</v>
      </c>
      <c r="DS3" s="181" t="s">
        <v>493</v>
      </c>
      <c r="DT3" s="181" t="s">
        <v>495</v>
      </c>
      <c r="DU3" s="181" t="s">
        <v>505</v>
      </c>
      <c r="DV3" s="181" t="s">
        <v>507</v>
      </c>
      <c r="DW3" s="181" t="s">
        <v>513</v>
      </c>
      <c r="DX3" s="181" t="s">
        <v>550</v>
      </c>
      <c r="DY3" s="280" t="s">
        <v>559</v>
      </c>
      <c r="DZ3" s="181" t="s">
        <v>560</v>
      </c>
      <c r="EA3" s="181" t="s">
        <v>566</v>
      </c>
      <c r="EB3" s="181" t="s">
        <v>567</v>
      </c>
      <c r="EC3" s="181" t="s">
        <v>594</v>
      </c>
      <c r="ED3" s="181" t="s">
        <v>595</v>
      </c>
      <c r="EE3" s="181" t="s">
        <v>599</v>
      </c>
      <c r="EF3" s="181" t="s">
        <v>601</v>
      </c>
      <c r="EG3" s="181" t="s">
        <v>602</v>
      </c>
      <c r="EH3" s="181" t="s">
        <v>615</v>
      </c>
      <c r="EI3" s="181" t="s">
        <v>619</v>
      </c>
      <c r="EJ3" s="181" t="s">
        <v>620</v>
      </c>
      <c r="EK3" s="280" t="s">
        <v>627</v>
      </c>
      <c r="EL3" s="181" t="s">
        <v>632</v>
      </c>
      <c r="EM3" s="181" t="s">
        <v>638</v>
      </c>
      <c r="EN3" s="181" t="s">
        <v>639</v>
      </c>
      <c r="EO3" s="181" t="s">
        <v>654</v>
      </c>
      <c r="EP3" s="181" t="s">
        <v>681</v>
      </c>
      <c r="EQ3" s="181" t="s">
        <v>708</v>
      </c>
      <c r="ER3" s="181" t="s">
        <v>729</v>
      </c>
      <c r="ES3" s="181" t="s">
        <v>742</v>
      </c>
      <c r="ET3" s="181" t="s">
        <v>746</v>
      </c>
      <c r="EU3" s="181" t="s">
        <v>805</v>
      </c>
      <c r="EV3" s="181" t="s">
        <v>807</v>
      </c>
      <c r="EW3" s="181" t="s">
        <v>835</v>
      </c>
    </row>
    <row r="4" spans="1:156" ht="16.5" x14ac:dyDescent="0.25">
      <c r="A4" s="47" t="s">
        <v>344</v>
      </c>
      <c r="B4" s="182">
        <v>9751</v>
      </c>
      <c r="C4" s="182">
        <v>9751</v>
      </c>
      <c r="D4" s="182">
        <v>10194</v>
      </c>
      <c r="E4" s="182">
        <v>10194</v>
      </c>
      <c r="F4" s="182">
        <v>10194</v>
      </c>
      <c r="G4" s="182">
        <v>9925</v>
      </c>
      <c r="H4" s="182">
        <v>9925</v>
      </c>
      <c r="I4" s="182">
        <v>9925</v>
      </c>
      <c r="J4" s="182">
        <v>9837</v>
      </c>
      <c r="K4" s="182">
        <v>9837</v>
      </c>
      <c r="L4" s="182">
        <v>9837</v>
      </c>
      <c r="M4" s="182">
        <v>10105</v>
      </c>
      <c r="N4" s="182">
        <v>10105</v>
      </c>
      <c r="O4" s="182">
        <v>10105</v>
      </c>
      <c r="P4" s="182">
        <v>10199</v>
      </c>
      <c r="Q4" s="182">
        <v>10199</v>
      </c>
      <c r="R4" s="182">
        <v>10199</v>
      </c>
      <c r="S4" s="182">
        <v>10073</v>
      </c>
      <c r="T4" s="182">
        <v>10073</v>
      </c>
      <c r="U4" s="182">
        <v>10073</v>
      </c>
      <c r="V4" s="182">
        <v>10189</v>
      </c>
      <c r="W4" s="182">
        <v>10189</v>
      </c>
      <c r="X4" s="182">
        <v>10189</v>
      </c>
      <c r="Y4" s="182">
        <v>10812</v>
      </c>
      <c r="Z4" s="182">
        <v>10812</v>
      </c>
      <c r="AA4" s="182">
        <v>10812</v>
      </c>
      <c r="AB4" s="182">
        <v>10812</v>
      </c>
      <c r="AC4" s="182">
        <v>10922</v>
      </c>
      <c r="AD4" s="182">
        <v>10922</v>
      </c>
      <c r="AE4" s="182">
        <v>10922</v>
      </c>
      <c r="AF4" s="182">
        <v>10489</v>
      </c>
      <c r="AG4" s="182">
        <v>10489</v>
      </c>
      <c r="AH4" s="182">
        <v>10489</v>
      </c>
      <c r="AI4" s="182">
        <v>10557</v>
      </c>
      <c r="AJ4" s="182">
        <v>10695</v>
      </c>
      <c r="AK4" s="182">
        <v>10846</v>
      </c>
      <c r="AL4" s="182">
        <v>10846</v>
      </c>
      <c r="AM4" s="182">
        <v>10846</v>
      </c>
      <c r="AN4" s="182">
        <v>10846</v>
      </c>
      <c r="AO4" s="182">
        <v>11197</v>
      </c>
      <c r="AP4" s="182">
        <v>11197</v>
      </c>
      <c r="AQ4" s="182">
        <v>11197</v>
      </c>
      <c r="AR4" s="182">
        <v>11488</v>
      </c>
      <c r="AS4" s="182">
        <v>11488</v>
      </c>
      <c r="AT4" s="182">
        <v>11593</v>
      </c>
      <c r="AU4" s="182">
        <v>11593</v>
      </c>
      <c r="AV4" s="182"/>
      <c r="AW4" s="182">
        <v>11593</v>
      </c>
      <c r="AX4" s="182">
        <v>11702</v>
      </c>
      <c r="AY4" s="182">
        <v>11702</v>
      </c>
      <c r="AZ4" s="182">
        <v>11702</v>
      </c>
      <c r="BA4" s="182">
        <v>11836</v>
      </c>
      <c r="BB4" s="182">
        <v>11836</v>
      </c>
      <c r="BC4" s="182">
        <v>11836</v>
      </c>
      <c r="BD4" s="182">
        <v>12050</v>
      </c>
      <c r="BE4" s="182">
        <v>12050</v>
      </c>
      <c r="BF4" s="182">
        <v>12050</v>
      </c>
      <c r="BG4" s="182">
        <v>12035</v>
      </c>
      <c r="BH4" s="182">
        <v>12035</v>
      </c>
      <c r="BI4" s="182">
        <v>12035</v>
      </c>
      <c r="BJ4" s="183">
        <v>12395</v>
      </c>
      <c r="BK4" s="183">
        <v>12395</v>
      </c>
      <c r="BL4" s="183">
        <v>12395</v>
      </c>
      <c r="BM4" s="183">
        <v>13336</v>
      </c>
      <c r="BN4" s="183">
        <v>13336</v>
      </c>
      <c r="BO4" s="183">
        <v>13336</v>
      </c>
      <c r="BP4" s="183">
        <v>12897</v>
      </c>
      <c r="BQ4" s="183">
        <v>12897</v>
      </c>
      <c r="BR4" s="183">
        <v>12897</v>
      </c>
      <c r="BS4" s="183">
        <v>12778</v>
      </c>
      <c r="BT4" s="183">
        <v>12778</v>
      </c>
      <c r="BU4" s="183">
        <v>12778</v>
      </c>
      <c r="BV4" s="183">
        <v>14518</v>
      </c>
      <c r="BW4" s="183">
        <v>14518</v>
      </c>
      <c r="BX4" s="182">
        <v>14518</v>
      </c>
      <c r="BY4" s="183">
        <v>15319</v>
      </c>
      <c r="BZ4" s="183">
        <v>15319</v>
      </c>
      <c r="CA4" s="183">
        <v>15319</v>
      </c>
      <c r="CB4" s="183">
        <v>15003</v>
      </c>
      <c r="CC4" s="183">
        <v>15003</v>
      </c>
      <c r="CD4" s="183">
        <v>15003</v>
      </c>
      <c r="CE4" s="183">
        <v>15028</v>
      </c>
      <c r="CF4" s="183">
        <v>15028</v>
      </c>
      <c r="CG4" s="183">
        <v>15028</v>
      </c>
      <c r="CH4" s="183">
        <v>15615</v>
      </c>
      <c r="CI4" s="183">
        <v>15615</v>
      </c>
      <c r="CJ4" s="183">
        <v>15615</v>
      </c>
      <c r="CK4" s="183">
        <v>16108</v>
      </c>
      <c r="CL4" s="183">
        <v>16108</v>
      </c>
      <c r="CM4" s="182">
        <v>16108</v>
      </c>
      <c r="CN4" s="182">
        <v>15727</v>
      </c>
      <c r="CO4" s="182">
        <v>15727</v>
      </c>
      <c r="CP4" s="182">
        <v>15727</v>
      </c>
      <c r="CQ4" s="183">
        <v>15510</v>
      </c>
      <c r="CR4" s="183">
        <v>15510</v>
      </c>
      <c r="CS4" s="183">
        <v>15510</v>
      </c>
      <c r="CT4" s="183">
        <v>16060</v>
      </c>
      <c r="CU4" s="183">
        <v>16060</v>
      </c>
      <c r="CV4" s="183">
        <v>16060</v>
      </c>
      <c r="CW4" s="183">
        <v>16081</v>
      </c>
      <c r="CX4" s="183">
        <v>16081</v>
      </c>
      <c r="CY4" s="183">
        <v>16081</v>
      </c>
      <c r="CZ4" s="183">
        <v>16273</v>
      </c>
      <c r="DA4" s="183">
        <v>16273</v>
      </c>
      <c r="DB4" s="183">
        <v>16273</v>
      </c>
      <c r="DC4" s="183">
        <v>15850</v>
      </c>
      <c r="DD4" s="183">
        <v>15850</v>
      </c>
      <c r="DE4" s="183">
        <v>15850</v>
      </c>
      <c r="DF4" s="183">
        <v>16143</v>
      </c>
      <c r="DG4" s="183">
        <v>16143</v>
      </c>
      <c r="DH4" s="183">
        <v>16143</v>
      </c>
      <c r="DI4" s="216">
        <v>16143</v>
      </c>
      <c r="DJ4" s="183">
        <v>16500</v>
      </c>
      <c r="DK4" s="183">
        <v>16500</v>
      </c>
      <c r="DL4" s="216">
        <v>16553</v>
      </c>
      <c r="DM4" s="216">
        <v>16553</v>
      </c>
      <c r="DN4" s="216">
        <v>16553</v>
      </c>
      <c r="DO4" s="216">
        <v>16418</v>
      </c>
      <c r="DP4" s="216">
        <v>16418</v>
      </c>
      <c r="DQ4" s="216">
        <v>16418</v>
      </c>
      <c r="DR4" s="216">
        <v>17371</v>
      </c>
      <c r="DS4" s="216">
        <v>17371</v>
      </c>
      <c r="DT4" s="216">
        <v>17371</v>
      </c>
      <c r="DU4" s="216">
        <v>17371</v>
      </c>
      <c r="DV4" s="216">
        <v>17332</v>
      </c>
      <c r="DW4" s="216">
        <v>17332</v>
      </c>
      <c r="DX4" s="216">
        <v>17332</v>
      </c>
      <c r="DY4" s="222">
        <v>17192</v>
      </c>
      <c r="DZ4" s="216">
        <v>17192</v>
      </c>
      <c r="EA4" s="216">
        <v>17231</v>
      </c>
      <c r="EB4" s="216">
        <v>17231</v>
      </c>
      <c r="EC4" s="216">
        <v>17231</v>
      </c>
      <c r="ED4" s="216">
        <v>17941</v>
      </c>
      <c r="EE4" s="216">
        <v>17941</v>
      </c>
      <c r="EF4" s="184">
        <v>17941</v>
      </c>
      <c r="EG4" s="184">
        <v>17941</v>
      </c>
      <c r="EH4" s="184">
        <v>18828</v>
      </c>
      <c r="EI4" s="184">
        <v>18828</v>
      </c>
      <c r="EJ4" s="184">
        <v>18828</v>
      </c>
      <c r="EK4" s="281">
        <v>18786</v>
      </c>
      <c r="EL4" s="256">
        <v>18786</v>
      </c>
      <c r="EM4" s="256">
        <v>18786</v>
      </c>
      <c r="EN4" s="256">
        <v>18880</v>
      </c>
      <c r="EO4" s="256">
        <v>18880</v>
      </c>
      <c r="EP4" s="256">
        <v>18828</v>
      </c>
      <c r="EQ4" s="185">
        <v>18828</v>
      </c>
      <c r="ER4" s="185">
        <v>18828</v>
      </c>
      <c r="ES4" s="185">
        <v>18828</v>
      </c>
      <c r="ET4" s="185">
        <v>18828</v>
      </c>
      <c r="EU4" s="185">
        <v>18828</v>
      </c>
      <c r="EV4" s="185">
        <v>18828</v>
      </c>
      <c r="EW4" s="275">
        <v>18828</v>
      </c>
      <c r="EX4" s="50" t="s">
        <v>171</v>
      </c>
      <c r="EZ4" s="51"/>
    </row>
    <row r="5" spans="1:156" ht="16.5" x14ac:dyDescent="0.25">
      <c r="A5" s="47" t="s">
        <v>69</v>
      </c>
      <c r="B5" s="182">
        <v>8911.33</v>
      </c>
      <c r="C5" s="182">
        <v>9783.83</v>
      </c>
      <c r="D5" s="182">
        <v>9778.3799999999992</v>
      </c>
      <c r="E5" s="182">
        <v>9775.48</v>
      </c>
      <c r="F5" s="182">
        <v>9847.43</v>
      </c>
      <c r="G5" s="182">
        <v>10432.86</v>
      </c>
      <c r="H5" s="182">
        <v>10421</v>
      </c>
      <c r="I5" s="182">
        <v>10406.89</v>
      </c>
      <c r="J5" s="182">
        <v>10400.6</v>
      </c>
      <c r="K5" s="182">
        <v>11591.43</v>
      </c>
      <c r="L5" s="182">
        <v>11597.1</v>
      </c>
      <c r="M5" s="182">
        <v>12868.82</v>
      </c>
      <c r="N5" s="182">
        <v>12858.4</v>
      </c>
      <c r="O5" s="182">
        <v>13664.63</v>
      </c>
      <c r="P5" s="182">
        <v>13638.78</v>
      </c>
      <c r="Q5" s="182">
        <v>13631.32</v>
      </c>
      <c r="R5" s="182">
        <v>13617.57</v>
      </c>
      <c r="S5" s="182">
        <v>13746.05</v>
      </c>
      <c r="T5" s="182">
        <v>13729.05</v>
      </c>
      <c r="U5" s="182">
        <v>13712.44</v>
      </c>
      <c r="V5" s="182">
        <v>13708</v>
      </c>
      <c r="W5" s="182">
        <v>14073.5</v>
      </c>
      <c r="X5" s="182">
        <v>13676.31</v>
      </c>
      <c r="Y5" s="182">
        <v>14849.44</v>
      </c>
      <c r="Z5" s="182">
        <v>14847.03</v>
      </c>
      <c r="AA5" s="182">
        <v>14862.49</v>
      </c>
      <c r="AB5" s="182">
        <v>14862.49</v>
      </c>
      <c r="AC5" s="182">
        <v>14845.9</v>
      </c>
      <c r="AD5" s="182">
        <v>14825.71</v>
      </c>
      <c r="AE5" s="182">
        <v>15062.5</v>
      </c>
      <c r="AF5" s="182">
        <v>15041.36</v>
      </c>
      <c r="AG5" s="182">
        <v>15017.2</v>
      </c>
      <c r="AH5" s="182">
        <v>15007.15</v>
      </c>
      <c r="AI5" s="182">
        <v>14987.56</v>
      </c>
      <c r="AJ5" s="182">
        <v>14933.2</v>
      </c>
      <c r="AK5" s="182">
        <v>15976.2</v>
      </c>
      <c r="AL5" s="182">
        <v>15958.12</v>
      </c>
      <c r="AM5" s="182">
        <v>16540.61</v>
      </c>
      <c r="AN5" s="182">
        <v>16513.52</v>
      </c>
      <c r="AO5" s="182">
        <f>'[1]уров жизни'!$D$9</f>
        <v>16504</v>
      </c>
      <c r="AP5" s="182">
        <v>16483.900000000001</v>
      </c>
      <c r="AQ5" s="182">
        <v>16667.759999999998</v>
      </c>
      <c r="AR5" s="182">
        <v>16641.599999999999</v>
      </c>
      <c r="AS5" s="182">
        <v>16619.400000000001</v>
      </c>
      <c r="AT5" s="182">
        <v>17604.080000000002</v>
      </c>
      <c r="AU5" s="182">
        <v>16584.57</v>
      </c>
      <c r="AV5" s="182"/>
      <c r="AW5" s="182">
        <v>16563.57</v>
      </c>
      <c r="AX5" s="182">
        <v>17604.080000000002</v>
      </c>
      <c r="AY5" s="182">
        <v>17587</v>
      </c>
      <c r="AZ5" s="182">
        <v>18129.25</v>
      </c>
      <c r="BA5" s="182">
        <v>18138.7</v>
      </c>
      <c r="BB5" s="182">
        <v>18138.689999999999</v>
      </c>
      <c r="BC5" s="182">
        <v>18078.349999999999</v>
      </c>
      <c r="BD5" s="182">
        <v>18246.990000000002</v>
      </c>
      <c r="BE5" s="182">
        <v>18211.900000000001</v>
      </c>
      <c r="BF5" s="182">
        <v>18179.53</v>
      </c>
      <c r="BG5" s="182">
        <v>18156.57</v>
      </c>
      <c r="BH5" s="183">
        <v>18120.11</v>
      </c>
      <c r="BI5" s="182">
        <v>18082.13</v>
      </c>
      <c r="BJ5" s="182">
        <v>19207.61</v>
      </c>
      <c r="BK5" s="183">
        <v>19173.89</v>
      </c>
      <c r="BL5" s="183">
        <v>19567.77</v>
      </c>
      <c r="BM5" s="183">
        <v>19567.77</v>
      </c>
      <c r="BN5" s="183">
        <v>19510.52</v>
      </c>
      <c r="BO5" s="183">
        <v>19465.82</v>
      </c>
      <c r="BP5" s="183">
        <v>19700.16</v>
      </c>
      <c r="BQ5" s="183">
        <v>19677.54</v>
      </c>
      <c r="BR5" s="183">
        <v>19644.759999999998</v>
      </c>
      <c r="BS5" s="183">
        <v>19612</v>
      </c>
      <c r="BT5" s="183">
        <v>19561.09</v>
      </c>
      <c r="BU5" s="183">
        <v>19561.400000000001</v>
      </c>
      <c r="BV5" s="183">
        <v>19734.13</v>
      </c>
      <c r="BW5" s="183">
        <v>21639.05</v>
      </c>
      <c r="BX5" s="182">
        <v>21697.75</v>
      </c>
      <c r="BY5" s="183">
        <v>21669.03</v>
      </c>
      <c r="BZ5" s="183">
        <v>21630.58</v>
      </c>
      <c r="CA5" s="183">
        <v>21555.67</v>
      </c>
      <c r="CB5" s="183">
        <v>21693.49</v>
      </c>
      <c r="CC5" s="183">
        <v>21652.9</v>
      </c>
      <c r="CD5" s="183">
        <v>21612.95</v>
      </c>
      <c r="CE5" s="183">
        <v>21583.200000000001</v>
      </c>
      <c r="CF5" s="183">
        <v>21566.51</v>
      </c>
      <c r="CG5" s="183">
        <v>21535</v>
      </c>
      <c r="CH5" s="183">
        <v>21894</v>
      </c>
      <c r="CI5" s="183">
        <v>21869.82</v>
      </c>
      <c r="CJ5" s="183">
        <v>21882.560000000001</v>
      </c>
      <c r="CK5" s="183">
        <v>21838.78</v>
      </c>
      <c r="CL5" s="183">
        <v>21829.200000000001</v>
      </c>
      <c r="CM5" s="182">
        <v>21781.200000000001</v>
      </c>
      <c r="CN5" s="182">
        <v>21781.200000000001</v>
      </c>
      <c r="CO5" s="182">
        <v>21817.89</v>
      </c>
      <c r="CP5" s="183">
        <v>21804.77</v>
      </c>
      <c r="CQ5" s="183">
        <v>21779.07</v>
      </c>
      <c r="CR5" s="183">
        <v>21779.4</v>
      </c>
      <c r="CS5" s="183">
        <v>22339.71</v>
      </c>
      <c r="CT5" s="183">
        <v>22339.71</v>
      </c>
      <c r="CU5" s="183">
        <v>22314.2</v>
      </c>
      <c r="CV5" s="183">
        <v>22355.91</v>
      </c>
      <c r="CW5" s="183">
        <v>22291.75</v>
      </c>
      <c r="CX5" s="183">
        <v>22274.92</v>
      </c>
      <c r="CY5" s="183">
        <v>22231.23</v>
      </c>
      <c r="CZ5" s="183">
        <v>22314.2</v>
      </c>
      <c r="DA5" s="183">
        <v>22232.14</v>
      </c>
      <c r="DB5" s="183">
        <v>22257.68</v>
      </c>
      <c r="DC5" s="183">
        <v>22257.68</v>
      </c>
      <c r="DD5" s="183">
        <v>22240.87</v>
      </c>
      <c r="DE5" s="183">
        <v>22676.2</v>
      </c>
      <c r="DF5" s="183">
        <v>22681.200000000001</v>
      </c>
      <c r="DG5" s="183">
        <v>22685.31</v>
      </c>
      <c r="DH5" s="183">
        <v>22689.7</v>
      </c>
      <c r="DI5" s="216">
        <v>22685</v>
      </c>
      <c r="DJ5" s="183">
        <v>22645.3</v>
      </c>
      <c r="DK5" s="183">
        <v>22592.82</v>
      </c>
      <c r="DL5" s="216">
        <v>22618.67</v>
      </c>
      <c r="DM5" s="216">
        <v>22640.7</v>
      </c>
      <c r="DN5" s="216">
        <v>22633.47</v>
      </c>
      <c r="DO5" s="216">
        <v>22623.02</v>
      </c>
      <c r="DP5" s="216">
        <v>22599.72</v>
      </c>
      <c r="DQ5" s="216">
        <v>23467.279999999999</v>
      </c>
      <c r="DR5" s="216">
        <v>23445.24</v>
      </c>
      <c r="DS5" s="216">
        <v>23420.7</v>
      </c>
      <c r="DT5" s="216">
        <v>23460.77</v>
      </c>
      <c r="DU5" s="216">
        <v>23429.4</v>
      </c>
      <c r="DV5" s="216">
        <v>23431.72</v>
      </c>
      <c r="DW5" s="216">
        <v>23396.6</v>
      </c>
      <c r="DX5" s="216">
        <v>23487.119999999999</v>
      </c>
      <c r="DY5" s="222">
        <v>23501.95</v>
      </c>
      <c r="DZ5" s="216">
        <v>22916.45</v>
      </c>
      <c r="EA5" s="216">
        <v>22916.45</v>
      </c>
      <c r="EB5" s="216">
        <v>22910.33</v>
      </c>
      <c r="EC5" s="216">
        <v>23781.03</v>
      </c>
      <c r="ED5" s="216">
        <v>23818.2</v>
      </c>
      <c r="EE5" s="216">
        <v>23808.67</v>
      </c>
      <c r="EF5" s="185">
        <v>23897.57</v>
      </c>
      <c r="EG5" s="185">
        <v>23892.560000000001</v>
      </c>
      <c r="EH5" s="185">
        <v>23898.15</v>
      </c>
      <c r="EI5" s="185">
        <v>23870.44</v>
      </c>
      <c r="EJ5" s="185">
        <v>23954.23</v>
      </c>
      <c r="EK5" s="275">
        <v>23933.52</v>
      </c>
      <c r="EL5" s="256">
        <v>23935.68</v>
      </c>
      <c r="EM5" s="256">
        <v>23915.84</v>
      </c>
      <c r="EN5" s="256">
        <v>23502.92</v>
      </c>
      <c r="EO5" s="256">
        <v>23933.06</v>
      </c>
      <c r="EP5" s="256">
        <v>24808.93</v>
      </c>
      <c r="EQ5" s="185">
        <v>24808.93</v>
      </c>
      <c r="ER5" s="185">
        <v>24895.57</v>
      </c>
      <c r="ES5" s="185">
        <v>24886.73</v>
      </c>
      <c r="ET5" s="185">
        <v>24887.17</v>
      </c>
      <c r="EU5" s="185">
        <v>24859.200000000001</v>
      </c>
      <c r="EV5" s="256">
        <v>24943.93</v>
      </c>
      <c r="EW5" s="488">
        <v>24931.13</v>
      </c>
      <c r="EX5" s="50" t="s">
        <v>69</v>
      </c>
      <c r="EZ5" s="51"/>
    </row>
    <row r="6" spans="1:156" ht="16.5" x14ac:dyDescent="0.25">
      <c r="A6" s="47" t="s">
        <v>275</v>
      </c>
      <c r="B6" s="182">
        <v>41818</v>
      </c>
      <c r="C6" s="182">
        <v>40336</v>
      </c>
      <c r="D6" s="182">
        <v>42649</v>
      </c>
      <c r="E6" s="182">
        <v>53691</v>
      </c>
      <c r="F6" s="182">
        <v>38074</v>
      </c>
      <c r="G6" s="182">
        <v>35040</v>
      </c>
      <c r="H6" s="182">
        <v>35395</v>
      </c>
      <c r="I6" s="182">
        <v>36419</v>
      </c>
      <c r="J6" s="182">
        <v>37445</v>
      </c>
      <c r="K6" s="182">
        <v>37954</v>
      </c>
      <c r="L6" s="182">
        <v>42321</v>
      </c>
      <c r="M6" s="182">
        <v>38545</v>
      </c>
      <c r="N6" s="182">
        <v>38787</v>
      </c>
      <c r="O6" s="182">
        <v>40312</v>
      </c>
      <c r="P6" s="182">
        <v>45932</v>
      </c>
      <c r="Q6" s="182">
        <v>54884</v>
      </c>
      <c r="R6" s="182">
        <v>38564</v>
      </c>
      <c r="S6" s="182">
        <v>36522</v>
      </c>
      <c r="T6" s="182">
        <v>33561</v>
      </c>
      <c r="U6" s="182">
        <v>36909</v>
      </c>
      <c r="V6" s="182">
        <v>37937</v>
      </c>
      <c r="W6" s="182">
        <v>38697</v>
      </c>
      <c r="X6" s="182">
        <v>41439</v>
      </c>
      <c r="Y6" s="182">
        <v>40059</v>
      </c>
      <c r="Z6" s="182">
        <v>39443</v>
      </c>
      <c r="AA6" s="182">
        <v>41777</v>
      </c>
      <c r="AB6" s="182">
        <v>45780</v>
      </c>
      <c r="AC6" s="182">
        <v>58967</v>
      </c>
      <c r="AD6" s="182">
        <v>42131</v>
      </c>
      <c r="AE6" s="182">
        <v>40161</v>
      </c>
      <c r="AF6" s="182">
        <v>36052</v>
      </c>
      <c r="AG6" s="182">
        <v>40738</v>
      </c>
      <c r="AH6" s="182">
        <v>45206</v>
      </c>
      <c r="AI6" s="182">
        <v>47317</v>
      </c>
      <c r="AJ6" s="182">
        <v>44241</v>
      </c>
      <c r="AK6" s="182">
        <v>46350</v>
      </c>
      <c r="AL6" s="182">
        <v>45164</v>
      </c>
      <c r="AM6" s="182">
        <v>44422</v>
      </c>
      <c r="AN6" s="182">
        <v>48325</v>
      </c>
      <c r="AO6" s="182">
        <f>'[1]уров жизни'!$D$23</f>
        <v>46310</v>
      </c>
      <c r="AP6" s="182">
        <v>47626</v>
      </c>
      <c r="AQ6" s="182">
        <v>44175</v>
      </c>
      <c r="AR6" s="182">
        <v>44703</v>
      </c>
      <c r="AS6" s="182">
        <v>46630</v>
      </c>
      <c r="AT6" s="182">
        <v>52334</v>
      </c>
      <c r="AU6" s="182">
        <v>53920</v>
      </c>
      <c r="AV6" s="182"/>
      <c r="AW6" s="182">
        <v>60310</v>
      </c>
      <c r="AX6" s="182">
        <v>52334</v>
      </c>
      <c r="AY6" s="182">
        <v>55069.1</v>
      </c>
      <c r="AZ6" s="182">
        <v>62488.7</v>
      </c>
      <c r="BA6" s="182">
        <v>67586.5</v>
      </c>
      <c r="BB6" s="182">
        <v>66411.7</v>
      </c>
      <c r="BC6" s="182">
        <v>65724.5</v>
      </c>
      <c r="BD6" s="182">
        <v>73950.3</v>
      </c>
      <c r="BE6" s="182">
        <v>62398</v>
      </c>
      <c r="BF6" s="182">
        <v>63313.599999999999</v>
      </c>
      <c r="BG6" s="182">
        <v>66547.8</v>
      </c>
      <c r="BH6" s="183">
        <v>65645.600000000006</v>
      </c>
      <c r="BI6" s="182">
        <v>94656.9</v>
      </c>
      <c r="BJ6" s="182">
        <v>64946.9</v>
      </c>
      <c r="BK6" s="183">
        <v>63061</v>
      </c>
      <c r="BL6" s="183">
        <v>67862.100000000006</v>
      </c>
      <c r="BM6" s="183">
        <v>72156.2</v>
      </c>
      <c r="BN6" s="183">
        <v>80845.100000000006</v>
      </c>
      <c r="BO6" s="183">
        <v>68133.600000000006</v>
      </c>
      <c r="BP6" s="183">
        <v>74985.3</v>
      </c>
      <c r="BQ6" s="183">
        <v>61269</v>
      </c>
      <c r="BR6" s="183">
        <v>66088</v>
      </c>
      <c r="BS6" s="183">
        <v>67755.600000000006</v>
      </c>
      <c r="BT6" s="183">
        <v>67750.899999999994</v>
      </c>
      <c r="BU6" s="183">
        <v>95090.4</v>
      </c>
      <c r="BV6" s="183">
        <v>69039.3</v>
      </c>
      <c r="BW6" s="183">
        <v>67056.399999999994</v>
      </c>
      <c r="BX6" s="182">
        <v>71894.5</v>
      </c>
      <c r="BY6" s="183">
        <v>79300.399999999994</v>
      </c>
      <c r="BZ6" s="183">
        <v>83950.7</v>
      </c>
      <c r="CA6" s="183">
        <v>75061.899999999994</v>
      </c>
      <c r="CB6" s="183">
        <v>82372.7</v>
      </c>
      <c r="CC6" s="183">
        <v>67075.199999999997</v>
      </c>
      <c r="CD6" s="183">
        <v>71157.2</v>
      </c>
      <c r="CE6" s="183">
        <v>74028.800000000003</v>
      </c>
      <c r="CF6" s="183">
        <v>73231</v>
      </c>
      <c r="CG6" s="183">
        <v>104470.8</v>
      </c>
      <c r="CH6" s="183">
        <v>74448.2</v>
      </c>
      <c r="CI6" s="183">
        <v>72648.172285087974</v>
      </c>
      <c r="CJ6" s="183">
        <v>79895.95222374193</v>
      </c>
      <c r="CK6" s="183">
        <v>86919.735121186764</v>
      </c>
      <c r="CL6" s="183">
        <v>90291.3</v>
      </c>
      <c r="CM6" s="182">
        <v>84163.985614055797</v>
      </c>
      <c r="CN6" s="182">
        <v>85765.761195081563</v>
      </c>
      <c r="CO6" s="182">
        <v>77240.600000000006</v>
      </c>
      <c r="CP6" s="183">
        <v>77806.2</v>
      </c>
      <c r="CQ6" s="183">
        <v>78299.846775653015</v>
      </c>
      <c r="CR6" s="183">
        <v>79449</v>
      </c>
      <c r="CS6" s="183">
        <v>112223.4</v>
      </c>
      <c r="CT6" s="183">
        <v>79099.175691355631</v>
      </c>
      <c r="CU6" s="183">
        <v>79621.625518111367</v>
      </c>
      <c r="CV6" s="183">
        <v>84021.3</v>
      </c>
      <c r="CW6" s="183">
        <v>93858.3</v>
      </c>
      <c r="CX6" s="183">
        <v>91449.600000000006</v>
      </c>
      <c r="CY6" s="183">
        <v>84013.196466822308</v>
      </c>
      <c r="CZ6" s="183">
        <v>88713.962641118836</v>
      </c>
      <c r="DA6" s="183">
        <v>81517.330925923685</v>
      </c>
      <c r="DB6" s="183">
        <v>88270.091582756839</v>
      </c>
      <c r="DC6" s="183">
        <v>83815.675782798251</v>
      </c>
      <c r="DD6" s="183">
        <v>84117.835204405841</v>
      </c>
      <c r="DE6" s="183">
        <v>123072.2</v>
      </c>
      <c r="DF6" s="183">
        <v>85048.9</v>
      </c>
      <c r="DG6" s="183">
        <v>84004.3</v>
      </c>
      <c r="DH6" s="183">
        <v>88013.7</v>
      </c>
      <c r="DI6" s="216">
        <v>101429.4</v>
      </c>
      <c r="DJ6" s="183">
        <v>100058</v>
      </c>
      <c r="DK6" s="183">
        <v>97809</v>
      </c>
      <c r="DL6" s="216">
        <v>95312.1</v>
      </c>
      <c r="DM6" s="216">
        <v>79724.819059107365</v>
      </c>
      <c r="DN6" s="216">
        <v>84926.5</v>
      </c>
      <c r="DO6" s="216">
        <v>87699.285796273383</v>
      </c>
      <c r="DP6" s="216">
        <v>86531.692166110661</v>
      </c>
      <c r="DQ6" s="216">
        <v>128319.3469785575</v>
      </c>
      <c r="DR6" s="216">
        <v>91280.6</v>
      </c>
      <c r="DS6" s="216">
        <v>87429.2</v>
      </c>
      <c r="DT6" s="216">
        <v>91113</v>
      </c>
      <c r="DU6" s="216">
        <v>116360.6</v>
      </c>
      <c r="DV6" s="216">
        <v>104372.5</v>
      </c>
      <c r="DW6" s="216">
        <v>97052.7</v>
      </c>
      <c r="DX6" s="216">
        <v>105708.6</v>
      </c>
      <c r="DY6" s="222">
        <v>86451.8</v>
      </c>
      <c r="DZ6" s="216">
        <v>90241.2</v>
      </c>
      <c r="EA6" s="216">
        <v>100485.1</v>
      </c>
      <c r="EB6" s="216">
        <v>94230.399999999994</v>
      </c>
      <c r="EC6" s="216">
        <v>138750.29999999999</v>
      </c>
      <c r="ED6" s="216">
        <v>99037.9</v>
      </c>
      <c r="EE6" s="216">
        <v>93845.3</v>
      </c>
      <c r="EF6" s="185">
        <v>99153.5</v>
      </c>
      <c r="EG6" s="185">
        <v>132036.1</v>
      </c>
      <c r="EH6" s="185">
        <v>122737.3</v>
      </c>
      <c r="EI6" s="185">
        <v>122443.1</v>
      </c>
      <c r="EJ6" s="185">
        <v>122443.1</v>
      </c>
      <c r="EK6" s="275">
        <v>100188.7</v>
      </c>
      <c r="EL6" s="256">
        <v>99162.1</v>
      </c>
      <c r="EM6" s="256">
        <v>102688.6</v>
      </c>
      <c r="EN6" s="256">
        <v>101463.6</v>
      </c>
      <c r="EO6" s="256">
        <v>147590</v>
      </c>
      <c r="EP6" s="256">
        <v>108905.9</v>
      </c>
      <c r="EQ6" s="185">
        <v>103505.5</v>
      </c>
      <c r="ER6" s="185">
        <v>107597.5</v>
      </c>
      <c r="ES6" s="185">
        <v>107597.5</v>
      </c>
      <c r="ET6" s="185">
        <v>107597.5</v>
      </c>
      <c r="EU6" s="185">
        <v>133450</v>
      </c>
      <c r="EV6" s="185">
        <v>133450</v>
      </c>
      <c r="EW6" s="275">
        <v>133450</v>
      </c>
      <c r="EX6" s="50" t="s">
        <v>275</v>
      </c>
      <c r="EZ6" s="51"/>
    </row>
    <row r="7" spans="1:156" ht="16.5" x14ac:dyDescent="0.25">
      <c r="A7" s="47" t="s">
        <v>485</v>
      </c>
      <c r="B7" s="182">
        <v>44021</v>
      </c>
      <c r="C7" s="182">
        <v>42792</v>
      </c>
      <c r="D7" s="182">
        <v>49521</v>
      </c>
      <c r="E7" s="182">
        <v>43549</v>
      </c>
      <c r="F7" s="182">
        <v>45592</v>
      </c>
      <c r="G7" s="182">
        <v>42605</v>
      </c>
      <c r="H7" s="182">
        <v>42280</v>
      </c>
      <c r="I7" s="182">
        <v>42854</v>
      </c>
      <c r="J7" s="182">
        <v>39554</v>
      </c>
      <c r="K7" s="182">
        <v>46889</v>
      </c>
      <c r="L7" s="182">
        <v>48821</v>
      </c>
      <c r="M7" s="182">
        <v>42540</v>
      </c>
      <c r="N7" s="182">
        <v>40713</v>
      </c>
      <c r="O7" s="182">
        <v>42421</v>
      </c>
      <c r="P7" s="182">
        <v>42234</v>
      </c>
      <c r="Q7" s="182">
        <v>40866</v>
      </c>
      <c r="R7" s="182">
        <v>48936</v>
      </c>
      <c r="S7" s="182">
        <v>42361</v>
      </c>
      <c r="T7" s="182">
        <v>39097</v>
      </c>
      <c r="U7" s="182">
        <v>45538</v>
      </c>
      <c r="V7" s="182">
        <v>41452</v>
      </c>
      <c r="W7" s="182">
        <v>42200</v>
      </c>
      <c r="X7" s="182">
        <v>53725</v>
      </c>
      <c r="Y7" s="182">
        <v>43366</v>
      </c>
      <c r="Z7" s="182">
        <v>45356</v>
      </c>
      <c r="AA7" s="182">
        <v>45218</v>
      </c>
      <c r="AB7" s="182">
        <v>46995</v>
      </c>
      <c r="AC7" s="182">
        <v>47483</v>
      </c>
      <c r="AD7" s="182">
        <v>50884</v>
      </c>
      <c r="AE7" s="182">
        <v>46543</v>
      </c>
      <c r="AF7" s="182">
        <v>42473</v>
      </c>
      <c r="AG7" s="182">
        <v>44847</v>
      </c>
      <c r="AH7" s="182">
        <v>45453</v>
      </c>
      <c r="AI7" s="182">
        <v>50711</v>
      </c>
      <c r="AJ7" s="182">
        <v>46714</v>
      </c>
      <c r="AK7" s="182">
        <v>46322</v>
      </c>
      <c r="AL7" s="182">
        <v>44544</v>
      </c>
      <c r="AM7" s="182">
        <v>45651</v>
      </c>
      <c r="AN7" s="182">
        <v>47371</v>
      </c>
      <c r="AO7" s="182">
        <f>'[1]уров жизни'!$D$25</f>
        <v>49542</v>
      </c>
      <c r="AP7" s="182">
        <v>46733</v>
      </c>
      <c r="AQ7" s="182">
        <v>46159</v>
      </c>
      <c r="AR7" s="182">
        <v>43617</v>
      </c>
      <c r="AS7" s="182">
        <v>43731</v>
      </c>
      <c r="AT7" s="182">
        <v>54078</v>
      </c>
      <c r="AU7" s="182">
        <v>55596</v>
      </c>
      <c r="AV7" s="182"/>
      <c r="AW7" s="182">
        <v>60088</v>
      </c>
      <c r="AX7" s="182">
        <v>54078</v>
      </c>
      <c r="AY7" s="182">
        <v>25435</v>
      </c>
      <c r="AZ7" s="182">
        <v>26663</v>
      </c>
      <c r="BA7" s="182">
        <v>47597</v>
      </c>
      <c r="BB7" s="182">
        <v>49169</v>
      </c>
      <c r="BC7" s="182">
        <v>51720</v>
      </c>
      <c r="BD7" s="182">
        <v>51357</v>
      </c>
      <c r="BE7" s="182">
        <v>49407</v>
      </c>
      <c r="BF7" s="182">
        <v>50761</v>
      </c>
      <c r="BG7" s="182">
        <v>54189</v>
      </c>
      <c r="BH7" s="183">
        <v>62635</v>
      </c>
      <c r="BI7" s="182">
        <v>79347</v>
      </c>
      <c r="BJ7" s="182">
        <v>52864</v>
      </c>
      <c r="BK7" s="183">
        <v>53854</v>
      </c>
      <c r="BL7" s="183">
        <v>55480</v>
      </c>
      <c r="BM7" s="183">
        <v>56276</v>
      </c>
      <c r="BN7" s="183">
        <v>58871</v>
      </c>
      <c r="BO7" s="183">
        <v>59098</v>
      </c>
      <c r="BP7" s="183">
        <v>61840</v>
      </c>
      <c r="BQ7" s="183">
        <v>56272</v>
      </c>
      <c r="BR7" s="183">
        <v>53062</v>
      </c>
      <c r="BS7" s="183">
        <v>58584</v>
      </c>
      <c r="BT7" s="183">
        <v>60746</v>
      </c>
      <c r="BU7" s="183">
        <v>66434</v>
      </c>
      <c r="BV7" s="183">
        <v>56348</v>
      </c>
      <c r="BW7" s="183">
        <v>56518</v>
      </c>
      <c r="BX7" s="182">
        <v>59556</v>
      </c>
      <c r="BY7" s="183">
        <v>59349</v>
      </c>
      <c r="BZ7" s="183">
        <v>60953</v>
      </c>
      <c r="CA7" s="183">
        <v>61634</v>
      </c>
      <c r="CB7" s="183">
        <v>62556</v>
      </c>
      <c r="CC7" s="183">
        <v>57825</v>
      </c>
      <c r="CD7" s="183">
        <v>56483</v>
      </c>
      <c r="CE7" s="183">
        <v>60179</v>
      </c>
      <c r="CF7" s="183">
        <v>60981</v>
      </c>
      <c r="CG7" s="183">
        <v>69362</v>
      </c>
      <c r="CH7" s="183">
        <v>56102</v>
      </c>
      <c r="CI7" s="183">
        <v>57809</v>
      </c>
      <c r="CJ7" s="183">
        <v>58240</v>
      </c>
      <c r="CK7" s="183">
        <v>59617</v>
      </c>
      <c r="CL7" s="183">
        <v>61650</v>
      </c>
      <c r="CM7" s="182">
        <v>61814</v>
      </c>
      <c r="CN7" s="182">
        <v>63844</v>
      </c>
      <c r="CO7" s="182">
        <v>59527</v>
      </c>
      <c r="CP7" s="183">
        <v>58130</v>
      </c>
      <c r="CQ7" s="183">
        <v>60888</v>
      </c>
      <c r="CR7" s="183">
        <v>60599</v>
      </c>
      <c r="CS7" s="183">
        <v>68949</v>
      </c>
      <c r="CT7" s="183">
        <v>58402</v>
      </c>
      <c r="CU7" s="183">
        <v>58574</v>
      </c>
      <c r="CV7" s="183">
        <v>61427</v>
      </c>
      <c r="CW7" s="183">
        <v>62426</v>
      </c>
      <c r="CX7" s="183">
        <v>62298</v>
      </c>
      <c r="CY7" s="183">
        <v>61067</v>
      </c>
      <c r="CZ7" s="183">
        <v>62958</v>
      </c>
      <c r="DA7" s="183">
        <v>59941</v>
      </c>
      <c r="DB7" s="183">
        <v>58546</v>
      </c>
      <c r="DC7" s="183">
        <v>62082</v>
      </c>
      <c r="DD7" s="183">
        <v>61634</v>
      </c>
      <c r="DE7" s="183">
        <v>67128</v>
      </c>
      <c r="DF7" s="183">
        <v>63591</v>
      </c>
      <c r="DG7" s="183">
        <v>63215</v>
      </c>
      <c r="DH7" s="183">
        <v>63639</v>
      </c>
      <c r="DI7" s="216">
        <v>64113</v>
      </c>
      <c r="DJ7" s="183">
        <v>67194</v>
      </c>
      <c r="DK7" s="183">
        <v>65449</v>
      </c>
      <c r="DL7" s="216">
        <v>67051</v>
      </c>
      <c r="DM7" s="216">
        <v>62795</v>
      </c>
      <c r="DN7" s="216">
        <v>60075</v>
      </c>
      <c r="DO7" s="216">
        <v>62772</v>
      </c>
      <c r="DP7" s="216">
        <v>64370</v>
      </c>
      <c r="DQ7" s="216">
        <v>73628</v>
      </c>
      <c r="DR7" s="216">
        <v>62832</v>
      </c>
      <c r="DS7" s="216">
        <v>61981</v>
      </c>
      <c r="DT7" s="216">
        <v>64581</v>
      </c>
      <c r="DU7" s="216">
        <v>69903</v>
      </c>
      <c r="DV7" s="216">
        <v>72193</v>
      </c>
      <c r="DW7" s="216">
        <v>71981</v>
      </c>
      <c r="DX7" s="216">
        <v>73932</v>
      </c>
      <c r="DY7" s="222">
        <v>70813</v>
      </c>
      <c r="DZ7" s="216">
        <v>77850</v>
      </c>
      <c r="EA7" s="216">
        <v>75652</v>
      </c>
      <c r="EB7" s="216">
        <v>75713</v>
      </c>
      <c r="EC7" s="216">
        <v>91005</v>
      </c>
      <c r="ED7" s="216">
        <v>72673</v>
      </c>
      <c r="EE7" s="216">
        <v>71713</v>
      </c>
      <c r="EF7" s="185">
        <v>71692</v>
      </c>
      <c r="EG7" s="185">
        <v>71038</v>
      </c>
      <c r="EH7" s="185">
        <v>74230</v>
      </c>
      <c r="EI7" s="185">
        <v>82088</v>
      </c>
      <c r="EJ7" s="185">
        <v>85568</v>
      </c>
      <c r="EK7" s="275">
        <v>80630</v>
      </c>
      <c r="EL7" s="256">
        <v>74505</v>
      </c>
      <c r="EM7" s="256">
        <v>79374</v>
      </c>
      <c r="EN7" s="256">
        <v>77463</v>
      </c>
      <c r="EO7" s="256">
        <v>90411</v>
      </c>
      <c r="EP7" s="256">
        <v>78654</v>
      </c>
      <c r="EQ7" s="185">
        <v>78505</v>
      </c>
      <c r="ER7" s="185">
        <v>80832</v>
      </c>
      <c r="ES7" s="185">
        <v>83661</v>
      </c>
      <c r="ET7" s="185">
        <v>87245</v>
      </c>
      <c r="EU7" s="185">
        <v>85191</v>
      </c>
      <c r="EV7" s="185">
        <v>86659</v>
      </c>
      <c r="EW7" s="275">
        <v>82186</v>
      </c>
      <c r="EX7" s="50" t="s">
        <v>274</v>
      </c>
      <c r="EZ7" s="51"/>
    </row>
    <row r="8" spans="1:156" ht="16.5" x14ac:dyDescent="0.25">
      <c r="A8" s="47" t="s">
        <v>295</v>
      </c>
      <c r="B8" s="182">
        <v>39796</v>
      </c>
      <c r="C8" s="182">
        <v>40111</v>
      </c>
      <c r="D8" s="182">
        <v>46509</v>
      </c>
      <c r="E8" s="182">
        <v>50443</v>
      </c>
      <c r="F8" s="182">
        <v>49391</v>
      </c>
      <c r="G8" s="182">
        <v>37419</v>
      </c>
      <c r="H8" s="182">
        <v>38329</v>
      </c>
      <c r="I8" s="182">
        <v>40043</v>
      </c>
      <c r="J8" s="182">
        <v>36297</v>
      </c>
      <c r="K8" s="182">
        <v>41655</v>
      </c>
      <c r="L8" s="182">
        <v>43707</v>
      </c>
      <c r="M8" s="182">
        <v>41282</v>
      </c>
      <c r="N8" s="182">
        <v>39519</v>
      </c>
      <c r="O8" s="182">
        <v>40632</v>
      </c>
      <c r="P8" s="182">
        <v>46357</v>
      </c>
      <c r="Q8" s="182">
        <v>48667</v>
      </c>
      <c r="R8" s="182">
        <v>50021</v>
      </c>
      <c r="S8" s="182">
        <v>37182</v>
      </c>
      <c r="T8" s="182">
        <v>33259</v>
      </c>
      <c r="U8" s="182">
        <v>39497</v>
      </c>
      <c r="V8" s="182">
        <v>37774</v>
      </c>
      <c r="W8" s="182">
        <v>44218</v>
      </c>
      <c r="X8" s="182">
        <v>48219</v>
      </c>
      <c r="Y8" s="182">
        <v>47224</v>
      </c>
      <c r="Z8" s="182">
        <v>38082</v>
      </c>
      <c r="AA8" s="182">
        <v>40820</v>
      </c>
      <c r="AB8" s="182">
        <v>40258</v>
      </c>
      <c r="AC8" s="182">
        <v>47790</v>
      </c>
      <c r="AD8" s="182">
        <v>51132</v>
      </c>
      <c r="AE8" s="182">
        <v>37845</v>
      </c>
      <c r="AF8" s="182">
        <v>35716</v>
      </c>
      <c r="AG8" s="182">
        <v>42303</v>
      </c>
      <c r="AH8" s="182">
        <v>45476</v>
      </c>
      <c r="AI8" s="182">
        <v>46595</v>
      </c>
      <c r="AJ8" s="182">
        <v>42888</v>
      </c>
      <c r="AK8" s="182">
        <v>49623</v>
      </c>
      <c r="AL8" s="182">
        <v>44458</v>
      </c>
      <c r="AM8" s="182">
        <v>47419</v>
      </c>
      <c r="AN8" s="182">
        <v>48288</v>
      </c>
      <c r="AO8" s="182">
        <f>'[1]уров жизни'!$D$27</f>
        <v>56641</v>
      </c>
      <c r="AP8" s="182">
        <v>56366</v>
      </c>
      <c r="AQ8" s="182">
        <v>40750</v>
      </c>
      <c r="AR8" s="182">
        <v>39417</v>
      </c>
      <c r="AS8" s="182">
        <v>45815</v>
      </c>
      <c r="AT8" s="182">
        <v>48960</v>
      </c>
      <c r="AU8" s="182">
        <v>46759</v>
      </c>
      <c r="AV8" s="182"/>
      <c r="AW8" s="182">
        <v>52932</v>
      </c>
      <c r="AX8" s="182">
        <v>48960</v>
      </c>
      <c r="AY8" s="182">
        <v>73566</v>
      </c>
      <c r="AZ8" s="182">
        <v>81955</v>
      </c>
      <c r="BA8" s="182">
        <v>80123</v>
      </c>
      <c r="BB8" s="182">
        <v>75341</v>
      </c>
      <c r="BC8" s="182">
        <v>74742</v>
      </c>
      <c r="BD8" s="182">
        <v>94003</v>
      </c>
      <c r="BE8" s="182">
        <v>72976</v>
      </c>
      <c r="BF8" s="182">
        <v>73057</v>
      </c>
      <c r="BG8" s="182">
        <v>77198</v>
      </c>
      <c r="BH8" s="183">
        <v>74438</v>
      </c>
      <c r="BI8" s="182">
        <v>118230</v>
      </c>
      <c r="BJ8" s="182">
        <v>78431</v>
      </c>
      <c r="BK8" s="183">
        <v>73269</v>
      </c>
      <c r="BL8" s="183">
        <v>78927</v>
      </c>
      <c r="BM8" s="183">
        <v>81117</v>
      </c>
      <c r="BN8" s="183">
        <v>90258</v>
      </c>
      <c r="BO8" s="183">
        <v>80687</v>
      </c>
      <c r="BP8" s="183">
        <v>95653</v>
      </c>
      <c r="BQ8" s="183">
        <v>74539</v>
      </c>
      <c r="BR8" s="183">
        <v>81539</v>
      </c>
      <c r="BS8" s="183">
        <v>78789</v>
      </c>
      <c r="BT8" s="183">
        <v>77235</v>
      </c>
      <c r="BU8" s="183">
        <v>126477</v>
      </c>
      <c r="BV8" s="183">
        <v>82917</v>
      </c>
      <c r="BW8" s="183">
        <v>78060</v>
      </c>
      <c r="BX8" s="182">
        <v>83558</v>
      </c>
      <c r="BY8" s="183">
        <v>94795</v>
      </c>
      <c r="BZ8" s="183">
        <v>89305</v>
      </c>
      <c r="CA8" s="183">
        <v>89796</v>
      </c>
      <c r="CB8" s="183">
        <v>110922</v>
      </c>
      <c r="CC8" s="183">
        <v>84887</v>
      </c>
      <c r="CD8" s="183">
        <v>84658</v>
      </c>
      <c r="CE8" s="183">
        <v>87866</v>
      </c>
      <c r="CF8" s="183">
        <v>85816</v>
      </c>
      <c r="CG8" s="183">
        <v>133796</v>
      </c>
      <c r="CH8" s="183">
        <v>90099</v>
      </c>
      <c r="CI8" s="183">
        <v>85838.649655405694</v>
      </c>
      <c r="CJ8" s="183">
        <v>101225.07</v>
      </c>
      <c r="CK8" s="183">
        <v>108255</v>
      </c>
      <c r="CL8" s="183">
        <v>98877.665254237305</v>
      </c>
      <c r="CM8" s="182">
        <v>105394</v>
      </c>
      <c r="CN8" s="182">
        <v>116248.17259259261</v>
      </c>
      <c r="CO8" s="182">
        <v>97376</v>
      </c>
      <c r="CP8" s="183">
        <v>92369</v>
      </c>
      <c r="CQ8" s="183">
        <v>95606</v>
      </c>
      <c r="CR8" s="183">
        <v>92847</v>
      </c>
      <c r="CS8" s="183">
        <v>161228</v>
      </c>
      <c r="CT8" s="183">
        <v>96084</v>
      </c>
      <c r="CU8" s="183">
        <v>96746.7</v>
      </c>
      <c r="CV8" s="183">
        <v>99635.8</v>
      </c>
      <c r="CW8" s="183">
        <v>115753.1</v>
      </c>
      <c r="CX8" s="183">
        <v>110048.2</v>
      </c>
      <c r="CY8" s="183">
        <v>101356.45860327956</v>
      </c>
      <c r="CZ8" s="183">
        <v>118815.76204169659</v>
      </c>
      <c r="DA8" s="183">
        <v>103464</v>
      </c>
      <c r="DB8" s="183">
        <v>106093.37821489669</v>
      </c>
      <c r="DC8" s="183">
        <v>106805</v>
      </c>
      <c r="DD8" s="183">
        <v>103322.1504470346</v>
      </c>
      <c r="DE8" s="183">
        <v>175118.89919487736</v>
      </c>
      <c r="DF8" s="183">
        <v>104859.3667546174</v>
      </c>
      <c r="DG8" s="183">
        <v>101759.19104553548</v>
      </c>
      <c r="DH8" s="183">
        <v>105802.8</v>
      </c>
      <c r="DI8" s="216">
        <v>133086.20000000001</v>
      </c>
      <c r="DJ8" s="183">
        <v>113839</v>
      </c>
      <c r="DK8" s="183">
        <v>138063.35247020057</v>
      </c>
      <c r="DL8" s="216">
        <v>134184.90240339932</v>
      </c>
      <c r="DM8" s="216">
        <v>99843.637364710172</v>
      </c>
      <c r="DN8" s="216">
        <v>104502.82763518102</v>
      </c>
      <c r="DO8" s="216">
        <v>110328.44884494635</v>
      </c>
      <c r="DP8" s="216">
        <v>107220.04396336351</v>
      </c>
      <c r="DQ8" s="216">
        <v>184116.5508755144</v>
      </c>
      <c r="DR8" s="216">
        <v>117181.31267240863</v>
      </c>
      <c r="DS8" s="216">
        <v>107158.35484500749</v>
      </c>
      <c r="DT8" s="216">
        <v>112774.55032824607</v>
      </c>
      <c r="DU8" s="216">
        <v>165755.78515476434</v>
      </c>
      <c r="DV8" s="216">
        <v>121399.06109026338</v>
      </c>
      <c r="DW8" s="216">
        <v>121775.29341433826</v>
      </c>
      <c r="DX8" s="216">
        <v>147249.19005345352</v>
      </c>
      <c r="DY8" s="222">
        <v>114051.30490090101</v>
      </c>
      <c r="DZ8" s="216">
        <v>110302.95031569687</v>
      </c>
      <c r="EA8" s="216">
        <v>140831</v>
      </c>
      <c r="EB8" s="216">
        <v>119838</v>
      </c>
      <c r="EC8" s="216">
        <v>196078.74803210879</v>
      </c>
      <c r="ED8" s="216">
        <v>128212.90790256896</v>
      </c>
      <c r="EE8" s="216">
        <v>113727.03</v>
      </c>
      <c r="EF8" s="185">
        <v>120320.4</v>
      </c>
      <c r="EG8" s="185">
        <v>188461.38</v>
      </c>
      <c r="EH8" s="185">
        <v>148756.21360602183</v>
      </c>
      <c r="EI8" s="185">
        <v>133587.25437815374</v>
      </c>
      <c r="EJ8" s="185">
        <v>164781.52792801359</v>
      </c>
      <c r="EK8" s="275">
        <v>132022.38476499578</v>
      </c>
      <c r="EL8" s="256">
        <v>124326.02418003352</v>
      </c>
      <c r="EM8" s="256">
        <v>131298.61090185915</v>
      </c>
      <c r="EN8" s="256">
        <v>124689.62060962587</v>
      </c>
      <c r="EO8" s="256">
        <v>199254.69994301588</v>
      </c>
      <c r="EP8" s="256">
        <v>141038.95657736526</v>
      </c>
      <c r="EQ8" s="185">
        <v>123810.94</v>
      </c>
      <c r="ER8" s="185">
        <v>132980.53117065132</v>
      </c>
      <c r="ES8" s="185">
        <v>185800.4</v>
      </c>
      <c r="ET8" s="185">
        <v>153275.89000000001</v>
      </c>
      <c r="EU8" s="185">
        <v>180524.6</v>
      </c>
      <c r="EV8" s="185">
        <v>171026.08</v>
      </c>
      <c r="EW8" s="275">
        <v>139226.26999999999</v>
      </c>
      <c r="EX8" s="50" t="s">
        <v>278</v>
      </c>
      <c r="EZ8" s="51"/>
    </row>
    <row r="9" spans="1:156" ht="15.75" x14ac:dyDescent="0.25">
      <c r="A9" s="47"/>
      <c r="B9" s="182">
        <v>52039</v>
      </c>
      <c r="C9" s="182">
        <v>53758</v>
      </c>
      <c r="D9" s="182">
        <v>53294</v>
      </c>
      <c r="E9" s="182">
        <v>55376</v>
      </c>
      <c r="F9" s="182">
        <v>55080</v>
      </c>
      <c r="G9" s="182">
        <v>68070</v>
      </c>
      <c r="H9" s="182">
        <v>56871</v>
      </c>
      <c r="I9" s="182">
        <v>54821</v>
      </c>
      <c r="J9" s="182">
        <v>54572</v>
      </c>
      <c r="K9" s="182">
        <v>54239</v>
      </c>
      <c r="L9" s="182">
        <v>79274</v>
      </c>
      <c r="M9" s="182">
        <v>60861</v>
      </c>
      <c r="N9" s="182">
        <v>57658</v>
      </c>
      <c r="O9" s="182">
        <v>59432</v>
      </c>
      <c r="P9" s="182">
        <v>58621</v>
      </c>
      <c r="Q9" s="182">
        <v>60010</v>
      </c>
      <c r="R9" s="182">
        <v>60808</v>
      </c>
      <c r="S9" s="182">
        <v>74069</v>
      </c>
      <c r="T9" s="182">
        <v>60792</v>
      </c>
      <c r="U9" s="182">
        <v>62189</v>
      </c>
      <c r="V9" s="182">
        <v>60152</v>
      </c>
      <c r="W9" s="182">
        <v>59265</v>
      </c>
      <c r="X9" s="182">
        <v>87404</v>
      </c>
      <c r="Y9" s="182">
        <v>65542</v>
      </c>
      <c r="Z9" s="182">
        <v>63152</v>
      </c>
      <c r="AA9" s="182">
        <v>75317</v>
      </c>
      <c r="AB9" s="182">
        <v>66246</v>
      </c>
      <c r="AC9" s="182">
        <v>67961</v>
      </c>
      <c r="AD9" s="182">
        <v>67205</v>
      </c>
      <c r="AE9" s="182">
        <v>79343</v>
      </c>
      <c r="AF9" s="182">
        <v>67518</v>
      </c>
      <c r="AG9" s="182">
        <v>65692</v>
      </c>
      <c r="AH9" s="182">
        <v>67430</v>
      </c>
      <c r="AI9" s="182">
        <v>65259</v>
      </c>
      <c r="AJ9" s="182">
        <v>69758</v>
      </c>
      <c r="AK9" s="182">
        <v>67430</v>
      </c>
      <c r="AL9" s="182">
        <v>68886</v>
      </c>
      <c r="AM9" s="182">
        <v>81941</v>
      </c>
      <c r="AN9" s="182">
        <v>71507</v>
      </c>
      <c r="AO9" s="182">
        <f>'[1]уров жизни'!$D$20</f>
        <v>74346</v>
      </c>
      <c r="AP9" s="182">
        <v>71607</v>
      </c>
      <c r="AQ9" s="182">
        <v>87332</v>
      </c>
      <c r="AR9" s="182">
        <v>66823</v>
      </c>
      <c r="AS9" s="182">
        <v>66458</v>
      </c>
      <c r="AT9" s="182">
        <v>72061</v>
      </c>
      <c r="AU9" s="182">
        <v>68539</v>
      </c>
      <c r="AV9" s="182"/>
      <c r="AW9" s="182">
        <v>101569</v>
      </c>
      <c r="AX9" s="182">
        <v>72061</v>
      </c>
      <c r="AY9" s="182"/>
      <c r="AZ9" s="182"/>
      <c r="BA9" s="182"/>
      <c r="BB9" s="182"/>
      <c r="BC9" s="182"/>
      <c r="BD9" s="182"/>
      <c r="BE9" s="182"/>
      <c r="BF9" s="182"/>
      <c r="BG9" s="182"/>
      <c r="BH9" s="183"/>
      <c r="BI9" s="182"/>
      <c r="BJ9" s="182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2"/>
      <c r="CN9" s="182"/>
      <c r="CO9" s="182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216"/>
      <c r="DP9" s="183"/>
      <c r="DQ9" s="183"/>
      <c r="DR9" s="216"/>
      <c r="DS9" s="183"/>
      <c r="DT9" s="183"/>
      <c r="DU9" s="216"/>
      <c r="DV9" s="216"/>
      <c r="DW9" s="216"/>
      <c r="DX9" s="216"/>
      <c r="DY9" s="222"/>
      <c r="DZ9" s="183"/>
      <c r="EA9" s="183"/>
      <c r="EB9" s="183"/>
      <c r="EC9" s="183"/>
      <c r="ED9" s="184"/>
      <c r="EE9" s="184"/>
      <c r="EF9" s="184"/>
      <c r="EG9" s="184"/>
      <c r="EH9" s="184"/>
      <c r="EI9" s="184"/>
      <c r="EJ9" s="184"/>
      <c r="EK9" s="281"/>
      <c r="EL9" s="216"/>
      <c r="EM9" s="216"/>
      <c r="EN9" s="216"/>
      <c r="EO9" s="216"/>
      <c r="EP9" s="216"/>
      <c r="EQ9" s="184"/>
      <c r="ER9" s="216"/>
      <c r="ES9" s="216"/>
      <c r="ET9" s="216"/>
      <c r="EU9" s="216"/>
      <c r="EV9" s="216"/>
      <c r="EW9" s="222"/>
      <c r="EX9" s="50"/>
    </row>
    <row r="10" spans="1:156" ht="17.25" thickBot="1" x14ac:dyDescent="0.3">
      <c r="A10" s="59"/>
      <c r="B10" s="60"/>
      <c r="C10" s="61"/>
      <c r="D10" s="34"/>
      <c r="E10" s="34"/>
      <c r="F10" s="46"/>
      <c r="G10" s="34"/>
      <c r="H10" s="34"/>
      <c r="I10" s="34"/>
      <c r="J10" s="34"/>
      <c r="K10" s="34"/>
      <c r="L10" s="34"/>
      <c r="M10" s="34"/>
      <c r="N10" s="62"/>
    </row>
    <row r="11" spans="1:156" ht="16.5" x14ac:dyDescent="0.25">
      <c r="A11" s="186" t="s">
        <v>29</v>
      </c>
      <c r="B11" s="187" t="str">
        <f>B1</f>
        <v>На 01.09.2020 г.</v>
      </c>
      <c r="C11" s="188" t="str">
        <f>C1</f>
        <v>На 01.09.2021 г.</v>
      </c>
      <c r="D11" s="45"/>
      <c r="E11" s="35" t="s">
        <v>343</v>
      </c>
      <c r="P11" s="13"/>
      <c r="Q11" s="13"/>
      <c r="R11" s="13"/>
    </row>
    <row r="12" spans="1:156" ht="15.75" customHeight="1" x14ac:dyDescent="0.25">
      <c r="A12" s="189"/>
      <c r="B12" s="190"/>
      <c r="C12" s="191"/>
      <c r="E12" s="48" t="str">
        <f>DY3</f>
        <v>за август 2019</v>
      </c>
      <c r="F12" s="48" t="str">
        <f>EK3</f>
        <v>за август 2020</v>
      </c>
      <c r="G12" s="48" t="str">
        <f>EW3</f>
        <v>за август 2021</v>
      </c>
      <c r="I12" s="53"/>
      <c r="J12" s="53"/>
      <c r="K12" s="53"/>
      <c r="O12" s="63"/>
      <c r="P12" s="63"/>
      <c r="Q12" s="63"/>
      <c r="R12" s="63"/>
    </row>
    <row r="13" spans="1:156" ht="16.5" x14ac:dyDescent="0.25">
      <c r="A13" s="192" t="s">
        <v>63</v>
      </c>
      <c r="B13" s="193">
        <v>33.6</v>
      </c>
      <c r="C13" s="194">
        <v>43.3</v>
      </c>
      <c r="D13" s="45"/>
      <c r="E13" s="48">
        <f t="shared" ref="E13:E17" si="0">DY4</f>
        <v>17192</v>
      </c>
      <c r="F13" s="48">
        <f t="shared" ref="F13:F17" si="1">EK4</f>
        <v>18786</v>
      </c>
      <c r="G13" s="48">
        <f t="shared" ref="G13:G17" si="2">EW4</f>
        <v>18828</v>
      </c>
      <c r="I13" s="64">
        <v>2019</v>
      </c>
      <c r="J13" s="64">
        <v>2020</v>
      </c>
      <c r="K13" s="64">
        <v>2021</v>
      </c>
      <c r="O13" s="57"/>
      <c r="P13" s="57"/>
      <c r="Q13" s="57"/>
      <c r="R13" s="57"/>
    </row>
    <row r="14" spans="1:156" ht="17.25" thickBot="1" x14ac:dyDescent="0.3">
      <c r="A14" s="195" t="s">
        <v>64</v>
      </c>
      <c r="B14" s="196">
        <v>66.400000000000006</v>
      </c>
      <c r="C14" s="197">
        <v>56.7</v>
      </c>
      <c r="E14" s="48">
        <f t="shared" si="0"/>
        <v>23501.95</v>
      </c>
      <c r="F14" s="48">
        <f t="shared" si="1"/>
        <v>23933.52</v>
      </c>
      <c r="G14" s="48">
        <f t="shared" si="2"/>
        <v>24931.13</v>
      </c>
      <c r="I14" s="292">
        <f>E14/$E$13</f>
        <v>1.3670282689623081</v>
      </c>
      <c r="J14" s="293">
        <f>F14/$F$13</f>
        <v>1.274008304056212</v>
      </c>
      <c r="K14" s="293">
        <f>G14/$G$13</f>
        <v>1.3241517951986403</v>
      </c>
      <c r="O14" s="57"/>
      <c r="P14" s="57"/>
      <c r="Q14" s="57"/>
      <c r="R14" s="57"/>
    </row>
    <row r="15" spans="1:156" ht="17.25" thickBot="1" x14ac:dyDescent="0.3">
      <c r="A15" s="198"/>
      <c r="B15" s="199">
        <f>B14+B13</f>
        <v>100</v>
      </c>
      <c r="C15" s="200">
        <f>C14+C13</f>
        <v>100</v>
      </c>
      <c r="E15" s="48">
        <f t="shared" si="0"/>
        <v>86451.8</v>
      </c>
      <c r="F15" s="48">
        <f t="shared" si="1"/>
        <v>100188.7</v>
      </c>
      <c r="G15" s="48">
        <f t="shared" si="2"/>
        <v>133450</v>
      </c>
      <c r="I15" s="294">
        <f>E15/$E$13</f>
        <v>5.0286063285248952</v>
      </c>
      <c r="J15" s="295">
        <f>F15/$F$13</f>
        <v>5.33315767060577</v>
      </c>
      <c r="K15" s="295">
        <f>G15/$G$13</f>
        <v>7.0878478861270446</v>
      </c>
      <c r="O15" s="57"/>
      <c r="P15" s="57"/>
      <c r="Q15" s="57"/>
      <c r="R15" s="57"/>
    </row>
    <row r="16" spans="1:156" ht="16.5" x14ac:dyDescent="0.25">
      <c r="A16" s="198" t="s">
        <v>30</v>
      </c>
      <c r="B16" s="201" t="str">
        <f>B1</f>
        <v>На 01.09.2020 г.</v>
      </c>
      <c r="C16" s="202" t="str">
        <f>C1</f>
        <v>На 01.09.2021 г.</v>
      </c>
      <c r="D16" s="45"/>
      <c r="E16" s="48">
        <f t="shared" si="0"/>
        <v>70813</v>
      </c>
      <c r="F16" s="48">
        <f t="shared" si="1"/>
        <v>80630</v>
      </c>
      <c r="G16" s="48">
        <f t="shared" si="2"/>
        <v>82186</v>
      </c>
      <c r="I16" s="296">
        <f>E16/$E$13</f>
        <v>4.1189506747324334</v>
      </c>
      <c r="J16" s="297">
        <f>F16/$F$13</f>
        <v>4.2920259767912272</v>
      </c>
      <c r="K16" s="297">
        <f>G16/$G$13</f>
        <v>4.3650945400467389</v>
      </c>
      <c r="O16" s="57"/>
      <c r="P16" s="57"/>
      <c r="Q16" s="57"/>
      <c r="R16" s="57"/>
    </row>
    <row r="17" spans="1:115" ht="16.5" x14ac:dyDescent="0.25">
      <c r="A17" s="203" t="s">
        <v>65</v>
      </c>
      <c r="B17" s="204">
        <v>36.5</v>
      </c>
      <c r="C17" s="194">
        <v>26.2</v>
      </c>
      <c r="D17" s="45"/>
      <c r="E17" s="48">
        <f t="shared" si="0"/>
        <v>114051.30490090101</v>
      </c>
      <c r="F17" s="48">
        <f t="shared" si="1"/>
        <v>132022.38476499578</v>
      </c>
      <c r="G17" s="48">
        <f t="shared" si="2"/>
        <v>139226.26999999999</v>
      </c>
      <c r="I17" s="298">
        <f>E17/$E$13</f>
        <v>6.6339753897685556</v>
      </c>
      <c r="J17" s="299">
        <f>F17/$F$13</f>
        <v>7.0277006688489179</v>
      </c>
      <c r="K17" s="299">
        <f>G17/$G$13</f>
        <v>7.3946393669003605</v>
      </c>
      <c r="L17" s="180"/>
      <c r="P17" s="57"/>
      <c r="Q17" s="57"/>
      <c r="R17" s="57"/>
    </row>
    <row r="18" spans="1:115" ht="16.5" x14ac:dyDescent="0.25">
      <c r="A18" s="203" t="s">
        <v>66</v>
      </c>
      <c r="B18" s="204">
        <v>35.299999999999997</v>
      </c>
      <c r="C18" s="194">
        <v>36.9</v>
      </c>
      <c r="D18" s="45"/>
      <c r="G18" s="183"/>
      <c r="P18" s="57"/>
      <c r="Q18" s="57"/>
      <c r="R18" s="57"/>
    </row>
    <row r="19" spans="1:115" ht="17.25" thickBot="1" x14ac:dyDescent="0.3">
      <c r="A19" s="205" t="s">
        <v>67</v>
      </c>
      <c r="B19" s="206">
        <v>28.2</v>
      </c>
      <c r="C19" s="197">
        <v>36.9</v>
      </c>
      <c r="D19" s="45"/>
      <c r="P19" s="46"/>
      <c r="Q19" s="13"/>
      <c r="R19" s="13"/>
    </row>
    <row r="20" spans="1:115" ht="16.5" x14ac:dyDescent="0.25">
      <c r="A20" s="207"/>
      <c r="B20" s="208">
        <f>B17+B18+B19</f>
        <v>100</v>
      </c>
      <c r="C20" s="209">
        <f>C17+C18+C19</f>
        <v>100</v>
      </c>
      <c r="D20" s="45"/>
      <c r="P20" s="46"/>
    </row>
    <row r="21" spans="1:115" ht="15.75" x14ac:dyDescent="0.25">
      <c r="A21" s="210" t="s">
        <v>305</v>
      </c>
      <c r="B21" s="211">
        <v>11.4</v>
      </c>
      <c r="C21" s="212">
        <v>24.9</v>
      </c>
      <c r="D21" s="14"/>
    </row>
    <row r="22" spans="1:115" ht="16.5" x14ac:dyDescent="0.25">
      <c r="A22" s="210" t="s">
        <v>138</v>
      </c>
      <c r="B22" s="211">
        <v>17.5</v>
      </c>
      <c r="C22" s="212">
        <v>33</v>
      </c>
      <c r="D22" s="15"/>
    </row>
    <row r="23" spans="1:115" ht="16.5" x14ac:dyDescent="0.25">
      <c r="A23" s="210" t="s">
        <v>91</v>
      </c>
      <c r="B23" s="211">
        <v>16.600000000000001</v>
      </c>
      <c r="C23" s="212">
        <v>21.9</v>
      </c>
      <c r="D23" s="15"/>
      <c r="E23" s="65"/>
    </row>
    <row r="24" spans="1:115" ht="16.5" x14ac:dyDescent="0.25">
      <c r="A24" s="210" t="s">
        <v>244</v>
      </c>
      <c r="B24" s="211">
        <v>9.9</v>
      </c>
      <c r="C24" s="212">
        <v>14.6</v>
      </c>
      <c r="D24" s="15"/>
      <c r="E24" s="65"/>
    </row>
    <row r="25" spans="1:115" ht="16.5" thickBot="1" x14ac:dyDescent="0.3">
      <c r="A25" s="213" t="s">
        <v>175</v>
      </c>
      <c r="B25" s="214">
        <v>44.6</v>
      </c>
      <c r="C25" s="215">
        <v>5.6</v>
      </c>
      <c r="D25" s="14"/>
    </row>
    <row r="26" spans="1:115" ht="17.25" thickBot="1" x14ac:dyDescent="0.25">
      <c r="B26" s="56">
        <f>B21+B22+B23+B24+B25</f>
        <v>100</v>
      </c>
      <c r="C26" s="56">
        <f>C21+C22+C23+C24+C25</f>
        <v>99.999999999999986</v>
      </c>
      <c r="D26" s="15"/>
      <c r="E26" s="12"/>
    </row>
    <row r="27" spans="1:115" ht="16.5" x14ac:dyDescent="0.25">
      <c r="A27" s="66"/>
      <c r="B27" s="52" t="str">
        <f>B1</f>
        <v>На 01.09.2020 г.</v>
      </c>
      <c r="C27" s="52" t="str">
        <f>C1</f>
        <v>На 01.09.2021 г.</v>
      </c>
      <c r="D27" s="52"/>
      <c r="E27" s="52" t="str">
        <f>B1</f>
        <v>На 01.09.2020 г.</v>
      </c>
      <c r="F27" s="52" t="str">
        <f>C1</f>
        <v>На 01.09.2021 г.</v>
      </c>
      <c r="G27" s="67"/>
      <c r="H27" s="68" t="s">
        <v>140</v>
      </c>
      <c r="I27" s="68" t="s">
        <v>141</v>
      </c>
      <c r="J27" s="68" t="s">
        <v>142</v>
      </c>
      <c r="K27" s="68" t="s">
        <v>143</v>
      </c>
      <c r="L27" s="68" t="s">
        <v>144</v>
      </c>
      <c r="M27" s="68" t="s">
        <v>145</v>
      </c>
      <c r="N27" s="68" t="s">
        <v>146</v>
      </c>
      <c r="O27" s="68" t="s">
        <v>147</v>
      </c>
      <c r="P27" s="68" t="s">
        <v>148</v>
      </c>
      <c r="Q27" s="68" t="s">
        <v>149</v>
      </c>
      <c r="R27" s="68" t="s">
        <v>150</v>
      </c>
      <c r="S27" s="68" t="s">
        <v>151</v>
      </c>
      <c r="T27" s="68" t="s">
        <v>152</v>
      </c>
      <c r="U27" s="68" t="s">
        <v>153</v>
      </c>
      <c r="V27" s="68" t="s">
        <v>154</v>
      </c>
      <c r="W27" s="68" t="s">
        <v>155</v>
      </c>
      <c r="X27" s="68" t="s">
        <v>156</v>
      </c>
      <c r="Y27" s="68" t="s">
        <v>157</v>
      </c>
      <c r="Z27" s="68" t="s">
        <v>158</v>
      </c>
      <c r="AA27" s="68" t="s">
        <v>159</v>
      </c>
      <c r="AB27" s="68" t="s">
        <v>160</v>
      </c>
      <c r="AC27" s="68" t="s">
        <v>161</v>
      </c>
      <c r="AD27" s="68" t="s">
        <v>162</v>
      </c>
      <c r="AE27" s="68" t="s">
        <v>163</v>
      </c>
      <c r="AF27" s="68" t="s">
        <v>164</v>
      </c>
      <c r="AG27" s="68" t="s">
        <v>165</v>
      </c>
      <c r="AH27" s="69" t="s">
        <v>166</v>
      </c>
      <c r="AI27" s="69" t="s">
        <v>168</v>
      </c>
      <c r="AJ27" s="69" t="s">
        <v>169</v>
      </c>
      <c r="AK27" s="69" t="s">
        <v>170</v>
      </c>
      <c r="AL27" s="69" t="s">
        <v>172</v>
      </c>
      <c r="AM27" s="69" t="s">
        <v>173</v>
      </c>
      <c r="AN27" s="69" t="s">
        <v>176</v>
      </c>
      <c r="AO27" s="69" t="s">
        <v>200</v>
      </c>
      <c r="AP27" s="70" t="s">
        <v>211</v>
      </c>
      <c r="AQ27" s="70" t="s">
        <v>227</v>
      </c>
      <c r="AR27" s="70" t="s">
        <v>243</v>
      </c>
      <c r="AS27" s="70" t="s">
        <v>249</v>
      </c>
      <c r="AT27" s="70" t="s">
        <v>255</v>
      </c>
      <c r="AU27" s="70" t="s">
        <v>259</v>
      </c>
      <c r="AV27" s="70" t="s">
        <v>276</v>
      </c>
      <c r="AW27" s="70" t="s">
        <v>277</v>
      </c>
      <c r="AX27" s="70" t="s">
        <v>286</v>
      </c>
      <c r="AY27" s="70" t="s">
        <v>292</v>
      </c>
      <c r="AZ27" s="70" t="s">
        <v>299</v>
      </c>
      <c r="BA27" s="70" t="s">
        <v>301</v>
      </c>
      <c r="BB27" s="70" t="s">
        <v>309</v>
      </c>
      <c r="BC27" s="70" t="s">
        <v>313</v>
      </c>
      <c r="BD27" s="70" t="s">
        <v>331</v>
      </c>
      <c r="BE27" s="70" t="s">
        <v>336</v>
      </c>
      <c r="BF27" s="70" t="s">
        <v>341</v>
      </c>
      <c r="BG27" s="70" t="s">
        <v>350</v>
      </c>
      <c r="BH27" s="70" t="s">
        <v>385</v>
      </c>
      <c r="BI27" s="70" t="s">
        <v>391</v>
      </c>
      <c r="BJ27" s="70" t="s">
        <v>478</v>
      </c>
      <c r="BK27" s="70" t="s">
        <v>488</v>
      </c>
      <c r="BL27" s="70" t="s">
        <v>494</v>
      </c>
      <c r="BM27" s="70" t="s">
        <v>508</v>
      </c>
      <c r="BN27" s="70" t="s">
        <v>546</v>
      </c>
      <c r="BO27" s="70" t="s">
        <v>598</v>
      </c>
      <c r="DF27" s="70" t="s">
        <v>603</v>
      </c>
      <c r="DG27" s="70" t="s">
        <v>618</v>
      </c>
      <c r="DH27" s="70" t="s">
        <v>633</v>
      </c>
      <c r="DI27" s="70" t="s">
        <v>663</v>
      </c>
      <c r="DJ27" s="70" t="s">
        <v>728</v>
      </c>
      <c r="DK27" s="70" t="s">
        <v>804</v>
      </c>
    </row>
    <row r="28" spans="1:115" ht="16.5" x14ac:dyDescent="0.25">
      <c r="A28" s="71" t="s">
        <v>45</v>
      </c>
      <c r="B28" s="49" t="e">
        <f>#REF!</f>
        <v>#REF!</v>
      </c>
      <c r="C28" s="72" t="e">
        <f>#REF!</f>
        <v>#REF!</v>
      </c>
      <c r="D28" s="72"/>
      <c r="E28" s="55">
        <v>0</v>
      </c>
      <c r="F28" s="55" t="e">
        <f>C28/C31*100</f>
        <v>#REF!</v>
      </c>
      <c r="G28" s="73" t="s">
        <v>54</v>
      </c>
      <c r="H28" s="74">
        <v>697</v>
      </c>
      <c r="I28" s="74">
        <v>675</v>
      </c>
      <c r="J28" s="74">
        <v>619</v>
      </c>
      <c r="K28" s="74">
        <v>826</v>
      </c>
      <c r="L28" s="74">
        <v>655</v>
      </c>
      <c r="M28" s="74">
        <v>815</v>
      </c>
      <c r="N28" s="74">
        <v>681</v>
      </c>
      <c r="O28" s="74">
        <v>1011</v>
      </c>
      <c r="P28" s="74">
        <v>862</v>
      </c>
      <c r="Q28" s="74">
        <v>865</v>
      </c>
      <c r="R28" s="74">
        <v>903</v>
      </c>
      <c r="S28" s="74">
        <v>829</v>
      </c>
      <c r="T28" s="74">
        <v>957</v>
      </c>
      <c r="U28" s="74">
        <v>1049</v>
      </c>
      <c r="V28" s="74">
        <v>1015</v>
      </c>
      <c r="W28" s="74">
        <v>1149</v>
      </c>
      <c r="X28" s="74">
        <v>601</v>
      </c>
      <c r="Y28" s="74">
        <v>1069</v>
      </c>
      <c r="Z28" s="74">
        <v>939</v>
      </c>
      <c r="AA28" s="74">
        <v>552</v>
      </c>
      <c r="AB28" s="74">
        <v>855</v>
      </c>
      <c r="AC28" s="74">
        <v>976</v>
      </c>
      <c r="AD28" s="74">
        <v>1392</v>
      </c>
      <c r="AE28" s="74">
        <v>1125</v>
      </c>
      <c r="AF28" s="74">
        <v>2202</v>
      </c>
      <c r="AG28" s="74">
        <v>2004</v>
      </c>
      <c r="AH28" s="75">
        <v>2503</v>
      </c>
      <c r="AI28" s="75">
        <v>2952</v>
      </c>
      <c r="AJ28" s="75">
        <v>2754</v>
      </c>
      <c r="AK28" s="75">
        <v>2585</v>
      </c>
      <c r="AL28" s="75">
        <v>2679</v>
      </c>
      <c r="AM28" s="75">
        <v>2969</v>
      </c>
      <c r="AN28" s="75">
        <v>2849</v>
      </c>
      <c r="AO28" s="75">
        <v>2109</v>
      </c>
      <c r="AP28" s="76">
        <v>3192</v>
      </c>
      <c r="AQ28" s="76">
        <v>2858</v>
      </c>
      <c r="AR28" s="76">
        <v>2252</v>
      </c>
      <c r="AS28" s="76">
        <v>3554</v>
      </c>
      <c r="AT28" s="76">
        <v>2982</v>
      </c>
      <c r="AU28" s="76">
        <v>3268</v>
      </c>
      <c r="AV28" s="76">
        <v>2336</v>
      </c>
      <c r="AW28" s="76">
        <v>3474</v>
      </c>
      <c r="AX28" s="76">
        <v>3157</v>
      </c>
      <c r="AY28" s="76">
        <v>3619</v>
      </c>
      <c r="AZ28" s="76">
        <v>2842</v>
      </c>
      <c r="BA28" s="76">
        <v>3131</v>
      </c>
      <c r="BB28" s="76">
        <f>9003-BA28-AZ28</f>
        <v>3030</v>
      </c>
      <c r="BC28" s="76">
        <f>12469-AZ28-BA28-BB28</f>
        <v>3466</v>
      </c>
      <c r="BD28" s="76">
        <v>3591</v>
      </c>
      <c r="BE28" s="76">
        <v>3177</v>
      </c>
      <c r="BF28" s="76">
        <v>3024</v>
      </c>
      <c r="BG28" s="76">
        <v>3603</v>
      </c>
      <c r="BH28" s="76">
        <v>3802</v>
      </c>
      <c r="BI28" s="76">
        <v>3160</v>
      </c>
      <c r="BJ28" s="76">
        <v>3572</v>
      </c>
      <c r="BK28" s="76">
        <f>14207-BH28-BI28-BJ28</f>
        <v>3673</v>
      </c>
      <c r="BL28" s="76">
        <v>2921</v>
      </c>
      <c r="BM28" s="76">
        <v>2855</v>
      </c>
      <c r="BN28" s="76">
        <v>3361</v>
      </c>
      <c r="BO28" s="76">
        <v>3448</v>
      </c>
      <c r="DF28" s="76">
        <v>2849</v>
      </c>
      <c r="DG28" s="76">
        <v>2057</v>
      </c>
      <c r="DH28" s="76">
        <v>3010</v>
      </c>
      <c r="DI28" s="76">
        <f>11435-DH28-DG28-DF28</f>
        <v>3519</v>
      </c>
      <c r="DJ28" s="76">
        <v>2700</v>
      </c>
      <c r="DK28" s="76">
        <f>5371-DJ28</f>
        <v>2671</v>
      </c>
    </row>
    <row r="29" spans="1:115" ht="16.5" x14ac:dyDescent="0.25">
      <c r="A29" s="71" t="s">
        <v>46</v>
      </c>
      <c r="B29" s="49" t="e">
        <f>#REF!</f>
        <v>#REF!</v>
      </c>
      <c r="C29" s="72" t="e">
        <f>#REF!</f>
        <v>#REF!</v>
      </c>
      <c r="D29" s="72"/>
      <c r="E29" s="55" t="e">
        <f>#REF!</f>
        <v>#REF!</v>
      </c>
      <c r="F29" s="55" t="e">
        <f>C29/C31*100</f>
        <v>#REF!</v>
      </c>
      <c r="G29" s="73" t="s">
        <v>55</v>
      </c>
      <c r="H29" s="74">
        <v>1383</v>
      </c>
      <c r="I29" s="74">
        <v>1752</v>
      </c>
      <c r="J29" s="74">
        <v>2669</v>
      </c>
      <c r="K29" s="74">
        <v>2226</v>
      </c>
      <c r="L29" s="74">
        <v>1365</v>
      </c>
      <c r="M29" s="74">
        <v>1856</v>
      </c>
      <c r="N29" s="74">
        <v>2686</v>
      </c>
      <c r="O29" s="74">
        <v>2182</v>
      </c>
      <c r="P29" s="74">
        <v>1672</v>
      </c>
      <c r="Q29" s="74">
        <v>1752</v>
      </c>
      <c r="R29" s="74">
        <v>2555</v>
      </c>
      <c r="S29" s="74">
        <v>1755</v>
      </c>
      <c r="T29" s="74">
        <v>1600</v>
      </c>
      <c r="U29" s="74">
        <v>1821</v>
      </c>
      <c r="V29" s="74">
        <v>2705</v>
      </c>
      <c r="W29" s="74">
        <v>1746</v>
      </c>
      <c r="X29" s="74">
        <v>1356</v>
      </c>
      <c r="Y29" s="74">
        <v>1657</v>
      </c>
      <c r="Z29" s="74">
        <v>2159</v>
      </c>
      <c r="AA29" s="74">
        <v>1580</v>
      </c>
      <c r="AB29" s="74">
        <v>1256</v>
      </c>
      <c r="AC29" s="74">
        <v>1748</v>
      </c>
      <c r="AD29" s="74">
        <v>2311</v>
      </c>
      <c r="AE29" s="74">
        <v>1681</v>
      </c>
      <c r="AF29" s="74">
        <v>1486</v>
      </c>
      <c r="AG29" s="74">
        <v>2039</v>
      </c>
      <c r="AH29" s="75">
        <v>2667</v>
      </c>
      <c r="AI29" s="75">
        <v>2687</v>
      </c>
      <c r="AJ29" s="75">
        <v>2181</v>
      </c>
      <c r="AK29" s="75">
        <v>2695</v>
      </c>
      <c r="AL29" s="75">
        <v>3950</v>
      </c>
      <c r="AM29" s="75">
        <v>3372</v>
      </c>
      <c r="AN29" s="75">
        <v>2664</v>
      </c>
      <c r="AO29" s="75">
        <v>3291</v>
      </c>
      <c r="AP29" s="76">
        <v>4263</v>
      </c>
      <c r="AQ29" s="76">
        <v>3654</v>
      </c>
      <c r="AR29" s="76">
        <v>3012</v>
      </c>
      <c r="AS29" s="76">
        <v>3149</v>
      </c>
      <c r="AT29" s="76">
        <v>4063</v>
      </c>
      <c r="AU29" s="76">
        <v>3870</v>
      </c>
      <c r="AV29" s="76">
        <v>2735</v>
      </c>
      <c r="AW29" s="76">
        <v>3111</v>
      </c>
      <c r="AX29" s="76">
        <v>3845</v>
      </c>
      <c r="AY29" s="76">
        <v>3435</v>
      </c>
      <c r="AZ29" s="76">
        <v>2684</v>
      </c>
      <c r="BA29" s="76">
        <v>3045</v>
      </c>
      <c r="BB29" s="76">
        <f>9589-BA29-AZ29</f>
        <v>3860</v>
      </c>
      <c r="BC29" s="76">
        <f>13405-AZ29-BA29-BB29</f>
        <v>3816</v>
      </c>
      <c r="BD29" s="76">
        <v>2797</v>
      </c>
      <c r="BE29" s="77">
        <v>3187</v>
      </c>
      <c r="BF29" s="77">
        <v>3451</v>
      </c>
      <c r="BG29" s="77">
        <v>3798</v>
      </c>
      <c r="BH29" s="77">
        <v>3021</v>
      </c>
      <c r="BI29" s="76">
        <v>3412</v>
      </c>
      <c r="BJ29" s="76">
        <v>3938</v>
      </c>
      <c r="BK29" s="76">
        <f>14139-BH29-BI29-BJ29</f>
        <v>3768</v>
      </c>
      <c r="BL29" s="76">
        <v>2920</v>
      </c>
      <c r="BM29" s="76">
        <v>2969</v>
      </c>
      <c r="BN29" s="76">
        <v>3789</v>
      </c>
      <c r="BO29" s="76">
        <v>3346</v>
      </c>
      <c r="DF29" s="76">
        <v>2587</v>
      </c>
      <c r="DG29" s="76">
        <v>2109</v>
      </c>
      <c r="DH29" s="76">
        <v>3552</v>
      </c>
      <c r="DI29" s="76">
        <f>11692-DH29-DG29-DF29</f>
        <v>3444</v>
      </c>
      <c r="DJ29" s="76">
        <v>2407</v>
      </c>
      <c r="DK29" s="76">
        <f>5107-DJ29</f>
        <v>2700</v>
      </c>
    </row>
    <row r="30" spans="1:115" ht="17.25" thickBot="1" x14ac:dyDescent="0.3">
      <c r="A30" s="71" t="s">
        <v>47</v>
      </c>
      <c r="B30" s="49" t="e">
        <f>#REF!</f>
        <v>#REF!</v>
      </c>
      <c r="C30" s="72" t="e">
        <f>#REF!</f>
        <v>#REF!</v>
      </c>
      <c r="D30" s="72"/>
      <c r="E30" s="55" t="e">
        <f>#REF!</f>
        <v>#REF!</v>
      </c>
      <c r="F30" s="55" t="e">
        <f>C30/C31*100</f>
        <v>#REF!</v>
      </c>
      <c r="G30" s="78" t="s">
        <v>167</v>
      </c>
      <c r="H30" s="79">
        <f t="shared" ref="H30:Y30" si="3">H29-H28</f>
        <v>686</v>
      </c>
      <c r="I30" s="79">
        <f t="shared" si="3"/>
        <v>1077</v>
      </c>
      <c r="J30" s="79">
        <f t="shared" si="3"/>
        <v>2050</v>
      </c>
      <c r="K30" s="79">
        <f t="shared" si="3"/>
        <v>1400</v>
      </c>
      <c r="L30" s="79">
        <f t="shared" si="3"/>
        <v>710</v>
      </c>
      <c r="M30" s="79">
        <f t="shared" si="3"/>
        <v>1041</v>
      </c>
      <c r="N30" s="79">
        <f t="shared" si="3"/>
        <v>2005</v>
      </c>
      <c r="O30" s="79">
        <f t="shared" si="3"/>
        <v>1171</v>
      </c>
      <c r="P30" s="79">
        <f t="shared" si="3"/>
        <v>810</v>
      </c>
      <c r="Q30" s="79">
        <f t="shared" si="3"/>
        <v>887</v>
      </c>
      <c r="R30" s="79">
        <f t="shared" si="3"/>
        <v>1652</v>
      </c>
      <c r="S30" s="79">
        <f t="shared" si="3"/>
        <v>926</v>
      </c>
      <c r="T30" s="79">
        <f t="shared" si="3"/>
        <v>643</v>
      </c>
      <c r="U30" s="79">
        <f t="shared" si="3"/>
        <v>772</v>
      </c>
      <c r="V30" s="79">
        <f t="shared" si="3"/>
        <v>1690</v>
      </c>
      <c r="W30" s="79">
        <f t="shared" si="3"/>
        <v>597</v>
      </c>
      <c r="X30" s="79">
        <f t="shared" si="3"/>
        <v>755</v>
      </c>
      <c r="Y30" s="79">
        <f t="shared" si="3"/>
        <v>588</v>
      </c>
      <c r="Z30" s="79">
        <f>Z28-Z29</f>
        <v>-1220</v>
      </c>
      <c r="AA30" s="79">
        <f t="shared" ref="AA30:AM30" si="4">AA28-AA29</f>
        <v>-1028</v>
      </c>
      <c r="AB30" s="79">
        <f t="shared" si="4"/>
        <v>-401</v>
      </c>
      <c r="AC30" s="79">
        <f t="shared" si="4"/>
        <v>-772</v>
      </c>
      <c r="AD30" s="79">
        <f t="shared" si="4"/>
        <v>-919</v>
      </c>
      <c r="AE30" s="79">
        <f t="shared" si="4"/>
        <v>-556</v>
      </c>
      <c r="AF30" s="79">
        <f t="shared" si="4"/>
        <v>716</v>
      </c>
      <c r="AG30" s="79">
        <f t="shared" si="4"/>
        <v>-35</v>
      </c>
      <c r="AH30" s="80">
        <f t="shared" si="4"/>
        <v>-164</v>
      </c>
      <c r="AI30" s="80">
        <f t="shared" si="4"/>
        <v>265</v>
      </c>
      <c r="AJ30" s="80">
        <f t="shared" si="4"/>
        <v>573</v>
      </c>
      <c r="AK30" s="80">
        <f t="shared" si="4"/>
        <v>-110</v>
      </c>
      <c r="AL30" s="80">
        <f t="shared" si="4"/>
        <v>-1271</v>
      </c>
      <c r="AM30" s="80">
        <f t="shared" si="4"/>
        <v>-403</v>
      </c>
      <c r="AN30" s="80">
        <f t="shared" ref="AN30:AS30" si="5">AN28-AN29</f>
        <v>185</v>
      </c>
      <c r="AO30" s="80">
        <f t="shared" si="5"/>
        <v>-1182</v>
      </c>
      <c r="AP30" s="58">
        <f t="shared" si="5"/>
        <v>-1071</v>
      </c>
      <c r="AQ30" s="58">
        <f t="shared" si="5"/>
        <v>-796</v>
      </c>
      <c r="AR30" s="58">
        <f t="shared" si="5"/>
        <v>-760</v>
      </c>
      <c r="AS30" s="58">
        <f t="shared" si="5"/>
        <v>405</v>
      </c>
      <c r="AT30" s="58">
        <f t="shared" ref="AT30:BD30" si="6">AT28-AT29</f>
        <v>-1081</v>
      </c>
      <c r="AU30" s="58">
        <f t="shared" si="6"/>
        <v>-602</v>
      </c>
      <c r="AV30" s="58">
        <f t="shared" si="6"/>
        <v>-399</v>
      </c>
      <c r="AW30" s="58">
        <f t="shared" si="6"/>
        <v>363</v>
      </c>
      <c r="AX30" s="58">
        <f t="shared" si="6"/>
        <v>-688</v>
      </c>
      <c r="AY30" s="58">
        <f t="shared" si="6"/>
        <v>184</v>
      </c>
      <c r="AZ30" s="58">
        <f t="shared" si="6"/>
        <v>158</v>
      </c>
      <c r="BA30" s="58">
        <f t="shared" si="6"/>
        <v>86</v>
      </c>
      <c r="BB30" s="58">
        <f t="shared" si="6"/>
        <v>-830</v>
      </c>
      <c r="BC30" s="58">
        <f t="shared" si="6"/>
        <v>-350</v>
      </c>
      <c r="BD30" s="58">
        <f t="shared" si="6"/>
        <v>794</v>
      </c>
      <c r="BE30" s="58">
        <v>784</v>
      </c>
      <c r="BF30" s="58">
        <v>357</v>
      </c>
      <c r="BG30" s="58">
        <v>162</v>
      </c>
      <c r="BH30" s="58">
        <v>781</v>
      </c>
      <c r="BI30" s="58">
        <v>529</v>
      </c>
      <c r="BJ30" s="58">
        <f t="shared" ref="BJ30:BO30" si="7">BJ28-BJ29</f>
        <v>-366</v>
      </c>
      <c r="BK30" s="58">
        <f t="shared" si="7"/>
        <v>-95</v>
      </c>
      <c r="BL30" s="58">
        <f t="shared" si="7"/>
        <v>1</v>
      </c>
      <c r="BM30" s="58">
        <f t="shared" si="7"/>
        <v>-114</v>
      </c>
      <c r="BN30" s="58">
        <f t="shared" si="7"/>
        <v>-428</v>
      </c>
      <c r="BO30" s="58">
        <f t="shared" si="7"/>
        <v>102</v>
      </c>
      <c r="DF30" s="58">
        <f t="shared" ref="DF30:DK30" si="8">DF28-DF29</f>
        <v>262</v>
      </c>
      <c r="DG30" s="58">
        <f t="shared" si="8"/>
        <v>-52</v>
      </c>
      <c r="DH30" s="58">
        <f t="shared" si="8"/>
        <v>-542</v>
      </c>
      <c r="DI30" s="58">
        <f t="shared" si="8"/>
        <v>75</v>
      </c>
      <c r="DJ30" s="58">
        <f t="shared" si="8"/>
        <v>293</v>
      </c>
      <c r="DK30" s="58">
        <f t="shared" si="8"/>
        <v>-29</v>
      </c>
    </row>
    <row r="31" spans="1:115" ht="16.5" thickBot="1" x14ac:dyDescent="0.3">
      <c r="A31" s="81" t="s">
        <v>35</v>
      </c>
      <c r="B31" s="82" t="e">
        <f>SUM(B28:B30)</f>
        <v>#REF!</v>
      </c>
      <c r="C31" s="82" t="e">
        <f>SUM(C28:C30)</f>
        <v>#REF!</v>
      </c>
      <c r="D31" s="82"/>
      <c r="E31" s="83" t="e">
        <f>SUM(E28:E30)</f>
        <v>#REF!</v>
      </c>
      <c r="F31" s="83" t="e">
        <f>SUM(F28:F30)</f>
        <v>#REF!</v>
      </c>
    </row>
    <row r="32" spans="1:115" ht="13.5" thickBot="1" x14ac:dyDescent="0.25">
      <c r="A32" s="13"/>
      <c r="B32" s="13"/>
    </row>
    <row r="33" spans="1:48" ht="27" customHeight="1" x14ac:dyDescent="0.2">
      <c r="A33" s="1044" t="s">
        <v>554</v>
      </c>
      <c r="B33" s="1048" t="str">
        <f>B1</f>
        <v>На 01.09.2020 г.</v>
      </c>
      <c r="C33" s="1049"/>
      <c r="E33" s="152" t="s">
        <v>555</v>
      </c>
      <c r="F33" s="153" t="str">
        <f>B1</f>
        <v>На 01.09.2020 г.</v>
      </c>
      <c r="G33" s="154" t="str">
        <f>C1</f>
        <v>На 01.09.2021 г.</v>
      </c>
    </row>
    <row r="34" spans="1:48" ht="15.75" customHeight="1" x14ac:dyDescent="0.2">
      <c r="A34" s="1045"/>
      <c r="B34" s="155" t="e">
        <f>SUM(B35:B40)</f>
        <v>#REF!</v>
      </c>
      <c r="C34" s="156" t="e">
        <f>SUM(C35:C40)</f>
        <v>#REF!</v>
      </c>
      <c r="D34" s="157"/>
      <c r="E34" s="158" t="s">
        <v>188</v>
      </c>
      <c r="F34" s="159" t="e">
        <f>B35</f>
        <v>#REF!</v>
      </c>
      <c r="G34" s="160" t="e">
        <f>B45</f>
        <v>#REF!</v>
      </c>
      <c r="H34" s="14"/>
      <c r="I34" s="19"/>
      <c r="J34" s="20"/>
      <c r="K34" s="20"/>
    </row>
    <row r="35" spans="1:48" ht="16.5" x14ac:dyDescent="0.25">
      <c r="A35" s="158" t="s">
        <v>189</v>
      </c>
      <c r="B35" s="161" t="e">
        <f>C35*$B$41/$C$41</f>
        <v>#REF!</v>
      </c>
      <c r="C35" s="16" t="e">
        <f>#REF!</f>
        <v>#REF!</v>
      </c>
      <c r="D35" s="12"/>
      <c r="E35" s="158" t="s">
        <v>187</v>
      </c>
      <c r="F35" s="159" t="e">
        <f t="shared" ref="F35:F39" si="9">B36</f>
        <v>#REF!</v>
      </c>
      <c r="G35" s="160" t="e">
        <f t="shared" ref="G35:G38" si="10">B46</f>
        <v>#REF!</v>
      </c>
      <c r="H35" s="14"/>
      <c r="I35" s="19"/>
      <c r="J35" s="20"/>
      <c r="K35" s="20"/>
      <c r="AT35" s="21"/>
      <c r="AU35" s="21"/>
      <c r="AV35" s="21"/>
    </row>
    <row r="36" spans="1:48" ht="16.5" x14ac:dyDescent="0.25">
      <c r="A36" s="158" t="s">
        <v>191</v>
      </c>
      <c r="B36" s="161" t="e">
        <f t="shared" ref="B36:B40" si="11">C36*$B$41/$C$41</f>
        <v>#REF!</v>
      </c>
      <c r="C36" s="16" t="e">
        <f>#REF!</f>
        <v>#REF!</v>
      </c>
      <c r="D36" s="12"/>
      <c r="E36" s="158" t="s">
        <v>237</v>
      </c>
      <c r="F36" s="159" t="e">
        <f t="shared" si="9"/>
        <v>#REF!</v>
      </c>
      <c r="G36" s="160" t="e">
        <f t="shared" si="10"/>
        <v>#REF!</v>
      </c>
      <c r="H36" s="14"/>
      <c r="I36" s="19"/>
      <c r="J36" s="20"/>
      <c r="K36" s="20"/>
      <c r="AT36" s="21"/>
      <c r="AU36" s="21"/>
      <c r="AV36" s="21"/>
    </row>
    <row r="37" spans="1:48" ht="16.5" x14ac:dyDescent="0.25">
      <c r="A37" s="25" t="s">
        <v>551</v>
      </c>
      <c r="B37" s="161" t="e">
        <f t="shared" si="11"/>
        <v>#REF!</v>
      </c>
      <c r="C37" s="16" t="e">
        <f>#REF!</f>
        <v>#REF!</v>
      </c>
      <c r="D37" s="12"/>
      <c r="E37" s="25" t="s">
        <v>193</v>
      </c>
      <c r="F37" s="159" t="e">
        <f t="shared" si="9"/>
        <v>#REF!</v>
      </c>
      <c r="G37" s="160" t="e">
        <f t="shared" si="10"/>
        <v>#REF!</v>
      </c>
      <c r="H37" s="14"/>
      <c r="I37" s="19"/>
      <c r="J37" s="20"/>
      <c r="K37" s="20"/>
    </row>
    <row r="38" spans="1:48" ht="16.5" x14ac:dyDescent="0.25">
      <c r="A38" s="25" t="s">
        <v>193</v>
      </c>
      <c r="B38" s="161" t="e">
        <f t="shared" si="11"/>
        <v>#REF!</v>
      </c>
      <c r="C38" s="16" t="e">
        <f>C41-C35-C36-C37-C39-C40</f>
        <v>#REF!</v>
      </c>
      <c r="D38" s="12"/>
      <c r="E38" s="25" t="s">
        <v>236</v>
      </c>
      <c r="F38" s="159" t="e">
        <f t="shared" si="9"/>
        <v>#REF!</v>
      </c>
      <c r="G38" s="160" t="e">
        <f t="shared" si="10"/>
        <v>#REF!</v>
      </c>
      <c r="H38" s="14"/>
      <c r="I38" s="19"/>
      <c r="J38" s="20"/>
      <c r="K38" s="20"/>
    </row>
    <row r="39" spans="1:48" ht="16.5" x14ac:dyDescent="0.25">
      <c r="A39" s="25" t="s">
        <v>192</v>
      </c>
      <c r="B39" s="161" t="e">
        <f t="shared" si="11"/>
        <v>#REF!</v>
      </c>
      <c r="C39" s="16" t="e">
        <f>#REF!</f>
        <v>#REF!</v>
      </c>
      <c r="D39" s="12"/>
      <c r="E39" s="25" t="s">
        <v>556</v>
      </c>
      <c r="F39" s="159" t="e">
        <f t="shared" si="9"/>
        <v>#REF!</v>
      </c>
      <c r="G39" s="160" t="e">
        <f>B50</f>
        <v>#REF!</v>
      </c>
      <c r="H39" s="14"/>
      <c r="I39" s="19"/>
      <c r="J39" s="20"/>
      <c r="K39" s="20"/>
    </row>
    <row r="40" spans="1:48" ht="17.25" thickBot="1" x14ac:dyDescent="0.3">
      <c r="A40" s="25" t="s">
        <v>190</v>
      </c>
      <c r="B40" s="161" t="e">
        <f t="shared" si="11"/>
        <v>#REF!</v>
      </c>
      <c r="C40" s="16" t="e">
        <f>#REF!</f>
        <v>#REF!</v>
      </c>
      <c r="D40" s="12"/>
      <c r="E40" s="162" t="s">
        <v>552</v>
      </c>
      <c r="F40" s="163" t="e">
        <f>SUM(F34:F39)</f>
        <v>#REF!</v>
      </c>
      <c r="G40" s="164" t="e">
        <f>SUM(G34:G39)</f>
        <v>#REF!</v>
      </c>
      <c r="H40" s="14"/>
      <c r="I40" s="14"/>
    </row>
    <row r="41" spans="1:48" ht="16.5" x14ac:dyDescent="0.25">
      <c r="A41" s="165" t="s">
        <v>35</v>
      </c>
      <c r="B41" s="166">
        <v>100</v>
      </c>
      <c r="C41" s="167" t="e">
        <f>#REF!</f>
        <v>#REF!</v>
      </c>
      <c r="D41" s="12"/>
      <c r="E41" s="13"/>
      <c r="F41" s="13"/>
      <c r="G41" s="13"/>
    </row>
    <row r="42" spans="1:48" ht="17.25" thickBot="1" x14ac:dyDescent="0.3">
      <c r="A42" s="168" t="s">
        <v>552</v>
      </c>
      <c r="B42" s="169" t="e">
        <f>B34-B41</f>
        <v>#REF!</v>
      </c>
      <c r="C42" s="170" t="e">
        <f>C34-C41</f>
        <v>#REF!</v>
      </c>
      <c r="D42" s="12"/>
      <c r="E42" s="13"/>
      <c r="F42" s="13"/>
      <c r="G42" s="13"/>
    </row>
    <row r="43" spans="1:48" ht="16.5" x14ac:dyDescent="0.2">
      <c r="A43" s="1044" t="s">
        <v>553</v>
      </c>
      <c r="B43" s="1046" t="str">
        <f>C1</f>
        <v>На 01.09.2021 г.</v>
      </c>
      <c r="C43" s="1047"/>
      <c r="D43" s="12"/>
      <c r="E43" s="171"/>
    </row>
    <row r="44" spans="1:48" ht="28.5" customHeight="1" x14ac:dyDescent="0.25">
      <c r="A44" s="1045"/>
      <c r="B44" s="155" t="e">
        <f>SUM(B45:B50)</f>
        <v>#REF!</v>
      </c>
      <c r="C44" s="156" t="e">
        <f>SUM(C45:C50)</f>
        <v>#REF!</v>
      </c>
      <c r="D44" s="17"/>
      <c r="E44" s="17"/>
    </row>
    <row r="45" spans="1:48" ht="16.5" x14ac:dyDescent="0.25">
      <c r="A45" s="158" t="s">
        <v>189</v>
      </c>
      <c r="B45" s="161" t="e">
        <f>C45*$B$51/$C$51</f>
        <v>#REF!</v>
      </c>
      <c r="C45" s="16" t="e">
        <f>#REF!</f>
        <v>#REF!</v>
      </c>
      <c r="D45" s="172"/>
      <c r="E45" s="171"/>
    </row>
    <row r="46" spans="1:48" ht="16.5" x14ac:dyDescent="0.25">
      <c r="A46" s="158" t="s">
        <v>191</v>
      </c>
      <c r="B46" s="161" t="e">
        <f t="shared" ref="B46:B50" si="12">C46*$B$51/$C$51</f>
        <v>#REF!</v>
      </c>
      <c r="C46" s="16" t="e">
        <f>#REF!</f>
        <v>#REF!</v>
      </c>
      <c r="D46" s="173"/>
      <c r="E46" s="17"/>
    </row>
    <row r="47" spans="1:48" ht="16.5" x14ac:dyDescent="0.25">
      <c r="A47" s="25" t="s">
        <v>551</v>
      </c>
      <c r="B47" s="161" t="e">
        <f t="shared" si="12"/>
        <v>#REF!</v>
      </c>
      <c r="C47" s="16" t="e">
        <f>#REF!</f>
        <v>#REF!</v>
      </c>
      <c r="D47" s="173"/>
      <c r="E47" s="17"/>
    </row>
    <row r="48" spans="1:48" ht="16.5" x14ac:dyDescent="0.25">
      <c r="A48" s="25" t="s">
        <v>193</v>
      </c>
      <c r="B48" s="161" t="e">
        <f t="shared" si="12"/>
        <v>#REF!</v>
      </c>
      <c r="C48" s="16" t="e">
        <f>C51-C45-C46-C47-C49-C50</f>
        <v>#REF!</v>
      </c>
      <c r="D48" s="174"/>
      <c r="E48" s="13"/>
      <c r="F48" s="22"/>
    </row>
    <row r="49" spans="1:15" ht="16.5" x14ac:dyDescent="0.25">
      <c r="A49" s="25" t="s">
        <v>192</v>
      </c>
      <c r="B49" s="161" t="e">
        <f t="shared" si="12"/>
        <v>#REF!</v>
      </c>
      <c r="C49" s="16" t="e">
        <f>#REF!</f>
        <v>#REF!</v>
      </c>
      <c r="D49" s="174"/>
      <c r="E49" s="13"/>
    </row>
    <row r="50" spans="1:15" ht="17.25" thickBot="1" x14ac:dyDescent="0.3">
      <c r="A50" s="25" t="s">
        <v>190</v>
      </c>
      <c r="B50" s="161" t="e">
        <f t="shared" si="12"/>
        <v>#REF!</v>
      </c>
      <c r="C50" s="16" t="e">
        <f>#REF!</f>
        <v>#REF!</v>
      </c>
      <c r="D50" s="174"/>
      <c r="E50" s="13"/>
      <c r="J50" s="1056" t="s">
        <v>179</v>
      </c>
      <c r="K50" s="1056"/>
      <c r="L50" s="1053" t="s">
        <v>183</v>
      </c>
      <c r="M50" s="1053"/>
      <c r="N50" s="1053" t="s">
        <v>184</v>
      </c>
      <c r="O50" s="1053"/>
    </row>
    <row r="51" spans="1:15" ht="16.5" x14ac:dyDescent="0.25">
      <c r="A51" s="175" t="s">
        <v>35</v>
      </c>
      <c r="B51" s="176">
        <v>100</v>
      </c>
      <c r="C51" s="167" t="e">
        <f>#REF!</f>
        <v>#REF!</v>
      </c>
      <c r="D51" s="174"/>
      <c r="E51" s="13"/>
      <c r="I51" s="26"/>
      <c r="J51" s="27" t="str">
        <f>B1</f>
        <v>На 01.09.2020 г.</v>
      </c>
      <c r="K51" s="28" t="str">
        <f>C1</f>
        <v>На 01.09.2021 г.</v>
      </c>
      <c r="L51" s="27" t="str">
        <f>B1</f>
        <v>На 01.09.2020 г.</v>
      </c>
      <c r="M51" s="28" t="str">
        <f>C1</f>
        <v>На 01.09.2021 г.</v>
      </c>
      <c r="N51" s="27" t="str">
        <f>B1</f>
        <v>На 01.09.2020 г.</v>
      </c>
      <c r="O51" s="29" t="str">
        <f>C1</f>
        <v>На 01.09.2021 г.</v>
      </c>
    </row>
    <row r="52" spans="1:15" ht="17.25" thickBot="1" x14ac:dyDescent="0.3">
      <c r="A52" s="177" t="s">
        <v>552</v>
      </c>
      <c r="B52" s="178" t="e">
        <f>B44-B51</f>
        <v>#REF!</v>
      </c>
      <c r="C52" s="179" t="e">
        <f>C44-C51</f>
        <v>#REF!</v>
      </c>
      <c r="D52" s="174"/>
      <c r="E52" s="13"/>
      <c r="I52" s="30"/>
      <c r="J52" s="31"/>
      <c r="K52" s="32"/>
      <c r="L52" s="31"/>
      <c r="M52" s="32"/>
      <c r="N52" s="31"/>
      <c r="O52" s="33"/>
    </row>
    <row r="53" spans="1:15" ht="17.25" thickBot="1" x14ac:dyDescent="0.3">
      <c r="A53" s="45"/>
      <c r="B53" s="84"/>
      <c r="C53" s="85"/>
      <c r="D53" s="12"/>
      <c r="I53" s="86" t="s">
        <v>48</v>
      </c>
      <c r="J53" s="87" t="e">
        <f>'[2]ДКВ (стр'!C15</f>
        <v>#REF!</v>
      </c>
      <c r="K53" s="88" t="e">
        <f>'[2]ДКВ (стр'!D15</f>
        <v>#REF!</v>
      </c>
      <c r="L53" s="87" t="e">
        <f>#REF!</f>
        <v>#REF!</v>
      </c>
      <c r="M53" s="88" t="e">
        <f>#REF!</f>
        <v>#REF!</v>
      </c>
      <c r="N53" s="87" t="e">
        <f>L53/J53*100</f>
        <v>#REF!</v>
      </c>
      <c r="O53" s="89" t="e">
        <f>M53/K53*100</f>
        <v>#REF!</v>
      </c>
    </row>
    <row r="54" spans="1:15" ht="16.5" x14ac:dyDescent="0.25">
      <c r="A54" s="1040" t="s">
        <v>499</v>
      </c>
      <c r="B54" s="90" t="str">
        <f>C1</f>
        <v>На 01.09.2021 г.</v>
      </c>
      <c r="C54" s="1042" t="s">
        <v>498</v>
      </c>
      <c r="D54" s="1057" t="str">
        <f>C1</f>
        <v>На 01.09.2021 г.</v>
      </c>
      <c r="E54" s="1058"/>
      <c r="I54" s="86" t="s">
        <v>132</v>
      </c>
      <c r="J54" s="87"/>
      <c r="K54" s="88"/>
      <c r="L54" s="87"/>
      <c r="M54" s="88"/>
      <c r="N54" s="87"/>
      <c r="O54" s="89"/>
    </row>
    <row r="55" spans="1:15" ht="31.5" x14ac:dyDescent="0.2">
      <c r="A55" s="1041"/>
      <c r="B55" s="91" t="e">
        <f>SUM(B57:B67)</f>
        <v>#REF!</v>
      </c>
      <c r="C55" s="1043"/>
      <c r="D55" s="92" t="s">
        <v>62</v>
      </c>
      <c r="E55" s="93" t="s">
        <v>498</v>
      </c>
      <c r="I55" s="86" t="s">
        <v>133</v>
      </c>
      <c r="J55" s="87" t="e">
        <f>#REF!</f>
        <v>#REF!</v>
      </c>
      <c r="K55" s="88" t="e">
        <f>#REF!</f>
        <v>#REF!</v>
      </c>
      <c r="L55" s="87" t="e">
        <f>#REF!</f>
        <v>#REF!</v>
      </c>
      <c r="M55" s="88" t="e">
        <f>#REF!</f>
        <v>#REF!</v>
      </c>
      <c r="N55" s="87" t="e">
        <f>L55/J55*100</f>
        <v>#REF!</v>
      </c>
      <c r="O55" s="89" t="e">
        <f>M55/K55*100</f>
        <v>#REF!</v>
      </c>
    </row>
    <row r="56" spans="1:15" ht="27" customHeight="1" x14ac:dyDescent="0.3">
      <c r="A56" s="94" t="s">
        <v>135</v>
      </c>
      <c r="B56" s="95" t="e">
        <f>#REF!</f>
        <v>#REF!</v>
      </c>
      <c r="C56" s="96"/>
      <c r="D56" s="97" t="e">
        <f>#REF!</f>
        <v>#REF!</v>
      </c>
      <c r="E56" s="96"/>
      <c r="F56" s="1059" t="s">
        <v>558</v>
      </c>
      <c r="G56" s="1060"/>
      <c r="I56" s="98" t="s">
        <v>59</v>
      </c>
      <c r="J56" s="87" t="e">
        <f>#REF!</f>
        <v>#REF!</v>
      </c>
      <c r="K56" s="88" t="e">
        <f>#REF!</f>
        <v>#REF!</v>
      </c>
      <c r="L56" s="87" t="e">
        <f>#REF!</f>
        <v>#REF!</v>
      </c>
      <c r="M56" s="88" t="e">
        <f>#REF!</f>
        <v>#REF!</v>
      </c>
      <c r="N56" s="87" t="e">
        <f t="shared" ref="N56:O57" si="13">L56/J56*100</f>
        <v>#REF!</v>
      </c>
      <c r="O56" s="89" t="e">
        <f t="shared" si="13"/>
        <v>#REF!</v>
      </c>
    </row>
    <row r="57" spans="1:15" ht="16.5" thickBot="1" x14ac:dyDescent="0.25">
      <c r="A57" s="99" t="s">
        <v>56</v>
      </c>
      <c r="B57" s="100" t="e">
        <f>#REF!</f>
        <v>#REF!</v>
      </c>
      <c r="C57" s="101" t="e">
        <f>#REF!</f>
        <v>#REF!</v>
      </c>
      <c r="D57" s="97" t="e">
        <f>#REF!</f>
        <v>#REF!</v>
      </c>
      <c r="E57" s="221" t="e">
        <f>D57/$D$56*100</f>
        <v>#REF!</v>
      </c>
      <c r="F57" s="102" t="e">
        <f>B57*100/$B$56</f>
        <v>#REF!</v>
      </c>
      <c r="G57" s="103" t="e">
        <f>C57-F57</f>
        <v>#REF!</v>
      </c>
      <c r="H57" s="104"/>
      <c r="I57" s="105" t="s">
        <v>131</v>
      </c>
      <c r="J57" s="106" t="e">
        <f>#REF!</f>
        <v>#REF!</v>
      </c>
      <c r="K57" s="107" t="e">
        <f>#REF!</f>
        <v>#REF!</v>
      </c>
      <c r="L57" s="106" t="e">
        <f>#REF!</f>
        <v>#REF!</v>
      </c>
      <c r="M57" s="107" t="e">
        <f>#REF!</f>
        <v>#REF!</v>
      </c>
      <c r="N57" s="106" t="e">
        <f t="shared" si="13"/>
        <v>#REF!</v>
      </c>
      <c r="O57" s="108" t="e">
        <f>M57/K57*100</f>
        <v>#REF!</v>
      </c>
    </row>
    <row r="58" spans="1:15" ht="15.75" x14ac:dyDescent="0.2">
      <c r="A58" s="99" t="s">
        <v>57</v>
      </c>
      <c r="B58" s="100" t="e">
        <f>#REF!</f>
        <v>#REF!</v>
      </c>
      <c r="C58" s="101" t="e">
        <f>#REF!</f>
        <v>#REF!</v>
      </c>
      <c r="D58" s="97"/>
      <c r="E58" s="221"/>
      <c r="F58" s="102" t="e">
        <f t="shared" ref="F58:F66" si="14">B58*100/$B$56</f>
        <v>#REF!</v>
      </c>
      <c r="G58" s="103" t="e">
        <f t="shared" ref="G58:G67" si="15">C58-F58</f>
        <v>#REF!</v>
      </c>
      <c r="H58" s="104"/>
    </row>
    <row r="59" spans="1:15" ht="15.75" x14ac:dyDescent="0.2">
      <c r="A59" s="99" t="s">
        <v>58</v>
      </c>
      <c r="B59" s="100" t="e">
        <f>#REF!</f>
        <v>#REF!</v>
      </c>
      <c r="C59" s="101" t="e">
        <f>#REF!</f>
        <v>#REF!</v>
      </c>
      <c r="D59" s="97"/>
      <c r="E59" s="221"/>
      <c r="F59" s="102" t="e">
        <f t="shared" si="14"/>
        <v>#REF!</v>
      </c>
      <c r="G59" s="103" t="e">
        <f t="shared" si="15"/>
        <v>#REF!</v>
      </c>
      <c r="H59" s="104"/>
      <c r="I59" s="53"/>
      <c r="J59" s="109" t="s">
        <v>177</v>
      </c>
      <c r="K59" s="109" t="s">
        <v>180</v>
      </c>
      <c r="L59" s="110" t="s">
        <v>181</v>
      </c>
      <c r="M59" s="110" t="s">
        <v>182</v>
      </c>
      <c r="N59" s="110" t="s">
        <v>178</v>
      </c>
      <c r="O59" s="110" t="s">
        <v>136</v>
      </c>
    </row>
    <row r="60" spans="1:15" ht="15.75" x14ac:dyDescent="0.2">
      <c r="A60" s="99" t="s">
        <v>60</v>
      </c>
      <c r="B60" s="100" t="e">
        <f>#REF!</f>
        <v>#REF!</v>
      </c>
      <c r="C60" s="101" t="e">
        <f>#REF!</f>
        <v>#REF!</v>
      </c>
      <c r="D60" s="97"/>
      <c r="E60" s="221"/>
      <c r="F60" s="102" t="e">
        <f t="shared" si="14"/>
        <v>#REF!</v>
      </c>
      <c r="G60" s="103" t="e">
        <f t="shared" si="15"/>
        <v>#REF!</v>
      </c>
      <c r="H60" s="104"/>
      <c r="I60" s="111" t="s">
        <v>48</v>
      </c>
      <c r="J60" s="112" t="e">
        <f>B61</f>
        <v>#REF!</v>
      </c>
      <c r="K60" s="113" t="e">
        <f>D61</f>
        <v>#REF!</v>
      </c>
      <c r="L60" s="112" t="e">
        <f>K60/N60*100</f>
        <v>#REF!</v>
      </c>
      <c r="M60" s="114" t="e">
        <f>J60/N60*100</f>
        <v>#REF!</v>
      </c>
      <c r="N60" s="114" t="e">
        <f>J60+K60</f>
        <v>#REF!</v>
      </c>
      <c r="O60" s="115" t="e">
        <f>L60+M60</f>
        <v>#REF!</v>
      </c>
    </row>
    <row r="61" spans="1:15" ht="15.75" x14ac:dyDescent="0.2">
      <c r="A61" s="99" t="s">
        <v>48</v>
      </c>
      <c r="B61" s="100" t="e">
        <f>#REF!</f>
        <v>#REF!</v>
      </c>
      <c r="C61" s="101" t="e">
        <f>#REF!</f>
        <v>#REF!</v>
      </c>
      <c r="D61" s="220" t="e">
        <f>#REF!</f>
        <v>#REF!</v>
      </c>
      <c r="E61" s="221" t="e">
        <f t="shared" ref="E61:E65" si="16">D61/$D$56*100</f>
        <v>#REF!</v>
      </c>
      <c r="F61" s="102" t="e">
        <f t="shared" si="14"/>
        <v>#REF!</v>
      </c>
      <c r="G61" s="103" t="e">
        <f t="shared" si="15"/>
        <v>#REF!</v>
      </c>
      <c r="H61" s="104"/>
      <c r="I61" s="111" t="s">
        <v>132</v>
      </c>
      <c r="J61" s="112">
        <f>B64</f>
        <v>0</v>
      </c>
      <c r="K61" s="113">
        <f>D64</f>
        <v>0</v>
      </c>
      <c r="L61" s="112" t="e">
        <f>K61/N61*100</f>
        <v>#DIV/0!</v>
      </c>
      <c r="M61" s="114" t="e">
        <f>J61/N61*100</f>
        <v>#DIV/0!</v>
      </c>
      <c r="N61" s="114">
        <f>J61+K61</f>
        <v>0</v>
      </c>
      <c r="O61" s="115" t="e">
        <f>L61+M61</f>
        <v>#DIV/0!</v>
      </c>
    </row>
    <row r="62" spans="1:15" ht="31.5" x14ac:dyDescent="0.2">
      <c r="A62" s="116" t="s">
        <v>131</v>
      </c>
      <c r="B62" s="100" t="e">
        <f>#REF!</f>
        <v>#REF!</v>
      </c>
      <c r="C62" s="101" t="e">
        <f>#REF!</f>
        <v>#REF!</v>
      </c>
      <c r="D62" s="220" t="e">
        <f>#REF!</f>
        <v>#REF!</v>
      </c>
      <c r="E62" s="221" t="e">
        <f t="shared" si="16"/>
        <v>#REF!</v>
      </c>
      <c r="F62" s="102" t="e">
        <f t="shared" si="14"/>
        <v>#REF!</v>
      </c>
      <c r="G62" s="103" t="e">
        <f t="shared" si="15"/>
        <v>#REF!</v>
      </c>
      <c r="H62" s="104"/>
      <c r="I62" s="111" t="s">
        <v>133</v>
      </c>
      <c r="J62" s="112" t="e">
        <f>B65</f>
        <v>#REF!</v>
      </c>
      <c r="K62" s="113" t="e">
        <f>D65</f>
        <v>#REF!</v>
      </c>
      <c r="L62" s="112" t="e">
        <f>K62/N62*100</f>
        <v>#REF!</v>
      </c>
      <c r="M62" s="114" t="e">
        <f>J62/N62*100</f>
        <v>#REF!</v>
      </c>
      <c r="N62" s="114" t="e">
        <f>J62+K62</f>
        <v>#REF!</v>
      </c>
      <c r="O62" s="115" t="e">
        <f>L62+M62</f>
        <v>#REF!</v>
      </c>
    </row>
    <row r="63" spans="1:15" ht="15.75" x14ac:dyDescent="0.2">
      <c r="A63" s="116" t="s">
        <v>130</v>
      </c>
      <c r="B63" s="100" t="e">
        <f>#REF!</f>
        <v>#REF!</v>
      </c>
      <c r="C63" s="101" t="e">
        <f>#REF!</f>
        <v>#REF!</v>
      </c>
      <c r="D63" s="97"/>
      <c r="E63" s="221"/>
      <c r="F63" s="102" t="e">
        <f t="shared" si="14"/>
        <v>#REF!</v>
      </c>
      <c r="G63" s="103" t="e">
        <f t="shared" si="15"/>
        <v>#REF!</v>
      </c>
      <c r="H63" s="104"/>
      <c r="I63" s="117" t="s">
        <v>59</v>
      </c>
      <c r="J63" s="112" t="e">
        <f>B67</f>
        <v>#REF!</v>
      </c>
      <c r="K63" s="113">
        <f>D67</f>
        <v>0</v>
      </c>
      <c r="L63" s="112" t="e">
        <f>K63/N63*100</f>
        <v>#REF!</v>
      </c>
      <c r="M63" s="114" t="e">
        <f>J63/N63*100</f>
        <v>#REF!</v>
      </c>
      <c r="N63" s="114" t="e">
        <f>J63+K63</f>
        <v>#REF!</v>
      </c>
      <c r="O63" s="115" t="e">
        <f>L63+M63</f>
        <v>#REF!</v>
      </c>
    </row>
    <row r="64" spans="1:15" ht="15.75" x14ac:dyDescent="0.2">
      <c r="A64" s="99" t="s">
        <v>132</v>
      </c>
      <c r="B64" s="100"/>
      <c r="C64" s="101"/>
      <c r="D64" s="97"/>
      <c r="E64" s="221"/>
      <c r="F64" s="102"/>
      <c r="G64" s="103"/>
      <c r="H64" s="104"/>
      <c r="I64" s="118" t="s">
        <v>131</v>
      </c>
      <c r="J64" s="113" t="e">
        <f>B62</f>
        <v>#REF!</v>
      </c>
      <c r="K64" s="113" t="e">
        <f>D62</f>
        <v>#REF!</v>
      </c>
      <c r="L64" s="112" t="e">
        <f>K64/N64*100</f>
        <v>#REF!</v>
      </c>
      <c r="M64" s="114" t="e">
        <f>J64/N64*100</f>
        <v>#REF!</v>
      </c>
      <c r="N64" s="114" t="e">
        <f>J64+K64</f>
        <v>#REF!</v>
      </c>
      <c r="O64" s="115" t="e">
        <f>L64+M64</f>
        <v>#REF!</v>
      </c>
    </row>
    <row r="65" spans="1:154" ht="31.5" x14ac:dyDescent="0.2">
      <c r="A65" s="99" t="s">
        <v>388</v>
      </c>
      <c r="B65" s="100" t="e">
        <f>#REF!</f>
        <v>#REF!</v>
      </c>
      <c r="C65" s="101" t="e">
        <f>#REF!</f>
        <v>#REF!</v>
      </c>
      <c r="D65" s="220" t="e">
        <f>#REF!</f>
        <v>#REF!</v>
      </c>
      <c r="E65" s="221" t="e">
        <f t="shared" si="16"/>
        <v>#REF!</v>
      </c>
      <c r="F65" s="102" t="e">
        <f t="shared" si="14"/>
        <v>#REF!</v>
      </c>
      <c r="G65" s="103" t="e">
        <f t="shared" si="15"/>
        <v>#REF!</v>
      </c>
      <c r="H65" s="104"/>
      <c r="L65" s="13"/>
      <c r="M65" s="13"/>
    </row>
    <row r="66" spans="1:154" ht="15.75" x14ac:dyDescent="0.2">
      <c r="A66" s="99" t="s">
        <v>570</v>
      </c>
      <c r="B66" s="100" t="e">
        <f>#REF!</f>
        <v>#REF!</v>
      </c>
      <c r="C66" s="101" t="e">
        <f>#REF!</f>
        <v>#REF!</v>
      </c>
      <c r="D66" s="97"/>
      <c r="E66" s="221"/>
      <c r="F66" s="102" t="e">
        <f t="shared" si="14"/>
        <v>#REF!</v>
      </c>
      <c r="G66" s="103"/>
      <c r="H66" s="104"/>
      <c r="L66" s="13"/>
      <c r="M66" s="13"/>
    </row>
    <row r="67" spans="1:154" ht="15.75" x14ac:dyDescent="0.2">
      <c r="A67" s="119" t="s">
        <v>263</v>
      </c>
      <c r="B67" s="100" t="e">
        <f>#REF!</f>
        <v>#REF!</v>
      </c>
      <c r="C67" s="101" t="e">
        <f>#REF!</f>
        <v>#REF!</v>
      </c>
      <c r="D67" s="97"/>
      <c r="E67" s="221"/>
      <c r="F67" s="102" t="e">
        <f>B67*100/$B$56</f>
        <v>#REF!</v>
      </c>
      <c r="G67" s="103" t="e">
        <f t="shared" si="15"/>
        <v>#REF!</v>
      </c>
      <c r="H67" s="104"/>
    </row>
    <row r="68" spans="1:154" ht="15.75" x14ac:dyDescent="0.25">
      <c r="A68" s="54" t="s">
        <v>82</v>
      </c>
      <c r="B68" s="109"/>
      <c r="C68" s="101"/>
      <c r="D68" s="219" t="e">
        <f>#REF!</f>
        <v>#REF!</v>
      </c>
      <c r="E68" s="221" t="e">
        <f>D68/$D$56*100</f>
        <v>#REF!</v>
      </c>
      <c r="F68" s="102"/>
      <c r="G68" s="103"/>
      <c r="H68" s="104"/>
    </row>
    <row r="69" spans="1:154" ht="15.75" x14ac:dyDescent="0.25">
      <c r="A69" s="54" t="s">
        <v>83</v>
      </c>
      <c r="B69" s="109"/>
      <c r="C69" s="101"/>
      <c r="D69" s="219" t="e">
        <f>#REF!</f>
        <v>#REF!</v>
      </c>
      <c r="E69" s="221" t="e">
        <f>D69/$D$56*100</f>
        <v>#REF!</v>
      </c>
      <c r="F69" s="102"/>
      <c r="G69" s="103"/>
      <c r="H69" s="104"/>
    </row>
    <row r="70" spans="1:154" ht="13.5" thickBot="1" x14ac:dyDescent="0.25">
      <c r="A70" s="120" t="s">
        <v>136</v>
      </c>
      <c r="B70" s="121" t="e">
        <f>B56-SUM(B57:B67)</f>
        <v>#REF!</v>
      </c>
      <c r="C70" s="122" t="e">
        <f>SUM(C57:C67)</f>
        <v>#REF!</v>
      </c>
      <c r="D70" s="123" t="e">
        <f>D56-D57-D61-D62-D65-D68-D69</f>
        <v>#REF!</v>
      </c>
      <c r="E70" s="124" t="e">
        <f>SUM(E57:E69)</f>
        <v>#REF!</v>
      </c>
      <c r="F70" s="125" t="e">
        <f>SUM(F57:F67)</f>
        <v>#REF!</v>
      </c>
      <c r="G70" s="126" t="e">
        <f>SUM(G57:G67)</f>
        <v>#REF!</v>
      </c>
      <c r="H70" s="104"/>
    </row>
    <row r="71" spans="1:154" ht="16.5" x14ac:dyDescent="0.25">
      <c r="A71" s="18"/>
      <c r="B71" s="127"/>
      <c r="C71" s="128"/>
    </row>
    <row r="72" spans="1:154" ht="13.5" thickBot="1" x14ac:dyDescent="0.25">
      <c r="H72" s="37"/>
      <c r="I72" s="37"/>
    </row>
    <row r="73" spans="1:154" s="7" customFormat="1" ht="30.75" customHeight="1" thickBot="1" x14ac:dyDescent="0.3">
      <c r="A73" s="223" t="s">
        <v>24</v>
      </c>
      <c r="B73" s="224" t="s">
        <v>837</v>
      </c>
      <c r="C73" s="225" t="s">
        <v>836</v>
      </c>
      <c r="D73" s="232"/>
      <c r="E73" s="232"/>
      <c r="H73" s="233"/>
      <c r="I73" s="233"/>
    </row>
    <row r="74" spans="1:154" s="7" customFormat="1" ht="13.5" customHeight="1" x14ac:dyDescent="0.25">
      <c r="A74" s="226" t="s">
        <v>257</v>
      </c>
      <c r="B74" s="227">
        <v>4870.2299999999996</v>
      </c>
      <c r="C74" s="227">
        <v>4364.9399999999996</v>
      </c>
      <c r="D74" s="232"/>
      <c r="E74" s="234"/>
      <c r="F74" s="232"/>
      <c r="G74" s="235"/>
      <c r="H74" s="233"/>
      <c r="I74" s="236"/>
      <c r="J74" s="23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  <c r="BI74" s="217"/>
      <c r="BJ74" s="217"/>
      <c r="BK74" s="217"/>
      <c r="BL74" s="217"/>
      <c r="BM74" s="217"/>
      <c r="BN74" s="217"/>
      <c r="BO74" s="217"/>
      <c r="BP74" s="217"/>
      <c r="BQ74" s="217"/>
      <c r="BR74" s="217"/>
      <c r="BS74" s="217"/>
      <c r="BT74" s="217"/>
      <c r="BU74" s="217"/>
      <c r="BV74" s="217"/>
      <c r="BW74" s="217"/>
      <c r="BX74" s="217"/>
      <c r="BY74" s="217"/>
      <c r="BZ74" s="217"/>
      <c r="CA74" s="217"/>
      <c r="CB74" s="217"/>
      <c r="CC74" s="217"/>
      <c r="CD74" s="217"/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217"/>
      <c r="CU74" s="217"/>
      <c r="CV74" s="217"/>
      <c r="CW74" s="217"/>
      <c r="CX74" s="217"/>
      <c r="CY74" s="217"/>
      <c r="CZ74" s="217"/>
      <c r="DA74" s="217"/>
      <c r="DB74" s="217"/>
      <c r="DC74" s="217"/>
      <c r="DD74" s="217"/>
      <c r="DE74" s="217"/>
      <c r="DF74" s="217"/>
      <c r="DG74" s="217"/>
      <c r="DH74" s="217"/>
      <c r="DI74" s="217"/>
      <c r="DJ74" s="217"/>
      <c r="DK74" s="217"/>
      <c r="DL74" s="217"/>
      <c r="DM74" s="217"/>
      <c r="DN74" s="217"/>
      <c r="DO74" s="217"/>
      <c r="DP74" s="217"/>
      <c r="DQ74" s="217"/>
      <c r="DR74" s="217"/>
      <c r="DS74" s="217"/>
      <c r="DT74" s="217"/>
      <c r="DU74" s="217"/>
      <c r="DV74" s="217"/>
      <c r="DW74" s="217"/>
      <c r="DX74" s="217"/>
      <c r="DY74" s="217"/>
      <c r="DZ74" s="217"/>
      <c r="EA74" s="217"/>
      <c r="EB74" s="217"/>
      <c r="EC74" s="217"/>
      <c r="ED74" s="217"/>
      <c r="EE74" s="217"/>
      <c r="EF74" s="217"/>
      <c r="EG74" s="217"/>
      <c r="EH74" s="217"/>
      <c r="EI74" s="217"/>
      <c r="EJ74" s="217"/>
      <c r="EK74" s="217"/>
      <c r="EL74" s="217"/>
      <c r="EM74" s="217"/>
      <c r="EN74" s="217"/>
      <c r="EO74" s="217"/>
      <c r="EP74" s="217"/>
      <c r="EQ74" s="217"/>
      <c r="ER74" s="217"/>
      <c r="ES74" s="217"/>
      <c r="ET74" s="217"/>
      <c r="EU74" s="217"/>
      <c r="EV74" s="217"/>
      <c r="EW74" s="217"/>
      <c r="EX74" s="217"/>
    </row>
    <row r="75" spans="1:154" s="217" customFormat="1" ht="15.75" x14ac:dyDescent="0.25">
      <c r="A75" s="228" t="s">
        <v>52</v>
      </c>
      <c r="B75" s="229">
        <v>5671.25</v>
      </c>
      <c r="C75" s="229">
        <v>5007.95</v>
      </c>
      <c r="D75" s="232"/>
      <c r="E75" s="234"/>
      <c r="F75" s="232"/>
      <c r="G75" s="235"/>
      <c r="H75" s="233"/>
      <c r="I75" s="236"/>
      <c r="J75" s="237"/>
    </row>
    <row r="76" spans="1:154" s="217" customFormat="1" ht="16.5" customHeight="1" x14ac:dyDescent="0.25">
      <c r="A76" s="228" t="s">
        <v>271</v>
      </c>
      <c r="B76" s="229">
        <v>6902.44</v>
      </c>
      <c r="C76" s="229">
        <v>6510.92</v>
      </c>
      <c r="D76" s="232"/>
      <c r="E76" s="234"/>
      <c r="F76" s="232"/>
      <c r="G76" s="235"/>
      <c r="H76" s="233"/>
      <c r="I76" s="236"/>
      <c r="J76" s="237"/>
    </row>
    <row r="77" spans="1:154" s="217" customFormat="1" ht="15.75" x14ac:dyDescent="0.25">
      <c r="A77" s="228" t="s">
        <v>92</v>
      </c>
      <c r="B77" s="229">
        <v>7209.72</v>
      </c>
      <c r="C77" s="229">
        <v>6590.77</v>
      </c>
      <c r="D77" s="232"/>
      <c r="E77" s="234"/>
      <c r="F77" s="232"/>
      <c r="G77" s="235"/>
      <c r="H77" s="233"/>
      <c r="I77" s="238"/>
      <c r="J77" s="239"/>
    </row>
    <row r="78" spans="1:154" s="217" customFormat="1" ht="15.75" x14ac:dyDescent="0.25">
      <c r="A78" s="230" t="s">
        <v>268</v>
      </c>
      <c r="B78" s="231">
        <v>7992.19</v>
      </c>
      <c r="C78" s="231">
        <v>6758.68</v>
      </c>
      <c r="D78" s="232"/>
      <c r="E78" s="323"/>
      <c r="F78" s="324"/>
      <c r="G78" s="324"/>
      <c r="H78" s="233"/>
      <c r="I78" s="238"/>
      <c r="J78" s="239"/>
    </row>
    <row r="79" spans="1:154" s="217" customFormat="1" ht="15.75" x14ac:dyDescent="0.25">
      <c r="A79" s="228" t="s">
        <v>2</v>
      </c>
      <c r="B79" s="229">
        <v>7996.18</v>
      </c>
      <c r="C79" s="229">
        <v>7491.94</v>
      </c>
      <c r="D79" s="232"/>
      <c r="E79" s="234"/>
      <c r="F79" s="321"/>
      <c r="G79" s="322"/>
      <c r="H79" s="233"/>
      <c r="I79" s="238"/>
      <c r="J79" s="239"/>
    </row>
    <row r="80" spans="1:154" s="217" customFormat="1" ht="15.75" x14ac:dyDescent="0.25">
      <c r="A80" s="228" t="s">
        <v>0</v>
      </c>
      <c r="B80" s="229">
        <v>8715.2000000000007</v>
      </c>
      <c r="C80" s="229">
        <v>8147.25</v>
      </c>
      <c r="D80" s="232"/>
      <c r="E80" s="234"/>
      <c r="F80" s="321"/>
      <c r="G80" s="322"/>
      <c r="H80" s="233"/>
      <c r="I80" s="240"/>
      <c r="J80" s="241"/>
      <c r="K80" s="242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</row>
    <row r="81" spans="1:154" s="7" customFormat="1" ht="18" hidden="1" customHeight="1" x14ac:dyDescent="0.25">
      <c r="A81" s="230"/>
      <c r="B81" s="231"/>
      <c r="C81" s="231"/>
      <c r="D81" s="232"/>
      <c r="E81" s="234"/>
      <c r="F81" s="232"/>
      <c r="G81" s="235"/>
      <c r="H81" s="233"/>
      <c r="I81" s="243"/>
      <c r="J81" s="244"/>
    </row>
    <row r="82" spans="1:154" s="7" customFormat="1" ht="16.5" thickBot="1" x14ac:dyDescent="0.3">
      <c r="A82" s="228" t="s">
        <v>258</v>
      </c>
      <c r="B82" s="229">
        <v>11541.19</v>
      </c>
      <c r="C82" s="229">
        <v>11084.57</v>
      </c>
      <c r="D82" s="232"/>
      <c r="E82" s="234"/>
      <c r="F82" s="232"/>
      <c r="G82" s="235"/>
      <c r="H82" s="233"/>
      <c r="I82" s="245"/>
      <c r="J82" s="246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8"/>
      <c r="AT82" s="218"/>
      <c r="AU82" s="218"/>
      <c r="AV82" s="218"/>
      <c r="AW82" s="218"/>
      <c r="AX82" s="218"/>
      <c r="AY82" s="218"/>
      <c r="AZ82" s="218"/>
      <c r="BA82" s="218"/>
      <c r="BB82" s="218"/>
      <c r="BC82" s="218"/>
      <c r="BD82" s="218"/>
      <c r="BE82" s="218"/>
      <c r="BF82" s="218"/>
      <c r="BG82" s="218"/>
      <c r="BH82" s="218"/>
      <c r="BI82" s="218"/>
      <c r="BJ82" s="218"/>
      <c r="BK82" s="218"/>
      <c r="BL82" s="218"/>
      <c r="BM82" s="218"/>
      <c r="BN82" s="218"/>
      <c r="BO82" s="218"/>
      <c r="BP82" s="218"/>
      <c r="BQ82" s="218"/>
      <c r="BR82" s="218"/>
      <c r="BS82" s="218"/>
      <c r="BT82" s="218"/>
      <c r="BU82" s="218"/>
      <c r="BV82" s="218"/>
      <c r="BW82" s="218"/>
      <c r="BX82" s="218"/>
      <c r="BY82" s="218"/>
      <c r="BZ82" s="218"/>
      <c r="CA82" s="218"/>
      <c r="CB82" s="218"/>
      <c r="CC82" s="218"/>
      <c r="CD82" s="218"/>
      <c r="CE82" s="218"/>
      <c r="CF82" s="218"/>
      <c r="CG82" s="218"/>
      <c r="CH82" s="218"/>
      <c r="CI82" s="218"/>
      <c r="CJ82" s="218"/>
      <c r="CK82" s="218"/>
      <c r="CL82" s="218"/>
      <c r="CM82" s="218"/>
      <c r="CN82" s="218"/>
      <c r="CO82" s="218"/>
      <c r="CP82" s="218"/>
      <c r="CQ82" s="218"/>
      <c r="CR82" s="218"/>
      <c r="CS82" s="218"/>
      <c r="CT82" s="218"/>
      <c r="CU82" s="218"/>
      <c r="CV82" s="218"/>
      <c r="CW82" s="218"/>
      <c r="CX82" s="218"/>
      <c r="CY82" s="218"/>
      <c r="CZ82" s="218"/>
      <c r="DA82" s="218"/>
      <c r="DB82" s="218"/>
      <c r="DC82" s="218"/>
      <c r="DD82" s="218"/>
      <c r="DE82" s="218"/>
      <c r="DF82" s="218"/>
      <c r="DG82" s="218"/>
      <c r="DH82" s="218"/>
      <c r="DI82" s="218"/>
      <c r="DJ82" s="218"/>
      <c r="DK82" s="218"/>
      <c r="DL82" s="218"/>
      <c r="DM82" s="218"/>
      <c r="DN82" s="218"/>
      <c r="DO82" s="218"/>
      <c r="DP82" s="218"/>
      <c r="DQ82" s="218"/>
      <c r="DR82" s="218"/>
      <c r="DS82" s="218"/>
      <c r="DT82" s="218"/>
      <c r="DU82" s="218"/>
      <c r="DV82" s="218"/>
      <c r="DW82" s="218"/>
      <c r="DX82" s="218"/>
      <c r="DY82" s="218"/>
      <c r="DZ82" s="218"/>
      <c r="EA82" s="218"/>
      <c r="EB82" s="218"/>
      <c r="EC82" s="218"/>
      <c r="ED82" s="218"/>
      <c r="EE82" s="218"/>
      <c r="EF82" s="218"/>
      <c r="EG82" s="218"/>
      <c r="EH82" s="218"/>
      <c r="EI82" s="218"/>
      <c r="EJ82" s="218"/>
      <c r="EK82" s="218"/>
      <c r="EL82" s="218"/>
      <c r="EM82" s="218"/>
      <c r="EN82" s="218"/>
      <c r="EO82" s="218"/>
      <c r="EP82" s="218"/>
      <c r="EQ82" s="218"/>
      <c r="ER82" s="218"/>
      <c r="ES82" s="218"/>
      <c r="ET82" s="218"/>
      <c r="EU82" s="218"/>
      <c r="EV82" s="218"/>
      <c r="EW82" s="218"/>
      <c r="EX82" s="218"/>
    </row>
    <row r="83" spans="1:154" s="38" customFormat="1" ht="15.75" hidden="1" thickBot="1" x14ac:dyDescent="0.3">
      <c r="A83" s="129"/>
      <c r="B83" s="130"/>
      <c r="C83" s="129"/>
      <c r="D83" s="36"/>
      <c r="E83" s="36"/>
      <c r="F83" s="11"/>
      <c r="G83" s="131"/>
      <c r="H83" s="37"/>
      <c r="I83" s="37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7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7"/>
      <c r="EE83" s="11"/>
      <c r="EF83" s="11"/>
      <c r="EG83" s="7"/>
      <c r="EH83" s="7"/>
      <c r="EI83" s="7"/>
      <c r="EJ83" s="11"/>
      <c r="EK83" s="11"/>
      <c r="EL83" s="11"/>
      <c r="EM83" s="11"/>
      <c r="EN83" s="11"/>
      <c r="EO83" s="11"/>
      <c r="EP83" s="7"/>
      <c r="EQ83" s="11"/>
      <c r="ER83" s="11"/>
      <c r="ES83" s="11"/>
      <c r="ET83" s="11"/>
      <c r="EU83" s="11"/>
      <c r="EV83" s="11"/>
      <c r="EW83" s="11"/>
      <c r="EX83" s="11"/>
    </row>
    <row r="84" spans="1:154" ht="13.5" thickBot="1" x14ac:dyDescent="0.25">
      <c r="A84" s="132"/>
      <c r="B84" s="133"/>
      <c r="C84" s="134"/>
      <c r="E84" s="13"/>
      <c r="F84" s="13"/>
      <c r="H84" s="37"/>
      <c r="I84" s="37"/>
    </row>
    <row r="85" spans="1:154" ht="29.25" customHeight="1" x14ac:dyDescent="0.2">
      <c r="A85" s="135"/>
      <c r="B85" s="136" t="s">
        <v>499</v>
      </c>
      <c r="C85" s="137" t="s">
        <v>62</v>
      </c>
      <c r="E85" s="13"/>
      <c r="G85" s="13"/>
      <c r="H85" s="37"/>
      <c r="I85" s="37"/>
    </row>
    <row r="86" spans="1:154" ht="31.5" customHeight="1" x14ac:dyDescent="0.25">
      <c r="A86" s="138" t="s">
        <v>469</v>
      </c>
      <c r="B86" s="139" t="e">
        <f>#REF!</f>
        <v>#REF!</v>
      </c>
      <c r="C86" s="140" t="e">
        <f>#REF!</f>
        <v>#REF!</v>
      </c>
      <c r="D86" s="13"/>
      <c r="E86" s="13"/>
      <c r="F86" s="13"/>
      <c r="G86" s="13"/>
      <c r="H86" s="37"/>
      <c r="I86" s="37"/>
    </row>
    <row r="87" spans="1:154" ht="15.75" x14ac:dyDescent="0.25">
      <c r="A87" s="141" t="s">
        <v>56</v>
      </c>
      <c r="B87" s="142" t="e">
        <f>#REF!</f>
        <v>#REF!</v>
      </c>
      <c r="C87" s="143" t="e">
        <f>#REF!</f>
        <v>#REF!</v>
      </c>
      <c r="D87" s="13"/>
      <c r="E87" s="13"/>
      <c r="F87" s="13"/>
      <c r="G87" s="13"/>
      <c r="H87" s="37"/>
      <c r="I87" s="37"/>
    </row>
    <row r="88" spans="1:154" ht="15.75" x14ac:dyDescent="0.25">
      <c r="A88" s="141" t="s">
        <v>1</v>
      </c>
      <c r="B88" s="144" t="e">
        <f>#REF!</f>
        <v>#REF!</v>
      </c>
      <c r="C88" s="145" t="e">
        <f>#REF!</f>
        <v>#REF!</v>
      </c>
      <c r="D88" s="13"/>
      <c r="E88" s="13"/>
      <c r="F88" s="13"/>
      <c r="G88" s="13"/>
      <c r="H88" s="37"/>
      <c r="I88" s="37"/>
    </row>
    <row r="89" spans="1:154" ht="15.75" x14ac:dyDescent="0.25">
      <c r="A89" s="141" t="s">
        <v>58</v>
      </c>
      <c r="B89" s="144" t="e">
        <f>#REF!</f>
        <v>#REF!</v>
      </c>
      <c r="C89" s="145" t="e">
        <f>#REF!</f>
        <v>#REF!</v>
      </c>
      <c r="D89" s="13"/>
      <c r="E89" s="13"/>
      <c r="F89" s="13"/>
      <c r="G89" s="13"/>
      <c r="H89" s="37"/>
      <c r="I89" s="37"/>
    </row>
    <row r="90" spans="1:154" ht="15.75" x14ac:dyDescent="0.25">
      <c r="A90" s="141" t="s">
        <v>48</v>
      </c>
      <c r="B90" s="144" t="e">
        <f>#REF!</f>
        <v>#REF!</v>
      </c>
      <c r="C90" s="145" t="e">
        <f>#REF!</f>
        <v>#REF!</v>
      </c>
      <c r="D90" s="13"/>
      <c r="E90" s="13"/>
      <c r="F90" s="13"/>
      <c r="G90" s="13"/>
      <c r="H90" s="37"/>
      <c r="I90" s="37"/>
    </row>
    <row r="91" spans="1:154" ht="15.75" x14ac:dyDescent="0.25">
      <c r="A91" s="141" t="s">
        <v>131</v>
      </c>
      <c r="B91" s="144" t="e">
        <f>#REF!</f>
        <v>#REF!</v>
      </c>
      <c r="C91" s="145" t="e">
        <f>#REF!</f>
        <v>#REF!</v>
      </c>
      <c r="D91" s="13"/>
      <c r="E91" s="13"/>
      <c r="F91" s="13"/>
      <c r="G91" s="13"/>
      <c r="H91" s="37"/>
      <c r="I91" s="37"/>
    </row>
    <row r="92" spans="1:154" ht="15.75" x14ac:dyDescent="0.25">
      <c r="A92" s="146" t="s">
        <v>130</v>
      </c>
      <c r="B92" s="144" t="e">
        <f>#REF!</f>
        <v>#REF!</v>
      </c>
      <c r="C92" s="145">
        <v>0</v>
      </c>
      <c r="D92" s="13"/>
      <c r="E92" s="13"/>
      <c r="F92" s="13"/>
      <c r="G92" s="13"/>
      <c r="H92" s="37"/>
      <c r="I92" s="37"/>
    </row>
    <row r="93" spans="1:154" ht="15.75" x14ac:dyDescent="0.25">
      <c r="A93" s="141" t="s">
        <v>132</v>
      </c>
      <c r="B93" s="144"/>
      <c r="C93" s="145">
        <v>0</v>
      </c>
      <c r="D93" s="13"/>
      <c r="E93" s="13"/>
      <c r="F93" s="13"/>
      <c r="G93" s="13"/>
      <c r="H93" s="37"/>
      <c r="I93" s="37"/>
    </row>
    <row r="94" spans="1:154" ht="15.75" x14ac:dyDescent="0.25">
      <c r="A94" s="147" t="s">
        <v>133</v>
      </c>
      <c r="B94" s="144" t="e">
        <f>#REF!</f>
        <v>#REF!</v>
      </c>
      <c r="C94" s="145" t="e">
        <f>#REF!</f>
        <v>#REF!</v>
      </c>
      <c r="D94" s="13"/>
      <c r="E94" s="13"/>
      <c r="F94" s="13"/>
      <c r="G94" s="13"/>
      <c r="H94" s="37"/>
      <c r="I94" s="37"/>
    </row>
    <row r="95" spans="1:154" ht="15.75" x14ac:dyDescent="0.25">
      <c r="A95" s="141" t="s">
        <v>59</v>
      </c>
      <c r="B95" s="144" t="e">
        <f>#REF!</f>
        <v>#REF!</v>
      </c>
      <c r="C95" s="145" t="e">
        <f>#REF!</f>
        <v>#REF!</v>
      </c>
      <c r="D95" s="13"/>
      <c r="E95" s="13"/>
      <c r="F95" s="13"/>
      <c r="G95" s="13"/>
      <c r="H95" s="37"/>
      <c r="I95" s="37"/>
    </row>
    <row r="96" spans="1:154" ht="15.75" x14ac:dyDescent="0.25">
      <c r="A96" s="141" t="s">
        <v>60</v>
      </c>
      <c r="B96" s="144" t="e">
        <f>#REF!</f>
        <v>#REF!</v>
      </c>
      <c r="C96" s="145">
        <v>0</v>
      </c>
      <c r="D96" s="13"/>
      <c r="E96" s="13"/>
      <c r="F96" s="13"/>
      <c r="G96" s="13"/>
      <c r="H96" s="37"/>
      <c r="I96" s="37"/>
    </row>
    <row r="97" spans="1:19" ht="15.75" x14ac:dyDescent="0.25">
      <c r="A97" s="141" t="s">
        <v>82</v>
      </c>
      <c r="B97" s="144"/>
      <c r="C97" s="145" t="e">
        <f>#REF!</f>
        <v>#REF!</v>
      </c>
      <c r="D97" s="13"/>
      <c r="E97" s="13"/>
      <c r="F97" s="13"/>
      <c r="G97" s="13"/>
      <c r="H97" s="37"/>
      <c r="I97" s="37"/>
    </row>
    <row r="98" spans="1:19" ht="16.5" thickBot="1" x14ac:dyDescent="0.3">
      <c r="A98" s="148" t="s">
        <v>83</v>
      </c>
      <c r="B98" s="149"/>
      <c r="C98" s="150" t="e">
        <f>#REF!</f>
        <v>#REF!</v>
      </c>
      <c r="D98" s="13"/>
      <c r="E98" s="13"/>
      <c r="F98" s="13"/>
      <c r="G98" s="13"/>
    </row>
    <row r="99" spans="1:19" x14ac:dyDescent="0.2">
      <c r="A99" s="13"/>
      <c r="B99" s="13"/>
      <c r="C99" s="151"/>
      <c r="D99" s="13"/>
      <c r="E99" s="13"/>
      <c r="F99" s="13"/>
      <c r="G99" s="13"/>
    </row>
    <row r="100" spans="1:19" ht="13.5" thickBot="1" x14ac:dyDescent="0.25">
      <c r="A100" s="13"/>
      <c r="B100" s="13"/>
      <c r="C100" s="13"/>
      <c r="D100" s="13"/>
      <c r="E100" s="13"/>
      <c r="F100" s="13"/>
      <c r="G100" s="13"/>
    </row>
    <row r="101" spans="1:19" s="7" customFormat="1" ht="16.5" customHeight="1" thickBot="1" x14ac:dyDescent="0.25">
      <c r="A101" s="1054"/>
      <c r="B101" s="1050" t="s">
        <v>6</v>
      </c>
      <c r="C101" s="1051"/>
      <c r="D101" s="1052"/>
      <c r="E101" s="1050" t="s">
        <v>7</v>
      </c>
      <c r="F101" s="1051"/>
      <c r="G101" s="1052"/>
      <c r="H101" s="1050" t="s">
        <v>9</v>
      </c>
      <c r="I101" s="1051"/>
      <c r="J101" s="1052"/>
      <c r="K101" s="1050" t="s">
        <v>8</v>
      </c>
      <c r="L101" s="1051"/>
      <c r="M101" s="1052"/>
      <c r="N101" s="1050" t="s">
        <v>117</v>
      </c>
      <c r="O101" s="1051"/>
      <c r="P101" s="1052"/>
      <c r="Q101" s="1050" t="s">
        <v>118</v>
      </c>
      <c r="R101" s="1051"/>
      <c r="S101" s="1052"/>
    </row>
    <row r="102" spans="1:19" s="7" customFormat="1" ht="16.5" thickBot="1" x14ac:dyDescent="0.3">
      <c r="A102" s="1055"/>
      <c r="B102" s="247">
        <v>2019</v>
      </c>
      <c r="C102" s="247">
        <v>2020</v>
      </c>
      <c r="D102" s="247">
        <v>2021</v>
      </c>
      <c r="E102" s="247">
        <v>2019</v>
      </c>
      <c r="F102" s="247">
        <v>2020</v>
      </c>
      <c r="G102" s="247">
        <v>2021</v>
      </c>
      <c r="H102" s="247">
        <v>2019</v>
      </c>
      <c r="I102" s="247">
        <v>2020</v>
      </c>
      <c r="J102" s="247">
        <v>2021</v>
      </c>
      <c r="K102" s="247">
        <v>2019</v>
      </c>
      <c r="L102" s="247">
        <v>2020</v>
      </c>
      <c r="M102" s="247">
        <v>2021</v>
      </c>
      <c r="N102" s="247">
        <v>2019</v>
      </c>
      <c r="O102" s="247">
        <v>2020</v>
      </c>
      <c r="P102" s="247">
        <v>2021</v>
      </c>
      <c r="Q102" s="247">
        <v>2019</v>
      </c>
      <c r="R102" s="247">
        <v>2020</v>
      </c>
      <c r="S102" s="247">
        <v>2021</v>
      </c>
    </row>
    <row r="103" spans="1:19" s="7" customFormat="1" ht="16.5" x14ac:dyDescent="0.25">
      <c r="A103" s="248" t="s">
        <v>10</v>
      </c>
      <c r="B103" s="249">
        <v>5931.58</v>
      </c>
      <c r="C103" s="249">
        <v>6048.65</v>
      </c>
      <c r="D103" s="249">
        <v>7970.5</v>
      </c>
      <c r="E103" s="249">
        <v>11451.94</v>
      </c>
      <c r="F103" s="249">
        <v>13549.43</v>
      </c>
      <c r="G103" s="249">
        <v>17847.599999999999</v>
      </c>
      <c r="H103" s="249">
        <v>806.77</v>
      </c>
      <c r="I103" s="249">
        <v>987.36</v>
      </c>
      <c r="J103" s="249">
        <v>1090.95</v>
      </c>
      <c r="K103" s="249">
        <v>1331.18</v>
      </c>
      <c r="L103" s="249">
        <v>2240.1799999999998</v>
      </c>
      <c r="M103" s="249">
        <v>2378.1</v>
      </c>
      <c r="N103" s="249">
        <v>1291.75</v>
      </c>
      <c r="O103" s="249">
        <v>1560.67</v>
      </c>
      <c r="P103" s="249">
        <v>1866.9849999999999</v>
      </c>
      <c r="Q103" s="249">
        <v>15.61</v>
      </c>
      <c r="R103" s="249">
        <v>17.97</v>
      </c>
      <c r="S103" s="249">
        <v>25.896750000000004</v>
      </c>
    </row>
    <row r="104" spans="1:19" s="7" customFormat="1" ht="16.5" x14ac:dyDescent="0.25">
      <c r="A104" s="250" t="s">
        <v>11</v>
      </c>
      <c r="B104" s="251">
        <v>6277.77</v>
      </c>
      <c r="C104" s="251">
        <v>5685.88</v>
      </c>
      <c r="D104" s="251">
        <v>8460.25</v>
      </c>
      <c r="E104" s="251">
        <v>12646.5</v>
      </c>
      <c r="F104" s="251">
        <v>12739.5</v>
      </c>
      <c r="G104" s="251">
        <v>18568.05</v>
      </c>
      <c r="H104" s="251">
        <v>817.9</v>
      </c>
      <c r="I104" s="251">
        <v>961.1</v>
      </c>
      <c r="J104" s="251">
        <v>1206.7</v>
      </c>
      <c r="K104" s="251">
        <v>1443.15</v>
      </c>
      <c r="L104" s="251">
        <v>2524.6999999999998</v>
      </c>
      <c r="M104" s="251">
        <v>2345.9499999999998</v>
      </c>
      <c r="N104" s="251">
        <v>1320.0650000000001</v>
      </c>
      <c r="O104" s="251">
        <v>1597.1</v>
      </c>
      <c r="P104" s="251">
        <v>1808.175</v>
      </c>
      <c r="Q104" s="251">
        <v>15.806250000000002</v>
      </c>
      <c r="R104" s="251">
        <v>17.920000000000002</v>
      </c>
      <c r="S104" s="251">
        <v>27.350999999999992</v>
      </c>
    </row>
    <row r="105" spans="1:19" s="7" customFormat="1" ht="16.5" x14ac:dyDescent="0.25">
      <c r="A105" s="250" t="s">
        <v>12</v>
      </c>
      <c r="B105" s="251">
        <v>6450.3119047619048</v>
      </c>
      <c r="C105" s="251">
        <v>5178.3999999999996</v>
      </c>
      <c r="D105" s="251">
        <v>9004.98</v>
      </c>
      <c r="E105" s="251">
        <v>13056.307142857142</v>
      </c>
      <c r="F105" s="251">
        <v>11870.4</v>
      </c>
      <c r="G105" s="251">
        <v>16460.740000000002</v>
      </c>
      <c r="H105" s="251">
        <v>843.4</v>
      </c>
      <c r="I105" s="251">
        <v>759</v>
      </c>
      <c r="J105" s="251">
        <v>1181</v>
      </c>
      <c r="K105" s="251">
        <v>1530.71</v>
      </c>
      <c r="L105" s="251">
        <v>2108.9</v>
      </c>
      <c r="M105" s="251">
        <v>2480.2600000000002</v>
      </c>
      <c r="N105" s="251">
        <v>1300.8699999999999</v>
      </c>
      <c r="O105" s="251">
        <v>1591.9</v>
      </c>
      <c r="P105" s="251">
        <v>1718.23</v>
      </c>
      <c r="Q105" s="251">
        <v>15.32</v>
      </c>
      <c r="R105" s="251">
        <v>14.9</v>
      </c>
      <c r="S105" s="251">
        <v>25.61</v>
      </c>
    </row>
    <row r="106" spans="1:19" s="7" customFormat="1" ht="16.5" x14ac:dyDescent="0.25">
      <c r="A106" s="250" t="s">
        <v>13</v>
      </c>
      <c r="B106" s="251">
        <v>6444.5</v>
      </c>
      <c r="C106" s="251">
        <v>5048.25</v>
      </c>
      <c r="D106" s="251">
        <v>9335.5499999999993</v>
      </c>
      <c r="E106" s="251">
        <v>12815.125</v>
      </c>
      <c r="F106" s="251">
        <v>11753.2</v>
      </c>
      <c r="G106" s="251">
        <v>16480.7</v>
      </c>
      <c r="H106" s="251">
        <v>886.3</v>
      </c>
      <c r="I106" s="251">
        <v>754.3</v>
      </c>
      <c r="J106" s="251">
        <v>1209.05</v>
      </c>
      <c r="K106" s="251">
        <v>1389.3</v>
      </c>
      <c r="L106" s="251">
        <v>2073.15</v>
      </c>
      <c r="M106" s="251">
        <v>2782.85</v>
      </c>
      <c r="N106" s="251">
        <v>1286.4449999999999</v>
      </c>
      <c r="O106" s="251">
        <v>1682.93</v>
      </c>
      <c r="P106" s="251">
        <v>1761.6775000000002</v>
      </c>
      <c r="Q106" s="251">
        <v>15.042000000000002</v>
      </c>
      <c r="R106" s="251">
        <v>15.03</v>
      </c>
      <c r="S106" s="251">
        <v>25.640250000000002</v>
      </c>
    </row>
    <row r="107" spans="1:19" s="7" customFormat="1" ht="16.5" x14ac:dyDescent="0.25">
      <c r="A107" s="250" t="s">
        <v>14</v>
      </c>
      <c r="B107" s="251">
        <v>6027.7049999999999</v>
      </c>
      <c r="C107" s="251">
        <v>5233.8178947368415</v>
      </c>
      <c r="D107" s="251">
        <v>10183.969999999999</v>
      </c>
      <c r="E107" s="251">
        <v>11995.116666666667</v>
      </c>
      <c r="F107" s="251">
        <v>12135.317894736843</v>
      </c>
      <c r="G107" s="251">
        <v>17605.740000000002</v>
      </c>
      <c r="H107" s="251">
        <v>832.33333333333337</v>
      </c>
      <c r="I107" s="251">
        <v>799</v>
      </c>
      <c r="J107" s="251">
        <v>1214</v>
      </c>
      <c r="K107" s="251">
        <v>1330.2380952380952</v>
      </c>
      <c r="L107" s="251">
        <v>1910.4375</v>
      </c>
      <c r="M107" s="251">
        <v>2870.37</v>
      </c>
      <c r="N107" s="251">
        <v>1283.9476190476191</v>
      </c>
      <c r="O107" s="251">
        <v>1719.7593750000001</v>
      </c>
      <c r="P107" s="251">
        <v>1853.22</v>
      </c>
      <c r="Q107" s="251">
        <v>14.62547619047619</v>
      </c>
      <c r="R107" s="251">
        <v>16.493124999999999</v>
      </c>
      <c r="S107" s="251">
        <v>27.46</v>
      </c>
    </row>
    <row r="108" spans="1:19" s="7" customFormat="1" ht="16.5" x14ac:dyDescent="0.25">
      <c r="A108" s="250" t="s">
        <v>15</v>
      </c>
      <c r="B108" s="251">
        <v>5867.9650000000001</v>
      </c>
      <c r="C108" s="251">
        <v>5742.3881818181817</v>
      </c>
      <c r="D108" s="251">
        <v>9612.43</v>
      </c>
      <c r="E108" s="251">
        <v>11967.25</v>
      </c>
      <c r="F108" s="251">
        <v>12703.27</v>
      </c>
      <c r="G108" s="251">
        <v>17943.23</v>
      </c>
      <c r="H108" s="251">
        <v>808.2</v>
      </c>
      <c r="I108" s="251">
        <v>820.77272727272725</v>
      </c>
      <c r="J108" s="251">
        <v>1125.6199999999999</v>
      </c>
      <c r="K108" s="251">
        <v>1443.85</v>
      </c>
      <c r="L108" s="251">
        <v>1920.9545454545455</v>
      </c>
      <c r="M108" s="251">
        <v>2721.23</v>
      </c>
      <c r="N108" s="251">
        <v>1359.0425</v>
      </c>
      <c r="O108" s="251">
        <v>1732.2181818181816</v>
      </c>
      <c r="P108" s="251">
        <v>1837.4</v>
      </c>
      <c r="Q108" s="251">
        <v>14.995750000000001</v>
      </c>
      <c r="R108" s="251">
        <v>17.71977272727273</v>
      </c>
      <c r="S108" s="251">
        <v>26.9816</v>
      </c>
    </row>
    <row r="109" spans="1:19" s="7" customFormat="1" ht="16.5" x14ac:dyDescent="0.25">
      <c r="A109" s="250" t="s">
        <v>71</v>
      </c>
      <c r="B109" s="251">
        <v>5939.2</v>
      </c>
      <c r="C109" s="251">
        <v>6353.7604347826091</v>
      </c>
      <c r="D109" s="251">
        <v>9433.59</v>
      </c>
      <c r="E109" s="251">
        <v>13458.585652173913</v>
      </c>
      <c r="F109" s="251">
        <v>13341.348913043479</v>
      </c>
      <c r="G109" s="251">
        <v>18817.05</v>
      </c>
      <c r="H109" s="251">
        <v>845.71428571428567</v>
      </c>
      <c r="I109" s="251">
        <v>862.17391304347825</v>
      </c>
      <c r="J109" s="251">
        <v>1087.25</v>
      </c>
      <c r="K109" s="251">
        <v>1544</v>
      </c>
      <c r="L109" s="251">
        <v>2040.391304347826</v>
      </c>
      <c r="M109" s="251">
        <v>2733.64</v>
      </c>
      <c r="N109" s="251">
        <v>1412.978260869565</v>
      </c>
      <c r="O109" s="251">
        <v>1843.3130434782611</v>
      </c>
      <c r="P109" s="251">
        <v>1807.09</v>
      </c>
      <c r="Q109" s="251">
        <v>15.745217391304347</v>
      </c>
      <c r="R109" s="251">
        <v>20.405000000000005</v>
      </c>
      <c r="S109" s="251">
        <v>25.75</v>
      </c>
    </row>
    <row r="110" spans="1:19" s="7" customFormat="1" ht="16.5" x14ac:dyDescent="0.25">
      <c r="A110" s="205" t="s">
        <v>75</v>
      </c>
      <c r="B110" s="251">
        <v>5707.5480952380949</v>
      </c>
      <c r="C110" s="251">
        <v>6496.7</v>
      </c>
      <c r="D110" s="251">
        <v>9357.19</v>
      </c>
      <c r="E110" s="251">
        <v>15677.976428571428</v>
      </c>
      <c r="F110" s="251">
        <v>14486.85</v>
      </c>
      <c r="G110" s="251">
        <v>19160.43</v>
      </c>
      <c r="H110" s="251">
        <v>859.14285714285711</v>
      </c>
      <c r="I110" s="251">
        <v>936.7</v>
      </c>
      <c r="J110" s="251">
        <v>1009.15</v>
      </c>
      <c r="K110" s="251">
        <v>1453.4285714285713</v>
      </c>
      <c r="L110" s="251">
        <v>2168.5500000000002</v>
      </c>
      <c r="M110" s="251">
        <v>2537.9</v>
      </c>
      <c r="N110" s="251">
        <v>1498.7976190476193</v>
      </c>
      <c r="O110" s="251">
        <v>1968.5649999999994</v>
      </c>
      <c r="P110" s="251">
        <v>1783.97</v>
      </c>
      <c r="Q110" s="251">
        <v>17.137857142857143</v>
      </c>
      <c r="R110" s="251">
        <v>26.892500000000002</v>
      </c>
      <c r="S110" s="251">
        <v>24.05</v>
      </c>
    </row>
    <row r="111" spans="1:19" s="7" customFormat="1" ht="16.5" x14ac:dyDescent="0.25">
      <c r="A111" s="205" t="s">
        <v>81</v>
      </c>
      <c r="B111" s="251">
        <v>5744.9880952380954</v>
      </c>
      <c r="C111" s="251">
        <v>6712.4095454545504</v>
      </c>
      <c r="D111" s="251"/>
      <c r="E111" s="251">
        <v>17668.097619047618</v>
      </c>
      <c r="F111" s="251">
        <v>14866.271363636401</v>
      </c>
      <c r="G111" s="251"/>
      <c r="H111" s="251">
        <v>943.90476190476193</v>
      </c>
      <c r="I111" s="251">
        <v>907.18181818181813</v>
      </c>
      <c r="J111" s="251"/>
      <c r="K111" s="251">
        <v>1601.0952380952381</v>
      </c>
      <c r="L111" s="251">
        <v>2299.6363636363635</v>
      </c>
      <c r="M111" s="251"/>
      <c r="N111" s="251">
        <v>1511.3142857142859</v>
      </c>
      <c r="O111" s="251">
        <v>1922.21363636364</v>
      </c>
      <c r="P111" s="251"/>
      <c r="Q111" s="251">
        <v>18.169999999999998</v>
      </c>
      <c r="R111" s="251">
        <v>25.886136363636368</v>
      </c>
      <c r="S111" s="251"/>
    </row>
    <row r="112" spans="1:19" s="7" customFormat="1" ht="16.5" x14ac:dyDescent="0.25">
      <c r="A112" s="205" t="s">
        <v>84</v>
      </c>
      <c r="B112" s="251">
        <v>5742.39</v>
      </c>
      <c r="C112" s="251">
        <v>6702.7713636363642</v>
      </c>
      <c r="D112" s="251"/>
      <c r="E112" s="251">
        <v>17107.61</v>
      </c>
      <c r="F112" s="251">
        <v>15219.361818181818</v>
      </c>
      <c r="G112" s="251"/>
      <c r="H112" s="251">
        <v>897.26086956521738</v>
      </c>
      <c r="I112" s="251">
        <v>876.27272727272725</v>
      </c>
      <c r="J112" s="251"/>
      <c r="K112" s="251">
        <v>1729.5454545454545</v>
      </c>
      <c r="L112" s="251">
        <v>2345.181818181818</v>
      </c>
      <c r="M112" s="251"/>
      <c r="N112" s="251">
        <v>1494.8</v>
      </c>
      <c r="O112" s="251">
        <v>1900.2749999999999</v>
      </c>
      <c r="P112" s="251"/>
      <c r="Q112" s="251">
        <v>17.624565217391304</v>
      </c>
      <c r="R112" s="251">
        <v>24.246136363636364</v>
      </c>
      <c r="S112" s="251"/>
    </row>
    <row r="113" spans="1:19" s="7" customFormat="1" ht="16.5" x14ac:dyDescent="0.25">
      <c r="A113" s="205" t="s">
        <v>88</v>
      </c>
      <c r="B113" s="251">
        <v>5859.31</v>
      </c>
      <c r="C113" s="251">
        <v>7063.4292857142864</v>
      </c>
      <c r="D113" s="251"/>
      <c r="E113" s="251">
        <v>15195.24</v>
      </c>
      <c r="F113" s="251">
        <v>15796.048809523809</v>
      </c>
      <c r="G113" s="251"/>
      <c r="H113" s="251">
        <v>901.23809523809518</v>
      </c>
      <c r="I113" s="251">
        <v>913.76190476190482</v>
      </c>
      <c r="J113" s="251"/>
      <c r="K113" s="251">
        <v>1767.7619047619048</v>
      </c>
      <c r="L113" s="251">
        <v>2353.2380952380954</v>
      </c>
      <c r="M113" s="251"/>
      <c r="N113" s="251">
        <v>1470.0166666666669</v>
      </c>
      <c r="O113" s="251">
        <v>1863.4928571428575</v>
      </c>
      <c r="P113" s="251"/>
      <c r="Q113" s="251">
        <v>17.179523809523808</v>
      </c>
      <c r="R113" s="251">
        <v>24.043333333333333</v>
      </c>
      <c r="S113" s="251"/>
    </row>
    <row r="114" spans="1:19" s="7" customFormat="1" ht="17.25" thickBot="1" x14ac:dyDescent="0.3">
      <c r="A114" s="252" t="s">
        <v>89</v>
      </c>
      <c r="B114" s="251">
        <v>6062.06</v>
      </c>
      <c r="C114" s="253">
        <v>7755.2390476190476</v>
      </c>
      <c r="D114" s="253"/>
      <c r="E114" s="251">
        <v>16151.424999999999</v>
      </c>
      <c r="F114" s="253">
        <v>16807.048809523811</v>
      </c>
      <c r="G114" s="253"/>
      <c r="H114" s="251">
        <v>921.06</v>
      </c>
      <c r="I114" s="253">
        <v>1028</v>
      </c>
      <c r="J114" s="253"/>
      <c r="K114" s="251">
        <v>1903.61</v>
      </c>
      <c r="L114" s="253">
        <v>2345.4285714285716</v>
      </c>
      <c r="M114" s="253"/>
      <c r="N114" s="251">
        <v>1476.04</v>
      </c>
      <c r="O114" s="253">
        <v>1859.0523809523809</v>
      </c>
      <c r="P114" s="253"/>
      <c r="Q114" s="251">
        <v>17.11</v>
      </c>
      <c r="R114" s="253">
        <v>24.744523809523805</v>
      </c>
      <c r="S114" s="253"/>
    </row>
    <row r="115" spans="1:19" s="6" customFormat="1" x14ac:dyDescent="0.2">
      <c r="A115" s="254" t="s">
        <v>557</v>
      </c>
      <c r="B115" s="255">
        <f t="shared" ref="B115:C115" si="17">AVERAGE(B103:B114)</f>
        <v>6004.6106746031737</v>
      </c>
      <c r="C115" s="255">
        <f t="shared" si="17"/>
        <v>6168.4746461468239</v>
      </c>
      <c r="D115" s="255">
        <f>AVERAGE(D103:D114)</f>
        <v>9169.8075000000008</v>
      </c>
      <c r="E115" s="255">
        <f t="shared" ref="E115:S115" si="18">AVERAGE(E103:E114)</f>
        <v>14099.264459109729</v>
      </c>
      <c r="F115" s="255">
        <f t="shared" si="18"/>
        <v>13772.337300720515</v>
      </c>
      <c r="G115" s="255">
        <f t="shared" si="18"/>
        <v>17860.442500000001</v>
      </c>
      <c r="H115" s="255">
        <f t="shared" si="18"/>
        <v>863.60201690821248</v>
      </c>
      <c r="I115" s="255">
        <f t="shared" si="18"/>
        <v>883.8019242110546</v>
      </c>
      <c r="J115" s="255">
        <f t="shared" si="18"/>
        <v>1140.4649999999999</v>
      </c>
      <c r="K115" s="255">
        <f t="shared" si="18"/>
        <v>1538.9891053391054</v>
      </c>
      <c r="L115" s="255">
        <f t="shared" si="18"/>
        <v>2194.2290165239351</v>
      </c>
      <c r="M115" s="255">
        <f t="shared" si="18"/>
        <v>2606.2874999999999</v>
      </c>
      <c r="N115" s="255">
        <f t="shared" si="18"/>
        <v>1392.1722459454795</v>
      </c>
      <c r="O115" s="255">
        <f t="shared" si="18"/>
        <v>1770.1241228962765</v>
      </c>
      <c r="P115" s="255">
        <f t="shared" si="18"/>
        <v>1804.5934374999997</v>
      </c>
      <c r="Q115" s="255">
        <f t="shared" si="18"/>
        <v>16.197219979296065</v>
      </c>
      <c r="R115" s="255">
        <f t="shared" si="18"/>
        <v>20.520877299783546</v>
      </c>
      <c r="S115" s="255">
        <f t="shared" si="18"/>
        <v>26.092449999999999</v>
      </c>
    </row>
    <row r="116" spans="1:19" x14ac:dyDescent="0.2">
      <c r="A116" s="13"/>
      <c r="B116" s="13"/>
      <c r="C116" s="13"/>
      <c r="D116" s="13"/>
      <c r="E116" s="13"/>
      <c r="F116" s="13"/>
      <c r="G116" s="13"/>
    </row>
    <row r="117" spans="1:19" x14ac:dyDescent="0.2">
      <c r="A117" s="13"/>
      <c r="B117" s="13"/>
      <c r="C117" s="13"/>
      <c r="D117" s="13"/>
      <c r="E117" s="13"/>
      <c r="F117" s="13"/>
      <c r="G117" s="13"/>
    </row>
    <row r="118" spans="1:19" x14ac:dyDescent="0.2">
      <c r="A118" s="13"/>
      <c r="B118" s="13"/>
      <c r="C118" s="13"/>
      <c r="D118" s="13"/>
      <c r="E118" s="13"/>
      <c r="F118" s="13"/>
      <c r="G118" s="13"/>
    </row>
    <row r="119" spans="1:19" x14ac:dyDescent="0.2">
      <c r="A119" s="13"/>
      <c r="B119" s="13"/>
      <c r="C119" s="13"/>
      <c r="D119" s="13"/>
      <c r="E119" s="13"/>
      <c r="F119" s="13"/>
      <c r="G119" s="13"/>
    </row>
    <row r="120" spans="1:19" x14ac:dyDescent="0.2">
      <c r="A120" s="13"/>
      <c r="B120" s="13"/>
      <c r="C120" s="13"/>
      <c r="D120" s="13"/>
      <c r="E120" s="13"/>
      <c r="F120" s="13"/>
      <c r="G120" s="13"/>
    </row>
    <row r="121" spans="1:19" x14ac:dyDescent="0.2">
      <c r="A121" s="13"/>
      <c r="B121" s="13"/>
      <c r="C121" s="13"/>
      <c r="D121" s="13"/>
      <c r="E121" s="13"/>
      <c r="F121" s="13"/>
      <c r="G121" s="13"/>
    </row>
    <row r="122" spans="1:19" x14ac:dyDescent="0.2">
      <c r="A122" s="13"/>
      <c r="B122" s="13"/>
      <c r="C122" s="13"/>
      <c r="D122" s="13"/>
      <c r="E122" s="13"/>
      <c r="F122" s="13"/>
      <c r="G122" s="13"/>
    </row>
    <row r="123" spans="1:19" x14ac:dyDescent="0.2">
      <c r="A123" s="13"/>
      <c r="B123" s="13"/>
      <c r="C123" s="13"/>
      <c r="D123" s="13"/>
      <c r="E123" s="13"/>
      <c r="F123" s="13"/>
      <c r="G123" s="13"/>
    </row>
    <row r="124" spans="1:19" x14ac:dyDescent="0.2">
      <c r="A124" s="13"/>
      <c r="B124" s="13"/>
      <c r="C124" s="13"/>
      <c r="D124" s="13"/>
      <c r="E124" s="13"/>
      <c r="F124" s="13"/>
      <c r="G124" s="13"/>
    </row>
    <row r="125" spans="1:19" x14ac:dyDescent="0.2">
      <c r="A125" s="13"/>
      <c r="B125" s="13"/>
      <c r="C125" s="13"/>
      <c r="D125" s="13"/>
      <c r="E125" s="13"/>
      <c r="F125" s="13"/>
      <c r="G125" s="13"/>
    </row>
    <row r="126" spans="1:19" x14ac:dyDescent="0.2">
      <c r="A126" s="13"/>
      <c r="B126" s="13"/>
      <c r="C126" s="13"/>
      <c r="D126" s="13"/>
      <c r="E126" s="13"/>
      <c r="F126" s="13"/>
      <c r="G126" s="13"/>
    </row>
    <row r="127" spans="1:19" x14ac:dyDescent="0.2">
      <c r="A127" s="13"/>
      <c r="B127" s="13"/>
      <c r="C127" s="13"/>
      <c r="D127" s="13"/>
      <c r="E127" s="13"/>
      <c r="F127" s="13"/>
      <c r="G127" s="13"/>
    </row>
    <row r="128" spans="1:19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</sheetData>
  <autoFilter ref="A74:C82">
    <sortState ref="A75:C82">
      <sortCondition ref="B74:B82"/>
    </sortState>
  </autoFilter>
  <sortState ref="A74:C82">
    <sortCondition ref="B74:B82"/>
  </sortState>
  <mergeCells count="18">
    <mergeCell ref="Q101:S101"/>
    <mergeCell ref="N50:O50"/>
    <mergeCell ref="A101:A102"/>
    <mergeCell ref="B101:D101"/>
    <mergeCell ref="E101:G101"/>
    <mergeCell ref="J50:K50"/>
    <mergeCell ref="L50:M50"/>
    <mergeCell ref="N101:P101"/>
    <mergeCell ref="K101:M101"/>
    <mergeCell ref="H101:J101"/>
    <mergeCell ref="D54:E54"/>
    <mergeCell ref="F56:G56"/>
    <mergeCell ref="A54:A55"/>
    <mergeCell ref="C54:C55"/>
    <mergeCell ref="A33:A34"/>
    <mergeCell ref="A43:A44"/>
    <mergeCell ref="B43:C43"/>
    <mergeCell ref="B33:C33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60" fitToWidth="0" orientation="landscape" blackAndWhite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38"/>
  <sheetViews>
    <sheetView view="pageBreakPreview" zoomScale="60" zoomScaleNormal="75" workbookViewId="0">
      <pane ySplit="4" topLeftCell="A5" activePane="bottomLeft" state="frozen"/>
      <selection activeCell="S20" sqref="S20"/>
      <selection pane="bottomLeft" activeCell="F31" sqref="F31"/>
    </sheetView>
  </sheetViews>
  <sheetFormatPr defaultColWidth="5.7109375" defaultRowHeight="15.75" x14ac:dyDescent="0.2"/>
  <cols>
    <col min="1" max="1" width="141.85546875" style="9" customWidth="1"/>
    <col min="2" max="2" width="10.140625" style="9" bestFit="1" customWidth="1"/>
    <col min="3" max="3" width="18.85546875" style="9" customWidth="1"/>
    <col min="4" max="4" width="20.7109375" style="9" customWidth="1"/>
    <col min="5" max="5" width="22.5703125" style="9" customWidth="1"/>
    <col min="6" max="6" width="89.140625" style="23" bestFit="1" customWidth="1"/>
    <col min="7" max="7" width="9.140625" style="9" customWidth="1"/>
    <col min="8" max="8" width="22.5703125" style="9" customWidth="1"/>
    <col min="9" max="252" width="9.140625" style="9" customWidth="1"/>
    <col min="253" max="253" width="5.7109375" style="9"/>
    <col min="254" max="254" width="5.7109375" style="9" customWidth="1"/>
    <col min="255" max="255" width="112.5703125" style="9" customWidth="1"/>
    <col min="256" max="256" width="10.140625" style="9" bestFit="1" customWidth="1"/>
    <col min="257" max="257" width="18.85546875" style="9" customWidth="1"/>
    <col min="258" max="258" width="19" style="9" customWidth="1"/>
    <col min="259" max="259" width="19.5703125" style="9" customWidth="1"/>
    <col min="260" max="260" width="16.7109375" style="9" customWidth="1"/>
    <col min="261" max="508" width="9.140625" style="9" customWidth="1"/>
    <col min="509" max="509" width="5.7109375" style="9"/>
    <col min="510" max="510" width="5.7109375" style="9" customWidth="1"/>
    <col min="511" max="511" width="112.5703125" style="9" customWidth="1"/>
    <col min="512" max="512" width="10.140625" style="9" bestFit="1" customWidth="1"/>
    <col min="513" max="513" width="18.85546875" style="9" customWidth="1"/>
    <col min="514" max="514" width="19" style="9" customWidth="1"/>
    <col min="515" max="515" width="19.5703125" style="9" customWidth="1"/>
    <col min="516" max="516" width="16.7109375" style="9" customWidth="1"/>
    <col min="517" max="764" width="9.140625" style="9" customWidth="1"/>
    <col min="765" max="765" width="5.7109375" style="9"/>
    <col min="766" max="766" width="5.7109375" style="9" customWidth="1"/>
    <col min="767" max="767" width="112.5703125" style="9" customWidth="1"/>
    <col min="768" max="768" width="10.140625" style="9" bestFit="1" customWidth="1"/>
    <col min="769" max="769" width="18.85546875" style="9" customWidth="1"/>
    <col min="770" max="770" width="19" style="9" customWidth="1"/>
    <col min="771" max="771" width="19.5703125" style="9" customWidth="1"/>
    <col min="772" max="772" width="16.7109375" style="9" customWidth="1"/>
    <col min="773" max="1020" width="9.140625" style="9" customWidth="1"/>
    <col min="1021" max="1021" width="5.7109375" style="9"/>
    <col min="1022" max="1022" width="5.7109375" style="9" customWidth="1"/>
    <col min="1023" max="1023" width="112.5703125" style="9" customWidth="1"/>
    <col min="1024" max="1024" width="10.140625" style="9" bestFit="1" customWidth="1"/>
    <col min="1025" max="1025" width="18.85546875" style="9" customWidth="1"/>
    <col min="1026" max="1026" width="19" style="9" customWidth="1"/>
    <col min="1027" max="1027" width="19.5703125" style="9" customWidth="1"/>
    <col min="1028" max="1028" width="16.7109375" style="9" customWidth="1"/>
    <col min="1029" max="1276" width="9.140625" style="9" customWidth="1"/>
    <col min="1277" max="1277" width="5.7109375" style="9"/>
    <col min="1278" max="1278" width="5.7109375" style="9" customWidth="1"/>
    <col min="1279" max="1279" width="112.5703125" style="9" customWidth="1"/>
    <col min="1280" max="1280" width="10.140625" style="9" bestFit="1" customWidth="1"/>
    <col min="1281" max="1281" width="18.85546875" style="9" customWidth="1"/>
    <col min="1282" max="1282" width="19" style="9" customWidth="1"/>
    <col min="1283" max="1283" width="19.5703125" style="9" customWidth="1"/>
    <col min="1284" max="1284" width="16.7109375" style="9" customWidth="1"/>
    <col min="1285" max="1532" width="9.140625" style="9" customWidth="1"/>
    <col min="1533" max="1533" width="5.7109375" style="9"/>
    <col min="1534" max="1534" width="5.7109375" style="9" customWidth="1"/>
    <col min="1535" max="1535" width="112.5703125" style="9" customWidth="1"/>
    <col min="1536" max="1536" width="10.140625" style="9" bestFit="1" customWidth="1"/>
    <col min="1537" max="1537" width="18.85546875" style="9" customWidth="1"/>
    <col min="1538" max="1538" width="19" style="9" customWidth="1"/>
    <col min="1539" max="1539" width="19.5703125" style="9" customWidth="1"/>
    <col min="1540" max="1540" width="16.7109375" style="9" customWidth="1"/>
    <col min="1541" max="1788" width="9.140625" style="9" customWidth="1"/>
    <col min="1789" max="1789" width="5.7109375" style="9"/>
    <col min="1790" max="1790" width="5.7109375" style="9" customWidth="1"/>
    <col min="1791" max="1791" width="112.5703125" style="9" customWidth="1"/>
    <col min="1792" max="1792" width="10.140625" style="9" bestFit="1" customWidth="1"/>
    <col min="1793" max="1793" width="18.85546875" style="9" customWidth="1"/>
    <col min="1794" max="1794" width="19" style="9" customWidth="1"/>
    <col min="1795" max="1795" width="19.5703125" style="9" customWidth="1"/>
    <col min="1796" max="1796" width="16.7109375" style="9" customWidth="1"/>
    <col min="1797" max="2044" width="9.140625" style="9" customWidth="1"/>
    <col min="2045" max="2045" width="5.7109375" style="9"/>
    <col min="2046" max="2046" width="5.7109375" style="9" customWidth="1"/>
    <col min="2047" max="2047" width="112.5703125" style="9" customWidth="1"/>
    <col min="2048" max="2048" width="10.140625" style="9" bestFit="1" customWidth="1"/>
    <col min="2049" max="2049" width="18.85546875" style="9" customWidth="1"/>
    <col min="2050" max="2050" width="19" style="9" customWidth="1"/>
    <col min="2051" max="2051" width="19.5703125" style="9" customWidth="1"/>
    <col min="2052" max="2052" width="16.7109375" style="9" customWidth="1"/>
    <col min="2053" max="2300" width="9.140625" style="9" customWidth="1"/>
    <col min="2301" max="2301" width="5.7109375" style="9"/>
    <col min="2302" max="2302" width="5.7109375" style="9" customWidth="1"/>
    <col min="2303" max="2303" width="112.5703125" style="9" customWidth="1"/>
    <col min="2304" max="2304" width="10.140625" style="9" bestFit="1" customWidth="1"/>
    <col min="2305" max="2305" width="18.85546875" style="9" customWidth="1"/>
    <col min="2306" max="2306" width="19" style="9" customWidth="1"/>
    <col min="2307" max="2307" width="19.5703125" style="9" customWidth="1"/>
    <col min="2308" max="2308" width="16.7109375" style="9" customWidth="1"/>
    <col min="2309" max="2556" width="9.140625" style="9" customWidth="1"/>
    <col min="2557" max="2557" width="5.7109375" style="9"/>
    <col min="2558" max="2558" width="5.7109375" style="9" customWidth="1"/>
    <col min="2559" max="2559" width="112.5703125" style="9" customWidth="1"/>
    <col min="2560" max="2560" width="10.140625" style="9" bestFit="1" customWidth="1"/>
    <col min="2561" max="2561" width="18.85546875" style="9" customWidth="1"/>
    <col min="2562" max="2562" width="19" style="9" customWidth="1"/>
    <col min="2563" max="2563" width="19.5703125" style="9" customWidth="1"/>
    <col min="2564" max="2564" width="16.7109375" style="9" customWidth="1"/>
    <col min="2565" max="2812" width="9.140625" style="9" customWidth="1"/>
    <col min="2813" max="2813" width="5.7109375" style="9"/>
    <col min="2814" max="2814" width="5.7109375" style="9" customWidth="1"/>
    <col min="2815" max="2815" width="112.5703125" style="9" customWidth="1"/>
    <col min="2816" max="2816" width="10.140625" style="9" bestFit="1" customWidth="1"/>
    <col min="2817" max="2817" width="18.85546875" style="9" customWidth="1"/>
    <col min="2818" max="2818" width="19" style="9" customWidth="1"/>
    <col min="2819" max="2819" width="19.5703125" style="9" customWidth="1"/>
    <col min="2820" max="2820" width="16.7109375" style="9" customWidth="1"/>
    <col min="2821" max="3068" width="9.140625" style="9" customWidth="1"/>
    <col min="3069" max="3069" width="5.7109375" style="9"/>
    <col min="3070" max="3070" width="5.7109375" style="9" customWidth="1"/>
    <col min="3071" max="3071" width="112.5703125" style="9" customWidth="1"/>
    <col min="3072" max="3072" width="10.140625" style="9" bestFit="1" customWidth="1"/>
    <col min="3073" max="3073" width="18.85546875" style="9" customWidth="1"/>
    <col min="3074" max="3074" width="19" style="9" customWidth="1"/>
    <col min="3075" max="3075" width="19.5703125" style="9" customWidth="1"/>
    <col min="3076" max="3076" width="16.7109375" style="9" customWidth="1"/>
    <col min="3077" max="3324" width="9.140625" style="9" customWidth="1"/>
    <col min="3325" max="3325" width="5.7109375" style="9"/>
    <col min="3326" max="3326" width="5.7109375" style="9" customWidth="1"/>
    <col min="3327" max="3327" width="112.5703125" style="9" customWidth="1"/>
    <col min="3328" max="3328" width="10.140625" style="9" bestFit="1" customWidth="1"/>
    <col min="3329" max="3329" width="18.85546875" style="9" customWidth="1"/>
    <col min="3330" max="3330" width="19" style="9" customWidth="1"/>
    <col min="3331" max="3331" width="19.5703125" style="9" customWidth="1"/>
    <col min="3332" max="3332" width="16.7109375" style="9" customWidth="1"/>
    <col min="3333" max="3580" width="9.140625" style="9" customWidth="1"/>
    <col min="3581" max="3581" width="5.7109375" style="9"/>
    <col min="3582" max="3582" width="5.7109375" style="9" customWidth="1"/>
    <col min="3583" max="3583" width="112.5703125" style="9" customWidth="1"/>
    <col min="3584" max="3584" width="10.140625" style="9" bestFit="1" customWidth="1"/>
    <col min="3585" max="3585" width="18.85546875" style="9" customWidth="1"/>
    <col min="3586" max="3586" width="19" style="9" customWidth="1"/>
    <col min="3587" max="3587" width="19.5703125" style="9" customWidth="1"/>
    <col min="3588" max="3588" width="16.7109375" style="9" customWidth="1"/>
    <col min="3589" max="3836" width="9.140625" style="9" customWidth="1"/>
    <col min="3837" max="3837" width="5.7109375" style="9"/>
    <col min="3838" max="3838" width="5.7109375" style="9" customWidth="1"/>
    <col min="3839" max="3839" width="112.5703125" style="9" customWidth="1"/>
    <col min="3840" max="3840" width="10.140625" style="9" bestFit="1" customWidth="1"/>
    <col min="3841" max="3841" width="18.85546875" style="9" customWidth="1"/>
    <col min="3842" max="3842" width="19" style="9" customWidth="1"/>
    <col min="3843" max="3843" width="19.5703125" style="9" customWidth="1"/>
    <col min="3844" max="3844" width="16.7109375" style="9" customWidth="1"/>
    <col min="3845" max="4092" width="9.140625" style="9" customWidth="1"/>
    <col min="4093" max="4093" width="5.7109375" style="9"/>
    <col min="4094" max="4094" width="5.7109375" style="9" customWidth="1"/>
    <col min="4095" max="4095" width="112.5703125" style="9" customWidth="1"/>
    <col min="4096" max="4096" width="10.140625" style="9" bestFit="1" customWidth="1"/>
    <col min="4097" max="4097" width="18.85546875" style="9" customWidth="1"/>
    <col min="4098" max="4098" width="19" style="9" customWidth="1"/>
    <col min="4099" max="4099" width="19.5703125" style="9" customWidth="1"/>
    <col min="4100" max="4100" width="16.7109375" style="9" customWidth="1"/>
    <col min="4101" max="4348" width="9.140625" style="9" customWidth="1"/>
    <col min="4349" max="4349" width="5.7109375" style="9"/>
    <col min="4350" max="4350" width="5.7109375" style="9" customWidth="1"/>
    <col min="4351" max="4351" width="112.5703125" style="9" customWidth="1"/>
    <col min="4352" max="4352" width="10.140625" style="9" bestFit="1" customWidth="1"/>
    <col min="4353" max="4353" width="18.85546875" style="9" customWidth="1"/>
    <col min="4354" max="4354" width="19" style="9" customWidth="1"/>
    <col min="4355" max="4355" width="19.5703125" style="9" customWidth="1"/>
    <col min="4356" max="4356" width="16.7109375" style="9" customWidth="1"/>
    <col min="4357" max="4604" width="9.140625" style="9" customWidth="1"/>
    <col min="4605" max="4605" width="5.7109375" style="9"/>
    <col min="4606" max="4606" width="5.7109375" style="9" customWidth="1"/>
    <col min="4607" max="4607" width="112.5703125" style="9" customWidth="1"/>
    <col min="4608" max="4608" width="10.140625" style="9" bestFit="1" customWidth="1"/>
    <col min="4609" max="4609" width="18.85546875" style="9" customWidth="1"/>
    <col min="4610" max="4610" width="19" style="9" customWidth="1"/>
    <col min="4611" max="4611" width="19.5703125" style="9" customWidth="1"/>
    <col min="4612" max="4612" width="16.7109375" style="9" customWidth="1"/>
    <col min="4613" max="4860" width="9.140625" style="9" customWidth="1"/>
    <col min="4861" max="4861" width="5.7109375" style="9"/>
    <col min="4862" max="4862" width="5.7109375" style="9" customWidth="1"/>
    <col min="4863" max="4863" width="112.5703125" style="9" customWidth="1"/>
    <col min="4864" max="4864" width="10.140625" style="9" bestFit="1" customWidth="1"/>
    <col min="4865" max="4865" width="18.85546875" style="9" customWidth="1"/>
    <col min="4866" max="4866" width="19" style="9" customWidth="1"/>
    <col min="4867" max="4867" width="19.5703125" style="9" customWidth="1"/>
    <col min="4868" max="4868" width="16.7109375" style="9" customWidth="1"/>
    <col min="4869" max="5116" width="9.140625" style="9" customWidth="1"/>
    <col min="5117" max="5117" width="5.7109375" style="9"/>
    <col min="5118" max="5118" width="5.7109375" style="9" customWidth="1"/>
    <col min="5119" max="5119" width="112.5703125" style="9" customWidth="1"/>
    <col min="5120" max="5120" width="10.140625" style="9" bestFit="1" customWidth="1"/>
    <col min="5121" max="5121" width="18.85546875" style="9" customWidth="1"/>
    <col min="5122" max="5122" width="19" style="9" customWidth="1"/>
    <col min="5123" max="5123" width="19.5703125" style="9" customWidth="1"/>
    <col min="5124" max="5124" width="16.7109375" style="9" customWidth="1"/>
    <col min="5125" max="5372" width="9.140625" style="9" customWidth="1"/>
    <col min="5373" max="5373" width="5.7109375" style="9"/>
    <col min="5374" max="5374" width="5.7109375" style="9" customWidth="1"/>
    <col min="5375" max="5375" width="112.5703125" style="9" customWidth="1"/>
    <col min="5376" max="5376" width="10.140625" style="9" bestFit="1" customWidth="1"/>
    <col min="5377" max="5377" width="18.85546875" style="9" customWidth="1"/>
    <col min="5378" max="5378" width="19" style="9" customWidth="1"/>
    <col min="5379" max="5379" width="19.5703125" style="9" customWidth="1"/>
    <col min="5380" max="5380" width="16.7109375" style="9" customWidth="1"/>
    <col min="5381" max="5628" width="9.140625" style="9" customWidth="1"/>
    <col min="5629" max="5629" width="5.7109375" style="9"/>
    <col min="5630" max="5630" width="5.7109375" style="9" customWidth="1"/>
    <col min="5631" max="5631" width="112.5703125" style="9" customWidth="1"/>
    <col min="5632" max="5632" width="10.140625" style="9" bestFit="1" customWidth="1"/>
    <col min="5633" max="5633" width="18.85546875" style="9" customWidth="1"/>
    <col min="5634" max="5634" width="19" style="9" customWidth="1"/>
    <col min="5635" max="5635" width="19.5703125" style="9" customWidth="1"/>
    <col min="5636" max="5636" width="16.7109375" style="9" customWidth="1"/>
    <col min="5637" max="5884" width="9.140625" style="9" customWidth="1"/>
    <col min="5885" max="5885" width="5.7109375" style="9"/>
    <col min="5886" max="5886" width="5.7109375" style="9" customWidth="1"/>
    <col min="5887" max="5887" width="112.5703125" style="9" customWidth="1"/>
    <col min="5888" max="5888" width="10.140625" style="9" bestFit="1" customWidth="1"/>
    <col min="5889" max="5889" width="18.85546875" style="9" customWidth="1"/>
    <col min="5890" max="5890" width="19" style="9" customWidth="1"/>
    <col min="5891" max="5891" width="19.5703125" style="9" customWidth="1"/>
    <col min="5892" max="5892" width="16.7109375" style="9" customWidth="1"/>
    <col min="5893" max="6140" width="9.140625" style="9" customWidth="1"/>
    <col min="6141" max="6141" width="5.7109375" style="9"/>
    <col min="6142" max="6142" width="5.7109375" style="9" customWidth="1"/>
    <col min="6143" max="6143" width="112.5703125" style="9" customWidth="1"/>
    <col min="6144" max="6144" width="10.140625" style="9" bestFit="1" customWidth="1"/>
    <col min="6145" max="6145" width="18.85546875" style="9" customWidth="1"/>
    <col min="6146" max="6146" width="19" style="9" customWidth="1"/>
    <col min="6147" max="6147" width="19.5703125" style="9" customWidth="1"/>
    <col min="6148" max="6148" width="16.7109375" style="9" customWidth="1"/>
    <col min="6149" max="6396" width="9.140625" style="9" customWidth="1"/>
    <col min="6397" max="6397" width="5.7109375" style="9"/>
    <col min="6398" max="6398" width="5.7109375" style="9" customWidth="1"/>
    <col min="6399" max="6399" width="112.5703125" style="9" customWidth="1"/>
    <col min="6400" max="6400" width="10.140625" style="9" bestFit="1" customWidth="1"/>
    <col min="6401" max="6401" width="18.85546875" style="9" customWidth="1"/>
    <col min="6402" max="6402" width="19" style="9" customWidth="1"/>
    <col min="6403" max="6403" width="19.5703125" style="9" customWidth="1"/>
    <col min="6404" max="6404" width="16.7109375" style="9" customWidth="1"/>
    <col min="6405" max="6652" width="9.140625" style="9" customWidth="1"/>
    <col min="6653" max="6653" width="5.7109375" style="9"/>
    <col min="6654" max="6654" width="5.7109375" style="9" customWidth="1"/>
    <col min="6655" max="6655" width="112.5703125" style="9" customWidth="1"/>
    <col min="6656" max="6656" width="10.140625" style="9" bestFit="1" customWidth="1"/>
    <col min="6657" max="6657" width="18.85546875" style="9" customWidth="1"/>
    <col min="6658" max="6658" width="19" style="9" customWidth="1"/>
    <col min="6659" max="6659" width="19.5703125" style="9" customWidth="1"/>
    <col min="6660" max="6660" width="16.7109375" style="9" customWidth="1"/>
    <col min="6661" max="6908" width="9.140625" style="9" customWidth="1"/>
    <col min="6909" max="6909" width="5.7109375" style="9"/>
    <col min="6910" max="6910" width="5.7109375" style="9" customWidth="1"/>
    <col min="6911" max="6911" width="112.5703125" style="9" customWidth="1"/>
    <col min="6912" max="6912" width="10.140625" style="9" bestFit="1" customWidth="1"/>
    <col min="6913" max="6913" width="18.85546875" style="9" customWidth="1"/>
    <col min="6914" max="6914" width="19" style="9" customWidth="1"/>
    <col min="6915" max="6915" width="19.5703125" style="9" customWidth="1"/>
    <col min="6916" max="6916" width="16.7109375" style="9" customWidth="1"/>
    <col min="6917" max="7164" width="9.140625" style="9" customWidth="1"/>
    <col min="7165" max="7165" width="5.7109375" style="9"/>
    <col min="7166" max="7166" width="5.7109375" style="9" customWidth="1"/>
    <col min="7167" max="7167" width="112.5703125" style="9" customWidth="1"/>
    <col min="7168" max="7168" width="10.140625" style="9" bestFit="1" customWidth="1"/>
    <col min="7169" max="7169" width="18.85546875" style="9" customWidth="1"/>
    <col min="7170" max="7170" width="19" style="9" customWidth="1"/>
    <col min="7171" max="7171" width="19.5703125" style="9" customWidth="1"/>
    <col min="7172" max="7172" width="16.7109375" style="9" customWidth="1"/>
    <col min="7173" max="7420" width="9.140625" style="9" customWidth="1"/>
    <col min="7421" max="7421" width="5.7109375" style="9"/>
    <col min="7422" max="7422" width="5.7109375" style="9" customWidth="1"/>
    <col min="7423" max="7423" width="112.5703125" style="9" customWidth="1"/>
    <col min="7424" max="7424" width="10.140625" style="9" bestFit="1" customWidth="1"/>
    <col min="7425" max="7425" width="18.85546875" style="9" customWidth="1"/>
    <col min="7426" max="7426" width="19" style="9" customWidth="1"/>
    <col min="7427" max="7427" width="19.5703125" style="9" customWidth="1"/>
    <col min="7428" max="7428" width="16.7109375" style="9" customWidth="1"/>
    <col min="7429" max="7676" width="9.140625" style="9" customWidth="1"/>
    <col min="7677" max="7677" width="5.7109375" style="9"/>
    <col min="7678" max="7678" width="5.7109375" style="9" customWidth="1"/>
    <col min="7679" max="7679" width="112.5703125" style="9" customWidth="1"/>
    <col min="7680" max="7680" width="10.140625" style="9" bestFit="1" customWidth="1"/>
    <col min="7681" max="7681" width="18.85546875" style="9" customWidth="1"/>
    <col min="7682" max="7682" width="19" style="9" customWidth="1"/>
    <col min="7683" max="7683" width="19.5703125" style="9" customWidth="1"/>
    <col min="7684" max="7684" width="16.7109375" style="9" customWidth="1"/>
    <col min="7685" max="7932" width="9.140625" style="9" customWidth="1"/>
    <col min="7933" max="7933" width="5.7109375" style="9"/>
    <col min="7934" max="7934" width="5.7109375" style="9" customWidth="1"/>
    <col min="7935" max="7935" width="112.5703125" style="9" customWidth="1"/>
    <col min="7936" max="7936" width="10.140625" style="9" bestFit="1" customWidth="1"/>
    <col min="7937" max="7937" width="18.85546875" style="9" customWidth="1"/>
    <col min="7938" max="7938" width="19" style="9" customWidth="1"/>
    <col min="7939" max="7939" width="19.5703125" style="9" customWidth="1"/>
    <col min="7940" max="7940" width="16.7109375" style="9" customWidth="1"/>
    <col min="7941" max="8188" width="9.140625" style="9" customWidth="1"/>
    <col min="8189" max="8189" width="5.7109375" style="9"/>
    <col min="8190" max="8190" width="5.7109375" style="9" customWidth="1"/>
    <col min="8191" max="8191" width="112.5703125" style="9" customWidth="1"/>
    <col min="8192" max="8192" width="10.140625" style="9" bestFit="1" customWidth="1"/>
    <col min="8193" max="8193" width="18.85546875" style="9" customWidth="1"/>
    <col min="8194" max="8194" width="19" style="9" customWidth="1"/>
    <col min="8195" max="8195" width="19.5703125" style="9" customWidth="1"/>
    <col min="8196" max="8196" width="16.7109375" style="9" customWidth="1"/>
    <col min="8197" max="8444" width="9.140625" style="9" customWidth="1"/>
    <col min="8445" max="8445" width="5.7109375" style="9"/>
    <col min="8446" max="8446" width="5.7109375" style="9" customWidth="1"/>
    <col min="8447" max="8447" width="112.5703125" style="9" customWidth="1"/>
    <col min="8448" max="8448" width="10.140625" style="9" bestFit="1" customWidth="1"/>
    <col min="8449" max="8449" width="18.85546875" style="9" customWidth="1"/>
    <col min="8450" max="8450" width="19" style="9" customWidth="1"/>
    <col min="8451" max="8451" width="19.5703125" style="9" customWidth="1"/>
    <col min="8452" max="8452" width="16.7109375" style="9" customWidth="1"/>
    <col min="8453" max="8700" width="9.140625" style="9" customWidth="1"/>
    <col min="8701" max="8701" width="5.7109375" style="9"/>
    <col min="8702" max="8702" width="5.7109375" style="9" customWidth="1"/>
    <col min="8703" max="8703" width="112.5703125" style="9" customWidth="1"/>
    <col min="8704" max="8704" width="10.140625" style="9" bestFit="1" customWidth="1"/>
    <col min="8705" max="8705" width="18.85546875" style="9" customWidth="1"/>
    <col min="8706" max="8706" width="19" style="9" customWidth="1"/>
    <col min="8707" max="8707" width="19.5703125" style="9" customWidth="1"/>
    <col min="8708" max="8708" width="16.7109375" style="9" customWidth="1"/>
    <col min="8709" max="8956" width="9.140625" style="9" customWidth="1"/>
    <col min="8957" max="8957" width="5.7109375" style="9"/>
    <col min="8958" max="8958" width="5.7109375" style="9" customWidth="1"/>
    <col min="8959" max="8959" width="112.5703125" style="9" customWidth="1"/>
    <col min="8960" max="8960" width="10.140625" style="9" bestFit="1" customWidth="1"/>
    <col min="8961" max="8961" width="18.85546875" style="9" customWidth="1"/>
    <col min="8962" max="8962" width="19" style="9" customWidth="1"/>
    <col min="8963" max="8963" width="19.5703125" style="9" customWidth="1"/>
    <col min="8964" max="8964" width="16.7109375" style="9" customWidth="1"/>
    <col min="8965" max="9212" width="9.140625" style="9" customWidth="1"/>
    <col min="9213" max="9213" width="5.7109375" style="9"/>
    <col min="9214" max="9214" width="5.7109375" style="9" customWidth="1"/>
    <col min="9215" max="9215" width="112.5703125" style="9" customWidth="1"/>
    <col min="9216" max="9216" width="10.140625" style="9" bestFit="1" customWidth="1"/>
    <col min="9217" max="9217" width="18.85546875" style="9" customWidth="1"/>
    <col min="9218" max="9218" width="19" style="9" customWidth="1"/>
    <col min="9219" max="9219" width="19.5703125" style="9" customWidth="1"/>
    <col min="9220" max="9220" width="16.7109375" style="9" customWidth="1"/>
    <col min="9221" max="9468" width="9.140625" style="9" customWidth="1"/>
    <col min="9469" max="9469" width="5.7109375" style="9"/>
    <col min="9470" max="9470" width="5.7109375" style="9" customWidth="1"/>
    <col min="9471" max="9471" width="112.5703125" style="9" customWidth="1"/>
    <col min="9472" max="9472" width="10.140625" style="9" bestFit="1" customWidth="1"/>
    <col min="9473" max="9473" width="18.85546875" style="9" customWidth="1"/>
    <col min="9474" max="9474" width="19" style="9" customWidth="1"/>
    <col min="9475" max="9475" width="19.5703125" style="9" customWidth="1"/>
    <col min="9476" max="9476" width="16.7109375" style="9" customWidth="1"/>
    <col min="9477" max="9724" width="9.140625" style="9" customWidth="1"/>
    <col min="9725" max="9725" width="5.7109375" style="9"/>
    <col min="9726" max="9726" width="5.7109375" style="9" customWidth="1"/>
    <col min="9727" max="9727" width="112.5703125" style="9" customWidth="1"/>
    <col min="9728" max="9728" width="10.140625" style="9" bestFit="1" customWidth="1"/>
    <col min="9729" max="9729" width="18.85546875" style="9" customWidth="1"/>
    <col min="9730" max="9730" width="19" style="9" customWidth="1"/>
    <col min="9731" max="9731" width="19.5703125" style="9" customWidth="1"/>
    <col min="9732" max="9732" width="16.7109375" style="9" customWidth="1"/>
    <col min="9733" max="9980" width="9.140625" style="9" customWidth="1"/>
    <col min="9981" max="9981" width="5.7109375" style="9"/>
    <col min="9982" max="9982" width="5.7109375" style="9" customWidth="1"/>
    <col min="9983" max="9983" width="112.5703125" style="9" customWidth="1"/>
    <col min="9984" max="9984" width="10.140625" style="9" bestFit="1" customWidth="1"/>
    <col min="9985" max="9985" width="18.85546875" style="9" customWidth="1"/>
    <col min="9986" max="9986" width="19" style="9" customWidth="1"/>
    <col min="9987" max="9987" width="19.5703125" style="9" customWidth="1"/>
    <col min="9988" max="9988" width="16.7109375" style="9" customWidth="1"/>
    <col min="9989" max="10236" width="9.140625" style="9" customWidth="1"/>
    <col min="10237" max="10237" width="5.7109375" style="9"/>
    <col min="10238" max="10238" width="5.7109375" style="9" customWidth="1"/>
    <col min="10239" max="10239" width="112.5703125" style="9" customWidth="1"/>
    <col min="10240" max="10240" width="10.140625" style="9" bestFit="1" customWidth="1"/>
    <col min="10241" max="10241" width="18.85546875" style="9" customWidth="1"/>
    <col min="10242" max="10242" width="19" style="9" customWidth="1"/>
    <col min="10243" max="10243" width="19.5703125" style="9" customWidth="1"/>
    <col min="10244" max="10244" width="16.7109375" style="9" customWidth="1"/>
    <col min="10245" max="10492" width="9.140625" style="9" customWidth="1"/>
    <col min="10493" max="10493" width="5.7109375" style="9"/>
    <col min="10494" max="10494" width="5.7109375" style="9" customWidth="1"/>
    <col min="10495" max="10495" width="112.5703125" style="9" customWidth="1"/>
    <col min="10496" max="10496" width="10.140625" style="9" bestFit="1" customWidth="1"/>
    <col min="10497" max="10497" width="18.85546875" style="9" customWidth="1"/>
    <col min="10498" max="10498" width="19" style="9" customWidth="1"/>
    <col min="10499" max="10499" width="19.5703125" style="9" customWidth="1"/>
    <col min="10500" max="10500" width="16.7109375" style="9" customWidth="1"/>
    <col min="10501" max="10748" width="9.140625" style="9" customWidth="1"/>
    <col min="10749" max="10749" width="5.7109375" style="9"/>
    <col min="10750" max="10750" width="5.7109375" style="9" customWidth="1"/>
    <col min="10751" max="10751" width="112.5703125" style="9" customWidth="1"/>
    <col min="10752" max="10752" width="10.140625" style="9" bestFit="1" customWidth="1"/>
    <col min="10753" max="10753" width="18.85546875" style="9" customWidth="1"/>
    <col min="10754" max="10754" width="19" style="9" customWidth="1"/>
    <col min="10755" max="10755" width="19.5703125" style="9" customWidth="1"/>
    <col min="10756" max="10756" width="16.7109375" style="9" customWidth="1"/>
    <col min="10757" max="11004" width="9.140625" style="9" customWidth="1"/>
    <col min="11005" max="11005" width="5.7109375" style="9"/>
    <col min="11006" max="11006" width="5.7109375" style="9" customWidth="1"/>
    <col min="11007" max="11007" width="112.5703125" style="9" customWidth="1"/>
    <col min="11008" max="11008" width="10.140625" style="9" bestFit="1" customWidth="1"/>
    <col min="11009" max="11009" width="18.85546875" style="9" customWidth="1"/>
    <col min="11010" max="11010" width="19" style="9" customWidth="1"/>
    <col min="11011" max="11011" width="19.5703125" style="9" customWidth="1"/>
    <col min="11012" max="11012" width="16.7109375" style="9" customWidth="1"/>
    <col min="11013" max="11260" width="9.140625" style="9" customWidth="1"/>
    <col min="11261" max="11261" width="5.7109375" style="9"/>
    <col min="11262" max="11262" width="5.7109375" style="9" customWidth="1"/>
    <col min="11263" max="11263" width="112.5703125" style="9" customWidth="1"/>
    <col min="11264" max="11264" width="10.140625" style="9" bestFit="1" customWidth="1"/>
    <col min="11265" max="11265" width="18.85546875" style="9" customWidth="1"/>
    <col min="11266" max="11266" width="19" style="9" customWidth="1"/>
    <col min="11267" max="11267" width="19.5703125" style="9" customWidth="1"/>
    <col min="11268" max="11268" width="16.7109375" style="9" customWidth="1"/>
    <col min="11269" max="11516" width="9.140625" style="9" customWidth="1"/>
    <col min="11517" max="11517" width="5.7109375" style="9"/>
    <col min="11518" max="11518" width="5.7109375" style="9" customWidth="1"/>
    <col min="11519" max="11519" width="112.5703125" style="9" customWidth="1"/>
    <col min="11520" max="11520" width="10.140625" style="9" bestFit="1" customWidth="1"/>
    <col min="11521" max="11521" width="18.85546875" style="9" customWidth="1"/>
    <col min="11522" max="11522" width="19" style="9" customWidth="1"/>
    <col min="11523" max="11523" width="19.5703125" style="9" customWidth="1"/>
    <col min="11524" max="11524" width="16.7109375" style="9" customWidth="1"/>
    <col min="11525" max="11772" width="9.140625" style="9" customWidth="1"/>
    <col min="11773" max="11773" width="5.7109375" style="9"/>
    <col min="11774" max="11774" width="5.7109375" style="9" customWidth="1"/>
    <col min="11775" max="11775" width="112.5703125" style="9" customWidth="1"/>
    <col min="11776" max="11776" width="10.140625" style="9" bestFit="1" customWidth="1"/>
    <col min="11777" max="11777" width="18.85546875" style="9" customWidth="1"/>
    <col min="11778" max="11778" width="19" style="9" customWidth="1"/>
    <col min="11779" max="11779" width="19.5703125" style="9" customWidth="1"/>
    <col min="11780" max="11780" width="16.7109375" style="9" customWidth="1"/>
    <col min="11781" max="12028" width="9.140625" style="9" customWidth="1"/>
    <col min="12029" max="12029" width="5.7109375" style="9"/>
    <col min="12030" max="12030" width="5.7109375" style="9" customWidth="1"/>
    <col min="12031" max="12031" width="112.5703125" style="9" customWidth="1"/>
    <col min="12032" max="12032" width="10.140625" style="9" bestFit="1" customWidth="1"/>
    <col min="12033" max="12033" width="18.85546875" style="9" customWidth="1"/>
    <col min="12034" max="12034" width="19" style="9" customWidth="1"/>
    <col min="12035" max="12035" width="19.5703125" style="9" customWidth="1"/>
    <col min="12036" max="12036" width="16.7109375" style="9" customWidth="1"/>
    <col min="12037" max="12284" width="9.140625" style="9" customWidth="1"/>
    <col min="12285" max="12285" width="5.7109375" style="9"/>
    <col min="12286" max="12286" width="5.7109375" style="9" customWidth="1"/>
    <col min="12287" max="12287" width="112.5703125" style="9" customWidth="1"/>
    <col min="12288" max="12288" width="10.140625" style="9" bestFit="1" customWidth="1"/>
    <col min="12289" max="12289" width="18.85546875" style="9" customWidth="1"/>
    <col min="12290" max="12290" width="19" style="9" customWidth="1"/>
    <col min="12291" max="12291" width="19.5703125" style="9" customWidth="1"/>
    <col min="12292" max="12292" width="16.7109375" style="9" customWidth="1"/>
    <col min="12293" max="12540" width="9.140625" style="9" customWidth="1"/>
    <col min="12541" max="12541" width="5.7109375" style="9"/>
    <col min="12542" max="12542" width="5.7109375" style="9" customWidth="1"/>
    <col min="12543" max="12543" width="112.5703125" style="9" customWidth="1"/>
    <col min="12544" max="12544" width="10.140625" style="9" bestFit="1" customWidth="1"/>
    <col min="12545" max="12545" width="18.85546875" style="9" customWidth="1"/>
    <col min="12546" max="12546" width="19" style="9" customWidth="1"/>
    <col min="12547" max="12547" width="19.5703125" style="9" customWidth="1"/>
    <col min="12548" max="12548" width="16.7109375" style="9" customWidth="1"/>
    <col min="12549" max="12796" width="9.140625" style="9" customWidth="1"/>
    <col min="12797" max="12797" width="5.7109375" style="9"/>
    <col min="12798" max="12798" width="5.7109375" style="9" customWidth="1"/>
    <col min="12799" max="12799" width="112.5703125" style="9" customWidth="1"/>
    <col min="12800" max="12800" width="10.140625" style="9" bestFit="1" customWidth="1"/>
    <col min="12801" max="12801" width="18.85546875" style="9" customWidth="1"/>
    <col min="12802" max="12802" width="19" style="9" customWidth="1"/>
    <col min="12803" max="12803" width="19.5703125" style="9" customWidth="1"/>
    <col min="12804" max="12804" width="16.7109375" style="9" customWidth="1"/>
    <col min="12805" max="13052" width="9.140625" style="9" customWidth="1"/>
    <col min="13053" max="13053" width="5.7109375" style="9"/>
    <col min="13054" max="13054" width="5.7109375" style="9" customWidth="1"/>
    <col min="13055" max="13055" width="112.5703125" style="9" customWidth="1"/>
    <col min="13056" max="13056" width="10.140625" style="9" bestFit="1" customWidth="1"/>
    <col min="13057" max="13057" width="18.85546875" style="9" customWidth="1"/>
    <col min="13058" max="13058" width="19" style="9" customWidth="1"/>
    <col min="13059" max="13059" width="19.5703125" style="9" customWidth="1"/>
    <col min="13060" max="13060" width="16.7109375" style="9" customWidth="1"/>
    <col min="13061" max="13308" width="9.140625" style="9" customWidth="1"/>
    <col min="13309" max="13309" width="5.7109375" style="9"/>
    <col min="13310" max="13310" width="5.7109375" style="9" customWidth="1"/>
    <col min="13311" max="13311" width="112.5703125" style="9" customWidth="1"/>
    <col min="13312" max="13312" width="10.140625" style="9" bestFit="1" customWidth="1"/>
    <col min="13313" max="13313" width="18.85546875" style="9" customWidth="1"/>
    <col min="13314" max="13314" width="19" style="9" customWidth="1"/>
    <col min="13315" max="13315" width="19.5703125" style="9" customWidth="1"/>
    <col min="13316" max="13316" width="16.7109375" style="9" customWidth="1"/>
    <col min="13317" max="13564" width="9.140625" style="9" customWidth="1"/>
    <col min="13565" max="13565" width="5.7109375" style="9"/>
    <col min="13566" max="13566" width="5.7109375" style="9" customWidth="1"/>
    <col min="13567" max="13567" width="112.5703125" style="9" customWidth="1"/>
    <col min="13568" max="13568" width="10.140625" style="9" bestFit="1" customWidth="1"/>
    <col min="13569" max="13569" width="18.85546875" style="9" customWidth="1"/>
    <col min="13570" max="13570" width="19" style="9" customWidth="1"/>
    <col min="13571" max="13571" width="19.5703125" style="9" customWidth="1"/>
    <col min="13572" max="13572" width="16.7109375" style="9" customWidth="1"/>
    <col min="13573" max="13820" width="9.140625" style="9" customWidth="1"/>
    <col min="13821" max="13821" width="5.7109375" style="9"/>
    <col min="13822" max="13822" width="5.7109375" style="9" customWidth="1"/>
    <col min="13823" max="13823" width="112.5703125" style="9" customWidth="1"/>
    <col min="13824" max="13824" width="10.140625" style="9" bestFit="1" customWidth="1"/>
    <col min="13825" max="13825" width="18.85546875" style="9" customWidth="1"/>
    <col min="13826" max="13826" width="19" style="9" customWidth="1"/>
    <col min="13827" max="13827" width="19.5703125" style="9" customWidth="1"/>
    <col min="13828" max="13828" width="16.7109375" style="9" customWidth="1"/>
    <col min="13829" max="14076" width="9.140625" style="9" customWidth="1"/>
    <col min="14077" max="14077" width="5.7109375" style="9"/>
    <col min="14078" max="14078" width="5.7109375" style="9" customWidth="1"/>
    <col min="14079" max="14079" width="112.5703125" style="9" customWidth="1"/>
    <col min="14080" max="14080" width="10.140625" style="9" bestFit="1" customWidth="1"/>
    <col min="14081" max="14081" width="18.85546875" style="9" customWidth="1"/>
    <col min="14082" max="14082" width="19" style="9" customWidth="1"/>
    <col min="14083" max="14083" width="19.5703125" style="9" customWidth="1"/>
    <col min="14084" max="14084" width="16.7109375" style="9" customWidth="1"/>
    <col min="14085" max="14332" width="9.140625" style="9" customWidth="1"/>
    <col min="14333" max="14333" width="5.7109375" style="9"/>
    <col min="14334" max="14334" width="5.7109375" style="9" customWidth="1"/>
    <col min="14335" max="14335" width="112.5703125" style="9" customWidth="1"/>
    <col min="14336" max="14336" width="10.140625" style="9" bestFit="1" customWidth="1"/>
    <col min="14337" max="14337" width="18.85546875" style="9" customWidth="1"/>
    <col min="14338" max="14338" width="19" style="9" customWidth="1"/>
    <col min="14339" max="14339" width="19.5703125" style="9" customWidth="1"/>
    <col min="14340" max="14340" width="16.7109375" style="9" customWidth="1"/>
    <col min="14341" max="14588" width="9.140625" style="9" customWidth="1"/>
    <col min="14589" max="14589" width="5.7109375" style="9"/>
    <col min="14590" max="14590" width="5.7109375" style="9" customWidth="1"/>
    <col min="14591" max="14591" width="112.5703125" style="9" customWidth="1"/>
    <col min="14592" max="14592" width="10.140625" style="9" bestFit="1" customWidth="1"/>
    <col min="14593" max="14593" width="18.85546875" style="9" customWidth="1"/>
    <col min="14594" max="14594" width="19" style="9" customWidth="1"/>
    <col min="14595" max="14595" width="19.5703125" style="9" customWidth="1"/>
    <col min="14596" max="14596" width="16.7109375" style="9" customWidth="1"/>
    <col min="14597" max="14844" width="9.140625" style="9" customWidth="1"/>
    <col min="14845" max="14845" width="5.7109375" style="9"/>
    <col min="14846" max="14846" width="5.7109375" style="9" customWidth="1"/>
    <col min="14847" max="14847" width="112.5703125" style="9" customWidth="1"/>
    <col min="14848" max="14848" width="10.140625" style="9" bestFit="1" customWidth="1"/>
    <col min="14849" max="14849" width="18.85546875" style="9" customWidth="1"/>
    <col min="14850" max="14850" width="19" style="9" customWidth="1"/>
    <col min="14851" max="14851" width="19.5703125" style="9" customWidth="1"/>
    <col min="14852" max="14852" width="16.7109375" style="9" customWidth="1"/>
    <col min="14853" max="15100" width="9.140625" style="9" customWidth="1"/>
    <col min="15101" max="15101" width="5.7109375" style="9"/>
    <col min="15102" max="15102" width="5.7109375" style="9" customWidth="1"/>
    <col min="15103" max="15103" width="112.5703125" style="9" customWidth="1"/>
    <col min="15104" max="15104" width="10.140625" style="9" bestFit="1" customWidth="1"/>
    <col min="15105" max="15105" width="18.85546875" style="9" customWidth="1"/>
    <col min="15106" max="15106" width="19" style="9" customWidth="1"/>
    <col min="15107" max="15107" width="19.5703125" style="9" customWidth="1"/>
    <col min="15108" max="15108" width="16.7109375" style="9" customWidth="1"/>
    <col min="15109" max="15356" width="9.140625" style="9" customWidth="1"/>
    <col min="15357" max="15357" width="5.7109375" style="9"/>
    <col min="15358" max="15358" width="5.7109375" style="9" customWidth="1"/>
    <col min="15359" max="15359" width="112.5703125" style="9" customWidth="1"/>
    <col min="15360" max="15360" width="10.140625" style="9" bestFit="1" customWidth="1"/>
    <col min="15361" max="15361" width="18.85546875" style="9" customWidth="1"/>
    <col min="15362" max="15362" width="19" style="9" customWidth="1"/>
    <col min="15363" max="15363" width="19.5703125" style="9" customWidth="1"/>
    <col min="15364" max="15364" width="16.7109375" style="9" customWidth="1"/>
    <col min="15365" max="15612" width="9.140625" style="9" customWidth="1"/>
    <col min="15613" max="15613" width="5.7109375" style="9"/>
    <col min="15614" max="15614" width="5.7109375" style="9" customWidth="1"/>
    <col min="15615" max="15615" width="112.5703125" style="9" customWidth="1"/>
    <col min="15616" max="15616" width="10.140625" style="9" bestFit="1" customWidth="1"/>
    <col min="15617" max="15617" width="18.85546875" style="9" customWidth="1"/>
    <col min="15618" max="15618" width="19" style="9" customWidth="1"/>
    <col min="15619" max="15619" width="19.5703125" style="9" customWidth="1"/>
    <col min="15620" max="15620" width="16.7109375" style="9" customWidth="1"/>
    <col min="15621" max="15868" width="9.140625" style="9" customWidth="1"/>
    <col min="15869" max="15869" width="5.7109375" style="9"/>
    <col min="15870" max="15870" width="5.7109375" style="9" customWidth="1"/>
    <col min="15871" max="15871" width="112.5703125" style="9" customWidth="1"/>
    <col min="15872" max="15872" width="10.140625" style="9" bestFit="1" customWidth="1"/>
    <col min="15873" max="15873" width="18.85546875" style="9" customWidth="1"/>
    <col min="15874" max="15874" width="19" style="9" customWidth="1"/>
    <col min="15875" max="15875" width="19.5703125" style="9" customWidth="1"/>
    <col min="15876" max="15876" width="16.7109375" style="9" customWidth="1"/>
    <col min="15877" max="16124" width="9.140625" style="9" customWidth="1"/>
    <col min="16125" max="16125" width="5.7109375" style="9"/>
    <col min="16126" max="16126" width="5.7109375" style="9" customWidth="1"/>
    <col min="16127" max="16127" width="112.5703125" style="9" customWidth="1"/>
    <col min="16128" max="16128" width="10.140625" style="9" bestFit="1" customWidth="1"/>
    <col min="16129" max="16129" width="18.85546875" style="9" customWidth="1"/>
    <col min="16130" max="16130" width="19" style="9" customWidth="1"/>
    <col min="16131" max="16131" width="19.5703125" style="9" customWidth="1"/>
    <col min="16132" max="16132" width="16.7109375" style="9" customWidth="1"/>
    <col min="16133" max="16380" width="9.140625" style="9" customWidth="1"/>
    <col min="16381" max="16384" width="5.7109375" style="9"/>
  </cols>
  <sheetData>
    <row r="1" spans="1:8" ht="27" customHeight="1" x14ac:dyDescent="0.2">
      <c r="A1" s="1395" t="s">
        <v>500</v>
      </c>
      <c r="B1" s="1395"/>
      <c r="C1" s="1395"/>
      <c r="D1" s="1395"/>
      <c r="E1" s="1395"/>
    </row>
    <row r="2" spans="1:8" ht="16.5" thickBot="1" x14ac:dyDescent="0.3">
      <c r="D2" s="1396" t="s">
        <v>139</v>
      </c>
      <c r="E2" s="1396"/>
    </row>
    <row r="3" spans="1:8" ht="69" customHeight="1" thickBot="1" x14ac:dyDescent="0.25">
      <c r="A3" s="1397" t="s">
        <v>53</v>
      </c>
      <c r="B3" s="1392" t="s">
        <v>394</v>
      </c>
      <c r="C3" s="1393"/>
      <c r="D3" s="1393"/>
      <c r="E3" s="903" t="s">
        <v>395</v>
      </c>
    </row>
    <row r="4" spans="1:8" ht="19.5" customHeight="1" thickBot="1" x14ac:dyDescent="0.25">
      <c r="A4" s="1398"/>
      <c r="B4" s="904" t="s">
        <v>31</v>
      </c>
      <c r="C4" s="905">
        <v>44013</v>
      </c>
      <c r="D4" s="905">
        <v>44378</v>
      </c>
      <c r="E4" s="906">
        <v>44378</v>
      </c>
    </row>
    <row r="5" spans="1:8" ht="41.25" customHeight="1" x14ac:dyDescent="0.2">
      <c r="A5" s="907" t="s">
        <v>396</v>
      </c>
      <c r="B5" s="908" t="s">
        <v>397</v>
      </c>
      <c r="C5" s="909">
        <f>C6+C7+C8+C9</f>
        <v>158</v>
      </c>
      <c r="D5" s="909">
        <f>D6+D7+D8+D9</f>
        <v>156</v>
      </c>
      <c r="E5" s="910">
        <f>E11+E48+E65+E90+E111</f>
        <v>101</v>
      </c>
    </row>
    <row r="6" spans="1:8" ht="23.25" customHeight="1" x14ac:dyDescent="0.2">
      <c r="A6" s="911" t="s">
        <v>398</v>
      </c>
      <c r="B6" s="912" t="s">
        <v>397</v>
      </c>
      <c r="C6" s="913">
        <f>C39+C36+C35+C41+C42+C44</f>
        <v>5</v>
      </c>
      <c r="D6" s="913">
        <f>D39+D36+D35+D41+D42+D44</f>
        <v>3</v>
      </c>
      <c r="E6" s="914"/>
    </row>
    <row r="7" spans="1:8" ht="24.95" customHeight="1" x14ac:dyDescent="0.2">
      <c r="A7" s="915" t="s">
        <v>399</v>
      </c>
      <c r="B7" s="916" t="s">
        <v>397</v>
      </c>
      <c r="C7" s="917">
        <f>C25+C27+C31+C32+C33+C34+C48+C74+C102+C104+C106</f>
        <v>21</v>
      </c>
      <c r="D7" s="917">
        <f>D25+D27+D31+D32+D33+D34+D48+D74+D102+D104+D106</f>
        <v>21</v>
      </c>
      <c r="E7" s="914"/>
    </row>
    <row r="8" spans="1:8" ht="24.95" customHeight="1" x14ac:dyDescent="0.2">
      <c r="A8" s="918" t="s">
        <v>400</v>
      </c>
      <c r="B8" s="919" t="s">
        <v>397</v>
      </c>
      <c r="C8" s="920">
        <f>C12+C15+C23+C45+C69+C76+C81+C85+C91+C98+C66+C110+C108</f>
        <v>127</v>
      </c>
      <c r="D8" s="920">
        <f>D12+D15+D23+D45+D69+D76+D81+D85+D91+D98+D66+D110+D108</f>
        <v>127</v>
      </c>
      <c r="E8" s="914"/>
    </row>
    <row r="9" spans="1:8" ht="22.5" customHeight="1" thickBot="1" x14ac:dyDescent="0.25">
      <c r="A9" s="921" t="s">
        <v>401</v>
      </c>
      <c r="B9" s="922" t="s">
        <v>397</v>
      </c>
      <c r="C9" s="923">
        <f>C40+C73+C84+C43+C37</f>
        <v>5</v>
      </c>
      <c r="D9" s="923">
        <f>D40+D73+D84+D43+D37</f>
        <v>5</v>
      </c>
      <c r="E9" s="924"/>
    </row>
    <row r="10" spans="1:8" ht="20.100000000000001" customHeight="1" thickBot="1" x14ac:dyDescent="0.25">
      <c r="A10" s="1392" t="s">
        <v>48</v>
      </c>
      <c r="B10" s="1393"/>
      <c r="C10" s="1393"/>
      <c r="D10" s="1393"/>
      <c r="E10" s="1394"/>
    </row>
    <row r="11" spans="1:8" ht="19.5" customHeight="1" x14ac:dyDescent="0.25">
      <c r="A11" s="925" t="s">
        <v>402</v>
      </c>
      <c r="B11" s="926" t="s">
        <v>397</v>
      </c>
      <c r="C11" s="927">
        <f>C12+C15+C23+C26+C28+C30+C38+C45</f>
        <v>97</v>
      </c>
      <c r="D11" s="927">
        <f>D12+D15+D23+D26+D28+D30+D38+D45</f>
        <v>94</v>
      </c>
      <c r="E11" s="928">
        <f>E12+E15+E23+E26+E28+E30+E38+E45</f>
        <v>33</v>
      </c>
      <c r="F11" s="568"/>
      <c r="G11" s="325"/>
      <c r="H11" s="325"/>
    </row>
    <row r="12" spans="1:8" ht="19.5" customHeight="1" x14ac:dyDescent="0.25">
      <c r="A12" s="569" t="s">
        <v>686</v>
      </c>
      <c r="B12" s="929" t="s">
        <v>397</v>
      </c>
      <c r="C12" s="929">
        <v>39</v>
      </c>
      <c r="D12" s="929">
        <v>38</v>
      </c>
      <c r="E12" s="930">
        <v>10</v>
      </c>
      <c r="F12" s="568" t="s">
        <v>717</v>
      </c>
      <c r="G12" s="325"/>
      <c r="H12" s="325"/>
    </row>
    <row r="13" spans="1:8" ht="19.5" customHeight="1" x14ac:dyDescent="0.25">
      <c r="A13" s="570" t="s">
        <v>403</v>
      </c>
      <c r="B13" s="931" t="s">
        <v>25</v>
      </c>
      <c r="C13" s="932">
        <v>12091</v>
      </c>
      <c r="D13" s="932">
        <v>12842</v>
      </c>
      <c r="E13" s="933">
        <v>2347</v>
      </c>
      <c r="F13" s="568" t="s">
        <v>768</v>
      </c>
      <c r="G13" s="325"/>
      <c r="H13" s="325"/>
    </row>
    <row r="14" spans="1:8" ht="19.5" customHeight="1" x14ac:dyDescent="0.25">
      <c r="A14" s="570" t="s">
        <v>404</v>
      </c>
      <c r="B14" s="931" t="s">
        <v>25</v>
      </c>
      <c r="C14" s="931" t="s">
        <v>769</v>
      </c>
      <c r="D14" s="931" t="s">
        <v>770</v>
      </c>
      <c r="E14" s="934"/>
      <c r="F14" s="568" t="s">
        <v>771</v>
      </c>
      <c r="G14" s="325"/>
      <c r="H14" s="325"/>
    </row>
    <row r="15" spans="1:8" ht="19.5" customHeight="1" x14ac:dyDescent="0.25">
      <c r="A15" s="569" t="s">
        <v>405</v>
      </c>
      <c r="B15" s="929" t="s">
        <v>397</v>
      </c>
      <c r="C15" s="929">
        <f>C16+C17+C18+C19+C21</f>
        <v>37</v>
      </c>
      <c r="D15" s="929">
        <f>D16+D17+D18+D19+D21</f>
        <v>37</v>
      </c>
      <c r="E15" s="930">
        <v>22</v>
      </c>
      <c r="F15" s="568"/>
      <c r="G15" s="325"/>
      <c r="H15" s="325"/>
    </row>
    <row r="16" spans="1:8" ht="15.75" customHeight="1" x14ac:dyDescent="0.25">
      <c r="A16" s="570" t="s">
        <v>406</v>
      </c>
      <c r="B16" s="931" t="s">
        <v>397</v>
      </c>
      <c r="C16" s="935">
        <v>29</v>
      </c>
      <c r="D16" s="935">
        <v>29</v>
      </c>
      <c r="E16" s="934"/>
      <c r="F16" s="571"/>
      <c r="G16" s="325"/>
      <c r="H16" s="325"/>
    </row>
    <row r="17" spans="1:8" ht="16.5" x14ac:dyDescent="0.25">
      <c r="A17" s="570" t="s">
        <v>407</v>
      </c>
      <c r="B17" s="931" t="s">
        <v>397</v>
      </c>
      <c r="C17" s="935">
        <v>1</v>
      </c>
      <c r="D17" s="935">
        <v>1</v>
      </c>
      <c r="E17" s="934"/>
      <c r="F17" s="568"/>
      <c r="G17" s="325"/>
      <c r="H17" s="325"/>
    </row>
    <row r="18" spans="1:8" ht="16.5" x14ac:dyDescent="0.25">
      <c r="A18" s="570" t="s">
        <v>408</v>
      </c>
      <c r="B18" s="931" t="s">
        <v>397</v>
      </c>
      <c r="C18" s="935">
        <v>6</v>
      </c>
      <c r="D18" s="935">
        <v>6</v>
      </c>
      <c r="E18" s="934"/>
      <c r="F18" s="568"/>
      <c r="G18" s="325"/>
      <c r="H18" s="325"/>
    </row>
    <row r="19" spans="1:8" ht="16.5" x14ac:dyDescent="0.25">
      <c r="A19" s="570" t="s">
        <v>409</v>
      </c>
      <c r="B19" s="931" t="s">
        <v>397</v>
      </c>
      <c r="C19" s="935">
        <v>1</v>
      </c>
      <c r="D19" s="935">
        <v>1</v>
      </c>
      <c r="E19" s="934"/>
      <c r="F19" s="568"/>
      <c r="G19" s="325"/>
      <c r="H19" s="325"/>
    </row>
    <row r="20" spans="1:8" ht="16.5" hidden="1" customHeight="1" x14ac:dyDescent="0.25">
      <c r="A20" s="570" t="s">
        <v>410</v>
      </c>
      <c r="B20" s="931" t="s">
        <v>397</v>
      </c>
      <c r="C20" s="935">
        <v>1</v>
      </c>
      <c r="D20" s="935">
        <v>1</v>
      </c>
      <c r="E20" s="934"/>
    </row>
    <row r="21" spans="1:8" ht="16.5" hidden="1" x14ac:dyDescent="0.25">
      <c r="A21" s="570" t="s">
        <v>501</v>
      </c>
      <c r="B21" s="931" t="s">
        <v>397</v>
      </c>
      <c r="C21" s="931">
        <v>0</v>
      </c>
      <c r="D21" s="931">
        <v>0</v>
      </c>
      <c r="E21" s="934"/>
    </row>
    <row r="22" spans="1:8" ht="16.5" x14ac:dyDescent="0.25">
      <c r="A22" s="570" t="s">
        <v>411</v>
      </c>
      <c r="B22" s="931" t="s">
        <v>25</v>
      </c>
      <c r="C22" s="936">
        <v>23977</v>
      </c>
      <c r="D22" s="932">
        <v>23738</v>
      </c>
      <c r="E22" s="933">
        <v>4841</v>
      </c>
      <c r="F22" s="572" t="s">
        <v>772</v>
      </c>
    </row>
    <row r="23" spans="1:8" ht="19.5" customHeight="1" x14ac:dyDescent="0.25">
      <c r="A23" s="569" t="s">
        <v>412</v>
      </c>
      <c r="B23" s="929" t="s">
        <v>397</v>
      </c>
      <c r="C23" s="929">
        <v>6</v>
      </c>
      <c r="D23" s="929">
        <v>6</v>
      </c>
      <c r="E23" s="934"/>
      <c r="F23" s="568"/>
      <c r="G23" s="325"/>
      <c r="H23" s="325"/>
    </row>
    <row r="24" spans="1:8" ht="19.5" x14ac:dyDescent="0.25">
      <c r="A24" s="570" t="s">
        <v>718</v>
      </c>
      <c r="B24" s="931" t="s">
        <v>25</v>
      </c>
      <c r="C24" s="932">
        <v>9124</v>
      </c>
      <c r="D24" s="932">
        <v>8841</v>
      </c>
      <c r="E24" s="934"/>
      <c r="F24" s="573" t="s">
        <v>719</v>
      </c>
    </row>
    <row r="25" spans="1:8" ht="19.5" customHeight="1" x14ac:dyDescent="0.25">
      <c r="A25" s="937" t="s">
        <v>413</v>
      </c>
      <c r="B25" s="938" t="s">
        <v>397</v>
      </c>
      <c r="C25" s="938">
        <v>1</v>
      </c>
      <c r="D25" s="938">
        <v>1</v>
      </c>
      <c r="E25" s="934"/>
      <c r="F25" s="568"/>
      <c r="G25" s="325"/>
      <c r="H25" s="325"/>
    </row>
    <row r="26" spans="1:8" ht="16.5" x14ac:dyDescent="0.25">
      <c r="A26" s="939" t="s">
        <v>414</v>
      </c>
      <c r="B26" s="940" t="s">
        <v>397</v>
      </c>
      <c r="C26" s="941" t="s">
        <v>415</v>
      </c>
      <c r="D26" s="942">
        <v>1</v>
      </c>
      <c r="E26" s="934"/>
      <c r="F26" s="568"/>
    </row>
    <row r="27" spans="1:8" ht="19.5" customHeight="1" x14ac:dyDescent="0.25">
      <c r="A27" s="937" t="s">
        <v>416</v>
      </c>
      <c r="B27" s="938" t="s">
        <v>397</v>
      </c>
      <c r="C27" s="938">
        <v>1</v>
      </c>
      <c r="D27" s="938">
        <v>1</v>
      </c>
      <c r="E27" s="934"/>
      <c r="F27" s="568"/>
      <c r="G27" s="325"/>
      <c r="H27" s="325"/>
    </row>
    <row r="28" spans="1:8" ht="18" customHeight="1" x14ac:dyDescent="0.25">
      <c r="A28" s="939" t="s">
        <v>502</v>
      </c>
      <c r="B28" s="943" t="s">
        <v>397</v>
      </c>
      <c r="C28" s="943">
        <v>1</v>
      </c>
      <c r="D28" s="940">
        <v>1</v>
      </c>
      <c r="E28" s="944"/>
      <c r="F28" s="568"/>
      <c r="G28" s="325"/>
      <c r="H28" s="325"/>
    </row>
    <row r="29" spans="1:8" ht="16.5" x14ac:dyDescent="0.25">
      <c r="A29" s="939" t="s">
        <v>417</v>
      </c>
      <c r="B29" s="943" t="s">
        <v>25</v>
      </c>
      <c r="C29" s="943">
        <v>50</v>
      </c>
      <c r="D29" s="940">
        <v>54</v>
      </c>
      <c r="E29" s="944"/>
      <c r="F29" s="568" t="s">
        <v>773</v>
      </c>
      <c r="G29" s="325"/>
      <c r="H29" s="325"/>
    </row>
    <row r="30" spans="1:8" s="327" customFormat="1" ht="16.5" x14ac:dyDescent="0.25">
      <c r="A30" s="945" t="s">
        <v>564</v>
      </c>
      <c r="B30" s="946" t="s">
        <v>397</v>
      </c>
      <c r="C30" s="947">
        <f>SUM(C31:C37)</f>
        <v>7</v>
      </c>
      <c r="D30" s="948">
        <v>7</v>
      </c>
      <c r="E30" s="949">
        <v>1</v>
      </c>
      <c r="F30" s="574"/>
      <c r="G30" s="326"/>
      <c r="H30" s="326"/>
    </row>
    <row r="31" spans="1:8" ht="18" customHeight="1" x14ac:dyDescent="0.25">
      <c r="A31" s="939" t="s">
        <v>418</v>
      </c>
      <c r="B31" s="940" t="s">
        <v>397</v>
      </c>
      <c r="C31" s="940">
        <v>1</v>
      </c>
      <c r="D31" s="940">
        <v>1</v>
      </c>
      <c r="E31" s="944"/>
      <c r="F31" s="568"/>
      <c r="G31" s="325"/>
      <c r="H31" s="325"/>
    </row>
    <row r="32" spans="1:8" ht="18" customHeight="1" x14ac:dyDescent="0.25">
      <c r="A32" s="939" t="s">
        <v>419</v>
      </c>
      <c r="B32" s="940" t="s">
        <v>397</v>
      </c>
      <c r="C32" s="941">
        <v>1</v>
      </c>
      <c r="D32" s="941">
        <v>1</v>
      </c>
      <c r="E32" s="944"/>
      <c r="F32" s="568"/>
      <c r="G32" s="325"/>
      <c r="H32" s="325"/>
    </row>
    <row r="33" spans="1:11" ht="18" customHeight="1" x14ac:dyDescent="0.25">
      <c r="A33" s="939" t="s">
        <v>420</v>
      </c>
      <c r="B33" s="940" t="s">
        <v>397</v>
      </c>
      <c r="C33" s="941">
        <v>1</v>
      </c>
      <c r="D33" s="941">
        <v>1</v>
      </c>
      <c r="E33" s="944"/>
      <c r="F33" s="568"/>
      <c r="G33" s="325"/>
      <c r="H33" s="325"/>
    </row>
    <row r="34" spans="1:11" ht="18" customHeight="1" x14ac:dyDescent="0.25">
      <c r="A34" s="939" t="s">
        <v>421</v>
      </c>
      <c r="B34" s="940" t="s">
        <v>397</v>
      </c>
      <c r="C34" s="940">
        <v>1</v>
      </c>
      <c r="D34" s="940">
        <v>1</v>
      </c>
      <c r="E34" s="944"/>
      <c r="F34" s="568"/>
      <c r="G34" s="325"/>
      <c r="H34" s="325"/>
    </row>
    <row r="35" spans="1:11" ht="16.5" x14ac:dyDescent="0.25">
      <c r="A35" s="950" t="s">
        <v>480</v>
      </c>
      <c r="B35" s="951" t="s">
        <v>397</v>
      </c>
      <c r="C35" s="951">
        <v>1</v>
      </c>
      <c r="D35" s="951">
        <v>1</v>
      </c>
      <c r="E35" s="944"/>
      <c r="F35" s="568"/>
      <c r="G35" s="325"/>
      <c r="H35" s="325"/>
    </row>
    <row r="36" spans="1:11" ht="33" x14ac:dyDescent="0.25">
      <c r="A36" s="952" t="s">
        <v>687</v>
      </c>
      <c r="B36" s="951" t="s">
        <v>397</v>
      </c>
      <c r="C36" s="951">
        <v>1</v>
      </c>
      <c r="D36" s="951">
        <v>1</v>
      </c>
      <c r="E36" s="944"/>
      <c r="F36" s="568" t="s">
        <v>774</v>
      </c>
      <c r="G36" s="325"/>
      <c r="H36" s="325"/>
    </row>
    <row r="37" spans="1:11" ht="39.75" customHeight="1" x14ac:dyDescent="0.25">
      <c r="A37" s="953" t="s">
        <v>775</v>
      </c>
      <c r="B37" s="954" t="s">
        <v>397</v>
      </c>
      <c r="C37" s="954">
        <v>1</v>
      </c>
      <c r="D37" s="954">
        <v>1</v>
      </c>
      <c r="E37" s="944"/>
      <c r="F37" s="568" t="s">
        <v>688</v>
      </c>
      <c r="G37" s="325"/>
      <c r="H37" s="325"/>
    </row>
    <row r="38" spans="1:11" ht="19.5" customHeight="1" x14ac:dyDescent="0.25">
      <c r="A38" s="955" t="s">
        <v>422</v>
      </c>
      <c r="B38" s="956" t="s">
        <v>397</v>
      </c>
      <c r="C38" s="957">
        <f>SUM(C39:C44)</f>
        <v>5</v>
      </c>
      <c r="D38" s="957">
        <f>SUM(D39:D44)</f>
        <v>3</v>
      </c>
      <c r="E38" s="930"/>
      <c r="F38" s="568"/>
      <c r="G38" s="325"/>
      <c r="H38" s="325"/>
    </row>
    <row r="39" spans="1:11" ht="18" customHeight="1" x14ac:dyDescent="0.25">
      <c r="A39" s="958" t="s">
        <v>423</v>
      </c>
      <c r="B39" s="951" t="s">
        <v>397</v>
      </c>
      <c r="C39" s="959">
        <v>1</v>
      </c>
      <c r="D39" s="959">
        <v>1</v>
      </c>
      <c r="E39" s="944"/>
      <c r="F39" s="568"/>
      <c r="G39" s="325"/>
      <c r="H39" s="325"/>
    </row>
    <row r="40" spans="1:11" ht="18" customHeight="1" x14ac:dyDescent="0.25">
      <c r="A40" s="960" t="s">
        <v>503</v>
      </c>
      <c r="B40" s="954" t="s">
        <v>397</v>
      </c>
      <c r="C40" s="961">
        <v>1</v>
      </c>
      <c r="D40" s="961">
        <v>1</v>
      </c>
      <c r="E40" s="944"/>
      <c r="F40" s="568" t="s">
        <v>689</v>
      </c>
      <c r="G40" s="325"/>
      <c r="H40" s="325"/>
    </row>
    <row r="41" spans="1:11" ht="19.5" hidden="1" x14ac:dyDescent="0.25">
      <c r="A41" s="958" t="s">
        <v>509</v>
      </c>
      <c r="B41" s="951" t="s">
        <v>397</v>
      </c>
      <c r="C41" s="962" t="s">
        <v>427</v>
      </c>
      <c r="D41" s="962" t="s">
        <v>427</v>
      </c>
      <c r="E41" s="944"/>
      <c r="F41" s="575"/>
      <c r="G41" s="325"/>
      <c r="H41" s="325"/>
    </row>
    <row r="42" spans="1:11" ht="20.25" customHeight="1" x14ac:dyDescent="0.25">
      <c r="A42" s="950" t="s">
        <v>720</v>
      </c>
      <c r="B42" s="951" t="s">
        <v>397</v>
      </c>
      <c r="C42" s="963">
        <v>1</v>
      </c>
      <c r="D42" s="963">
        <v>0</v>
      </c>
      <c r="E42" s="944"/>
      <c r="F42" s="568" t="s">
        <v>774</v>
      </c>
      <c r="G42" s="325"/>
      <c r="H42" s="325"/>
    </row>
    <row r="43" spans="1:11" ht="16.5" x14ac:dyDescent="0.25">
      <c r="A43" s="964" t="s">
        <v>481</v>
      </c>
      <c r="B43" s="954" t="s">
        <v>397</v>
      </c>
      <c r="C43" s="961">
        <v>1</v>
      </c>
      <c r="D43" s="961">
        <v>1</v>
      </c>
      <c r="E43" s="944"/>
      <c r="F43" s="568" t="s">
        <v>688</v>
      </c>
      <c r="G43" s="325"/>
      <c r="H43" s="325"/>
    </row>
    <row r="44" spans="1:11" ht="19.5" x14ac:dyDescent="0.25">
      <c r="A44" s="952" t="s">
        <v>776</v>
      </c>
      <c r="B44" s="951" t="s">
        <v>397</v>
      </c>
      <c r="C44" s="963">
        <v>1</v>
      </c>
      <c r="D44" s="963">
        <v>0</v>
      </c>
      <c r="E44" s="944"/>
      <c r="F44" s="576" t="s">
        <v>690</v>
      </c>
      <c r="G44" s="325"/>
      <c r="H44" s="325"/>
      <c r="K44" s="9" t="s">
        <v>691</v>
      </c>
    </row>
    <row r="45" spans="1:11" ht="19.5" customHeight="1" x14ac:dyDescent="0.25">
      <c r="A45" s="569" t="s">
        <v>424</v>
      </c>
      <c r="B45" s="929" t="s">
        <v>397</v>
      </c>
      <c r="C45" s="929">
        <f>C46</f>
        <v>1</v>
      </c>
      <c r="D45" s="929">
        <f>D46</f>
        <v>1</v>
      </c>
      <c r="E45" s="944"/>
      <c r="F45" s="568"/>
      <c r="G45" s="325"/>
      <c r="H45" s="325"/>
    </row>
    <row r="46" spans="1:11" ht="18" customHeight="1" thickBot="1" x14ac:dyDescent="0.3">
      <c r="A46" s="570" t="s">
        <v>425</v>
      </c>
      <c r="B46" s="931" t="s">
        <v>397</v>
      </c>
      <c r="C46" s="931">
        <v>1</v>
      </c>
      <c r="D46" s="931">
        <v>1</v>
      </c>
      <c r="E46" s="944"/>
      <c r="F46" s="568"/>
      <c r="G46" s="325"/>
      <c r="H46" s="325"/>
    </row>
    <row r="47" spans="1:11" ht="20.100000000000001" customHeight="1" thickBot="1" x14ac:dyDescent="0.25">
      <c r="A47" s="1392" t="s">
        <v>49</v>
      </c>
      <c r="B47" s="1393"/>
      <c r="C47" s="1393"/>
      <c r="D47" s="1393"/>
      <c r="E47" s="1394"/>
    </row>
    <row r="48" spans="1:11" ht="16.5" customHeight="1" x14ac:dyDescent="0.25">
      <c r="A48" s="965" t="s">
        <v>563</v>
      </c>
      <c r="B48" s="966" t="s">
        <v>397</v>
      </c>
      <c r="C48" s="967">
        <f>C49+C51+C54+C58</f>
        <v>11</v>
      </c>
      <c r="D48" s="967">
        <f>D49+D51+D54+D58</f>
        <v>11</v>
      </c>
      <c r="E48" s="968">
        <f>E49+E51+E54+E58</f>
        <v>2</v>
      </c>
    </row>
    <row r="49" spans="1:6" ht="16.5" x14ac:dyDescent="0.25">
      <c r="A49" s="937" t="s">
        <v>426</v>
      </c>
      <c r="B49" s="938" t="s">
        <v>397</v>
      </c>
      <c r="C49" s="938">
        <f>C50</f>
        <v>1</v>
      </c>
      <c r="D49" s="938">
        <f>D50</f>
        <v>1</v>
      </c>
      <c r="E49" s="969">
        <v>2</v>
      </c>
    </row>
    <row r="50" spans="1:6" ht="16.5" x14ac:dyDescent="0.25">
      <c r="A50" s="970" t="s">
        <v>510</v>
      </c>
      <c r="B50" s="940" t="s">
        <v>397</v>
      </c>
      <c r="C50" s="940">
        <v>1</v>
      </c>
      <c r="D50" s="940">
        <v>1</v>
      </c>
      <c r="E50" s="971"/>
    </row>
    <row r="51" spans="1:6" ht="16.5" x14ac:dyDescent="0.25">
      <c r="A51" s="937" t="s">
        <v>428</v>
      </c>
      <c r="B51" s="938" t="s">
        <v>397</v>
      </c>
      <c r="C51" s="938">
        <f>C52+C53</f>
        <v>2</v>
      </c>
      <c r="D51" s="938">
        <f>D52+D53</f>
        <v>2</v>
      </c>
      <c r="E51" s="972"/>
    </row>
    <row r="52" spans="1:6" ht="16.5" x14ac:dyDescent="0.25">
      <c r="A52" s="970" t="s">
        <v>429</v>
      </c>
      <c r="B52" s="940" t="s">
        <v>397</v>
      </c>
      <c r="C52" s="940">
        <v>1</v>
      </c>
      <c r="D52" s="940">
        <v>1</v>
      </c>
      <c r="E52" s="973"/>
    </row>
    <row r="53" spans="1:6" ht="22.5" customHeight="1" x14ac:dyDescent="0.2">
      <c r="A53" s="974" t="s">
        <v>430</v>
      </c>
      <c r="B53" s="940" t="s">
        <v>397</v>
      </c>
      <c r="C53" s="940">
        <v>1</v>
      </c>
      <c r="D53" s="940">
        <v>1</v>
      </c>
      <c r="E53" s="975"/>
    </row>
    <row r="54" spans="1:6" ht="16.5" x14ac:dyDescent="0.25">
      <c r="A54" s="937" t="s">
        <v>431</v>
      </c>
      <c r="B54" s="938" t="s">
        <v>397</v>
      </c>
      <c r="C54" s="938">
        <f>C55+C56+C57</f>
        <v>3</v>
      </c>
      <c r="D54" s="938">
        <f>D55+D56+D57</f>
        <v>3</v>
      </c>
      <c r="E54" s="969"/>
    </row>
    <row r="55" spans="1:6" ht="16.5" x14ac:dyDescent="0.25">
      <c r="A55" s="970" t="s">
        <v>432</v>
      </c>
      <c r="B55" s="940" t="s">
        <v>397</v>
      </c>
      <c r="C55" s="940">
        <v>1</v>
      </c>
      <c r="D55" s="940">
        <v>1</v>
      </c>
      <c r="E55" s="973"/>
    </row>
    <row r="56" spans="1:6" ht="16.5" x14ac:dyDescent="0.25">
      <c r="A56" s="970" t="s">
        <v>433</v>
      </c>
      <c r="B56" s="940" t="s">
        <v>397</v>
      </c>
      <c r="C56" s="940">
        <v>1</v>
      </c>
      <c r="D56" s="940">
        <v>1</v>
      </c>
      <c r="E56" s="973"/>
    </row>
    <row r="57" spans="1:6" ht="16.5" x14ac:dyDescent="0.25">
      <c r="A57" s="970" t="s">
        <v>434</v>
      </c>
      <c r="B57" s="940" t="s">
        <v>397</v>
      </c>
      <c r="C57" s="940">
        <v>1</v>
      </c>
      <c r="D57" s="940">
        <v>1</v>
      </c>
      <c r="E57" s="973"/>
    </row>
    <row r="58" spans="1:6" ht="16.5" x14ac:dyDescent="0.25">
      <c r="A58" s="937" t="s">
        <v>435</v>
      </c>
      <c r="B58" s="938" t="s">
        <v>397</v>
      </c>
      <c r="C58" s="938">
        <f>C59+C60+C61+C62+C63</f>
        <v>5</v>
      </c>
      <c r="D58" s="938">
        <f>D59+D60+D61+D62+D63</f>
        <v>5</v>
      </c>
      <c r="E58" s="969"/>
    </row>
    <row r="59" spans="1:6" ht="16.5" x14ac:dyDescent="0.25">
      <c r="A59" s="970" t="s">
        <v>436</v>
      </c>
      <c r="B59" s="940" t="s">
        <v>397</v>
      </c>
      <c r="C59" s="940">
        <v>1</v>
      </c>
      <c r="D59" s="940">
        <v>1</v>
      </c>
      <c r="E59" s="973"/>
    </row>
    <row r="60" spans="1:6" ht="16.5" x14ac:dyDescent="0.25">
      <c r="A60" s="970" t="s">
        <v>437</v>
      </c>
      <c r="B60" s="940" t="s">
        <v>397</v>
      </c>
      <c r="C60" s="940">
        <v>1</v>
      </c>
      <c r="D60" s="940">
        <v>1</v>
      </c>
      <c r="E60" s="973"/>
    </row>
    <row r="61" spans="1:6" ht="16.5" x14ac:dyDescent="0.25">
      <c r="A61" s="970" t="s">
        <v>511</v>
      </c>
      <c r="B61" s="940" t="s">
        <v>397</v>
      </c>
      <c r="C61" s="940">
        <v>1</v>
      </c>
      <c r="D61" s="940">
        <v>1</v>
      </c>
      <c r="E61" s="973"/>
    </row>
    <row r="62" spans="1:6" ht="16.5" x14ac:dyDescent="0.25">
      <c r="A62" s="970" t="s">
        <v>438</v>
      </c>
      <c r="B62" s="940" t="s">
        <v>397</v>
      </c>
      <c r="C62" s="940">
        <v>1</v>
      </c>
      <c r="D62" s="940">
        <v>1</v>
      </c>
      <c r="E62" s="973"/>
    </row>
    <row r="63" spans="1:6" ht="17.25" thickBot="1" x14ac:dyDescent="0.3">
      <c r="A63" s="970" t="s">
        <v>439</v>
      </c>
      <c r="B63" s="940" t="s">
        <v>397</v>
      </c>
      <c r="C63" s="976">
        <v>1</v>
      </c>
      <c r="D63" s="976">
        <v>1</v>
      </c>
      <c r="E63" s="977"/>
    </row>
    <row r="64" spans="1:6" ht="20.100000000000001" customHeight="1" thickBot="1" x14ac:dyDescent="0.25">
      <c r="A64" s="1392" t="s">
        <v>440</v>
      </c>
      <c r="B64" s="1393"/>
      <c r="C64" s="1393"/>
      <c r="D64" s="1393"/>
      <c r="E64" s="1394"/>
      <c r="F64" s="568"/>
    </row>
    <row r="65" spans="1:10" ht="17.25" customHeight="1" x14ac:dyDescent="0.25">
      <c r="A65" s="978" t="s">
        <v>441</v>
      </c>
      <c r="B65" s="926" t="s">
        <v>397</v>
      </c>
      <c r="C65" s="979">
        <f>SUM(C66,C68,C74,C76,C80,C85)</f>
        <v>15</v>
      </c>
      <c r="D65" s="980">
        <f>SUM(D66,D68,D74,D76,D80,D85)</f>
        <v>15</v>
      </c>
      <c r="E65" s="944">
        <v>62</v>
      </c>
    </row>
    <row r="66" spans="1:10" s="328" customFormat="1" ht="16.5" x14ac:dyDescent="0.25">
      <c r="A66" s="569" t="s">
        <v>442</v>
      </c>
      <c r="B66" s="929" t="s">
        <v>397</v>
      </c>
      <c r="C66" s="981">
        <v>6</v>
      </c>
      <c r="D66" s="929">
        <v>6</v>
      </c>
      <c r="E66" s="930">
        <v>5</v>
      </c>
      <c r="F66" s="577"/>
    </row>
    <row r="67" spans="1:10" ht="16.5" x14ac:dyDescent="0.25">
      <c r="A67" s="982" t="s">
        <v>443</v>
      </c>
      <c r="B67" s="983" t="s">
        <v>25</v>
      </c>
      <c r="C67" s="984">
        <v>2355</v>
      </c>
      <c r="D67" s="985">
        <v>2346</v>
      </c>
      <c r="E67" s="933">
        <v>1062</v>
      </c>
      <c r="F67" s="578" t="s">
        <v>721</v>
      </c>
    </row>
    <row r="68" spans="1:10" s="328" customFormat="1" ht="16.5" x14ac:dyDescent="0.25">
      <c r="A68" s="955" t="s">
        <v>512</v>
      </c>
      <c r="B68" s="956" t="s">
        <v>397</v>
      </c>
      <c r="C68" s="986">
        <v>4</v>
      </c>
      <c r="D68" s="956">
        <v>4</v>
      </c>
      <c r="E68" s="930">
        <v>1</v>
      </c>
      <c r="F68" s="578" t="s">
        <v>722</v>
      </c>
    </row>
    <row r="69" spans="1:10" ht="16.5" x14ac:dyDescent="0.25">
      <c r="A69" s="987" t="s">
        <v>444</v>
      </c>
      <c r="B69" s="931" t="s">
        <v>397</v>
      </c>
      <c r="C69" s="988">
        <v>3</v>
      </c>
      <c r="D69" s="931">
        <v>3</v>
      </c>
      <c r="E69" s="944"/>
      <c r="F69" s="23" t="s">
        <v>723</v>
      </c>
    </row>
    <row r="70" spans="1:10" ht="16.5" x14ac:dyDescent="0.25">
      <c r="A70" s="982" t="s">
        <v>445</v>
      </c>
      <c r="B70" s="983" t="s">
        <v>397</v>
      </c>
      <c r="C70" s="984">
        <v>1349</v>
      </c>
      <c r="D70" s="985">
        <v>1349</v>
      </c>
      <c r="E70" s="944"/>
      <c r="F70" s="578" t="s">
        <v>721</v>
      </c>
      <c r="G70" s="325"/>
      <c r="H70" s="325"/>
      <c r="I70" s="325"/>
      <c r="J70" s="325"/>
    </row>
    <row r="71" spans="1:10" ht="19.5" x14ac:dyDescent="0.25">
      <c r="A71" s="982" t="s">
        <v>777</v>
      </c>
      <c r="B71" s="983" t="s">
        <v>25</v>
      </c>
      <c r="C71" s="984">
        <v>56627</v>
      </c>
      <c r="D71" s="989">
        <v>89674</v>
      </c>
      <c r="E71" s="944"/>
      <c r="F71" s="578" t="s">
        <v>721</v>
      </c>
      <c r="G71" s="325"/>
      <c r="H71" s="325"/>
      <c r="I71" s="325"/>
      <c r="J71" s="325"/>
    </row>
    <row r="72" spans="1:10" ht="19.5" x14ac:dyDescent="0.25">
      <c r="A72" s="990" t="s">
        <v>778</v>
      </c>
      <c r="B72" s="983" t="s">
        <v>25</v>
      </c>
      <c r="C72" s="984" t="s">
        <v>779</v>
      </c>
      <c r="D72" s="985" t="s">
        <v>780</v>
      </c>
      <c r="E72" s="944"/>
      <c r="F72" s="23" t="s">
        <v>724</v>
      </c>
      <c r="G72" s="325"/>
      <c r="H72" s="329"/>
      <c r="I72" s="329"/>
      <c r="J72" s="325"/>
    </row>
    <row r="73" spans="1:10" ht="30.75" customHeight="1" x14ac:dyDescent="0.25">
      <c r="A73" s="991" t="s">
        <v>446</v>
      </c>
      <c r="B73" s="954" t="s">
        <v>397</v>
      </c>
      <c r="C73" s="954">
        <v>1</v>
      </c>
      <c r="D73" s="954">
        <v>1</v>
      </c>
      <c r="E73" s="973"/>
      <c r="G73" s="325"/>
      <c r="H73" s="325"/>
      <c r="I73" s="325"/>
      <c r="J73" s="325"/>
    </row>
    <row r="74" spans="1:10" s="328" customFormat="1" ht="16.5" x14ac:dyDescent="0.25">
      <c r="A74" s="937" t="s">
        <v>562</v>
      </c>
      <c r="B74" s="938" t="s">
        <v>397</v>
      </c>
      <c r="C74" s="992">
        <v>1</v>
      </c>
      <c r="D74" s="938">
        <v>1</v>
      </c>
      <c r="E74" s="930"/>
      <c r="F74" s="577"/>
      <c r="G74" s="330"/>
      <c r="H74" s="330"/>
      <c r="I74" s="330"/>
      <c r="J74" s="330"/>
    </row>
    <row r="75" spans="1:10" ht="16.5" x14ac:dyDescent="0.25">
      <c r="A75" s="970" t="s">
        <v>447</v>
      </c>
      <c r="B75" s="940" t="s">
        <v>397</v>
      </c>
      <c r="C75" s="993">
        <v>1</v>
      </c>
      <c r="D75" s="940">
        <v>1</v>
      </c>
      <c r="E75" s="944"/>
    </row>
    <row r="76" spans="1:10" s="328" customFormat="1" ht="16.5" customHeight="1" x14ac:dyDescent="0.25">
      <c r="A76" s="569" t="s">
        <v>448</v>
      </c>
      <c r="B76" s="929" t="s">
        <v>397</v>
      </c>
      <c r="C76" s="981">
        <v>1</v>
      </c>
      <c r="D76" s="929">
        <v>1</v>
      </c>
      <c r="E76" s="930"/>
      <c r="F76" s="577"/>
    </row>
    <row r="77" spans="1:10" ht="16.5" x14ac:dyDescent="0.25">
      <c r="A77" s="987" t="s">
        <v>692</v>
      </c>
      <c r="B77" s="931" t="s">
        <v>397</v>
      </c>
      <c r="C77" s="988">
        <v>1</v>
      </c>
      <c r="D77" s="931">
        <v>1</v>
      </c>
      <c r="E77" s="944"/>
    </row>
    <row r="78" spans="1:10" ht="16.5" x14ac:dyDescent="0.25">
      <c r="A78" s="987" t="s">
        <v>693</v>
      </c>
      <c r="B78" s="931" t="s">
        <v>397</v>
      </c>
      <c r="C78" s="988">
        <v>11</v>
      </c>
      <c r="D78" s="931">
        <v>11</v>
      </c>
      <c r="E78" s="944">
        <v>26</v>
      </c>
      <c r="G78" s="325"/>
    </row>
    <row r="79" spans="1:10" ht="18.75" x14ac:dyDescent="0.25">
      <c r="A79" s="987" t="s">
        <v>781</v>
      </c>
      <c r="B79" s="931" t="s">
        <v>25</v>
      </c>
      <c r="C79" s="994">
        <v>121556</v>
      </c>
      <c r="D79" s="995">
        <v>243023</v>
      </c>
      <c r="E79" s="944"/>
      <c r="F79" s="23" t="s">
        <v>724</v>
      </c>
    </row>
    <row r="80" spans="1:10" s="331" customFormat="1" ht="16.5" x14ac:dyDescent="0.25">
      <c r="A80" s="996" t="s">
        <v>449</v>
      </c>
      <c r="B80" s="931" t="s">
        <v>397</v>
      </c>
      <c r="C80" s="997">
        <v>2</v>
      </c>
      <c r="D80" s="998">
        <v>2</v>
      </c>
      <c r="E80" s="949">
        <v>1</v>
      </c>
      <c r="F80" s="579"/>
    </row>
    <row r="81" spans="1:6" ht="16.5" x14ac:dyDescent="0.25">
      <c r="A81" s="999" t="s">
        <v>561</v>
      </c>
      <c r="B81" s="931" t="s">
        <v>397</v>
      </c>
      <c r="C81" s="1000">
        <v>1</v>
      </c>
      <c r="D81" s="995">
        <v>1</v>
      </c>
      <c r="E81" s="944"/>
    </row>
    <row r="82" spans="1:6" ht="19.5" x14ac:dyDescent="0.25">
      <c r="A82" s="999" t="s">
        <v>782</v>
      </c>
      <c r="B82" s="931" t="s">
        <v>397</v>
      </c>
      <c r="C82" s="936">
        <v>1983</v>
      </c>
      <c r="D82" s="936">
        <v>4362</v>
      </c>
      <c r="E82" s="944"/>
      <c r="F82" s="23" t="s">
        <v>724</v>
      </c>
    </row>
    <row r="83" spans="1:6" ht="19.5" x14ac:dyDescent="0.25">
      <c r="A83" s="999" t="s">
        <v>783</v>
      </c>
      <c r="B83" s="931" t="s">
        <v>25</v>
      </c>
      <c r="C83" s="936">
        <v>57038</v>
      </c>
      <c r="D83" s="936">
        <v>84659</v>
      </c>
      <c r="E83" s="944"/>
      <c r="F83" s="23" t="s">
        <v>724</v>
      </c>
    </row>
    <row r="84" spans="1:6" ht="33" x14ac:dyDescent="0.25">
      <c r="A84" s="1001" t="s">
        <v>450</v>
      </c>
      <c r="B84" s="954" t="s">
        <v>397</v>
      </c>
      <c r="C84" s="1002">
        <v>1</v>
      </c>
      <c r="D84" s="1003">
        <v>1</v>
      </c>
      <c r="E84" s="944"/>
    </row>
    <row r="85" spans="1:6" s="328" customFormat="1" ht="16.5" x14ac:dyDescent="0.25">
      <c r="A85" s="1004" t="s">
        <v>451</v>
      </c>
      <c r="B85" s="929" t="s">
        <v>397</v>
      </c>
      <c r="C85" s="1005">
        <v>1</v>
      </c>
      <c r="D85" s="1006">
        <v>1</v>
      </c>
      <c r="E85" s="930">
        <v>1</v>
      </c>
      <c r="F85" s="577"/>
    </row>
    <row r="86" spans="1:6" ht="16.5" x14ac:dyDescent="0.25">
      <c r="A86" s="1007" t="s">
        <v>784</v>
      </c>
      <c r="B86" s="931" t="s">
        <v>397</v>
      </c>
      <c r="C86" s="1008" t="s">
        <v>415</v>
      </c>
      <c r="D86" s="1009" t="s">
        <v>415</v>
      </c>
      <c r="E86" s="944"/>
    </row>
    <row r="87" spans="1:6" ht="16.5" x14ac:dyDescent="0.25">
      <c r="A87" s="999" t="s">
        <v>452</v>
      </c>
      <c r="B87" s="931" t="s">
        <v>397</v>
      </c>
      <c r="C87" s="1010">
        <v>77187</v>
      </c>
      <c r="D87" s="1010">
        <v>77788</v>
      </c>
      <c r="E87" s="944"/>
      <c r="F87" s="23" t="s">
        <v>724</v>
      </c>
    </row>
    <row r="88" spans="1:6" ht="20.25" thickBot="1" x14ac:dyDescent="0.3">
      <c r="A88" s="1011" t="s">
        <v>785</v>
      </c>
      <c r="B88" s="1012" t="s">
        <v>25</v>
      </c>
      <c r="C88" s="1013">
        <v>47910</v>
      </c>
      <c r="D88" s="1013">
        <v>80014</v>
      </c>
      <c r="E88" s="1014"/>
      <c r="F88" s="23" t="s">
        <v>724</v>
      </c>
    </row>
    <row r="89" spans="1:6" ht="20.100000000000001" customHeight="1" thickBot="1" x14ac:dyDescent="0.25">
      <c r="A89" s="1392" t="s">
        <v>453</v>
      </c>
      <c r="B89" s="1393"/>
      <c r="C89" s="1393"/>
      <c r="D89" s="1393"/>
      <c r="E89" s="1394"/>
    </row>
    <row r="90" spans="1:6" ht="16.5" customHeight="1" x14ac:dyDescent="0.25">
      <c r="A90" s="1015" t="s">
        <v>454</v>
      </c>
      <c r="B90" s="1016" t="s">
        <v>397</v>
      </c>
      <c r="C90" s="1016">
        <f>C91+C98</f>
        <v>15</v>
      </c>
      <c r="D90" s="1017">
        <f>D91+D98</f>
        <v>15</v>
      </c>
      <c r="E90" s="1018">
        <v>3</v>
      </c>
    </row>
    <row r="91" spans="1:6" ht="16.5" x14ac:dyDescent="0.25">
      <c r="A91" s="1004" t="s">
        <v>455</v>
      </c>
      <c r="B91" s="929" t="s">
        <v>397</v>
      </c>
      <c r="C91" s="929">
        <f>SUM(C92:C96)</f>
        <v>6</v>
      </c>
      <c r="D91" s="1019">
        <f>SUM(D92:D96)</f>
        <v>6</v>
      </c>
      <c r="E91" s="969">
        <v>2</v>
      </c>
    </row>
    <row r="92" spans="1:6" ht="17.25" customHeight="1" x14ac:dyDescent="0.25">
      <c r="A92" s="999" t="s">
        <v>456</v>
      </c>
      <c r="B92" s="931" t="s">
        <v>397</v>
      </c>
      <c r="C92" s="931">
        <v>1</v>
      </c>
      <c r="D92" s="1020">
        <v>1</v>
      </c>
      <c r="E92" s="971"/>
    </row>
    <row r="93" spans="1:6" ht="16.5" x14ac:dyDescent="0.25">
      <c r="A93" s="999" t="s">
        <v>457</v>
      </c>
      <c r="B93" s="931" t="s">
        <v>397</v>
      </c>
      <c r="C93" s="931">
        <v>1</v>
      </c>
      <c r="D93" s="1020">
        <v>1</v>
      </c>
      <c r="E93" s="971"/>
    </row>
    <row r="94" spans="1:6" ht="15.75" customHeight="1" x14ac:dyDescent="0.25">
      <c r="A94" s="1021" t="s">
        <v>458</v>
      </c>
      <c r="B94" s="931" t="s">
        <v>397</v>
      </c>
      <c r="C94" s="931">
        <v>2</v>
      </c>
      <c r="D94" s="1020">
        <v>2</v>
      </c>
      <c r="E94" s="971"/>
    </row>
    <row r="95" spans="1:6" ht="18.75" customHeight="1" x14ac:dyDescent="0.25">
      <c r="A95" s="1021" t="s">
        <v>504</v>
      </c>
      <c r="B95" s="931" t="s">
        <v>397</v>
      </c>
      <c r="C95" s="931">
        <v>1</v>
      </c>
      <c r="D95" s="1020">
        <v>1</v>
      </c>
      <c r="E95" s="971"/>
    </row>
    <row r="96" spans="1:6" ht="15.75" customHeight="1" x14ac:dyDescent="0.25">
      <c r="A96" s="1021" t="s">
        <v>459</v>
      </c>
      <c r="B96" s="931" t="s">
        <v>397</v>
      </c>
      <c r="C96" s="931">
        <v>1</v>
      </c>
      <c r="D96" s="1020">
        <v>1</v>
      </c>
      <c r="E96" s="971"/>
    </row>
    <row r="97" spans="1:7" ht="22.5" customHeight="1" x14ac:dyDescent="0.25">
      <c r="A97" s="1022" t="s">
        <v>460</v>
      </c>
      <c r="B97" s="931" t="s">
        <v>25</v>
      </c>
      <c r="C97" s="1023">
        <v>3847</v>
      </c>
      <c r="D97" s="1024">
        <v>3926</v>
      </c>
      <c r="E97" s="1025"/>
      <c r="F97" s="578" t="s">
        <v>786</v>
      </c>
    </row>
    <row r="98" spans="1:7" ht="16.5" x14ac:dyDescent="0.25">
      <c r="A98" s="1026" t="s">
        <v>571</v>
      </c>
      <c r="B98" s="929" t="s">
        <v>397</v>
      </c>
      <c r="C98" s="929">
        <v>9</v>
      </c>
      <c r="D98" s="929">
        <v>9</v>
      </c>
      <c r="E98" s="969">
        <v>1</v>
      </c>
      <c r="F98" s="9"/>
    </row>
    <row r="99" spans="1:7" ht="19.5" customHeight="1" thickBot="1" x14ac:dyDescent="0.3">
      <c r="A99" s="570" t="s">
        <v>411</v>
      </c>
      <c r="B99" s="931" t="s">
        <v>25</v>
      </c>
      <c r="C99" s="1027">
        <v>5858</v>
      </c>
      <c r="D99" s="1024">
        <v>5625</v>
      </c>
      <c r="E99" s="985"/>
      <c r="F99" s="580" t="s">
        <v>725</v>
      </c>
    </row>
    <row r="100" spans="1:7" ht="19.5" customHeight="1" thickBot="1" x14ac:dyDescent="0.25">
      <c r="A100" s="1392" t="s">
        <v>461</v>
      </c>
      <c r="B100" s="1393"/>
      <c r="C100" s="1393"/>
      <c r="D100" s="1393"/>
      <c r="E100" s="1394"/>
    </row>
    <row r="101" spans="1:7" s="328" customFormat="1" ht="16.5" x14ac:dyDescent="0.25">
      <c r="A101" s="955" t="s">
        <v>787</v>
      </c>
      <c r="B101" s="926" t="s">
        <v>397</v>
      </c>
      <c r="C101" s="980">
        <f>C102+C104+C106+C108</f>
        <v>4</v>
      </c>
      <c r="D101" s="980">
        <f>D102+D104+D106+D108</f>
        <v>4</v>
      </c>
      <c r="E101" s="1018"/>
      <c r="F101" s="577"/>
    </row>
    <row r="102" spans="1:7" s="328" customFormat="1" ht="16.5" x14ac:dyDescent="0.25">
      <c r="A102" s="937" t="s">
        <v>462</v>
      </c>
      <c r="B102" s="938" t="s">
        <v>397</v>
      </c>
      <c r="C102" s="938">
        <v>1</v>
      </c>
      <c r="D102" s="938">
        <v>1</v>
      </c>
      <c r="E102" s="969"/>
      <c r="F102" s="577"/>
    </row>
    <row r="103" spans="1:7" ht="16.5" x14ac:dyDescent="0.25">
      <c r="A103" s="970" t="s">
        <v>788</v>
      </c>
      <c r="B103" s="940" t="s">
        <v>397</v>
      </c>
      <c r="C103" s="940">
        <v>1</v>
      </c>
      <c r="D103" s="940">
        <v>1</v>
      </c>
      <c r="E103" s="973"/>
    </row>
    <row r="104" spans="1:7" s="328" customFormat="1" ht="15.75" customHeight="1" x14ac:dyDescent="0.25">
      <c r="A104" s="1028" t="s">
        <v>463</v>
      </c>
      <c r="B104" s="938" t="s">
        <v>397</v>
      </c>
      <c r="C104" s="938">
        <v>1</v>
      </c>
      <c r="D104" s="938">
        <v>1</v>
      </c>
      <c r="E104" s="969"/>
      <c r="F104" s="577"/>
    </row>
    <row r="105" spans="1:7" ht="19.5" customHeight="1" x14ac:dyDescent="0.25">
      <c r="A105" s="1029" t="s">
        <v>789</v>
      </c>
      <c r="B105" s="940" t="s">
        <v>397</v>
      </c>
      <c r="C105" s="940">
        <v>1</v>
      </c>
      <c r="D105" s="940">
        <v>1</v>
      </c>
      <c r="E105" s="973"/>
    </row>
    <row r="106" spans="1:7" s="328" customFormat="1" ht="19.5" customHeight="1" x14ac:dyDescent="0.25">
      <c r="A106" s="1028" t="s">
        <v>464</v>
      </c>
      <c r="B106" s="938" t="s">
        <v>397</v>
      </c>
      <c r="C106" s="938">
        <v>1</v>
      </c>
      <c r="D106" s="938">
        <v>1</v>
      </c>
      <c r="E106" s="969"/>
      <c r="F106" s="577"/>
    </row>
    <row r="107" spans="1:7" ht="20.25" customHeight="1" x14ac:dyDescent="0.25">
      <c r="A107" s="970" t="s">
        <v>790</v>
      </c>
      <c r="B107" s="940" t="s">
        <v>397</v>
      </c>
      <c r="C107" s="940">
        <v>1</v>
      </c>
      <c r="D107" s="940">
        <v>1</v>
      </c>
      <c r="E107" s="973"/>
    </row>
    <row r="108" spans="1:7" ht="19.5" customHeight="1" thickBot="1" x14ac:dyDescent="0.3">
      <c r="A108" s="1026" t="s">
        <v>791</v>
      </c>
      <c r="B108" s="929" t="s">
        <v>397</v>
      </c>
      <c r="C108" s="929">
        <v>1</v>
      </c>
      <c r="D108" s="929">
        <v>1</v>
      </c>
      <c r="E108" s="956"/>
    </row>
    <row r="109" spans="1:7" ht="20.100000000000001" customHeight="1" thickBot="1" x14ac:dyDescent="0.25">
      <c r="A109" s="1392" t="s">
        <v>34</v>
      </c>
      <c r="B109" s="1393"/>
      <c r="C109" s="1393"/>
      <c r="D109" s="1393"/>
      <c r="E109" s="1394"/>
    </row>
    <row r="110" spans="1:7" ht="20.100000000000001" customHeight="1" x14ac:dyDescent="0.25">
      <c r="A110" s="1030" t="s">
        <v>465</v>
      </c>
      <c r="B110" s="1016" t="s">
        <v>397</v>
      </c>
      <c r="C110" s="1031">
        <f>C111+C113+C115+C116+C118+C119+C120+C121+C122+C117+C123+C124+C125+C126+C127+C128+C129</f>
        <v>16</v>
      </c>
      <c r="D110" s="1031">
        <f>D111+D113+D115+D116+D118+D119+D120+D121+D122+D117+D123+D124+D125+D126+D127+D128+D129</f>
        <v>17</v>
      </c>
      <c r="E110" s="928"/>
      <c r="F110" s="23" t="s">
        <v>694</v>
      </c>
    </row>
    <row r="111" spans="1:7" s="328" customFormat="1" ht="19.5" customHeight="1" x14ac:dyDescent="0.25">
      <c r="A111" s="1026" t="s">
        <v>466</v>
      </c>
      <c r="B111" s="929" t="s">
        <v>397</v>
      </c>
      <c r="C111" s="929">
        <v>1</v>
      </c>
      <c r="D111" s="929">
        <v>1</v>
      </c>
      <c r="E111" s="944">
        <v>1</v>
      </c>
      <c r="F111" s="577"/>
    </row>
    <row r="112" spans="1:7" ht="21.75" customHeight="1" x14ac:dyDescent="0.25">
      <c r="A112" s="987" t="s">
        <v>792</v>
      </c>
      <c r="B112" s="931" t="s">
        <v>25</v>
      </c>
      <c r="C112" s="936">
        <v>1829</v>
      </c>
      <c r="D112" s="936">
        <v>775</v>
      </c>
      <c r="E112" s="944"/>
      <c r="F112" s="570"/>
      <c r="G112" s="325"/>
    </row>
    <row r="113" spans="1:6" s="328" customFormat="1" ht="17.25" customHeight="1" x14ac:dyDescent="0.25">
      <c r="A113" s="1026" t="s">
        <v>467</v>
      </c>
      <c r="B113" s="929" t="s">
        <v>397</v>
      </c>
      <c r="C113" s="929">
        <v>1</v>
      </c>
      <c r="D113" s="929">
        <v>1</v>
      </c>
      <c r="E113" s="930"/>
      <c r="F113" s="577"/>
    </row>
    <row r="114" spans="1:6" ht="18.75" customHeight="1" x14ac:dyDescent="0.25">
      <c r="A114" s="1032" t="s">
        <v>793</v>
      </c>
      <c r="B114" s="931" t="s">
        <v>468</v>
      </c>
      <c r="C114" s="932">
        <v>60</v>
      </c>
      <c r="D114" s="932">
        <v>54</v>
      </c>
      <c r="E114" s="1033"/>
      <c r="F114" s="581" t="s">
        <v>794</v>
      </c>
    </row>
    <row r="115" spans="1:6" ht="16.5" x14ac:dyDescent="0.25">
      <c r="A115" s="1034" t="s">
        <v>572</v>
      </c>
      <c r="B115" s="929" t="s">
        <v>397</v>
      </c>
      <c r="C115" s="929">
        <v>1</v>
      </c>
      <c r="D115" s="929">
        <v>1</v>
      </c>
      <c r="E115" s="1033"/>
    </row>
    <row r="116" spans="1:6" ht="16.5" x14ac:dyDescent="0.25">
      <c r="A116" s="1034" t="s">
        <v>573</v>
      </c>
      <c r="B116" s="929" t="s">
        <v>397</v>
      </c>
      <c r="C116" s="929">
        <v>1</v>
      </c>
      <c r="D116" s="929">
        <v>1</v>
      </c>
      <c r="E116" s="1033"/>
    </row>
    <row r="117" spans="1:6" ht="16.5" x14ac:dyDescent="0.25">
      <c r="A117" s="1034" t="s">
        <v>695</v>
      </c>
      <c r="B117" s="929" t="s">
        <v>397</v>
      </c>
      <c r="C117" s="929">
        <v>1</v>
      </c>
      <c r="D117" s="929">
        <v>1</v>
      </c>
      <c r="E117" s="1033"/>
    </row>
    <row r="118" spans="1:6" ht="16.5" x14ac:dyDescent="0.25">
      <c r="A118" s="1034" t="s">
        <v>574</v>
      </c>
      <c r="B118" s="929" t="s">
        <v>397</v>
      </c>
      <c r="C118" s="929">
        <v>1</v>
      </c>
      <c r="D118" s="929">
        <v>1</v>
      </c>
      <c r="E118" s="1033"/>
    </row>
    <row r="119" spans="1:6" ht="16.5" x14ac:dyDescent="0.25">
      <c r="A119" s="1034" t="s">
        <v>575</v>
      </c>
      <c r="B119" s="929" t="s">
        <v>397</v>
      </c>
      <c r="C119" s="929">
        <v>1</v>
      </c>
      <c r="D119" s="929">
        <v>1</v>
      </c>
      <c r="E119" s="1033"/>
    </row>
    <row r="120" spans="1:6" ht="16.5" x14ac:dyDescent="0.25">
      <c r="A120" s="1034" t="s">
        <v>576</v>
      </c>
      <c r="B120" s="929" t="s">
        <v>397</v>
      </c>
      <c r="C120" s="929">
        <v>1</v>
      </c>
      <c r="D120" s="929">
        <v>1</v>
      </c>
      <c r="E120" s="1033"/>
    </row>
    <row r="121" spans="1:6" ht="16.5" x14ac:dyDescent="0.25">
      <c r="A121" s="1034" t="s">
        <v>577</v>
      </c>
      <c r="B121" s="929" t="s">
        <v>397</v>
      </c>
      <c r="C121" s="929">
        <v>1</v>
      </c>
      <c r="D121" s="929">
        <v>1</v>
      </c>
      <c r="E121" s="1033"/>
    </row>
    <row r="122" spans="1:6" ht="16.5" x14ac:dyDescent="0.25">
      <c r="A122" s="1034" t="s">
        <v>696</v>
      </c>
      <c r="B122" s="929" t="s">
        <v>397</v>
      </c>
      <c r="C122" s="929">
        <v>1</v>
      </c>
      <c r="D122" s="929">
        <v>1</v>
      </c>
      <c r="E122" s="1033"/>
    </row>
    <row r="123" spans="1:6" ht="16.5" x14ac:dyDescent="0.25">
      <c r="A123" s="569" t="s">
        <v>629</v>
      </c>
      <c r="B123" s="929" t="s">
        <v>397</v>
      </c>
      <c r="C123" s="929">
        <v>1</v>
      </c>
      <c r="D123" s="929">
        <v>1</v>
      </c>
      <c r="E123" s="1033"/>
      <c r="F123" s="569"/>
    </row>
    <row r="124" spans="1:6" ht="16.5" x14ac:dyDescent="0.25">
      <c r="A124" s="569" t="s">
        <v>630</v>
      </c>
      <c r="B124" s="929" t="s">
        <v>397</v>
      </c>
      <c r="C124" s="929">
        <v>1</v>
      </c>
      <c r="D124" s="929">
        <v>1</v>
      </c>
      <c r="E124" s="1033"/>
    </row>
    <row r="125" spans="1:6" ht="16.5" x14ac:dyDescent="0.25">
      <c r="A125" s="569" t="s">
        <v>631</v>
      </c>
      <c r="B125" s="929" t="s">
        <v>397</v>
      </c>
      <c r="C125" s="929">
        <v>1</v>
      </c>
      <c r="D125" s="929">
        <v>1</v>
      </c>
      <c r="E125" s="1033"/>
    </row>
    <row r="126" spans="1:6" ht="16.5" x14ac:dyDescent="0.25">
      <c r="A126" s="569" t="s">
        <v>795</v>
      </c>
      <c r="B126" s="929" t="s">
        <v>397</v>
      </c>
      <c r="C126" s="929">
        <v>1</v>
      </c>
      <c r="D126" s="929">
        <v>1</v>
      </c>
      <c r="E126" s="1033"/>
    </row>
    <row r="127" spans="1:6" ht="16.5" x14ac:dyDescent="0.25">
      <c r="A127" s="569" t="s">
        <v>796</v>
      </c>
      <c r="B127" s="929" t="s">
        <v>397</v>
      </c>
      <c r="C127" s="929">
        <v>1</v>
      </c>
      <c r="D127" s="929">
        <v>1</v>
      </c>
      <c r="E127" s="1033"/>
    </row>
    <row r="128" spans="1:6" ht="16.5" x14ac:dyDescent="0.25">
      <c r="A128" s="569" t="s">
        <v>797</v>
      </c>
      <c r="B128" s="929" t="s">
        <v>397</v>
      </c>
      <c r="C128" s="929">
        <v>1</v>
      </c>
      <c r="D128" s="929">
        <v>1</v>
      </c>
      <c r="E128" s="1033"/>
    </row>
    <row r="129" spans="1:5" ht="20.25" thickBot="1" x14ac:dyDescent="0.3">
      <c r="A129" s="1035" t="s">
        <v>798</v>
      </c>
      <c r="B129" s="1036" t="s">
        <v>397</v>
      </c>
      <c r="C129" s="1036">
        <v>0</v>
      </c>
      <c r="D129" s="1036">
        <v>1</v>
      </c>
      <c r="E129" s="1037"/>
    </row>
    <row r="130" spans="1:5" ht="21" customHeight="1" x14ac:dyDescent="0.2">
      <c r="A130" s="1391" t="s">
        <v>726</v>
      </c>
      <c r="B130" s="1391"/>
      <c r="C130" s="1391"/>
      <c r="D130" s="1391"/>
      <c r="E130" s="1391"/>
    </row>
    <row r="131" spans="1:5" ht="34.5" customHeight="1" x14ac:dyDescent="0.2">
      <c r="A131" s="1391" t="s">
        <v>727</v>
      </c>
      <c r="B131" s="1391"/>
      <c r="C131" s="1391"/>
      <c r="D131" s="1391"/>
      <c r="E131" s="1391"/>
    </row>
    <row r="132" spans="1:5" ht="21" customHeight="1" x14ac:dyDescent="0.2">
      <c r="A132" s="1391" t="s">
        <v>799</v>
      </c>
      <c r="B132" s="1391"/>
      <c r="C132" s="1391"/>
      <c r="D132" s="1391"/>
      <c r="E132" s="1391"/>
    </row>
    <row r="133" spans="1:5" ht="33.75" customHeight="1" x14ac:dyDescent="0.2">
      <c r="A133" s="902" t="s">
        <v>800</v>
      </c>
      <c r="B133" s="902"/>
      <c r="C133" s="902"/>
      <c r="D133" s="902"/>
      <c r="E133" s="902"/>
    </row>
    <row r="134" spans="1:5" ht="37.5" customHeight="1" x14ac:dyDescent="0.2">
      <c r="A134" s="1391" t="s">
        <v>801</v>
      </c>
      <c r="B134" s="1391"/>
      <c r="C134" s="1391"/>
      <c r="D134" s="1391"/>
      <c r="E134" s="1391"/>
    </row>
    <row r="135" spans="1:5" ht="22.5" customHeight="1" x14ac:dyDescent="0.2">
      <c r="A135" s="1391" t="s">
        <v>802</v>
      </c>
      <c r="B135" s="1391"/>
      <c r="C135" s="1391"/>
      <c r="D135" s="1391"/>
      <c r="E135" s="1391"/>
    </row>
    <row r="136" spans="1:5" ht="23.25" customHeight="1" x14ac:dyDescent="0.2">
      <c r="A136" s="1391" t="s">
        <v>803</v>
      </c>
      <c r="B136" s="1391"/>
      <c r="C136" s="1391"/>
      <c r="D136" s="1391"/>
      <c r="E136" s="1391"/>
    </row>
    <row r="137" spans="1:5" ht="101.25" customHeight="1" x14ac:dyDescent="0.2">
      <c r="A137" s="1391"/>
      <c r="B137" s="1391"/>
      <c r="C137" s="1391"/>
      <c r="D137" s="1391"/>
      <c r="E137" s="1391"/>
    </row>
    <row r="138" spans="1:5" ht="30" customHeight="1" x14ac:dyDescent="0.2">
      <c r="A138" s="1391"/>
      <c r="B138" s="1391"/>
      <c r="C138" s="1391"/>
      <c r="D138" s="1391"/>
      <c r="E138" s="1391"/>
    </row>
  </sheetData>
  <mergeCells count="18">
    <mergeCell ref="A47:E47"/>
    <mergeCell ref="A1:E1"/>
    <mergeCell ref="D2:E2"/>
    <mergeCell ref="A3:A4"/>
    <mergeCell ref="B3:D3"/>
    <mergeCell ref="A10:E10"/>
    <mergeCell ref="A138:E138"/>
    <mergeCell ref="A64:E64"/>
    <mergeCell ref="A89:E89"/>
    <mergeCell ref="A100:E100"/>
    <mergeCell ref="A109:E109"/>
    <mergeCell ref="A130:E130"/>
    <mergeCell ref="A131:E131"/>
    <mergeCell ref="A132:E132"/>
    <mergeCell ref="A134:E134"/>
    <mergeCell ref="A135:E135"/>
    <mergeCell ref="A136:E136"/>
    <mergeCell ref="A137:E137"/>
  </mergeCells>
  <hyperlinks>
    <hyperlink ref="F44" r:id="rId1"/>
  </hyperlinks>
  <printOptions horizontalCentered="1"/>
  <pageMargins left="0.23622047244094491" right="0.35433070866141736" top="0.31496062992125984" bottom="0.43307086614173229" header="0.19685039370078741" footer="0.23622047244094491"/>
  <pageSetup paperSize="9" scale="46" firstPageNumber="18" fitToHeight="0" orientation="portrait" useFirstPageNumber="1" r:id="rId2"/>
  <headerFooter alignWithMargins="0">
    <oddFooter>&amp;C&amp;P</oddFooter>
  </headerFooter>
  <rowBreaks count="1" manualBreakCount="1">
    <brk id="88" max="4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  <pageSetUpPr fitToPage="1"/>
  </sheetPr>
  <dimension ref="A1:J54"/>
  <sheetViews>
    <sheetView tabSelected="1" view="pageBreakPreview" zoomScale="60" zoomScaleNormal="68" workbookViewId="0">
      <selection activeCell="A2" sqref="A2"/>
    </sheetView>
  </sheetViews>
  <sheetFormatPr defaultRowHeight="12.75" x14ac:dyDescent="0.2"/>
  <cols>
    <col min="1" max="1" width="43.7109375" style="7" customWidth="1"/>
    <col min="2" max="2" width="35.85546875" style="7" customWidth="1"/>
    <col min="3" max="4" width="29.7109375" style="4" customWidth="1"/>
    <col min="5" max="5" width="31.140625" style="4" customWidth="1"/>
    <col min="6" max="6" width="30" style="4" customWidth="1"/>
    <col min="7" max="7" width="17.85546875" style="24" customWidth="1"/>
    <col min="8" max="8" width="11.140625" style="24" customWidth="1"/>
    <col min="9" max="257" width="9.140625" style="24"/>
    <col min="258" max="258" width="42.140625" style="24" bestFit="1" customWidth="1"/>
    <col min="259" max="259" width="7.7109375" style="24" bestFit="1" customWidth="1"/>
    <col min="260" max="260" width="14.85546875" style="24" bestFit="1" customWidth="1"/>
    <col min="261" max="261" width="14.85546875" style="24" customWidth="1"/>
    <col min="262" max="262" width="14.85546875" style="24" bestFit="1" customWidth="1"/>
    <col min="263" max="264" width="17.85546875" style="24" customWidth="1"/>
    <col min="265" max="513" width="9.140625" style="24"/>
    <col min="514" max="514" width="42.140625" style="24" bestFit="1" customWidth="1"/>
    <col min="515" max="515" width="7.7109375" style="24" bestFit="1" customWidth="1"/>
    <col min="516" max="516" width="14.85546875" style="24" bestFit="1" customWidth="1"/>
    <col min="517" max="517" width="14.85546875" style="24" customWidth="1"/>
    <col min="518" max="518" width="14.85546875" style="24" bestFit="1" customWidth="1"/>
    <col min="519" max="520" width="17.85546875" style="24" customWidth="1"/>
    <col min="521" max="769" width="9.140625" style="24"/>
    <col min="770" max="770" width="42.140625" style="24" bestFit="1" customWidth="1"/>
    <col min="771" max="771" width="7.7109375" style="24" bestFit="1" customWidth="1"/>
    <col min="772" max="772" width="14.85546875" style="24" bestFit="1" customWidth="1"/>
    <col min="773" max="773" width="14.85546875" style="24" customWidth="1"/>
    <col min="774" max="774" width="14.85546875" style="24" bestFit="1" customWidth="1"/>
    <col min="775" max="776" width="17.85546875" style="24" customWidth="1"/>
    <col min="777" max="1025" width="9.140625" style="24"/>
    <col min="1026" max="1026" width="42.140625" style="24" bestFit="1" customWidth="1"/>
    <col min="1027" max="1027" width="7.7109375" style="24" bestFit="1" customWidth="1"/>
    <col min="1028" max="1028" width="14.85546875" style="24" bestFit="1" customWidth="1"/>
    <col min="1029" max="1029" width="14.85546875" style="24" customWidth="1"/>
    <col min="1030" max="1030" width="14.85546875" style="24" bestFit="1" customWidth="1"/>
    <col min="1031" max="1032" width="17.85546875" style="24" customWidth="1"/>
    <col min="1033" max="1281" width="9.140625" style="24"/>
    <col min="1282" max="1282" width="42.140625" style="24" bestFit="1" customWidth="1"/>
    <col min="1283" max="1283" width="7.7109375" style="24" bestFit="1" customWidth="1"/>
    <col min="1284" max="1284" width="14.85546875" style="24" bestFit="1" customWidth="1"/>
    <col min="1285" max="1285" width="14.85546875" style="24" customWidth="1"/>
    <col min="1286" max="1286" width="14.85546875" style="24" bestFit="1" customWidth="1"/>
    <col min="1287" max="1288" width="17.85546875" style="24" customWidth="1"/>
    <col min="1289" max="1537" width="9.140625" style="24"/>
    <col min="1538" max="1538" width="42.140625" style="24" bestFit="1" customWidth="1"/>
    <col min="1539" max="1539" width="7.7109375" style="24" bestFit="1" customWidth="1"/>
    <col min="1540" max="1540" width="14.85546875" style="24" bestFit="1" customWidth="1"/>
    <col min="1541" max="1541" width="14.85546875" style="24" customWidth="1"/>
    <col min="1542" max="1542" width="14.85546875" style="24" bestFit="1" customWidth="1"/>
    <col min="1543" max="1544" width="17.85546875" style="24" customWidth="1"/>
    <col min="1545" max="1793" width="9.140625" style="24"/>
    <col min="1794" max="1794" width="42.140625" style="24" bestFit="1" customWidth="1"/>
    <col min="1795" max="1795" width="7.7109375" style="24" bestFit="1" customWidth="1"/>
    <col min="1796" max="1796" width="14.85546875" style="24" bestFit="1" customWidth="1"/>
    <col min="1797" max="1797" width="14.85546875" style="24" customWidth="1"/>
    <col min="1798" max="1798" width="14.85546875" style="24" bestFit="1" customWidth="1"/>
    <col min="1799" max="1800" width="17.85546875" style="24" customWidth="1"/>
    <col min="1801" max="2049" width="9.140625" style="24"/>
    <col min="2050" max="2050" width="42.140625" style="24" bestFit="1" customWidth="1"/>
    <col min="2051" max="2051" width="7.7109375" style="24" bestFit="1" customWidth="1"/>
    <col min="2052" max="2052" width="14.85546875" style="24" bestFit="1" customWidth="1"/>
    <col min="2053" max="2053" width="14.85546875" style="24" customWidth="1"/>
    <col min="2054" max="2054" width="14.85546875" style="24" bestFit="1" customWidth="1"/>
    <col min="2055" max="2056" width="17.85546875" style="24" customWidth="1"/>
    <col min="2057" max="2305" width="9.140625" style="24"/>
    <col min="2306" max="2306" width="42.140625" style="24" bestFit="1" customWidth="1"/>
    <col min="2307" max="2307" width="7.7109375" style="24" bestFit="1" customWidth="1"/>
    <col min="2308" max="2308" width="14.85546875" style="24" bestFit="1" customWidth="1"/>
    <col min="2309" max="2309" width="14.85546875" style="24" customWidth="1"/>
    <col min="2310" max="2310" width="14.85546875" style="24" bestFit="1" customWidth="1"/>
    <col min="2311" max="2312" width="17.85546875" style="24" customWidth="1"/>
    <col min="2313" max="2561" width="9.140625" style="24"/>
    <col min="2562" max="2562" width="42.140625" style="24" bestFit="1" customWidth="1"/>
    <col min="2563" max="2563" width="7.7109375" style="24" bestFit="1" customWidth="1"/>
    <col min="2564" max="2564" width="14.85546875" style="24" bestFit="1" customWidth="1"/>
    <col min="2565" max="2565" width="14.85546875" style="24" customWidth="1"/>
    <col min="2566" max="2566" width="14.85546875" style="24" bestFit="1" customWidth="1"/>
    <col min="2567" max="2568" width="17.85546875" style="24" customWidth="1"/>
    <col min="2569" max="2817" width="9.140625" style="24"/>
    <col min="2818" max="2818" width="42.140625" style="24" bestFit="1" customWidth="1"/>
    <col min="2819" max="2819" width="7.7109375" style="24" bestFit="1" customWidth="1"/>
    <col min="2820" max="2820" width="14.85546875" style="24" bestFit="1" customWidth="1"/>
    <col min="2821" max="2821" width="14.85546875" style="24" customWidth="1"/>
    <col min="2822" max="2822" width="14.85546875" style="24" bestFit="1" customWidth="1"/>
    <col min="2823" max="2824" width="17.85546875" style="24" customWidth="1"/>
    <col min="2825" max="3073" width="9.140625" style="24"/>
    <col min="3074" max="3074" width="42.140625" style="24" bestFit="1" customWidth="1"/>
    <col min="3075" max="3075" width="7.7109375" style="24" bestFit="1" customWidth="1"/>
    <col min="3076" max="3076" width="14.85546875" style="24" bestFit="1" customWidth="1"/>
    <col min="3077" max="3077" width="14.85546875" style="24" customWidth="1"/>
    <col min="3078" max="3078" width="14.85546875" style="24" bestFit="1" customWidth="1"/>
    <col min="3079" max="3080" width="17.85546875" style="24" customWidth="1"/>
    <col min="3081" max="3329" width="9.140625" style="24"/>
    <col min="3330" max="3330" width="42.140625" style="24" bestFit="1" customWidth="1"/>
    <col min="3331" max="3331" width="7.7109375" style="24" bestFit="1" customWidth="1"/>
    <col min="3332" max="3332" width="14.85546875" style="24" bestFit="1" customWidth="1"/>
    <col min="3333" max="3333" width="14.85546875" style="24" customWidth="1"/>
    <col min="3334" max="3334" width="14.85546875" style="24" bestFit="1" customWidth="1"/>
    <col min="3335" max="3336" width="17.85546875" style="24" customWidth="1"/>
    <col min="3337" max="3585" width="9.140625" style="24"/>
    <col min="3586" max="3586" width="42.140625" style="24" bestFit="1" customWidth="1"/>
    <col min="3587" max="3587" width="7.7109375" style="24" bestFit="1" customWidth="1"/>
    <col min="3588" max="3588" width="14.85546875" style="24" bestFit="1" customWidth="1"/>
    <col min="3589" max="3589" width="14.85546875" style="24" customWidth="1"/>
    <col min="3590" max="3590" width="14.85546875" style="24" bestFit="1" customWidth="1"/>
    <col min="3591" max="3592" width="17.85546875" style="24" customWidth="1"/>
    <col min="3593" max="3841" width="9.140625" style="24"/>
    <col min="3842" max="3842" width="42.140625" style="24" bestFit="1" customWidth="1"/>
    <col min="3843" max="3843" width="7.7109375" style="24" bestFit="1" customWidth="1"/>
    <col min="3844" max="3844" width="14.85546875" style="24" bestFit="1" customWidth="1"/>
    <col min="3845" max="3845" width="14.85546875" style="24" customWidth="1"/>
    <col min="3846" max="3846" width="14.85546875" style="24" bestFit="1" customWidth="1"/>
    <col min="3847" max="3848" width="17.85546875" style="24" customWidth="1"/>
    <col min="3849" max="4097" width="9.140625" style="24"/>
    <col min="4098" max="4098" width="42.140625" style="24" bestFit="1" customWidth="1"/>
    <col min="4099" max="4099" width="7.7109375" style="24" bestFit="1" customWidth="1"/>
    <col min="4100" max="4100" width="14.85546875" style="24" bestFit="1" customWidth="1"/>
    <col min="4101" max="4101" width="14.85546875" style="24" customWidth="1"/>
    <col min="4102" max="4102" width="14.85546875" style="24" bestFit="1" customWidth="1"/>
    <col min="4103" max="4104" width="17.85546875" style="24" customWidth="1"/>
    <col min="4105" max="4353" width="9.140625" style="24"/>
    <col min="4354" max="4354" width="42.140625" style="24" bestFit="1" customWidth="1"/>
    <col min="4355" max="4355" width="7.7109375" style="24" bestFit="1" customWidth="1"/>
    <col min="4356" max="4356" width="14.85546875" style="24" bestFit="1" customWidth="1"/>
    <col min="4357" max="4357" width="14.85546875" style="24" customWidth="1"/>
    <col min="4358" max="4358" width="14.85546875" style="24" bestFit="1" customWidth="1"/>
    <col min="4359" max="4360" width="17.85546875" style="24" customWidth="1"/>
    <col min="4361" max="4609" width="9.140625" style="24"/>
    <col min="4610" max="4610" width="42.140625" style="24" bestFit="1" customWidth="1"/>
    <col min="4611" max="4611" width="7.7109375" style="24" bestFit="1" customWidth="1"/>
    <col min="4612" max="4612" width="14.85546875" style="24" bestFit="1" customWidth="1"/>
    <col min="4613" max="4613" width="14.85546875" style="24" customWidth="1"/>
    <col min="4614" max="4614" width="14.85546875" style="24" bestFit="1" customWidth="1"/>
    <col min="4615" max="4616" width="17.85546875" style="24" customWidth="1"/>
    <col min="4617" max="4865" width="9.140625" style="24"/>
    <col min="4866" max="4866" width="42.140625" style="24" bestFit="1" customWidth="1"/>
    <col min="4867" max="4867" width="7.7109375" style="24" bestFit="1" customWidth="1"/>
    <col min="4868" max="4868" width="14.85546875" style="24" bestFit="1" customWidth="1"/>
    <col min="4869" max="4869" width="14.85546875" style="24" customWidth="1"/>
    <col min="4870" max="4870" width="14.85546875" style="24" bestFit="1" customWidth="1"/>
    <col min="4871" max="4872" width="17.85546875" style="24" customWidth="1"/>
    <col min="4873" max="5121" width="9.140625" style="24"/>
    <col min="5122" max="5122" width="42.140625" style="24" bestFit="1" customWidth="1"/>
    <col min="5123" max="5123" width="7.7109375" style="24" bestFit="1" customWidth="1"/>
    <col min="5124" max="5124" width="14.85546875" style="24" bestFit="1" customWidth="1"/>
    <col min="5125" max="5125" width="14.85546875" style="24" customWidth="1"/>
    <col min="5126" max="5126" width="14.85546875" style="24" bestFit="1" customWidth="1"/>
    <col min="5127" max="5128" width="17.85546875" style="24" customWidth="1"/>
    <col min="5129" max="5377" width="9.140625" style="24"/>
    <col min="5378" max="5378" width="42.140625" style="24" bestFit="1" customWidth="1"/>
    <col min="5379" max="5379" width="7.7109375" style="24" bestFit="1" customWidth="1"/>
    <col min="5380" max="5380" width="14.85546875" style="24" bestFit="1" customWidth="1"/>
    <col min="5381" max="5381" width="14.85546875" style="24" customWidth="1"/>
    <col min="5382" max="5382" width="14.85546875" style="24" bestFit="1" customWidth="1"/>
    <col min="5383" max="5384" width="17.85546875" style="24" customWidth="1"/>
    <col min="5385" max="5633" width="9.140625" style="24"/>
    <col min="5634" max="5634" width="42.140625" style="24" bestFit="1" customWidth="1"/>
    <col min="5635" max="5635" width="7.7109375" style="24" bestFit="1" customWidth="1"/>
    <col min="5636" max="5636" width="14.85546875" style="24" bestFit="1" customWidth="1"/>
    <col min="5637" max="5637" width="14.85546875" style="24" customWidth="1"/>
    <col min="5638" max="5638" width="14.85546875" style="24" bestFit="1" customWidth="1"/>
    <col min="5639" max="5640" width="17.85546875" style="24" customWidth="1"/>
    <col min="5641" max="5889" width="9.140625" style="24"/>
    <col min="5890" max="5890" width="42.140625" style="24" bestFit="1" customWidth="1"/>
    <col min="5891" max="5891" width="7.7109375" style="24" bestFit="1" customWidth="1"/>
    <col min="5892" max="5892" width="14.85546875" style="24" bestFit="1" customWidth="1"/>
    <col min="5893" max="5893" width="14.85546875" style="24" customWidth="1"/>
    <col min="5894" max="5894" width="14.85546875" style="24" bestFit="1" customWidth="1"/>
    <col min="5895" max="5896" width="17.85546875" style="24" customWidth="1"/>
    <col min="5897" max="6145" width="9.140625" style="24"/>
    <col min="6146" max="6146" width="42.140625" style="24" bestFit="1" customWidth="1"/>
    <col min="6147" max="6147" width="7.7109375" style="24" bestFit="1" customWidth="1"/>
    <col min="6148" max="6148" width="14.85546875" style="24" bestFit="1" customWidth="1"/>
    <col min="6149" max="6149" width="14.85546875" style="24" customWidth="1"/>
    <col min="6150" max="6150" width="14.85546875" style="24" bestFit="1" customWidth="1"/>
    <col min="6151" max="6152" width="17.85546875" style="24" customWidth="1"/>
    <col min="6153" max="6401" width="9.140625" style="24"/>
    <col min="6402" max="6402" width="42.140625" style="24" bestFit="1" customWidth="1"/>
    <col min="6403" max="6403" width="7.7109375" style="24" bestFit="1" customWidth="1"/>
    <col min="6404" max="6404" width="14.85546875" style="24" bestFit="1" customWidth="1"/>
    <col min="6405" max="6405" width="14.85546875" style="24" customWidth="1"/>
    <col min="6406" max="6406" width="14.85546875" style="24" bestFit="1" customWidth="1"/>
    <col min="6407" max="6408" width="17.85546875" style="24" customWidth="1"/>
    <col min="6409" max="6657" width="9.140625" style="24"/>
    <col min="6658" max="6658" width="42.140625" style="24" bestFit="1" customWidth="1"/>
    <col min="6659" max="6659" width="7.7109375" style="24" bestFit="1" customWidth="1"/>
    <col min="6660" max="6660" width="14.85546875" style="24" bestFit="1" customWidth="1"/>
    <col min="6661" max="6661" width="14.85546875" style="24" customWidth="1"/>
    <col min="6662" max="6662" width="14.85546875" style="24" bestFit="1" customWidth="1"/>
    <col min="6663" max="6664" width="17.85546875" style="24" customWidth="1"/>
    <col min="6665" max="6913" width="9.140625" style="24"/>
    <col min="6914" max="6914" width="42.140625" style="24" bestFit="1" customWidth="1"/>
    <col min="6915" max="6915" width="7.7109375" style="24" bestFit="1" customWidth="1"/>
    <col min="6916" max="6916" width="14.85546875" style="24" bestFit="1" customWidth="1"/>
    <col min="6917" max="6917" width="14.85546875" style="24" customWidth="1"/>
    <col min="6918" max="6918" width="14.85546875" style="24" bestFit="1" customWidth="1"/>
    <col min="6919" max="6920" width="17.85546875" style="24" customWidth="1"/>
    <col min="6921" max="7169" width="9.140625" style="24"/>
    <col min="7170" max="7170" width="42.140625" style="24" bestFit="1" customWidth="1"/>
    <col min="7171" max="7171" width="7.7109375" style="24" bestFit="1" customWidth="1"/>
    <col min="7172" max="7172" width="14.85546875" style="24" bestFit="1" customWidth="1"/>
    <col min="7173" max="7173" width="14.85546875" style="24" customWidth="1"/>
    <col min="7174" max="7174" width="14.85546875" style="24" bestFit="1" customWidth="1"/>
    <col min="7175" max="7176" width="17.85546875" style="24" customWidth="1"/>
    <col min="7177" max="7425" width="9.140625" style="24"/>
    <col min="7426" max="7426" width="42.140625" style="24" bestFit="1" customWidth="1"/>
    <col min="7427" max="7427" width="7.7109375" style="24" bestFit="1" customWidth="1"/>
    <col min="7428" max="7428" width="14.85546875" style="24" bestFit="1" customWidth="1"/>
    <col min="7429" max="7429" width="14.85546875" style="24" customWidth="1"/>
    <col min="7430" max="7430" width="14.85546875" style="24" bestFit="1" customWidth="1"/>
    <col min="7431" max="7432" width="17.85546875" style="24" customWidth="1"/>
    <col min="7433" max="7681" width="9.140625" style="24"/>
    <col min="7682" max="7682" width="42.140625" style="24" bestFit="1" customWidth="1"/>
    <col min="7683" max="7683" width="7.7109375" style="24" bestFit="1" customWidth="1"/>
    <col min="7684" max="7684" width="14.85546875" style="24" bestFit="1" customWidth="1"/>
    <col min="7685" max="7685" width="14.85546875" style="24" customWidth="1"/>
    <col min="7686" max="7686" width="14.85546875" style="24" bestFit="1" customWidth="1"/>
    <col min="7687" max="7688" width="17.85546875" style="24" customWidth="1"/>
    <col min="7689" max="7937" width="9.140625" style="24"/>
    <col min="7938" max="7938" width="42.140625" style="24" bestFit="1" customWidth="1"/>
    <col min="7939" max="7939" width="7.7109375" style="24" bestFit="1" customWidth="1"/>
    <col min="7940" max="7940" width="14.85546875" style="24" bestFit="1" customWidth="1"/>
    <col min="7941" max="7941" width="14.85546875" style="24" customWidth="1"/>
    <col min="7942" max="7942" width="14.85546875" style="24" bestFit="1" customWidth="1"/>
    <col min="7943" max="7944" width="17.85546875" style="24" customWidth="1"/>
    <col min="7945" max="8193" width="9.140625" style="24"/>
    <col min="8194" max="8194" width="42.140625" style="24" bestFit="1" customWidth="1"/>
    <col min="8195" max="8195" width="7.7109375" style="24" bestFit="1" customWidth="1"/>
    <col min="8196" max="8196" width="14.85546875" style="24" bestFit="1" customWidth="1"/>
    <col min="8197" max="8197" width="14.85546875" style="24" customWidth="1"/>
    <col min="8198" max="8198" width="14.85546875" style="24" bestFit="1" customWidth="1"/>
    <col min="8199" max="8200" width="17.85546875" style="24" customWidth="1"/>
    <col min="8201" max="8449" width="9.140625" style="24"/>
    <col min="8450" max="8450" width="42.140625" style="24" bestFit="1" customWidth="1"/>
    <col min="8451" max="8451" width="7.7109375" style="24" bestFit="1" customWidth="1"/>
    <col min="8452" max="8452" width="14.85546875" style="24" bestFit="1" customWidth="1"/>
    <col min="8453" max="8453" width="14.85546875" style="24" customWidth="1"/>
    <col min="8454" max="8454" width="14.85546875" style="24" bestFit="1" customWidth="1"/>
    <col min="8455" max="8456" width="17.85546875" style="24" customWidth="1"/>
    <col min="8457" max="8705" width="9.140625" style="24"/>
    <col min="8706" max="8706" width="42.140625" style="24" bestFit="1" customWidth="1"/>
    <col min="8707" max="8707" width="7.7109375" style="24" bestFit="1" customWidth="1"/>
    <col min="8708" max="8708" width="14.85546875" style="24" bestFit="1" customWidth="1"/>
    <col min="8709" max="8709" width="14.85546875" style="24" customWidth="1"/>
    <col min="8710" max="8710" width="14.85546875" style="24" bestFit="1" customWidth="1"/>
    <col min="8711" max="8712" width="17.85546875" style="24" customWidth="1"/>
    <col min="8713" max="8961" width="9.140625" style="24"/>
    <col min="8962" max="8962" width="42.140625" style="24" bestFit="1" customWidth="1"/>
    <col min="8963" max="8963" width="7.7109375" style="24" bestFit="1" customWidth="1"/>
    <col min="8964" max="8964" width="14.85546875" style="24" bestFit="1" customWidth="1"/>
    <col min="8965" max="8965" width="14.85546875" style="24" customWidth="1"/>
    <col min="8966" max="8966" width="14.85546875" style="24" bestFit="1" customWidth="1"/>
    <col min="8967" max="8968" width="17.85546875" style="24" customWidth="1"/>
    <col min="8969" max="9217" width="9.140625" style="24"/>
    <col min="9218" max="9218" width="42.140625" style="24" bestFit="1" customWidth="1"/>
    <col min="9219" max="9219" width="7.7109375" style="24" bestFit="1" customWidth="1"/>
    <col min="9220" max="9220" width="14.85546875" style="24" bestFit="1" customWidth="1"/>
    <col min="9221" max="9221" width="14.85546875" style="24" customWidth="1"/>
    <col min="9222" max="9222" width="14.85546875" style="24" bestFit="1" customWidth="1"/>
    <col min="9223" max="9224" width="17.85546875" style="24" customWidth="1"/>
    <col min="9225" max="9473" width="9.140625" style="24"/>
    <col min="9474" max="9474" width="42.140625" style="24" bestFit="1" customWidth="1"/>
    <col min="9475" max="9475" width="7.7109375" style="24" bestFit="1" customWidth="1"/>
    <col min="9476" max="9476" width="14.85546875" style="24" bestFit="1" customWidth="1"/>
    <col min="9477" max="9477" width="14.85546875" style="24" customWidth="1"/>
    <col min="9478" max="9478" width="14.85546875" style="24" bestFit="1" customWidth="1"/>
    <col min="9479" max="9480" width="17.85546875" style="24" customWidth="1"/>
    <col min="9481" max="9729" width="9.140625" style="24"/>
    <col min="9730" max="9730" width="42.140625" style="24" bestFit="1" customWidth="1"/>
    <col min="9731" max="9731" width="7.7109375" style="24" bestFit="1" customWidth="1"/>
    <col min="9732" max="9732" width="14.85546875" style="24" bestFit="1" customWidth="1"/>
    <col min="9733" max="9733" width="14.85546875" style="24" customWidth="1"/>
    <col min="9734" max="9734" width="14.85546875" style="24" bestFit="1" customWidth="1"/>
    <col min="9735" max="9736" width="17.85546875" style="24" customWidth="1"/>
    <col min="9737" max="9985" width="9.140625" style="24"/>
    <col min="9986" max="9986" width="42.140625" style="24" bestFit="1" customWidth="1"/>
    <col min="9987" max="9987" width="7.7109375" style="24" bestFit="1" customWidth="1"/>
    <col min="9988" max="9988" width="14.85546875" style="24" bestFit="1" customWidth="1"/>
    <col min="9989" max="9989" width="14.85546875" style="24" customWidth="1"/>
    <col min="9990" max="9990" width="14.85546875" style="24" bestFit="1" customWidth="1"/>
    <col min="9991" max="9992" width="17.85546875" style="24" customWidth="1"/>
    <col min="9993" max="10241" width="9.140625" style="24"/>
    <col min="10242" max="10242" width="42.140625" style="24" bestFit="1" customWidth="1"/>
    <col min="10243" max="10243" width="7.7109375" style="24" bestFit="1" customWidth="1"/>
    <col min="10244" max="10244" width="14.85546875" style="24" bestFit="1" customWidth="1"/>
    <col min="10245" max="10245" width="14.85546875" style="24" customWidth="1"/>
    <col min="10246" max="10246" width="14.85546875" style="24" bestFit="1" customWidth="1"/>
    <col min="10247" max="10248" width="17.85546875" style="24" customWidth="1"/>
    <col min="10249" max="10497" width="9.140625" style="24"/>
    <col min="10498" max="10498" width="42.140625" style="24" bestFit="1" customWidth="1"/>
    <col min="10499" max="10499" width="7.7109375" style="24" bestFit="1" customWidth="1"/>
    <col min="10500" max="10500" width="14.85546875" style="24" bestFit="1" customWidth="1"/>
    <col min="10501" max="10501" width="14.85546875" style="24" customWidth="1"/>
    <col min="10502" max="10502" width="14.85546875" style="24" bestFit="1" customWidth="1"/>
    <col min="10503" max="10504" width="17.85546875" style="24" customWidth="1"/>
    <col min="10505" max="10753" width="9.140625" style="24"/>
    <col min="10754" max="10754" width="42.140625" style="24" bestFit="1" customWidth="1"/>
    <col min="10755" max="10755" width="7.7109375" style="24" bestFit="1" customWidth="1"/>
    <col min="10756" max="10756" width="14.85546875" style="24" bestFit="1" customWidth="1"/>
    <col min="10757" max="10757" width="14.85546875" style="24" customWidth="1"/>
    <col min="10758" max="10758" width="14.85546875" style="24" bestFit="1" customWidth="1"/>
    <col min="10759" max="10760" width="17.85546875" style="24" customWidth="1"/>
    <col min="10761" max="11009" width="9.140625" style="24"/>
    <col min="11010" max="11010" width="42.140625" style="24" bestFit="1" customWidth="1"/>
    <col min="11011" max="11011" width="7.7109375" style="24" bestFit="1" customWidth="1"/>
    <col min="11012" max="11012" width="14.85546875" style="24" bestFit="1" customWidth="1"/>
    <col min="11013" max="11013" width="14.85546875" style="24" customWidth="1"/>
    <col min="11014" max="11014" width="14.85546875" style="24" bestFit="1" customWidth="1"/>
    <col min="11015" max="11016" width="17.85546875" style="24" customWidth="1"/>
    <col min="11017" max="11265" width="9.140625" style="24"/>
    <col min="11266" max="11266" width="42.140625" style="24" bestFit="1" customWidth="1"/>
    <col min="11267" max="11267" width="7.7109375" style="24" bestFit="1" customWidth="1"/>
    <col min="11268" max="11268" width="14.85546875" style="24" bestFit="1" customWidth="1"/>
    <col min="11269" max="11269" width="14.85546875" style="24" customWidth="1"/>
    <col min="11270" max="11270" width="14.85546875" style="24" bestFit="1" customWidth="1"/>
    <col min="11271" max="11272" width="17.85546875" style="24" customWidth="1"/>
    <col min="11273" max="11521" width="9.140625" style="24"/>
    <col min="11522" max="11522" width="42.140625" style="24" bestFit="1" customWidth="1"/>
    <col min="11523" max="11523" width="7.7109375" style="24" bestFit="1" customWidth="1"/>
    <col min="11524" max="11524" width="14.85546875" style="24" bestFit="1" customWidth="1"/>
    <col min="11525" max="11525" width="14.85546875" style="24" customWidth="1"/>
    <col min="11526" max="11526" width="14.85546875" style="24" bestFit="1" customWidth="1"/>
    <col min="11527" max="11528" width="17.85546875" style="24" customWidth="1"/>
    <col min="11529" max="11777" width="9.140625" style="24"/>
    <col min="11778" max="11778" width="42.140625" style="24" bestFit="1" customWidth="1"/>
    <col min="11779" max="11779" width="7.7109375" style="24" bestFit="1" customWidth="1"/>
    <col min="11780" max="11780" width="14.85546875" style="24" bestFit="1" customWidth="1"/>
    <col min="11781" max="11781" width="14.85546875" style="24" customWidth="1"/>
    <col min="11782" max="11782" width="14.85546875" style="24" bestFit="1" customWidth="1"/>
    <col min="11783" max="11784" width="17.85546875" style="24" customWidth="1"/>
    <col min="11785" max="12033" width="9.140625" style="24"/>
    <col min="12034" max="12034" width="42.140625" style="24" bestFit="1" customWidth="1"/>
    <col min="12035" max="12035" width="7.7109375" style="24" bestFit="1" customWidth="1"/>
    <col min="12036" max="12036" width="14.85546875" style="24" bestFit="1" customWidth="1"/>
    <col min="12037" max="12037" width="14.85546875" style="24" customWidth="1"/>
    <col min="12038" max="12038" width="14.85546875" style="24" bestFit="1" customWidth="1"/>
    <col min="12039" max="12040" width="17.85546875" style="24" customWidth="1"/>
    <col min="12041" max="12289" width="9.140625" style="24"/>
    <col min="12290" max="12290" width="42.140625" style="24" bestFit="1" customWidth="1"/>
    <col min="12291" max="12291" width="7.7109375" style="24" bestFit="1" customWidth="1"/>
    <col min="12292" max="12292" width="14.85546875" style="24" bestFit="1" customWidth="1"/>
    <col min="12293" max="12293" width="14.85546875" style="24" customWidth="1"/>
    <col min="12294" max="12294" width="14.85546875" style="24" bestFit="1" customWidth="1"/>
    <col min="12295" max="12296" width="17.85546875" style="24" customWidth="1"/>
    <col min="12297" max="12545" width="9.140625" style="24"/>
    <col min="12546" max="12546" width="42.140625" style="24" bestFit="1" customWidth="1"/>
    <col min="12547" max="12547" width="7.7109375" style="24" bestFit="1" customWidth="1"/>
    <col min="12548" max="12548" width="14.85546875" style="24" bestFit="1" customWidth="1"/>
    <col min="12549" max="12549" width="14.85546875" style="24" customWidth="1"/>
    <col min="12550" max="12550" width="14.85546875" style="24" bestFit="1" customWidth="1"/>
    <col min="12551" max="12552" width="17.85546875" style="24" customWidth="1"/>
    <col min="12553" max="12801" width="9.140625" style="24"/>
    <col min="12802" max="12802" width="42.140625" style="24" bestFit="1" customWidth="1"/>
    <col min="12803" max="12803" width="7.7109375" style="24" bestFit="1" customWidth="1"/>
    <col min="12804" max="12804" width="14.85546875" style="24" bestFit="1" customWidth="1"/>
    <col min="12805" max="12805" width="14.85546875" style="24" customWidth="1"/>
    <col min="12806" max="12806" width="14.85546875" style="24" bestFit="1" customWidth="1"/>
    <col min="12807" max="12808" width="17.85546875" style="24" customWidth="1"/>
    <col min="12809" max="13057" width="9.140625" style="24"/>
    <col min="13058" max="13058" width="42.140625" style="24" bestFit="1" customWidth="1"/>
    <col min="13059" max="13059" width="7.7109375" style="24" bestFit="1" customWidth="1"/>
    <col min="13060" max="13060" width="14.85546875" style="24" bestFit="1" customWidth="1"/>
    <col min="13061" max="13061" width="14.85546875" style="24" customWidth="1"/>
    <col min="13062" max="13062" width="14.85546875" style="24" bestFit="1" customWidth="1"/>
    <col min="13063" max="13064" width="17.85546875" style="24" customWidth="1"/>
    <col min="13065" max="13313" width="9.140625" style="24"/>
    <col min="13314" max="13314" width="42.140625" style="24" bestFit="1" customWidth="1"/>
    <col min="13315" max="13315" width="7.7109375" style="24" bestFit="1" customWidth="1"/>
    <col min="13316" max="13316" width="14.85546875" style="24" bestFit="1" customWidth="1"/>
    <col min="13317" max="13317" width="14.85546875" style="24" customWidth="1"/>
    <col min="13318" max="13318" width="14.85546875" style="24" bestFit="1" customWidth="1"/>
    <col min="13319" max="13320" width="17.85546875" style="24" customWidth="1"/>
    <col min="13321" max="13569" width="9.140625" style="24"/>
    <col min="13570" max="13570" width="42.140625" style="24" bestFit="1" customWidth="1"/>
    <col min="13571" max="13571" width="7.7109375" style="24" bestFit="1" customWidth="1"/>
    <col min="13572" max="13572" width="14.85546875" style="24" bestFit="1" customWidth="1"/>
    <col min="13573" max="13573" width="14.85546875" style="24" customWidth="1"/>
    <col min="13574" max="13574" width="14.85546875" style="24" bestFit="1" customWidth="1"/>
    <col min="13575" max="13576" width="17.85546875" style="24" customWidth="1"/>
    <col min="13577" max="13825" width="9.140625" style="24"/>
    <col min="13826" max="13826" width="42.140625" style="24" bestFit="1" customWidth="1"/>
    <col min="13827" max="13827" width="7.7109375" style="24" bestFit="1" customWidth="1"/>
    <col min="13828" max="13828" width="14.85546875" style="24" bestFit="1" customWidth="1"/>
    <col min="13829" max="13829" width="14.85546875" style="24" customWidth="1"/>
    <col min="13830" max="13830" width="14.85546875" style="24" bestFit="1" customWidth="1"/>
    <col min="13831" max="13832" width="17.85546875" style="24" customWidth="1"/>
    <col min="13833" max="14081" width="9.140625" style="24"/>
    <col min="14082" max="14082" width="42.140625" style="24" bestFit="1" customWidth="1"/>
    <col min="14083" max="14083" width="7.7109375" style="24" bestFit="1" customWidth="1"/>
    <col min="14084" max="14084" width="14.85546875" style="24" bestFit="1" customWidth="1"/>
    <col min="14085" max="14085" width="14.85546875" style="24" customWidth="1"/>
    <col min="14086" max="14086" width="14.85546875" style="24" bestFit="1" customWidth="1"/>
    <col min="14087" max="14088" width="17.85546875" style="24" customWidth="1"/>
    <col min="14089" max="14337" width="9.140625" style="24"/>
    <col min="14338" max="14338" width="42.140625" style="24" bestFit="1" customWidth="1"/>
    <col min="14339" max="14339" width="7.7109375" style="24" bestFit="1" customWidth="1"/>
    <col min="14340" max="14340" width="14.85546875" style="24" bestFit="1" customWidth="1"/>
    <col min="14341" max="14341" width="14.85546875" style="24" customWidth="1"/>
    <col min="14342" max="14342" width="14.85546875" style="24" bestFit="1" customWidth="1"/>
    <col min="14343" max="14344" width="17.85546875" style="24" customWidth="1"/>
    <col min="14345" max="14593" width="9.140625" style="24"/>
    <col min="14594" max="14594" width="42.140625" style="24" bestFit="1" customWidth="1"/>
    <col min="14595" max="14595" width="7.7109375" style="24" bestFit="1" customWidth="1"/>
    <col min="14596" max="14596" width="14.85546875" style="24" bestFit="1" customWidth="1"/>
    <col min="14597" max="14597" width="14.85546875" style="24" customWidth="1"/>
    <col min="14598" max="14598" width="14.85546875" style="24" bestFit="1" customWidth="1"/>
    <col min="14599" max="14600" width="17.85546875" style="24" customWidth="1"/>
    <col min="14601" max="14849" width="9.140625" style="24"/>
    <col min="14850" max="14850" width="42.140625" style="24" bestFit="1" customWidth="1"/>
    <col min="14851" max="14851" width="7.7109375" style="24" bestFit="1" customWidth="1"/>
    <col min="14852" max="14852" width="14.85546875" style="24" bestFit="1" customWidth="1"/>
    <col min="14853" max="14853" width="14.85546875" style="24" customWidth="1"/>
    <col min="14854" max="14854" width="14.85546875" style="24" bestFit="1" customWidth="1"/>
    <col min="14855" max="14856" width="17.85546875" style="24" customWidth="1"/>
    <col min="14857" max="15105" width="9.140625" style="24"/>
    <col min="15106" max="15106" width="42.140625" style="24" bestFit="1" customWidth="1"/>
    <col min="15107" max="15107" width="7.7109375" style="24" bestFit="1" customWidth="1"/>
    <col min="15108" max="15108" width="14.85546875" style="24" bestFit="1" customWidth="1"/>
    <col min="15109" max="15109" width="14.85546875" style="24" customWidth="1"/>
    <col min="15110" max="15110" width="14.85546875" style="24" bestFit="1" customWidth="1"/>
    <col min="15111" max="15112" width="17.85546875" style="24" customWidth="1"/>
    <col min="15113" max="15361" width="9.140625" style="24"/>
    <col min="15362" max="15362" width="42.140625" style="24" bestFit="1" customWidth="1"/>
    <col min="15363" max="15363" width="7.7109375" style="24" bestFit="1" customWidth="1"/>
    <col min="15364" max="15364" width="14.85546875" style="24" bestFit="1" customWidth="1"/>
    <col min="15365" max="15365" width="14.85546875" style="24" customWidth="1"/>
    <col min="15366" max="15366" width="14.85546875" style="24" bestFit="1" customWidth="1"/>
    <col min="15367" max="15368" width="17.85546875" style="24" customWidth="1"/>
    <col min="15369" max="15617" width="9.140625" style="24"/>
    <col min="15618" max="15618" width="42.140625" style="24" bestFit="1" customWidth="1"/>
    <col min="15619" max="15619" width="7.7109375" style="24" bestFit="1" customWidth="1"/>
    <col min="15620" max="15620" width="14.85546875" style="24" bestFit="1" customWidth="1"/>
    <col min="15621" max="15621" width="14.85546875" style="24" customWidth="1"/>
    <col min="15622" max="15622" width="14.85546875" style="24" bestFit="1" customWidth="1"/>
    <col min="15623" max="15624" width="17.85546875" style="24" customWidth="1"/>
    <col min="15625" max="15873" width="9.140625" style="24"/>
    <col min="15874" max="15874" width="42.140625" style="24" bestFit="1" customWidth="1"/>
    <col min="15875" max="15875" width="7.7109375" style="24" bestFit="1" customWidth="1"/>
    <col min="15876" max="15876" width="14.85546875" style="24" bestFit="1" customWidth="1"/>
    <col min="15877" max="15877" width="14.85546875" style="24" customWidth="1"/>
    <col min="15878" max="15878" width="14.85546875" style="24" bestFit="1" customWidth="1"/>
    <col min="15879" max="15880" width="17.85546875" style="24" customWidth="1"/>
    <col min="15881" max="16129" width="9.140625" style="24"/>
    <col min="16130" max="16130" width="42.140625" style="24" bestFit="1" customWidth="1"/>
    <col min="16131" max="16131" width="7.7109375" style="24" bestFit="1" customWidth="1"/>
    <col min="16132" max="16132" width="14.85546875" style="24" bestFit="1" customWidth="1"/>
    <col min="16133" max="16133" width="14.85546875" style="24" customWidth="1"/>
    <col min="16134" max="16134" width="14.85546875" style="24" bestFit="1" customWidth="1"/>
    <col min="16135" max="16136" width="17.85546875" style="24" customWidth="1"/>
    <col min="16137" max="16384" width="9.140625" style="24"/>
  </cols>
  <sheetData>
    <row r="1" spans="1:10" s="7" customFormat="1" ht="30.75" customHeight="1" x14ac:dyDescent="0.3">
      <c r="A1" s="1061" t="s">
        <v>621</v>
      </c>
      <c r="B1" s="1061"/>
      <c r="C1" s="1061"/>
      <c r="D1" s="1061"/>
      <c r="E1" s="1061"/>
      <c r="F1" s="1061"/>
      <c r="G1" s="318"/>
      <c r="H1" s="319"/>
    </row>
    <row r="2" spans="1:10" s="7" customFormat="1" ht="25.5" customHeight="1" thickBot="1" x14ac:dyDescent="0.35">
      <c r="A2" s="315"/>
      <c r="B2" s="315"/>
      <c r="C2" s="315"/>
      <c r="D2" s="315"/>
      <c r="E2" s="1062" t="s">
        <v>473</v>
      </c>
      <c r="F2" s="1062"/>
      <c r="G2" s="320"/>
      <c r="H2" s="314"/>
    </row>
    <row r="3" spans="1:10" s="7" customFormat="1" ht="56.25" customHeight="1" thickBot="1" x14ac:dyDescent="0.25">
      <c r="A3" s="1063" t="s">
        <v>53</v>
      </c>
      <c r="B3" s="1065" t="s">
        <v>709</v>
      </c>
      <c r="C3" s="1066"/>
      <c r="D3" s="1066"/>
      <c r="E3" s="1067"/>
      <c r="F3" s="282" t="s">
        <v>622</v>
      </c>
      <c r="G3" s="1"/>
      <c r="H3" s="339"/>
    </row>
    <row r="4" spans="1:10" s="7" customFormat="1" ht="49.5" customHeight="1" thickBot="1" x14ac:dyDescent="0.25">
      <c r="A4" s="1064"/>
      <c r="B4" s="589" t="s">
        <v>757</v>
      </c>
      <c r="C4" s="283" t="s">
        <v>642</v>
      </c>
      <c r="D4" s="284" t="s">
        <v>756</v>
      </c>
      <c r="E4" s="285" t="s">
        <v>755</v>
      </c>
      <c r="F4" s="286" t="s">
        <v>754</v>
      </c>
      <c r="G4" s="1"/>
      <c r="H4" s="340"/>
    </row>
    <row r="5" spans="1:10" s="7" customFormat="1" ht="36" customHeight="1" thickBot="1" x14ac:dyDescent="0.25">
      <c r="A5" s="316" t="s">
        <v>506</v>
      </c>
      <c r="B5" s="287">
        <v>183252</v>
      </c>
      <c r="C5" s="287">
        <v>183299</v>
      </c>
      <c r="D5" s="313">
        <f>C5+D8+D16-71</f>
        <v>184110</v>
      </c>
      <c r="E5" s="287">
        <f>D5-B5</f>
        <v>858</v>
      </c>
      <c r="F5" s="287">
        <f>31467+F8+F16</f>
        <v>31466</v>
      </c>
      <c r="G5" s="341"/>
      <c r="H5" s="342"/>
      <c r="I5" s="290"/>
      <c r="J5" s="290"/>
    </row>
    <row r="6" spans="1:10" s="7" customFormat="1" ht="33.75" customHeight="1" thickBot="1" x14ac:dyDescent="0.3">
      <c r="A6" s="317" t="s">
        <v>604</v>
      </c>
      <c r="B6" s="287">
        <v>4906</v>
      </c>
      <c r="C6" s="287">
        <v>11435</v>
      </c>
      <c r="D6" s="287">
        <v>5371</v>
      </c>
      <c r="E6" s="287">
        <f>D6-B6</f>
        <v>465</v>
      </c>
      <c r="F6" s="287">
        <v>1779</v>
      </c>
      <c r="G6" s="341"/>
      <c r="H6" s="343"/>
      <c r="I6" s="290"/>
    </row>
    <row r="7" spans="1:10" s="7" customFormat="1" ht="33.75" customHeight="1" thickBot="1" x14ac:dyDescent="0.25">
      <c r="A7" s="317" t="s">
        <v>605</v>
      </c>
      <c r="B7" s="287">
        <v>4696</v>
      </c>
      <c r="C7" s="287">
        <v>11715</v>
      </c>
      <c r="D7" s="287">
        <v>5107</v>
      </c>
      <c r="E7" s="287">
        <f>D7-B7</f>
        <v>411</v>
      </c>
      <c r="F7" s="287">
        <v>1815</v>
      </c>
      <c r="G7" s="341"/>
      <c r="H7" s="1071"/>
      <c r="I7" s="290"/>
    </row>
    <row r="8" spans="1:10" s="7" customFormat="1" ht="33.75" customHeight="1" thickBot="1" x14ac:dyDescent="0.25">
      <c r="A8" s="317" t="s">
        <v>606</v>
      </c>
      <c r="B8" s="287">
        <f>B6-B7</f>
        <v>210</v>
      </c>
      <c r="C8" s="287">
        <f>C6-C7</f>
        <v>-280</v>
      </c>
      <c r="D8" s="287">
        <f>D6-D7</f>
        <v>264</v>
      </c>
      <c r="E8" s="287">
        <f>D8-B8</f>
        <v>54</v>
      </c>
      <c r="F8" s="287">
        <f>F6-F7</f>
        <v>-36</v>
      </c>
      <c r="G8" s="341"/>
      <c r="H8" s="1071"/>
      <c r="I8" s="290"/>
    </row>
    <row r="9" spans="1:10" s="7" customFormat="1" ht="15" customHeight="1" x14ac:dyDescent="0.2">
      <c r="A9" s="1072" t="s">
        <v>239</v>
      </c>
      <c r="B9" s="1072"/>
      <c r="C9" s="1072"/>
      <c r="D9" s="1072"/>
      <c r="E9" s="1072"/>
      <c r="F9" s="1072"/>
      <c r="G9" s="1072"/>
      <c r="H9" s="1071"/>
    </row>
    <row r="10" spans="1:10" s="7" customFormat="1" ht="18" customHeight="1" x14ac:dyDescent="0.2">
      <c r="A10" s="1072"/>
      <c r="B10" s="1072"/>
      <c r="C10" s="1072"/>
      <c r="D10" s="1072"/>
      <c r="E10" s="1072"/>
      <c r="F10" s="1072"/>
      <c r="G10" s="333"/>
    </row>
    <row r="11" spans="1:10" s="7" customFormat="1" ht="13.5" thickBot="1" x14ac:dyDescent="0.25">
      <c r="C11" s="4"/>
      <c r="D11" s="4"/>
      <c r="E11" s="4"/>
      <c r="F11" s="4"/>
    </row>
    <row r="12" spans="1:10" s="7" customFormat="1" ht="57.75" customHeight="1" thickBot="1" x14ac:dyDescent="0.25">
      <c r="A12" s="1068" t="s">
        <v>53</v>
      </c>
      <c r="B12" s="588"/>
      <c r="C12" s="1069"/>
      <c r="D12" s="1069"/>
      <c r="E12" s="1070"/>
      <c r="F12" s="288" t="s">
        <v>662</v>
      </c>
      <c r="H12" s="6"/>
    </row>
    <row r="13" spans="1:10" s="7" customFormat="1" ht="48.75" customHeight="1" thickBot="1" x14ac:dyDescent="0.25">
      <c r="A13" s="1068"/>
      <c r="B13" s="289" t="s">
        <v>823</v>
      </c>
      <c r="C13" s="289" t="s">
        <v>641</v>
      </c>
      <c r="D13" s="289" t="s">
        <v>824</v>
      </c>
      <c r="E13" s="288" t="s">
        <v>825</v>
      </c>
      <c r="F13" s="289" t="s">
        <v>758</v>
      </c>
      <c r="G13" s="1"/>
      <c r="H13" s="6"/>
      <c r="J13" s="290"/>
    </row>
    <row r="14" spans="1:10" s="7" customFormat="1" ht="34.5" thickBot="1" x14ac:dyDescent="0.35">
      <c r="A14" s="344" t="s">
        <v>607</v>
      </c>
      <c r="B14" s="287">
        <v>1402</v>
      </c>
      <c r="C14" s="287">
        <v>2139</v>
      </c>
      <c r="D14" s="287">
        <v>1434</v>
      </c>
      <c r="E14" s="287">
        <f>D14-B14</f>
        <v>32</v>
      </c>
      <c r="F14" s="287">
        <v>162</v>
      </c>
      <c r="G14" s="290"/>
      <c r="H14" s="345"/>
      <c r="I14" s="290"/>
      <c r="J14" s="290"/>
    </row>
    <row r="15" spans="1:10" s="7" customFormat="1" ht="34.5" thickBot="1" x14ac:dyDescent="0.35">
      <c r="A15" s="344" t="s">
        <v>608</v>
      </c>
      <c r="B15" s="287">
        <v>683</v>
      </c>
      <c r="C15" s="287">
        <v>1056</v>
      </c>
      <c r="D15" s="287">
        <v>816</v>
      </c>
      <c r="E15" s="287">
        <f t="shared" ref="E15:E18" si="0">D15-B15</f>
        <v>133</v>
      </c>
      <c r="F15" s="287">
        <v>127</v>
      </c>
      <c r="G15" s="290"/>
      <c r="H15" s="345"/>
      <c r="I15" s="290"/>
      <c r="J15" s="290"/>
    </row>
    <row r="16" spans="1:10" s="7" customFormat="1" ht="34.5" thickBot="1" x14ac:dyDescent="0.35">
      <c r="A16" s="346" t="s">
        <v>611</v>
      </c>
      <c r="B16" s="287">
        <f>B14-B15</f>
        <v>719</v>
      </c>
      <c r="C16" s="287">
        <f>C14-C15</f>
        <v>1083</v>
      </c>
      <c r="D16" s="287">
        <f>D14-D15</f>
        <v>618</v>
      </c>
      <c r="E16" s="287">
        <f t="shared" si="0"/>
        <v>-101</v>
      </c>
      <c r="F16" s="287">
        <f>F14-F15</f>
        <v>35</v>
      </c>
      <c r="G16" s="290"/>
      <c r="H16" s="345"/>
      <c r="I16" s="290"/>
      <c r="J16" s="290"/>
    </row>
    <row r="17" spans="1:10" s="7" customFormat="1" ht="34.5" thickBot="1" x14ac:dyDescent="0.35">
      <c r="A17" s="346" t="s">
        <v>609</v>
      </c>
      <c r="B17" s="287">
        <v>891</v>
      </c>
      <c r="C17" s="287">
        <v>1403</v>
      </c>
      <c r="D17" s="287">
        <v>1103</v>
      </c>
      <c r="E17" s="287">
        <f t="shared" si="0"/>
        <v>212</v>
      </c>
      <c r="F17" s="287">
        <v>93</v>
      </c>
      <c r="G17" s="290"/>
      <c r="H17" s="345"/>
      <c r="I17" s="290"/>
      <c r="J17" s="290"/>
    </row>
    <row r="18" spans="1:10" s="7" customFormat="1" ht="34.5" thickBot="1" x14ac:dyDescent="0.35">
      <c r="A18" s="346" t="s">
        <v>610</v>
      </c>
      <c r="B18" s="287">
        <v>650</v>
      </c>
      <c r="C18" s="287">
        <v>1047</v>
      </c>
      <c r="D18" s="287">
        <v>791</v>
      </c>
      <c r="E18" s="287">
        <f t="shared" si="0"/>
        <v>141</v>
      </c>
      <c r="F18" s="287">
        <v>72</v>
      </c>
      <c r="G18" s="290"/>
      <c r="H18" s="345"/>
      <c r="I18" s="290"/>
      <c r="J18" s="290"/>
    </row>
    <row r="19" spans="1:10" s="7" customFormat="1" ht="16.5" customHeight="1" x14ac:dyDescent="0.25">
      <c r="A19" s="347" t="s">
        <v>239</v>
      </c>
      <c r="B19" s="347"/>
      <c r="C19" s="347"/>
      <c r="D19" s="347"/>
      <c r="E19" s="347"/>
      <c r="F19" s="347"/>
      <c r="G19" s="290"/>
      <c r="H19" s="6"/>
    </row>
    <row r="20" spans="1:10" s="7" customFormat="1" ht="16.5" customHeight="1" x14ac:dyDescent="0.25">
      <c r="A20" s="347"/>
      <c r="B20" s="347"/>
      <c r="C20" s="347"/>
      <c r="D20" s="347"/>
      <c r="E20" s="347"/>
      <c r="F20" s="347"/>
      <c r="G20" s="290"/>
      <c r="H20" s="6"/>
    </row>
    <row r="21" spans="1:10" s="7" customFormat="1" ht="16.5" customHeight="1" x14ac:dyDescent="0.25">
      <c r="A21" s="347"/>
      <c r="B21" s="347"/>
      <c r="C21" s="347"/>
      <c r="D21" s="347"/>
      <c r="E21" s="347"/>
      <c r="F21" s="347"/>
      <c r="G21" s="290"/>
      <c r="H21" s="6"/>
    </row>
    <row r="22" spans="1:10" s="7" customFormat="1" x14ac:dyDescent="0.2">
      <c r="C22" s="4"/>
      <c r="D22" s="4"/>
      <c r="E22" s="4"/>
      <c r="F22" s="4"/>
    </row>
    <row r="23" spans="1:10" s="7" customFormat="1" x14ac:dyDescent="0.2">
      <c r="C23" s="4"/>
      <c r="D23" s="4"/>
      <c r="E23" s="4"/>
      <c r="F23" s="4"/>
    </row>
    <row r="24" spans="1:10" s="7" customFormat="1" x14ac:dyDescent="0.2">
      <c r="C24" s="4"/>
      <c r="D24" s="4"/>
      <c r="E24" s="4"/>
      <c r="F24" s="4"/>
    </row>
    <row r="25" spans="1:10" s="7" customFormat="1" x14ac:dyDescent="0.2">
      <c r="C25" s="4"/>
      <c r="D25" s="4"/>
      <c r="E25" s="4"/>
      <c r="F25" s="4"/>
    </row>
    <row r="26" spans="1:10" s="7" customFormat="1" x14ac:dyDescent="0.2">
      <c r="C26" s="4"/>
      <c r="D26" s="4"/>
      <c r="E26" s="4"/>
      <c r="F26" s="4"/>
    </row>
    <row r="27" spans="1:10" s="7" customFormat="1" x14ac:dyDescent="0.2">
      <c r="C27" s="4"/>
      <c r="D27" s="4"/>
      <c r="E27" s="4"/>
      <c r="F27" s="4"/>
    </row>
    <row r="28" spans="1:10" s="7" customFormat="1" x14ac:dyDescent="0.2">
      <c r="C28" s="4"/>
      <c r="D28" s="4"/>
      <c r="E28" s="4"/>
      <c r="F28" s="4"/>
    </row>
    <row r="29" spans="1:10" s="7" customFormat="1" x14ac:dyDescent="0.2">
      <c r="C29" s="4"/>
      <c r="D29" s="4"/>
      <c r="E29" s="4"/>
      <c r="F29" s="4"/>
    </row>
    <row r="30" spans="1:10" s="7" customFormat="1" x14ac:dyDescent="0.2">
      <c r="C30" s="4"/>
      <c r="D30" s="4"/>
      <c r="E30" s="4"/>
      <c r="F30" s="4"/>
    </row>
    <row r="31" spans="1:10" s="7" customFormat="1" ht="12" customHeight="1" x14ac:dyDescent="0.2">
      <c r="C31" s="4"/>
      <c r="D31" s="4"/>
      <c r="E31" s="4"/>
      <c r="F31" s="4"/>
    </row>
    <row r="32" spans="1:10" s="7" customFormat="1" x14ac:dyDescent="0.2">
      <c r="C32" s="4"/>
      <c r="D32" s="4"/>
      <c r="E32" s="4"/>
      <c r="F32" s="4"/>
    </row>
    <row r="33" spans="3:6" s="7" customFormat="1" x14ac:dyDescent="0.2">
      <c r="C33" s="4"/>
      <c r="D33" s="4"/>
      <c r="E33" s="4"/>
      <c r="F33" s="4"/>
    </row>
    <row r="34" spans="3:6" s="7" customFormat="1" x14ac:dyDescent="0.2">
      <c r="C34" s="4"/>
      <c r="D34" s="4"/>
      <c r="E34" s="4"/>
      <c r="F34" s="4"/>
    </row>
    <row r="35" spans="3:6" s="7" customFormat="1" x14ac:dyDescent="0.2">
      <c r="C35" s="4"/>
      <c r="D35" s="4"/>
      <c r="E35" s="4"/>
      <c r="F35" s="4"/>
    </row>
    <row r="36" spans="3:6" s="7" customFormat="1" x14ac:dyDescent="0.2">
      <c r="C36" s="4"/>
      <c r="D36" s="4"/>
      <c r="E36" s="4"/>
      <c r="F36" s="4"/>
    </row>
    <row r="37" spans="3:6" s="7" customFormat="1" x14ac:dyDescent="0.2">
      <c r="C37" s="4"/>
      <c r="D37" s="4"/>
      <c r="E37" s="4"/>
      <c r="F37" s="4"/>
    </row>
    <row r="38" spans="3:6" s="7" customFormat="1" x14ac:dyDescent="0.2">
      <c r="C38" s="4"/>
      <c r="D38" s="4"/>
      <c r="E38" s="4"/>
      <c r="F38" s="4"/>
    </row>
    <row r="39" spans="3:6" s="7" customFormat="1" x14ac:dyDescent="0.2">
      <c r="C39" s="4"/>
      <c r="D39" s="4"/>
      <c r="E39" s="4"/>
      <c r="F39" s="4"/>
    </row>
    <row r="40" spans="3:6" s="7" customFormat="1" x14ac:dyDescent="0.2">
      <c r="C40" s="4"/>
      <c r="D40" s="4"/>
      <c r="E40" s="4"/>
      <c r="F40" s="4"/>
    </row>
    <row r="41" spans="3:6" s="7" customFormat="1" x14ac:dyDescent="0.2">
      <c r="C41" s="4"/>
      <c r="D41" s="4"/>
      <c r="E41" s="4"/>
      <c r="F41" s="4"/>
    </row>
    <row r="42" spans="3:6" s="7" customFormat="1" x14ac:dyDescent="0.2">
      <c r="C42" s="4"/>
      <c r="D42" s="4"/>
      <c r="E42" s="4"/>
      <c r="F42" s="4"/>
    </row>
    <row r="43" spans="3:6" s="7" customFormat="1" x14ac:dyDescent="0.2">
      <c r="C43" s="4"/>
      <c r="D43" s="4"/>
      <c r="E43" s="4"/>
      <c r="F43" s="4"/>
    </row>
    <row r="44" spans="3:6" s="7" customFormat="1" x14ac:dyDescent="0.2">
      <c r="C44" s="4"/>
      <c r="D44" s="4"/>
      <c r="E44" s="4"/>
      <c r="F44" s="4"/>
    </row>
    <row r="45" spans="3:6" s="7" customFormat="1" x14ac:dyDescent="0.2">
      <c r="C45" s="4"/>
      <c r="D45" s="4"/>
      <c r="E45" s="4"/>
      <c r="F45" s="4"/>
    </row>
    <row r="46" spans="3:6" s="7" customFormat="1" x14ac:dyDescent="0.2">
      <c r="C46" s="4"/>
      <c r="D46" s="4"/>
      <c r="E46" s="4"/>
      <c r="F46" s="4"/>
    </row>
    <row r="47" spans="3:6" s="7" customFormat="1" x14ac:dyDescent="0.2">
      <c r="C47" s="4"/>
      <c r="D47" s="4"/>
      <c r="E47" s="4"/>
      <c r="F47" s="4"/>
    </row>
    <row r="48" spans="3:6" s="7" customFormat="1" x14ac:dyDescent="0.2">
      <c r="C48" s="4"/>
      <c r="D48" s="4"/>
      <c r="E48" s="4"/>
      <c r="F48" s="4"/>
    </row>
    <row r="49" spans="1:6" s="7" customFormat="1" x14ac:dyDescent="0.2">
      <c r="C49" s="4"/>
      <c r="D49" s="4"/>
      <c r="E49" s="4"/>
      <c r="F49" s="4"/>
    </row>
    <row r="50" spans="1:6" s="7" customFormat="1" x14ac:dyDescent="0.2">
      <c r="C50" s="4"/>
      <c r="D50" s="4"/>
      <c r="E50" s="4"/>
      <c r="F50" s="4"/>
    </row>
    <row r="51" spans="1:6" s="7" customFormat="1" x14ac:dyDescent="0.2">
      <c r="C51" s="4"/>
      <c r="D51" s="4"/>
      <c r="E51" s="4"/>
      <c r="F51" s="4"/>
    </row>
    <row r="52" spans="1:6" s="7" customFormat="1" x14ac:dyDescent="0.2">
      <c r="C52" s="4"/>
      <c r="D52" s="4"/>
      <c r="E52" s="4"/>
      <c r="F52" s="4"/>
    </row>
    <row r="53" spans="1:6" s="7" customFormat="1" x14ac:dyDescent="0.2">
      <c r="C53" s="4"/>
      <c r="D53" s="4"/>
      <c r="E53" s="4"/>
      <c r="F53" s="4"/>
    </row>
    <row r="54" spans="1:6" x14ac:dyDescent="0.2">
      <c r="A54" s="24"/>
      <c r="B54" s="24"/>
      <c r="C54" s="260"/>
      <c r="D54" s="260"/>
      <c r="E54" s="260"/>
      <c r="F54" s="260"/>
    </row>
  </sheetData>
  <mergeCells count="9">
    <mergeCell ref="H7:H9"/>
    <mergeCell ref="A10:F10"/>
    <mergeCell ref="A9:G9"/>
    <mergeCell ref="A1:F1"/>
    <mergeCell ref="E2:F2"/>
    <mergeCell ref="A3:A4"/>
    <mergeCell ref="B3:E3"/>
    <mergeCell ref="A12:A13"/>
    <mergeCell ref="C12:E12"/>
  </mergeCells>
  <printOptions horizontalCentered="1"/>
  <pageMargins left="0.6692913385826772" right="0.35433070866141736" top="0.35433070866141736" bottom="0.43307086614173229" header="0.19685039370078741" footer="0.15748031496062992"/>
  <pageSetup paperSize="9" scale="47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AD73"/>
  <sheetViews>
    <sheetView view="pageBreakPreview" zoomScale="68" zoomScaleNormal="70" zoomScaleSheetLayoutView="68" workbookViewId="0">
      <selection activeCell="A2" sqref="A2"/>
    </sheetView>
  </sheetViews>
  <sheetFormatPr defaultColWidth="9.140625" defaultRowHeight="12.75" x14ac:dyDescent="0.2"/>
  <cols>
    <col min="1" max="1" width="8.140625" style="7" customWidth="1"/>
    <col min="2" max="2" width="79.28515625" style="7" customWidth="1"/>
    <col min="3" max="3" width="9.5703125" style="7" bestFit="1" customWidth="1"/>
    <col min="4" max="4" width="14.42578125" style="7" customWidth="1"/>
    <col min="5" max="5" width="14.5703125" style="7" customWidth="1"/>
    <col min="6" max="6" width="14.42578125" style="7" customWidth="1"/>
    <col min="7" max="7" width="16.7109375" style="7" customWidth="1"/>
    <col min="8" max="8" width="17.5703125" style="1" bestFit="1" customWidth="1"/>
    <col min="9" max="9" width="4.7109375" style="6" customWidth="1"/>
    <col min="10" max="11" width="4.7109375" style="7" customWidth="1"/>
    <col min="12" max="12" width="6.28515625" style="7" customWidth="1"/>
    <col min="13" max="19" width="4.7109375" style="7" customWidth="1"/>
    <col min="20" max="20" width="13.42578125" style="7" customWidth="1"/>
    <col min="21" max="21" width="6.85546875" style="7" customWidth="1"/>
    <col min="22" max="22" width="12" style="7" customWidth="1"/>
    <col min="23" max="23" width="7.7109375" style="7" customWidth="1"/>
    <col min="24" max="24" width="6.85546875" style="7" customWidth="1"/>
    <col min="25" max="16384" width="9.140625" style="7"/>
  </cols>
  <sheetData>
    <row r="1" spans="1:30" ht="21" customHeight="1" x14ac:dyDescent="0.2">
      <c r="A1" s="1082" t="s">
        <v>474</v>
      </c>
      <c r="B1" s="1082"/>
      <c r="C1" s="1082"/>
      <c r="D1" s="1082"/>
      <c r="E1" s="1082"/>
      <c r="F1" s="1082"/>
      <c r="G1" s="1082"/>
      <c r="H1" s="1082"/>
      <c r="Z1" s="6"/>
      <c r="AA1" s="348"/>
      <c r="AB1" s="349"/>
    </row>
    <row r="2" spans="1:30" ht="21" customHeight="1" x14ac:dyDescent="0.2">
      <c r="A2" s="590"/>
      <c r="B2" s="590"/>
      <c r="C2" s="590"/>
      <c r="D2" s="590"/>
      <c r="E2" s="590"/>
      <c r="F2" s="590"/>
      <c r="G2" s="590"/>
      <c r="H2" s="350" t="s">
        <v>741</v>
      </c>
      <c r="Z2" s="6"/>
      <c r="AA2" s="348"/>
      <c r="AB2" s="349"/>
    </row>
    <row r="3" spans="1:30" ht="18" customHeight="1" thickBot="1" x14ac:dyDescent="0.35">
      <c r="A3" s="1"/>
      <c r="B3" s="351"/>
      <c r="C3" s="351"/>
      <c r="D3" s="314"/>
      <c r="E3" s="314"/>
      <c r="F3" s="314"/>
      <c r="G3" s="314"/>
      <c r="H3" s="593" t="s">
        <v>25</v>
      </c>
      <c r="Z3" s="6"/>
      <c r="AA3" s="348"/>
      <c r="AB3" s="349"/>
    </row>
    <row r="4" spans="1:30" ht="17.25" customHeight="1" x14ac:dyDescent="0.2">
      <c r="A4" s="1083" t="s">
        <v>53</v>
      </c>
      <c r="B4" s="1084"/>
      <c r="C4" s="1085"/>
      <c r="D4" s="1096" t="s">
        <v>759</v>
      </c>
      <c r="E4" s="1099" t="s">
        <v>664</v>
      </c>
      <c r="F4" s="1102" t="s">
        <v>760</v>
      </c>
      <c r="G4" s="1092" t="s">
        <v>761</v>
      </c>
      <c r="H4" s="1093"/>
      <c r="AA4" s="348"/>
      <c r="AB4" s="352"/>
    </row>
    <row r="5" spans="1:30" ht="38.25" customHeight="1" thickBot="1" x14ac:dyDescent="0.25">
      <c r="A5" s="1086"/>
      <c r="B5" s="1087"/>
      <c r="C5" s="1088"/>
      <c r="D5" s="1097"/>
      <c r="E5" s="1100"/>
      <c r="F5" s="1103"/>
      <c r="G5" s="1094"/>
      <c r="H5" s="1095"/>
      <c r="AA5" s="6"/>
      <c r="AB5" s="353"/>
      <c r="AC5" s="353"/>
      <c r="AD5" s="354"/>
    </row>
    <row r="6" spans="1:30" ht="21" customHeight="1" thickBot="1" x14ac:dyDescent="0.25">
      <c r="A6" s="1089"/>
      <c r="B6" s="1090"/>
      <c r="C6" s="1091"/>
      <c r="D6" s="1098"/>
      <c r="E6" s="1101"/>
      <c r="F6" s="1104"/>
      <c r="G6" s="355" t="s">
        <v>377</v>
      </c>
      <c r="H6" s="355" t="s">
        <v>26</v>
      </c>
      <c r="AA6" s="6"/>
      <c r="AB6" s="353"/>
      <c r="AC6" s="353"/>
      <c r="AD6" s="354"/>
    </row>
    <row r="7" spans="1:30" ht="41.25" customHeight="1" x14ac:dyDescent="0.5">
      <c r="A7" s="1076" t="s">
        <v>355</v>
      </c>
      <c r="B7" s="1077"/>
      <c r="C7" s="1078"/>
      <c r="D7" s="356">
        <v>77329</v>
      </c>
      <c r="E7" s="357">
        <v>77488</v>
      </c>
      <c r="F7" s="357">
        <v>78338</v>
      </c>
      <c r="G7" s="356">
        <f>F7-D7</f>
        <v>1009</v>
      </c>
      <c r="H7" s="358">
        <f>F7/D7*100</f>
        <v>101.30481449391561</v>
      </c>
      <c r="I7" s="348"/>
      <c r="J7" s="359"/>
      <c r="T7" s="360"/>
      <c r="U7" s="361"/>
      <c r="V7" s="362"/>
      <c r="W7" s="363"/>
      <c r="X7" s="361"/>
      <c r="Y7" s="6"/>
      <c r="Z7" s="364"/>
      <c r="AA7" s="361"/>
    </row>
    <row r="8" spans="1:30" ht="16.5" x14ac:dyDescent="0.25">
      <c r="A8" s="1073" t="s">
        <v>680</v>
      </c>
      <c r="B8" s="1074"/>
      <c r="C8" s="1075"/>
      <c r="D8" s="365" t="s">
        <v>68</v>
      </c>
      <c r="E8" s="366" t="s">
        <v>68</v>
      </c>
      <c r="F8" s="365" t="s">
        <v>68</v>
      </c>
      <c r="G8" s="366" t="s">
        <v>68</v>
      </c>
      <c r="H8" s="367" t="s">
        <v>68</v>
      </c>
      <c r="T8" s="360"/>
      <c r="U8" s="361"/>
      <c r="V8" s="362"/>
      <c r="W8" s="363"/>
      <c r="X8" s="361"/>
      <c r="Y8" s="6"/>
      <c r="Z8" s="364"/>
      <c r="AA8" s="361"/>
    </row>
    <row r="9" spans="1:30" ht="16.5" customHeight="1" x14ac:dyDescent="0.25">
      <c r="A9" s="1073" t="s">
        <v>218</v>
      </c>
      <c r="B9" s="1074"/>
      <c r="C9" s="1075"/>
      <c r="D9" s="365">
        <v>10172</v>
      </c>
      <c r="E9" s="365">
        <v>10101</v>
      </c>
      <c r="F9" s="365">
        <v>10545</v>
      </c>
      <c r="G9" s="366">
        <f>F9-D9</f>
        <v>373</v>
      </c>
      <c r="H9" s="367">
        <f>F9/D9*100</f>
        <v>103.66692882422335</v>
      </c>
      <c r="I9" s="368"/>
      <c r="J9" s="369"/>
      <c r="K9" s="370"/>
      <c r="T9" s="360"/>
      <c r="U9" s="361"/>
      <c r="V9" s="362"/>
      <c r="W9" s="363"/>
      <c r="X9" s="361"/>
      <c r="Y9" s="6"/>
      <c r="Z9" s="364"/>
      <c r="AA9" s="361"/>
    </row>
    <row r="10" spans="1:30" ht="16.5" x14ac:dyDescent="0.25">
      <c r="A10" s="1073" t="s">
        <v>471</v>
      </c>
      <c r="B10" s="1074"/>
      <c r="C10" s="1075"/>
      <c r="D10" s="365">
        <v>19586</v>
      </c>
      <c r="E10" s="365">
        <v>19671</v>
      </c>
      <c r="F10" s="365">
        <v>19767</v>
      </c>
      <c r="G10" s="366">
        <f t="shared" ref="G10:G28" si="0">F10-D10</f>
        <v>181</v>
      </c>
      <c r="H10" s="367">
        <f t="shared" ref="H10:H27" si="1">F10/D10*100</f>
        <v>100.92412948024099</v>
      </c>
      <c r="I10" s="368"/>
      <c r="J10" s="369"/>
      <c r="K10" s="370"/>
      <c r="T10" s="360"/>
      <c r="U10" s="361"/>
      <c r="V10" s="362"/>
      <c r="W10" s="363"/>
      <c r="X10" s="361"/>
      <c r="Y10" s="6"/>
      <c r="Z10" s="364"/>
      <c r="AA10" s="361"/>
    </row>
    <row r="11" spans="1:30" ht="16.5" hidden="1" customHeight="1" x14ac:dyDescent="0.25">
      <c r="A11" s="371"/>
      <c r="B11" s="1073" t="s">
        <v>325</v>
      </c>
      <c r="C11" s="1075"/>
      <c r="D11" s="372"/>
      <c r="E11" s="365"/>
      <c r="F11" s="365"/>
      <c r="G11" s="366">
        <f t="shared" si="0"/>
        <v>0</v>
      </c>
      <c r="H11" s="367" t="e">
        <f t="shared" si="1"/>
        <v>#DIV/0!</v>
      </c>
      <c r="I11" s="368"/>
      <c r="J11" s="369"/>
      <c r="K11" s="370"/>
      <c r="T11" s="360"/>
      <c r="U11" s="361"/>
      <c r="V11" s="362"/>
      <c r="W11" s="363"/>
      <c r="X11" s="361"/>
      <c r="Y11" s="6"/>
      <c r="Z11" s="364"/>
      <c r="AA11" s="361"/>
    </row>
    <row r="12" spans="1:30" ht="36.75" customHeight="1" x14ac:dyDescent="0.25">
      <c r="A12" s="1079" t="s">
        <v>326</v>
      </c>
      <c r="B12" s="1080"/>
      <c r="C12" s="1081"/>
      <c r="D12" s="372">
        <v>990</v>
      </c>
      <c r="E12" s="365">
        <v>970</v>
      </c>
      <c r="F12" s="365">
        <v>909</v>
      </c>
      <c r="G12" s="366">
        <f t="shared" si="0"/>
        <v>-81</v>
      </c>
      <c r="H12" s="367">
        <f t="shared" si="1"/>
        <v>91.818181818181827</v>
      </c>
      <c r="I12" s="368"/>
      <c r="J12" s="369"/>
      <c r="K12" s="370"/>
      <c r="T12" s="360"/>
      <c r="U12" s="361"/>
      <c r="V12" s="362"/>
      <c r="W12" s="363"/>
      <c r="X12" s="361"/>
      <c r="Y12" s="6"/>
      <c r="Z12" s="364"/>
      <c r="AA12" s="361"/>
    </row>
    <row r="13" spans="1:30" ht="16.5" customHeight="1" x14ac:dyDescent="0.25">
      <c r="A13" s="1073" t="s">
        <v>219</v>
      </c>
      <c r="B13" s="1074"/>
      <c r="C13" s="1075"/>
      <c r="D13" s="365">
        <v>7277</v>
      </c>
      <c r="E13" s="365">
        <v>7521</v>
      </c>
      <c r="F13" s="365">
        <v>7836</v>
      </c>
      <c r="G13" s="366">
        <f t="shared" si="0"/>
        <v>559</v>
      </c>
      <c r="H13" s="367">
        <f t="shared" si="1"/>
        <v>107.68173697952452</v>
      </c>
      <c r="I13" s="368"/>
      <c r="J13" s="369"/>
      <c r="K13" s="370"/>
      <c r="T13" s="360"/>
      <c r="U13" s="361"/>
      <c r="V13" s="362"/>
      <c r="W13" s="363"/>
      <c r="X13" s="361"/>
      <c r="Y13" s="6"/>
      <c r="Z13" s="364"/>
      <c r="AA13" s="361"/>
    </row>
    <row r="14" spans="1:30" ht="16.5" customHeight="1" x14ac:dyDescent="0.25">
      <c r="A14" s="1073" t="s">
        <v>318</v>
      </c>
      <c r="B14" s="1074"/>
      <c r="C14" s="1075"/>
      <c r="D14" s="365">
        <v>1594</v>
      </c>
      <c r="E14" s="365">
        <v>1583</v>
      </c>
      <c r="F14" s="365">
        <v>1608</v>
      </c>
      <c r="G14" s="366">
        <f t="shared" si="0"/>
        <v>14</v>
      </c>
      <c r="H14" s="367">
        <f t="shared" si="1"/>
        <v>100.87829360100375</v>
      </c>
      <c r="I14" s="368"/>
      <c r="J14" s="369"/>
      <c r="K14" s="370"/>
      <c r="T14" s="360"/>
      <c r="U14" s="361"/>
      <c r="V14" s="362"/>
      <c r="W14" s="363"/>
      <c r="X14" s="361"/>
      <c r="Y14" s="6"/>
      <c r="Z14" s="364"/>
      <c r="AA14" s="361"/>
    </row>
    <row r="15" spans="1:30" ht="16.5" x14ac:dyDescent="0.25">
      <c r="A15" s="1073" t="s">
        <v>319</v>
      </c>
      <c r="B15" s="1074"/>
      <c r="C15" s="1075"/>
      <c r="D15" s="365">
        <v>8568</v>
      </c>
      <c r="E15" s="365">
        <v>8601</v>
      </c>
      <c r="F15" s="365">
        <v>8711</v>
      </c>
      <c r="G15" s="366">
        <f t="shared" si="0"/>
        <v>143</v>
      </c>
      <c r="H15" s="367">
        <f t="shared" si="1"/>
        <v>101.66900093370681</v>
      </c>
      <c r="I15" s="368"/>
      <c r="J15" s="369"/>
      <c r="K15" s="370"/>
      <c r="T15" s="360"/>
      <c r="U15" s="361"/>
      <c r="V15" s="362"/>
      <c r="W15" s="363"/>
      <c r="X15" s="361"/>
      <c r="Y15" s="6"/>
      <c r="Z15" s="364"/>
      <c r="AA15" s="361"/>
    </row>
    <row r="16" spans="1:30" ht="16.5" x14ac:dyDescent="0.25">
      <c r="A16" s="1073" t="s">
        <v>320</v>
      </c>
      <c r="B16" s="1074"/>
      <c r="C16" s="1075"/>
      <c r="D16" s="365">
        <v>897</v>
      </c>
      <c r="E16" s="365">
        <v>885</v>
      </c>
      <c r="F16" s="365">
        <v>926</v>
      </c>
      <c r="G16" s="366">
        <f t="shared" si="0"/>
        <v>29</v>
      </c>
      <c r="H16" s="367">
        <f t="shared" si="1"/>
        <v>103.23299888517279</v>
      </c>
      <c r="I16" s="368"/>
      <c r="J16" s="369"/>
      <c r="K16" s="370"/>
      <c r="T16" s="360"/>
      <c r="U16" s="361"/>
      <c r="V16" s="362"/>
      <c r="W16" s="363"/>
      <c r="X16" s="361"/>
      <c r="Y16" s="6"/>
      <c r="Z16" s="364"/>
      <c r="AA16" s="361"/>
    </row>
    <row r="17" spans="1:27" ht="16.5" customHeight="1" x14ac:dyDescent="0.25">
      <c r="A17" s="1073" t="s">
        <v>321</v>
      </c>
      <c r="B17" s="1074"/>
      <c r="C17" s="1075"/>
      <c r="D17" s="372">
        <v>1346</v>
      </c>
      <c r="E17" s="365">
        <v>1342</v>
      </c>
      <c r="F17" s="365">
        <v>1319</v>
      </c>
      <c r="G17" s="366">
        <f t="shared" si="0"/>
        <v>-27</v>
      </c>
      <c r="H17" s="367">
        <f t="shared" si="1"/>
        <v>97.99405646359584</v>
      </c>
      <c r="I17" s="368"/>
      <c r="J17" s="369"/>
      <c r="K17" s="370"/>
      <c r="T17" s="360"/>
      <c r="U17" s="361"/>
      <c r="V17" s="362"/>
      <c r="W17" s="363"/>
      <c r="X17" s="361"/>
      <c r="Y17" s="6"/>
      <c r="Z17" s="364"/>
      <c r="AA17" s="361"/>
    </row>
    <row r="18" spans="1:27" ht="16.5" customHeight="1" x14ac:dyDescent="0.25">
      <c r="A18" s="1073" t="s">
        <v>329</v>
      </c>
      <c r="B18" s="1074"/>
      <c r="C18" s="1075"/>
      <c r="D18" s="365">
        <v>387</v>
      </c>
      <c r="E18" s="365">
        <v>380</v>
      </c>
      <c r="F18" s="365">
        <v>349</v>
      </c>
      <c r="G18" s="366">
        <f t="shared" si="0"/>
        <v>-38</v>
      </c>
      <c r="H18" s="367">
        <f t="shared" si="1"/>
        <v>90.180878552971578</v>
      </c>
      <c r="I18" s="368"/>
      <c r="J18" s="369"/>
      <c r="K18" s="370"/>
      <c r="T18" s="360"/>
      <c r="U18" s="361"/>
      <c r="V18" s="362"/>
      <c r="W18" s="363"/>
      <c r="X18" s="361"/>
      <c r="Y18" s="6"/>
      <c r="Z18" s="364"/>
      <c r="AA18" s="361"/>
    </row>
    <row r="19" spans="1:27" ht="16.5" customHeight="1" x14ac:dyDescent="0.25">
      <c r="A19" s="1073" t="s">
        <v>333</v>
      </c>
      <c r="B19" s="1074"/>
      <c r="C19" s="1075"/>
      <c r="D19" s="372">
        <v>1884</v>
      </c>
      <c r="E19" s="365">
        <v>1846</v>
      </c>
      <c r="F19" s="365">
        <v>1660</v>
      </c>
      <c r="G19" s="366">
        <f t="shared" si="0"/>
        <v>-224</v>
      </c>
      <c r="H19" s="367">
        <f t="shared" si="1"/>
        <v>88.110403397027596</v>
      </c>
      <c r="I19" s="368"/>
      <c r="J19" s="369"/>
      <c r="K19" s="370"/>
      <c r="T19" s="360"/>
      <c r="U19" s="361"/>
      <c r="V19" s="362"/>
      <c r="W19" s="363"/>
      <c r="X19" s="361"/>
      <c r="Y19" s="6"/>
      <c r="Z19" s="364"/>
      <c r="AA19" s="361"/>
    </row>
    <row r="20" spans="1:27" ht="16.5" customHeight="1" x14ac:dyDescent="0.25">
      <c r="A20" s="1073" t="s">
        <v>322</v>
      </c>
      <c r="B20" s="1074"/>
      <c r="C20" s="1075"/>
      <c r="D20" s="365">
        <v>1352</v>
      </c>
      <c r="E20" s="365">
        <v>1358</v>
      </c>
      <c r="F20" s="365">
        <v>1341</v>
      </c>
      <c r="G20" s="366">
        <f t="shared" si="0"/>
        <v>-11</v>
      </c>
      <c r="H20" s="367">
        <f t="shared" si="1"/>
        <v>99.18639053254438</v>
      </c>
      <c r="I20" s="368"/>
      <c r="J20" s="369"/>
      <c r="K20" s="370"/>
      <c r="T20" s="360"/>
      <c r="U20" s="361"/>
      <c r="V20" s="362"/>
      <c r="W20" s="363"/>
      <c r="X20" s="361"/>
      <c r="Y20" s="6"/>
      <c r="Z20" s="364"/>
      <c r="AA20" s="361"/>
    </row>
    <row r="21" spans="1:27" ht="16.5" customHeight="1" x14ac:dyDescent="0.25">
      <c r="A21" s="1073" t="s">
        <v>323</v>
      </c>
      <c r="B21" s="1074"/>
      <c r="C21" s="1075"/>
      <c r="D21" s="365">
        <v>1825</v>
      </c>
      <c r="E21" s="365">
        <v>1992</v>
      </c>
      <c r="F21" s="365">
        <v>2439</v>
      </c>
      <c r="G21" s="366">
        <f t="shared" si="0"/>
        <v>614</v>
      </c>
      <c r="H21" s="367">
        <f t="shared" si="1"/>
        <v>133.64383561643837</v>
      </c>
      <c r="I21" s="368"/>
      <c r="J21" s="369"/>
      <c r="K21" s="370"/>
      <c r="T21" s="360"/>
      <c r="U21" s="361"/>
      <c r="V21" s="362"/>
      <c r="W21" s="363"/>
      <c r="X21" s="361"/>
      <c r="Y21" s="6"/>
      <c r="Z21" s="364"/>
      <c r="AA21" s="361"/>
    </row>
    <row r="22" spans="1:27" ht="31.5" customHeight="1" x14ac:dyDescent="0.25">
      <c r="A22" s="1079" t="s">
        <v>324</v>
      </c>
      <c r="B22" s="1080"/>
      <c r="C22" s="1081"/>
      <c r="D22" s="365">
        <v>3888</v>
      </c>
      <c r="E22" s="365">
        <v>3789</v>
      </c>
      <c r="F22" s="365">
        <v>3643</v>
      </c>
      <c r="G22" s="366">
        <f t="shared" si="0"/>
        <v>-245</v>
      </c>
      <c r="H22" s="367">
        <f t="shared" si="1"/>
        <v>93.69855967078189</v>
      </c>
      <c r="I22" s="368"/>
      <c r="J22" s="369"/>
      <c r="K22" s="370"/>
      <c r="T22" s="360"/>
      <c r="U22" s="361"/>
      <c r="V22" s="362"/>
      <c r="W22" s="363"/>
      <c r="X22" s="361"/>
      <c r="Y22" s="6"/>
      <c r="Z22" s="364"/>
      <c r="AA22" s="361"/>
    </row>
    <row r="23" spans="1:27" ht="16.5" customHeight="1" x14ac:dyDescent="0.25">
      <c r="A23" s="1073" t="s">
        <v>48</v>
      </c>
      <c r="B23" s="1074"/>
      <c r="C23" s="1075"/>
      <c r="D23" s="372">
        <v>7394</v>
      </c>
      <c r="E23" s="365">
        <v>7345</v>
      </c>
      <c r="F23" s="365">
        <v>7367</v>
      </c>
      <c r="G23" s="366">
        <f t="shared" si="0"/>
        <v>-27</v>
      </c>
      <c r="H23" s="367">
        <f t="shared" si="1"/>
        <v>99.634839058696244</v>
      </c>
      <c r="I23" s="368"/>
      <c r="J23" s="369"/>
      <c r="K23" s="370"/>
      <c r="T23" s="360"/>
      <c r="U23" s="361"/>
      <c r="V23" s="362"/>
      <c r="W23" s="363"/>
      <c r="X23" s="361"/>
      <c r="Y23" s="6"/>
      <c r="Z23" s="364"/>
      <c r="AA23" s="361"/>
    </row>
    <row r="24" spans="1:27" ht="16.5" customHeight="1" x14ac:dyDescent="0.25">
      <c r="A24" s="1073" t="s">
        <v>327</v>
      </c>
      <c r="B24" s="1074"/>
      <c r="C24" s="1075"/>
      <c r="D24" s="372">
        <v>5999</v>
      </c>
      <c r="E24" s="365">
        <v>5935</v>
      </c>
      <c r="F24" s="365">
        <v>5678</v>
      </c>
      <c r="G24" s="366">
        <f t="shared" si="0"/>
        <v>-321</v>
      </c>
      <c r="H24" s="367">
        <f t="shared" si="1"/>
        <v>94.649108184697454</v>
      </c>
      <c r="I24" s="368"/>
      <c r="J24" s="369"/>
      <c r="K24" s="370"/>
      <c r="T24" s="360"/>
      <c r="U24" s="361"/>
      <c r="V24" s="362"/>
      <c r="W24" s="363"/>
      <c r="X24" s="361"/>
      <c r="Y24" s="6"/>
      <c r="Z24" s="364"/>
      <c r="AA24" s="361"/>
    </row>
    <row r="25" spans="1:27" ht="16.5" x14ac:dyDescent="0.25">
      <c r="A25" s="1073" t="s">
        <v>328</v>
      </c>
      <c r="B25" s="1074"/>
      <c r="C25" s="1075"/>
      <c r="D25" s="366">
        <v>1385</v>
      </c>
      <c r="E25" s="373">
        <v>1383</v>
      </c>
      <c r="F25" s="373">
        <v>1414</v>
      </c>
      <c r="G25" s="366">
        <f t="shared" si="0"/>
        <v>29</v>
      </c>
      <c r="H25" s="367">
        <f t="shared" si="1"/>
        <v>102.09386281588448</v>
      </c>
      <c r="I25" s="368"/>
      <c r="J25" s="369"/>
      <c r="K25" s="370"/>
      <c r="T25" s="360"/>
      <c r="U25" s="361"/>
      <c r="V25" s="362"/>
      <c r="W25" s="363"/>
      <c r="X25" s="361"/>
      <c r="Y25" s="6"/>
      <c r="Z25" s="364"/>
      <c r="AA25" s="361"/>
    </row>
    <row r="26" spans="1:27" s="378" customFormat="1" ht="16.5" hidden="1" x14ac:dyDescent="0.25">
      <c r="A26" s="1107" t="s">
        <v>644</v>
      </c>
      <c r="B26" s="1108"/>
      <c r="C26" s="1109"/>
      <c r="D26" s="372"/>
      <c r="E26" s="374"/>
      <c r="F26" s="374"/>
      <c r="G26" s="366">
        <f t="shared" si="0"/>
        <v>0</v>
      </c>
      <c r="H26" s="367" t="e">
        <f t="shared" si="1"/>
        <v>#DIV/0!</v>
      </c>
      <c r="I26" s="375"/>
      <c r="J26" s="376"/>
      <c r="K26" s="377"/>
      <c r="T26" s="360"/>
      <c r="U26" s="361"/>
      <c r="V26" s="379"/>
      <c r="W26" s="363"/>
      <c r="X26" s="361"/>
      <c r="Y26" s="380"/>
      <c r="Z26" s="381"/>
      <c r="AA26" s="361"/>
    </row>
    <row r="27" spans="1:27" s="378" customFormat="1" ht="16.5" hidden="1" x14ac:dyDescent="0.25">
      <c r="A27" s="1107" t="s">
        <v>644</v>
      </c>
      <c r="B27" s="1108"/>
      <c r="C27" s="1109"/>
      <c r="D27" s="372"/>
      <c r="E27" s="374"/>
      <c r="F27" s="374"/>
      <c r="G27" s="366">
        <f t="shared" si="0"/>
        <v>0</v>
      </c>
      <c r="H27" s="367" t="e">
        <f t="shared" si="1"/>
        <v>#DIV/0!</v>
      </c>
      <c r="I27" s="375"/>
      <c r="J27" s="376"/>
      <c r="K27" s="377"/>
      <c r="T27" s="360"/>
      <c r="U27" s="361"/>
      <c r="V27" s="379"/>
      <c r="W27" s="363"/>
      <c r="X27" s="361"/>
      <c r="Y27" s="380"/>
      <c r="Z27" s="381"/>
      <c r="AA27" s="361"/>
    </row>
    <row r="28" spans="1:27" s="378" customFormat="1" ht="17.25" thickBot="1" x14ac:dyDescent="0.3">
      <c r="A28" s="1124" t="s">
        <v>643</v>
      </c>
      <c r="B28" s="1125"/>
      <c r="C28" s="1126"/>
      <c r="D28" s="382">
        <v>16845</v>
      </c>
      <c r="E28" s="383">
        <v>16852.424999999999</v>
      </c>
      <c r="F28" s="383">
        <v>18670</v>
      </c>
      <c r="G28" s="384">
        <f t="shared" si="0"/>
        <v>1825</v>
      </c>
      <c r="H28" s="385">
        <f>F28/D28*100</f>
        <v>110.83407539329177</v>
      </c>
      <c r="I28" s="375"/>
      <c r="J28" s="376"/>
      <c r="K28" s="377"/>
      <c r="T28" s="360"/>
      <c r="U28" s="361"/>
      <c r="V28" s="379"/>
      <c r="W28" s="363"/>
      <c r="X28" s="361"/>
      <c r="Y28" s="380"/>
      <c r="Z28" s="381"/>
      <c r="AA28" s="361"/>
    </row>
    <row r="29" spans="1:27" s="386" customFormat="1" ht="38.25" customHeight="1" x14ac:dyDescent="0.25">
      <c r="A29" s="1110" t="s">
        <v>745</v>
      </c>
      <c r="B29" s="1110"/>
      <c r="C29" s="1110"/>
      <c r="D29" s="1110"/>
      <c r="E29" s="1110"/>
      <c r="F29" s="1110"/>
      <c r="G29" s="1110"/>
      <c r="H29" s="1110"/>
      <c r="I29" s="363"/>
      <c r="J29" s="369"/>
      <c r="K29" s="370"/>
    </row>
    <row r="30" spans="1:27" s="386" customFormat="1" ht="18" customHeight="1" x14ac:dyDescent="0.2">
      <c r="A30" s="1106" t="s">
        <v>617</v>
      </c>
      <c r="B30" s="1106"/>
      <c r="C30" s="1106"/>
      <c r="D30" s="1106"/>
      <c r="E30" s="1106"/>
      <c r="F30" s="1106"/>
      <c r="G30" s="1106"/>
      <c r="H30" s="387"/>
      <c r="I30" s="368"/>
      <c r="J30" s="369"/>
      <c r="K30" s="370"/>
    </row>
    <row r="31" spans="1:27" s="386" customFormat="1" ht="16.5" hidden="1" customHeight="1" x14ac:dyDescent="0.2">
      <c r="A31" s="1106" t="s">
        <v>220</v>
      </c>
      <c r="B31" s="1106"/>
      <c r="C31" s="1106"/>
      <c r="D31" s="1106"/>
      <c r="E31" s="1106"/>
      <c r="F31" s="1106"/>
      <c r="G31" s="1106"/>
      <c r="H31" s="387"/>
      <c r="I31" s="368"/>
      <c r="J31" s="369"/>
      <c r="K31" s="370"/>
    </row>
    <row r="32" spans="1:27" s="386" customFormat="1" ht="15.75" x14ac:dyDescent="0.2">
      <c r="A32" s="1106" t="s">
        <v>565</v>
      </c>
      <c r="B32" s="1106"/>
      <c r="C32" s="1106"/>
      <c r="D32" s="1106"/>
      <c r="E32" s="1106"/>
      <c r="F32" s="1106"/>
      <c r="G32" s="1106"/>
      <c r="H32" s="1106"/>
      <c r="I32" s="1105"/>
      <c r="J32" s="1105"/>
      <c r="K32" s="1105"/>
      <c r="L32" s="1105"/>
      <c r="M32" s="1105"/>
      <c r="N32" s="1105"/>
      <c r="O32" s="1105"/>
    </row>
    <row r="33" spans="1:28" s="386" customFormat="1" ht="9" customHeight="1" x14ac:dyDescent="0.2">
      <c r="A33" s="388"/>
      <c r="B33" s="388"/>
      <c r="C33" s="388"/>
      <c r="D33" s="388"/>
      <c r="E33" s="388"/>
      <c r="F33" s="388"/>
      <c r="G33" s="388"/>
      <c r="H33" s="387"/>
      <c r="I33" s="368"/>
      <c r="J33" s="369"/>
      <c r="K33" s="370"/>
    </row>
    <row r="34" spans="1:28" s="386" customFormat="1" ht="19.5" customHeight="1" x14ac:dyDescent="0.2">
      <c r="A34" s="1082" t="s">
        <v>288</v>
      </c>
      <c r="B34" s="1082"/>
      <c r="C34" s="1082"/>
      <c r="D34" s="1082"/>
      <c r="E34" s="1082"/>
      <c r="F34" s="1082"/>
      <c r="G34" s="1082"/>
      <c r="H34" s="387"/>
      <c r="I34" s="368"/>
      <c r="J34" s="369"/>
      <c r="K34" s="370"/>
    </row>
    <row r="35" spans="1:28" s="386" customFormat="1" ht="18" customHeight="1" thickBot="1" x14ac:dyDescent="0.25">
      <c r="A35" s="388"/>
      <c r="B35" s="388"/>
      <c r="C35" s="388"/>
      <c r="D35" s="388"/>
      <c r="E35" s="388"/>
      <c r="F35" s="388"/>
      <c r="G35" s="389"/>
      <c r="H35" s="389" t="s">
        <v>25</v>
      </c>
      <c r="I35" s="368"/>
      <c r="J35" s="369"/>
      <c r="K35" s="370"/>
    </row>
    <row r="36" spans="1:28" s="386" customFormat="1" ht="46.5" customHeight="1" thickBot="1" x14ac:dyDescent="0.25">
      <c r="A36" s="1111" t="s">
        <v>53</v>
      </c>
      <c r="B36" s="1112"/>
      <c r="C36" s="1113"/>
      <c r="D36" s="1120" t="s">
        <v>826</v>
      </c>
      <c r="E36" s="1120" t="s">
        <v>653</v>
      </c>
      <c r="F36" s="1120" t="s">
        <v>827</v>
      </c>
      <c r="G36" s="1122" t="s">
        <v>828</v>
      </c>
      <c r="H36" s="1123"/>
      <c r="I36" s="368"/>
      <c r="J36" s="348"/>
      <c r="K36" s="370"/>
    </row>
    <row r="37" spans="1:28" s="386" customFormat="1" ht="17.25" customHeight="1" thickBot="1" x14ac:dyDescent="0.25">
      <c r="A37" s="1114"/>
      <c r="B37" s="1115"/>
      <c r="C37" s="1116"/>
      <c r="D37" s="1121"/>
      <c r="E37" s="1121"/>
      <c r="F37" s="1121"/>
      <c r="G37" s="390" t="s">
        <v>377</v>
      </c>
      <c r="H37" s="391" t="s">
        <v>26</v>
      </c>
      <c r="I37" s="368"/>
      <c r="J37" s="348"/>
      <c r="K37" s="370"/>
    </row>
    <row r="38" spans="1:28" s="386" customFormat="1" ht="25.5" customHeight="1" x14ac:dyDescent="0.35">
      <c r="A38" s="1117" t="s">
        <v>273</v>
      </c>
      <c r="B38" s="1118"/>
      <c r="C38" s="1119"/>
      <c r="D38" s="392">
        <f>SUM(D39:D44)</f>
        <v>9151.2000000000007</v>
      </c>
      <c r="E38" s="393">
        <v>9324</v>
      </c>
      <c r="F38" s="392">
        <f>SUM(F39:F44)</f>
        <v>8992.6</v>
      </c>
      <c r="G38" s="392">
        <f>F38-D38</f>
        <v>-158.60000000000036</v>
      </c>
      <c r="H38" s="394">
        <f>F38/D38*100</f>
        <v>98.266893959262163</v>
      </c>
      <c r="I38" s="395"/>
      <c r="J38" s="368"/>
      <c r="K38" s="370"/>
      <c r="S38" s="396"/>
      <c r="T38" s="397"/>
      <c r="U38" s="398"/>
      <c r="V38" s="399"/>
      <c r="W38" s="399"/>
    </row>
    <row r="39" spans="1:28" s="386" customFormat="1" ht="30.75" customHeight="1" x14ac:dyDescent="0.2">
      <c r="A39" s="1141" t="s">
        <v>645</v>
      </c>
      <c r="B39" s="1142"/>
      <c r="C39" s="1143"/>
      <c r="D39" s="400">
        <v>529.29999999999995</v>
      </c>
      <c r="E39" s="401">
        <v>524.29999999999995</v>
      </c>
      <c r="F39" s="401">
        <v>529.9</v>
      </c>
      <c r="G39" s="402">
        <f>F39-D39</f>
        <v>0.60000000000002274</v>
      </c>
      <c r="H39" s="403">
        <f>F39/D39*100</f>
        <v>100.11335726431136</v>
      </c>
      <c r="I39" s="368"/>
      <c r="J39" s="348"/>
      <c r="K39" s="370"/>
      <c r="S39" s="396"/>
      <c r="T39" s="397"/>
      <c r="U39" s="398"/>
      <c r="V39" s="399"/>
      <c r="W39" s="399"/>
    </row>
    <row r="40" spans="1:28" s="386" customFormat="1" ht="19.5" customHeight="1" x14ac:dyDescent="0.2">
      <c r="A40" s="1127" t="s">
        <v>646</v>
      </c>
      <c r="B40" s="1128"/>
      <c r="C40" s="1129"/>
      <c r="D40" s="404"/>
      <c r="E40" s="405"/>
      <c r="F40" s="405"/>
      <c r="G40" s="406"/>
      <c r="H40" s="407"/>
      <c r="I40" s="368"/>
      <c r="J40" s="348"/>
      <c r="K40" s="370"/>
      <c r="S40" s="396"/>
      <c r="T40" s="397"/>
      <c r="U40" s="398"/>
      <c r="V40" s="399"/>
      <c r="W40" s="399"/>
    </row>
    <row r="41" spans="1:28" s="386" customFormat="1" ht="19.5" customHeight="1" x14ac:dyDescent="0.2">
      <c r="A41" s="1130" t="s">
        <v>647</v>
      </c>
      <c r="B41" s="1131"/>
      <c r="C41" s="1132"/>
      <c r="D41" s="408">
        <v>283.7</v>
      </c>
      <c r="E41" s="409">
        <v>287</v>
      </c>
      <c r="F41" s="409">
        <v>289</v>
      </c>
      <c r="G41" s="408">
        <f>F41-D41</f>
        <v>5.3000000000000114</v>
      </c>
      <c r="H41" s="410">
        <f>F41/D41*100</f>
        <v>101.8681706027494</v>
      </c>
      <c r="I41" s="368"/>
      <c r="J41" s="348"/>
      <c r="K41" s="370"/>
      <c r="S41" s="396"/>
      <c r="T41" s="397"/>
      <c r="U41" s="398"/>
      <c r="V41" s="399"/>
      <c r="W41" s="399"/>
    </row>
    <row r="42" spans="1:28" s="386" customFormat="1" ht="21" customHeight="1" x14ac:dyDescent="0.2">
      <c r="A42" s="1130" t="s">
        <v>649</v>
      </c>
      <c r="B42" s="1131"/>
      <c r="C42" s="1132"/>
      <c r="D42" s="408">
        <v>627</v>
      </c>
      <c r="E42" s="409">
        <v>644</v>
      </c>
      <c r="F42" s="409">
        <v>612</v>
      </c>
      <c r="G42" s="408">
        <f t="shared" ref="G42:G44" si="2">F42-D42</f>
        <v>-15</v>
      </c>
      <c r="H42" s="410">
        <f t="shared" ref="H42:H44" si="3">F42/D42*100</f>
        <v>97.607655502392348</v>
      </c>
      <c r="I42" s="368"/>
      <c r="J42" s="348"/>
      <c r="K42" s="370"/>
      <c r="S42" s="396"/>
      <c r="T42" s="397"/>
      <c r="U42" s="398"/>
      <c r="V42" s="399"/>
      <c r="W42" s="399"/>
      <c r="AB42" s="399"/>
    </row>
    <row r="43" spans="1:28" s="386" customFormat="1" ht="19.5" customHeight="1" x14ac:dyDescent="0.2">
      <c r="A43" s="1144" t="s">
        <v>650</v>
      </c>
      <c r="B43" s="1145"/>
      <c r="C43" s="1146"/>
      <c r="D43" s="411">
        <v>6438.8</v>
      </c>
      <c r="E43" s="409">
        <v>6588</v>
      </c>
      <c r="F43" s="409">
        <v>6294</v>
      </c>
      <c r="G43" s="408">
        <f t="shared" si="2"/>
        <v>-144.80000000000018</v>
      </c>
      <c r="H43" s="410">
        <f t="shared" si="3"/>
        <v>97.751133751630732</v>
      </c>
      <c r="I43" s="368"/>
      <c r="J43" s="348"/>
      <c r="K43" s="370"/>
      <c r="S43" s="396"/>
      <c r="T43" s="397"/>
      <c r="U43" s="398"/>
      <c r="V43" s="399"/>
      <c r="W43" s="399"/>
    </row>
    <row r="44" spans="1:28" s="386" customFormat="1" ht="17.25" customHeight="1" thickBot="1" x14ac:dyDescent="0.35">
      <c r="A44" s="1147" t="s">
        <v>648</v>
      </c>
      <c r="B44" s="1148"/>
      <c r="C44" s="1149"/>
      <c r="D44" s="412">
        <v>1272.4000000000001</v>
      </c>
      <c r="E44" s="413">
        <v>1281.2</v>
      </c>
      <c r="F44" s="413">
        <v>1267.7</v>
      </c>
      <c r="G44" s="408">
        <f t="shared" si="2"/>
        <v>-4.7000000000000455</v>
      </c>
      <c r="H44" s="414">
        <f t="shared" si="3"/>
        <v>99.630619302106254</v>
      </c>
      <c r="I44" s="415"/>
      <c r="J44" s="348"/>
      <c r="K44" s="370"/>
      <c r="S44" s="396"/>
      <c r="T44" s="397"/>
      <c r="U44" s="398"/>
      <c r="V44" s="399"/>
      <c r="W44" s="399"/>
    </row>
    <row r="45" spans="1:28" s="386" customFormat="1" ht="16.5" hidden="1" customHeight="1" x14ac:dyDescent="0.2">
      <c r="A45" s="1150" t="s">
        <v>283</v>
      </c>
      <c r="B45" s="1151"/>
      <c r="C45" s="599" t="s">
        <v>25</v>
      </c>
      <c r="D45" s="600">
        <v>68</v>
      </c>
      <c r="E45" s="600">
        <v>89</v>
      </c>
      <c r="F45" s="600" t="e">
        <f>E45-#REF!</f>
        <v>#REF!</v>
      </c>
      <c r="G45" s="601" t="e">
        <f>E45/#REF!*100</f>
        <v>#REF!</v>
      </c>
      <c r="H45" s="597"/>
      <c r="I45" s="368"/>
      <c r="J45" s="348"/>
      <c r="K45" s="370"/>
      <c r="T45" s="418" t="e">
        <f>E45-#REF!</f>
        <v>#REF!</v>
      </c>
      <c r="U45" s="399" t="e">
        <f>E45/#REF!*100</f>
        <v>#REF!</v>
      </c>
      <c r="V45" s="399" t="e">
        <f t="shared" ref="V45:W47" si="4">F45-T45</f>
        <v>#REF!</v>
      </c>
      <c r="W45" s="399" t="e">
        <f t="shared" si="4"/>
        <v>#REF!</v>
      </c>
    </row>
    <row r="46" spans="1:28" s="386" customFormat="1" ht="16.5" hidden="1" customHeight="1" x14ac:dyDescent="0.2">
      <c r="A46" s="1152" t="s">
        <v>284</v>
      </c>
      <c r="B46" s="1153"/>
      <c r="C46" s="602" t="s">
        <v>25</v>
      </c>
      <c r="D46" s="598">
        <v>1841</v>
      </c>
      <c r="E46" s="598">
        <v>1409</v>
      </c>
      <c r="F46" s="598" t="e">
        <f>E46-#REF!</f>
        <v>#REF!</v>
      </c>
      <c r="G46" s="603" t="e">
        <f>E46/#REF!*100</f>
        <v>#REF!</v>
      </c>
      <c r="H46" s="597"/>
      <c r="I46" s="368"/>
      <c r="J46" s="348"/>
      <c r="K46" s="370"/>
      <c r="T46" s="418" t="e">
        <f>E46-#REF!</f>
        <v>#REF!</v>
      </c>
      <c r="U46" s="399" t="e">
        <f>E46/#REF!*100</f>
        <v>#REF!</v>
      </c>
      <c r="V46" s="399" t="e">
        <f t="shared" si="4"/>
        <v>#REF!</v>
      </c>
      <c r="W46" s="399" t="e">
        <f t="shared" si="4"/>
        <v>#REF!</v>
      </c>
    </row>
    <row r="47" spans="1:28" s="386" customFormat="1" ht="18" hidden="1" customHeight="1" thickBot="1" x14ac:dyDescent="0.25">
      <c r="A47" s="1154" t="s">
        <v>272</v>
      </c>
      <c r="B47" s="1155"/>
      <c r="C47" s="604" t="s">
        <v>25</v>
      </c>
      <c r="D47" s="605" t="e">
        <f>#REF!+D45+D46</f>
        <v>#REF!</v>
      </c>
      <c r="E47" s="605">
        <f>E38+E45+E46</f>
        <v>10822</v>
      </c>
      <c r="F47" s="596" t="e">
        <f>E47-#REF!</f>
        <v>#REF!</v>
      </c>
      <c r="G47" s="606" t="e">
        <f>E47/#REF!*100</f>
        <v>#REF!</v>
      </c>
      <c r="H47" s="597"/>
      <c r="I47" s="368"/>
      <c r="J47" s="348"/>
      <c r="K47" s="370"/>
      <c r="L47" s="396"/>
      <c r="T47" s="418" t="e">
        <f>E47-#REF!</f>
        <v>#REF!</v>
      </c>
      <c r="U47" s="399" t="e">
        <f>E47/#REF!*100</f>
        <v>#REF!</v>
      </c>
      <c r="V47" s="399" t="e">
        <f t="shared" si="4"/>
        <v>#REF!</v>
      </c>
      <c r="W47" s="399" t="e">
        <f t="shared" si="4"/>
        <v>#REF!</v>
      </c>
    </row>
    <row r="48" spans="1:28" s="386" customFormat="1" ht="16.5" customHeight="1" x14ac:dyDescent="0.2">
      <c r="A48" s="1156"/>
      <c r="B48" s="1156"/>
      <c r="C48" s="1156"/>
      <c r="D48" s="1156"/>
      <c r="E48" s="1156"/>
      <c r="F48" s="1156"/>
      <c r="G48" s="1156"/>
      <c r="H48" s="387"/>
      <c r="I48" s="368"/>
      <c r="J48" s="369"/>
      <c r="K48" s="370"/>
      <c r="V48" s="396"/>
    </row>
    <row r="49" spans="1:23" s="386" customFormat="1" ht="9.75" customHeight="1" x14ac:dyDescent="0.25">
      <c r="A49" s="424"/>
      <c r="B49" s="424"/>
      <c r="C49" s="424"/>
      <c r="D49" s="424"/>
      <c r="E49" s="424"/>
      <c r="F49" s="424"/>
      <c r="G49" s="424"/>
      <c r="H49" s="387"/>
      <c r="I49" s="368"/>
      <c r="J49" s="369"/>
      <c r="K49" s="370"/>
      <c r="V49" s="396"/>
    </row>
    <row r="50" spans="1:23" s="386" customFormat="1" ht="20.25" customHeight="1" x14ac:dyDescent="0.2">
      <c r="A50" s="1082" t="s">
        <v>568</v>
      </c>
      <c r="B50" s="1082"/>
      <c r="C50" s="1082"/>
      <c r="D50" s="1082"/>
      <c r="E50" s="1082"/>
      <c r="F50" s="1082"/>
      <c r="G50" s="1082"/>
      <c r="H50" s="387"/>
      <c r="I50" s="368"/>
      <c r="J50" s="369"/>
      <c r="K50" s="370"/>
      <c r="V50" s="396"/>
    </row>
    <row r="51" spans="1:23" s="386" customFormat="1" ht="15.75" customHeight="1" thickBot="1" x14ac:dyDescent="0.25">
      <c r="A51" s="388"/>
      <c r="B51" s="388"/>
      <c r="C51" s="388"/>
      <c r="D51" s="388"/>
      <c r="E51" s="388"/>
      <c r="F51" s="388"/>
      <c r="G51" s="425"/>
      <c r="H51" s="425" t="s">
        <v>25</v>
      </c>
      <c r="I51" s="368"/>
      <c r="J51" s="369"/>
      <c r="K51" s="370"/>
      <c r="V51" s="396"/>
    </row>
    <row r="52" spans="1:23" s="386" customFormat="1" ht="33.75" customHeight="1" thickBot="1" x14ac:dyDescent="0.25">
      <c r="A52" s="419" t="s">
        <v>53</v>
      </c>
      <c r="B52" s="420"/>
      <c r="C52" s="420"/>
      <c r="D52" s="1120" t="s">
        <v>829</v>
      </c>
      <c r="E52" s="1120" t="s">
        <v>651</v>
      </c>
      <c r="F52" s="1120" t="s">
        <v>830</v>
      </c>
      <c r="G52" s="1157" t="s">
        <v>831</v>
      </c>
      <c r="H52" s="1158"/>
      <c r="I52" s="368"/>
      <c r="J52" s="421"/>
      <c r="K52" s="370"/>
      <c r="V52" s="396"/>
    </row>
    <row r="53" spans="1:23" s="386" customFormat="1" ht="17.25" thickBot="1" x14ac:dyDescent="0.25">
      <c r="A53" s="422"/>
      <c r="B53" s="423"/>
      <c r="C53" s="423"/>
      <c r="D53" s="1121"/>
      <c r="E53" s="1121"/>
      <c r="F53" s="1121"/>
      <c r="G53" s="591" t="s">
        <v>377</v>
      </c>
      <c r="H53" s="591" t="s">
        <v>26</v>
      </c>
      <c r="I53" s="368"/>
      <c r="J53" s="421"/>
      <c r="K53" s="370"/>
      <c r="V53" s="396"/>
    </row>
    <row r="54" spans="1:23" ht="26.25" customHeight="1" x14ac:dyDescent="0.2">
      <c r="A54" s="1159" t="s">
        <v>354</v>
      </c>
      <c r="B54" s="1160"/>
      <c r="C54" s="1161"/>
      <c r="D54" s="426">
        <f>D55+D56</f>
        <v>52432</v>
      </c>
      <c r="E54" s="426">
        <f>E55+E56</f>
        <v>52158</v>
      </c>
      <c r="F54" s="426">
        <f>F55+F56</f>
        <v>51538</v>
      </c>
      <c r="G54" s="434">
        <f>F54-D54</f>
        <v>-894</v>
      </c>
      <c r="H54" s="435">
        <f>F54/D54*100</f>
        <v>98.29493439121147</v>
      </c>
      <c r="J54" s="436"/>
      <c r="K54" s="437"/>
      <c r="L54" s="438"/>
      <c r="M54" s="437"/>
      <c r="S54" s="290"/>
      <c r="T54" s="439"/>
      <c r="U54" s="440"/>
      <c r="V54" s="290"/>
    </row>
    <row r="55" spans="1:23" ht="16.5" customHeight="1" x14ac:dyDescent="0.2">
      <c r="A55" s="1127" t="s">
        <v>112</v>
      </c>
      <c r="B55" s="1128"/>
      <c r="C55" s="1129"/>
      <c r="D55" s="400">
        <v>20976</v>
      </c>
      <c r="E55" s="427">
        <v>20596</v>
      </c>
      <c r="F55" s="427">
        <v>20329</v>
      </c>
      <c r="G55" s="441">
        <f>F55-D55</f>
        <v>-647</v>
      </c>
      <c r="H55" s="442">
        <f>F55/D55*100</f>
        <v>96.915522501906935</v>
      </c>
      <c r="I55" s="443"/>
      <c r="J55" s="436"/>
      <c r="K55" s="437"/>
      <c r="L55" s="438"/>
      <c r="M55" s="437"/>
      <c r="S55" s="290"/>
      <c r="T55" s="439"/>
      <c r="U55" s="440"/>
      <c r="V55" s="290"/>
    </row>
    <row r="56" spans="1:23" ht="16.5" customHeight="1" x14ac:dyDescent="0.2">
      <c r="A56" s="1127" t="s">
        <v>113</v>
      </c>
      <c r="B56" s="1128"/>
      <c r="C56" s="1129"/>
      <c r="D56" s="402">
        <v>31456</v>
      </c>
      <c r="E56" s="427">
        <v>31562</v>
      </c>
      <c r="F56" s="427">
        <v>31209</v>
      </c>
      <c r="G56" s="441">
        <f>F56-D56</f>
        <v>-247</v>
      </c>
      <c r="H56" s="442">
        <f>F56/D56*100</f>
        <v>99.214776195320439</v>
      </c>
      <c r="I56" s="443"/>
      <c r="J56" s="436"/>
      <c r="K56" s="437"/>
      <c r="L56" s="438"/>
      <c r="M56" s="437"/>
      <c r="S56" s="290"/>
      <c r="T56" s="439"/>
      <c r="U56" s="440"/>
      <c r="V56" s="290"/>
    </row>
    <row r="57" spans="1:23" ht="18" customHeight="1" x14ac:dyDescent="0.2">
      <c r="A57" s="1135" t="s">
        <v>174</v>
      </c>
      <c r="B57" s="1136"/>
      <c r="C57" s="1137"/>
      <c r="D57" s="408"/>
      <c r="E57" s="428"/>
      <c r="F57" s="428"/>
      <c r="G57" s="441"/>
      <c r="H57" s="442"/>
      <c r="I57" s="443"/>
      <c r="J57" s="436"/>
      <c r="K57" s="437"/>
      <c r="L57" s="438"/>
      <c r="M57" s="437"/>
      <c r="S57" s="290"/>
      <c r="T57" s="439"/>
      <c r="U57" s="440"/>
      <c r="V57" s="290"/>
    </row>
    <row r="58" spans="1:23" ht="19.5" customHeight="1" x14ac:dyDescent="0.2">
      <c r="A58" s="1135" t="s">
        <v>390</v>
      </c>
      <c r="B58" s="1136"/>
      <c r="C58" s="1137"/>
      <c r="D58" s="429">
        <f>D59+D60</f>
        <v>44638</v>
      </c>
      <c r="E58" s="429">
        <f>E59+E60</f>
        <v>44263</v>
      </c>
      <c r="F58" s="429">
        <f>F59+F60</f>
        <v>43562</v>
      </c>
      <c r="G58" s="444">
        <f t="shared" ref="G58:G65" si="5">F58-D58</f>
        <v>-1076</v>
      </c>
      <c r="H58" s="445">
        <f t="shared" ref="H58:H65" si="6">F58/D58*100</f>
        <v>97.589497737353824</v>
      </c>
      <c r="I58" s="443"/>
      <c r="J58" s="436"/>
      <c r="K58" s="437"/>
      <c r="L58" s="438"/>
      <c r="M58" s="437"/>
      <c r="S58" s="290"/>
      <c r="T58" s="439"/>
      <c r="U58" s="440"/>
      <c r="V58" s="290"/>
    </row>
    <row r="59" spans="1:23" ht="16.5" customHeight="1" x14ac:dyDescent="0.2">
      <c r="A59" s="1127" t="s">
        <v>112</v>
      </c>
      <c r="B59" s="1128"/>
      <c r="C59" s="1129"/>
      <c r="D59" s="427">
        <v>19790</v>
      </c>
      <c r="E59" s="427">
        <v>19445</v>
      </c>
      <c r="F59" s="427">
        <v>18998</v>
      </c>
      <c r="G59" s="446">
        <f t="shared" si="5"/>
        <v>-792</v>
      </c>
      <c r="H59" s="442">
        <f t="shared" si="6"/>
        <v>95.997978777160185</v>
      </c>
      <c r="I59" s="443"/>
      <c r="J59" s="436"/>
      <c r="K59" s="437"/>
      <c r="L59" s="438"/>
      <c r="M59" s="437"/>
      <c r="S59" s="290"/>
      <c r="T59" s="439"/>
      <c r="U59" s="440"/>
      <c r="V59" s="290"/>
    </row>
    <row r="60" spans="1:23" ht="16.5" customHeight="1" x14ac:dyDescent="0.2">
      <c r="A60" s="1127" t="s">
        <v>113</v>
      </c>
      <c r="B60" s="1128"/>
      <c r="C60" s="1129"/>
      <c r="D60" s="428">
        <v>24848</v>
      </c>
      <c r="E60" s="428">
        <v>24818</v>
      </c>
      <c r="F60" s="428">
        <v>24564</v>
      </c>
      <c r="G60" s="446">
        <f t="shared" si="5"/>
        <v>-284</v>
      </c>
      <c r="H60" s="442">
        <f t="shared" si="6"/>
        <v>98.85705086928526</v>
      </c>
      <c r="I60" s="443"/>
      <c r="J60" s="436"/>
      <c r="K60" s="437"/>
      <c r="L60" s="438"/>
      <c r="M60" s="437"/>
      <c r="S60" s="290"/>
      <c r="T60" s="439"/>
      <c r="U60" s="440"/>
      <c r="V60" s="290"/>
      <c r="W60" s="290"/>
    </row>
    <row r="61" spans="1:23" ht="16.5" customHeight="1" x14ac:dyDescent="0.2">
      <c r="A61" s="1135" t="s">
        <v>490</v>
      </c>
      <c r="B61" s="1136"/>
      <c r="C61" s="1137"/>
      <c r="D61" s="430">
        <f>D62+D63</f>
        <v>1801</v>
      </c>
      <c r="E61" s="430">
        <f>E62+E63</f>
        <v>1810</v>
      </c>
      <c r="F61" s="430">
        <f>F62+F63</f>
        <v>1891</v>
      </c>
      <c r="G61" s="417">
        <f t="shared" si="5"/>
        <v>90</v>
      </c>
      <c r="H61" s="447">
        <f t="shared" si="6"/>
        <v>104.99722376457524</v>
      </c>
      <c r="I61" s="443"/>
      <c r="J61" s="436"/>
      <c r="K61" s="437"/>
      <c r="L61" s="438"/>
      <c r="M61" s="437"/>
      <c r="S61" s="290"/>
      <c r="T61" s="439"/>
      <c r="U61" s="440"/>
      <c r="V61" s="440"/>
    </row>
    <row r="62" spans="1:23" ht="16.5" customHeight="1" x14ac:dyDescent="0.2">
      <c r="A62" s="1127" t="s">
        <v>112</v>
      </c>
      <c r="B62" s="1128"/>
      <c r="C62" s="1129"/>
      <c r="D62" s="431">
        <v>676</v>
      </c>
      <c r="E62" s="431">
        <v>684</v>
      </c>
      <c r="F62" s="433">
        <v>732</v>
      </c>
      <c r="G62" s="594">
        <f t="shared" si="5"/>
        <v>56</v>
      </c>
      <c r="H62" s="367">
        <f t="shared" si="6"/>
        <v>108.28402366863905</v>
      </c>
      <c r="I62" s="443"/>
      <c r="J62" s="436"/>
      <c r="K62" s="437"/>
      <c r="L62" s="438"/>
      <c r="M62" s="437"/>
      <c r="S62" s="290"/>
      <c r="T62" s="439"/>
      <c r="U62" s="440"/>
      <c r="V62" s="440"/>
    </row>
    <row r="63" spans="1:23" ht="16.5" customHeight="1" x14ac:dyDescent="0.2">
      <c r="A63" s="1127" t="s">
        <v>113</v>
      </c>
      <c r="B63" s="1128"/>
      <c r="C63" s="1129"/>
      <c r="D63" s="431">
        <v>1125</v>
      </c>
      <c r="E63" s="431">
        <v>1126</v>
      </c>
      <c r="F63" s="433">
        <v>1159</v>
      </c>
      <c r="G63" s="594">
        <f t="shared" si="5"/>
        <v>34</v>
      </c>
      <c r="H63" s="367">
        <f t="shared" si="6"/>
        <v>103.02222222222221</v>
      </c>
      <c r="I63" s="443"/>
      <c r="J63" s="436"/>
      <c r="K63" s="437"/>
      <c r="L63" s="438"/>
      <c r="M63" s="437"/>
      <c r="S63" s="290"/>
      <c r="T63" s="439"/>
      <c r="U63" s="440"/>
      <c r="V63" s="440"/>
      <c r="W63" s="290"/>
    </row>
    <row r="64" spans="1:23" ht="54.75" customHeight="1" x14ac:dyDescent="0.2">
      <c r="A64" s="1135" t="s">
        <v>614</v>
      </c>
      <c r="B64" s="1136"/>
      <c r="C64" s="1137"/>
      <c r="D64" s="430">
        <v>4553</v>
      </c>
      <c r="E64" s="430">
        <v>4599</v>
      </c>
      <c r="F64" s="416">
        <v>4618</v>
      </c>
      <c r="G64" s="417">
        <f t="shared" si="5"/>
        <v>65</v>
      </c>
      <c r="H64" s="448">
        <f t="shared" si="6"/>
        <v>101.4276301339776</v>
      </c>
      <c r="I64" s="443"/>
      <c r="J64" s="436"/>
      <c r="K64" s="437"/>
      <c r="L64" s="438"/>
      <c r="M64" s="437"/>
      <c r="S64" s="290"/>
      <c r="T64" s="439"/>
      <c r="U64" s="440"/>
      <c r="V64" s="440"/>
    </row>
    <row r="65" spans="1:22" ht="21" customHeight="1" thickBot="1" x14ac:dyDescent="0.25">
      <c r="A65" s="1138" t="s">
        <v>626</v>
      </c>
      <c r="B65" s="1139"/>
      <c r="C65" s="1140"/>
      <c r="D65" s="432">
        <v>1440</v>
      </c>
      <c r="E65" s="432">
        <v>1486</v>
      </c>
      <c r="F65" s="283">
        <v>1467</v>
      </c>
      <c r="G65" s="417">
        <f t="shared" si="5"/>
        <v>27</v>
      </c>
      <c r="H65" s="448">
        <f t="shared" si="6"/>
        <v>101.875</v>
      </c>
      <c r="I65" s="443"/>
      <c r="J65" s="436"/>
      <c r="K65" s="437"/>
      <c r="L65" s="438"/>
      <c r="M65" s="437"/>
      <c r="S65" s="290"/>
      <c r="T65" s="439"/>
      <c r="U65" s="440"/>
      <c r="V65" s="440"/>
    </row>
    <row r="66" spans="1:22" s="6" customFormat="1" ht="16.5" customHeight="1" x14ac:dyDescent="0.2">
      <c r="A66" s="1133" t="s">
        <v>569</v>
      </c>
      <c r="B66" s="1133"/>
      <c r="C66" s="1133"/>
      <c r="D66" s="1133"/>
      <c r="E66" s="1133"/>
      <c r="F66" s="1133"/>
      <c r="G66" s="1133"/>
      <c r="H66" s="1133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22" s="6" customFormat="1" ht="15.75" customHeight="1" x14ac:dyDescent="0.2">
      <c r="A67" s="1134"/>
      <c r="B67" s="1134"/>
      <c r="C67" s="1134"/>
      <c r="D67" s="1134"/>
      <c r="E67" s="1134"/>
      <c r="F67" s="1134"/>
      <c r="G67" s="1134"/>
      <c r="H67" s="1134"/>
      <c r="J67" s="7"/>
      <c r="K67" s="7"/>
      <c r="L67" s="7"/>
      <c r="M67" s="7"/>
      <c r="N67" s="7"/>
      <c r="O67" s="7"/>
      <c r="P67" s="7"/>
      <c r="Q67" s="7"/>
      <c r="R67" s="7"/>
      <c r="S67" s="7"/>
    </row>
    <row r="69" spans="1:22" s="24" customFormat="1" x14ac:dyDescent="0.2">
      <c r="H69" s="259"/>
      <c r="I69" s="279"/>
    </row>
    <row r="70" spans="1:22" s="24" customFormat="1" x14ac:dyDescent="0.2">
      <c r="H70" s="259"/>
      <c r="I70" s="279"/>
    </row>
    <row r="71" spans="1:22" s="24" customFormat="1" x14ac:dyDescent="0.2">
      <c r="H71" s="259"/>
      <c r="I71" s="279"/>
    </row>
    <row r="72" spans="1:22" s="24" customFormat="1" x14ac:dyDescent="0.2">
      <c r="H72" s="259"/>
      <c r="I72" s="279"/>
    </row>
    <row r="73" spans="1:22" s="279" customFormat="1" x14ac:dyDescent="0.2">
      <c r="A73" s="24"/>
      <c r="B73" s="277"/>
      <c r="C73" s="277"/>
      <c r="D73" s="277"/>
      <c r="E73" s="277"/>
      <c r="F73" s="277"/>
      <c r="G73" s="277"/>
      <c r="H73" s="278"/>
      <c r="J73" s="24"/>
      <c r="K73" s="24"/>
      <c r="L73" s="24"/>
      <c r="M73" s="24"/>
      <c r="N73" s="24"/>
      <c r="O73" s="24"/>
      <c r="P73" s="24"/>
      <c r="Q73" s="24"/>
      <c r="R73" s="24"/>
      <c r="S73" s="24"/>
    </row>
  </sheetData>
  <mergeCells count="68">
    <mergeCell ref="A39:C39"/>
    <mergeCell ref="A40:C40"/>
    <mergeCell ref="A57:C57"/>
    <mergeCell ref="A43:C43"/>
    <mergeCell ref="A44:C44"/>
    <mergeCell ref="A45:B45"/>
    <mergeCell ref="A46:B46"/>
    <mergeCell ref="A50:G50"/>
    <mergeCell ref="A47:B47"/>
    <mergeCell ref="E52:E53"/>
    <mergeCell ref="A48:G48"/>
    <mergeCell ref="F52:F53"/>
    <mergeCell ref="G52:H52"/>
    <mergeCell ref="D52:D53"/>
    <mergeCell ref="A54:C54"/>
    <mergeCell ref="A55:C55"/>
    <mergeCell ref="A56:C56"/>
    <mergeCell ref="A41:C41"/>
    <mergeCell ref="A42:C42"/>
    <mergeCell ref="A66:H67"/>
    <mergeCell ref="A58:C58"/>
    <mergeCell ref="A59:C59"/>
    <mergeCell ref="A60:C60"/>
    <mergeCell ref="A61:C61"/>
    <mergeCell ref="A62:C62"/>
    <mergeCell ref="A63:C63"/>
    <mergeCell ref="A64:C64"/>
    <mergeCell ref="A65:C65"/>
    <mergeCell ref="A14:C14"/>
    <mergeCell ref="A15:C15"/>
    <mergeCell ref="A17:C17"/>
    <mergeCell ref="A28:C28"/>
    <mergeCell ref="A27:C27"/>
    <mergeCell ref="A16:C16"/>
    <mergeCell ref="A34:G34"/>
    <mergeCell ref="A36:C37"/>
    <mergeCell ref="A38:C38"/>
    <mergeCell ref="D36:D37"/>
    <mergeCell ref="E36:E37"/>
    <mergeCell ref="G36:H36"/>
    <mergeCell ref="F36:F37"/>
    <mergeCell ref="I32:O32"/>
    <mergeCell ref="A18:C18"/>
    <mergeCell ref="A30:G30"/>
    <mergeCell ref="A19:C19"/>
    <mergeCell ref="A20:C20"/>
    <mergeCell ref="A21:C21"/>
    <mergeCell ref="A22:C22"/>
    <mergeCell ref="A23:C23"/>
    <mergeCell ref="A24:C24"/>
    <mergeCell ref="A25:C25"/>
    <mergeCell ref="A26:C26"/>
    <mergeCell ref="A31:G31"/>
    <mergeCell ref="A32:H32"/>
    <mergeCell ref="A29:H29"/>
    <mergeCell ref="A1:H1"/>
    <mergeCell ref="A4:C6"/>
    <mergeCell ref="G4:H5"/>
    <mergeCell ref="D4:D6"/>
    <mergeCell ref="E4:E6"/>
    <mergeCell ref="F4:F6"/>
    <mergeCell ref="A13:C13"/>
    <mergeCell ref="A7:C7"/>
    <mergeCell ref="A8:C8"/>
    <mergeCell ref="A9:C9"/>
    <mergeCell ref="A10:C10"/>
    <mergeCell ref="A12:C12"/>
    <mergeCell ref="B11:C11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3" orientation="portrait" blackAndWhite="1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84"/>
  <sheetViews>
    <sheetView view="pageBreakPreview" zoomScale="70" zoomScaleNormal="71" zoomScaleSheetLayoutView="70" workbookViewId="0">
      <selection activeCell="A2" sqref="A2"/>
    </sheetView>
  </sheetViews>
  <sheetFormatPr defaultColWidth="9.140625" defaultRowHeight="12.75" x14ac:dyDescent="0.2"/>
  <cols>
    <col min="1" max="1" width="47.85546875" style="7" customWidth="1"/>
    <col min="2" max="2" width="16.140625" style="7" customWidth="1"/>
    <col min="3" max="3" width="17.140625" style="24" customWidth="1"/>
    <col min="4" max="4" width="18" style="24" customWidth="1"/>
    <col min="5" max="5" width="18.140625" style="24" customWidth="1"/>
    <col min="6" max="6" width="26.85546875" style="24" customWidth="1"/>
    <col min="7" max="7" width="26.28515625" style="24" customWidth="1"/>
    <col min="8" max="8" width="19.7109375" style="24" customWidth="1"/>
    <col min="9" max="16384" width="9.140625" style="24"/>
  </cols>
  <sheetData>
    <row r="1" spans="1:13" s="7" customFormat="1" ht="24.75" customHeight="1" x14ac:dyDescent="0.3">
      <c r="A1" s="1162" t="s">
        <v>33</v>
      </c>
      <c r="B1" s="1162"/>
      <c r="C1" s="1162"/>
      <c r="D1" s="1162"/>
      <c r="E1" s="1162"/>
      <c r="F1" s="1162"/>
      <c r="G1" s="1162"/>
      <c r="H1" s="1162"/>
    </row>
    <row r="2" spans="1:13" s="7" customFormat="1" ht="15.75" customHeight="1" thickBot="1" x14ac:dyDescent="0.25">
      <c r="A2" s="462"/>
      <c r="B2" s="462"/>
      <c r="C2" s="462"/>
      <c r="D2" s="462"/>
      <c r="E2" s="462"/>
      <c r="F2" s="462"/>
      <c r="H2" s="291"/>
    </row>
    <row r="3" spans="1:13" s="7" customFormat="1" ht="60.75" customHeight="1" thickBot="1" x14ac:dyDescent="0.25">
      <c r="A3" s="1163" t="s">
        <v>53</v>
      </c>
      <c r="B3" s="1165" t="s">
        <v>231</v>
      </c>
      <c r="C3" s="1167" t="s">
        <v>652</v>
      </c>
      <c r="D3" s="1168"/>
      <c r="E3" s="1168"/>
      <c r="F3" s="1169"/>
      <c r="G3" s="282" t="s">
        <v>736</v>
      </c>
      <c r="H3" s="355" t="s">
        <v>52</v>
      </c>
      <c r="M3" s="449"/>
    </row>
    <row r="4" spans="1:13" s="7" customFormat="1" ht="59.25" customHeight="1" thickBot="1" x14ac:dyDescent="0.25">
      <c r="A4" s="1164"/>
      <c r="B4" s="1166"/>
      <c r="C4" s="450" t="s">
        <v>823</v>
      </c>
      <c r="D4" s="355" t="s">
        <v>642</v>
      </c>
      <c r="E4" s="450" t="s">
        <v>824</v>
      </c>
      <c r="F4" s="355" t="s">
        <v>832</v>
      </c>
      <c r="G4" s="282" t="s">
        <v>758</v>
      </c>
      <c r="H4" s="282" t="s">
        <v>824</v>
      </c>
      <c r="I4" s="1"/>
      <c r="K4" s="290"/>
      <c r="M4" s="451"/>
    </row>
    <row r="5" spans="1:13" s="7" customFormat="1" ht="36.75" customHeight="1" x14ac:dyDescent="0.2">
      <c r="A5" s="463" t="s">
        <v>96</v>
      </c>
      <c r="B5" s="464" t="s">
        <v>25</v>
      </c>
      <c r="C5" s="452">
        <v>3320</v>
      </c>
      <c r="D5" s="458">
        <v>2177</v>
      </c>
      <c r="E5" s="452">
        <v>685</v>
      </c>
      <c r="F5" s="452">
        <f>E5-C5</f>
        <v>-2635</v>
      </c>
      <c r="G5" s="452">
        <v>112</v>
      </c>
      <c r="H5" s="452">
        <v>19200</v>
      </c>
      <c r="I5" s="342"/>
      <c r="J5" s="465"/>
      <c r="K5" s="290"/>
      <c r="L5" s="466"/>
      <c r="M5" s="451"/>
    </row>
    <row r="6" spans="1:13" s="7" customFormat="1" ht="20.25" customHeight="1" thickBot="1" x14ac:dyDescent="0.25">
      <c r="A6" s="467" t="s">
        <v>28</v>
      </c>
      <c r="B6" s="468" t="s">
        <v>25</v>
      </c>
      <c r="C6" s="456">
        <v>3069</v>
      </c>
      <c r="D6" s="459">
        <v>1737</v>
      </c>
      <c r="E6" s="456">
        <v>233</v>
      </c>
      <c r="F6" s="456">
        <f t="shared" ref="F6:F7" si="0">E6-C6</f>
        <v>-2836</v>
      </c>
      <c r="G6" s="453">
        <v>208</v>
      </c>
      <c r="H6" s="456">
        <v>14700</v>
      </c>
      <c r="I6" s="342"/>
      <c r="J6" s="465"/>
      <c r="K6" s="290"/>
      <c r="L6" s="466"/>
      <c r="M6" s="451"/>
    </row>
    <row r="7" spans="1:13" s="7" customFormat="1" ht="35.25" customHeight="1" thickBot="1" x14ac:dyDescent="0.25">
      <c r="A7" s="469" t="s">
        <v>32</v>
      </c>
      <c r="B7" s="470" t="s">
        <v>26</v>
      </c>
      <c r="C7" s="454">
        <v>2.5</v>
      </c>
      <c r="D7" s="460">
        <v>1.4</v>
      </c>
      <c r="E7" s="454">
        <v>0.2</v>
      </c>
      <c r="F7" s="595">
        <f t="shared" si="0"/>
        <v>-2.2999999999999998</v>
      </c>
      <c r="G7" s="454">
        <v>0.6</v>
      </c>
      <c r="H7" s="623">
        <v>1</v>
      </c>
      <c r="I7" s="471"/>
      <c r="J7" s="465"/>
      <c r="K7" s="290"/>
      <c r="L7" s="466"/>
      <c r="M7" s="451"/>
    </row>
    <row r="8" spans="1:13" s="7" customFormat="1" ht="54.75" customHeight="1" thickBot="1" x14ac:dyDescent="0.25">
      <c r="A8" s="472" t="s">
        <v>297</v>
      </c>
      <c r="B8" s="470" t="s">
        <v>265</v>
      </c>
      <c r="C8" s="457">
        <v>4010</v>
      </c>
      <c r="D8" s="455">
        <v>3410</v>
      </c>
      <c r="E8" s="457">
        <v>7370</v>
      </c>
      <c r="F8" s="452">
        <f>E8-C8</f>
        <v>3360</v>
      </c>
      <c r="G8" s="455">
        <v>1597</v>
      </c>
      <c r="H8" s="287">
        <v>93900</v>
      </c>
      <c r="I8" s="342"/>
      <c r="J8" s="465"/>
      <c r="K8" s="290"/>
      <c r="L8" s="466"/>
      <c r="M8" s="451"/>
    </row>
    <row r="9" spans="1:13" s="7" customFormat="1" ht="43.5" customHeight="1" thickBot="1" x14ac:dyDescent="0.25">
      <c r="A9" s="316" t="s">
        <v>40</v>
      </c>
      <c r="B9" s="470" t="s">
        <v>25</v>
      </c>
      <c r="C9" s="454">
        <v>0.8</v>
      </c>
      <c r="D9" s="460">
        <v>0.6</v>
      </c>
      <c r="E9" s="454">
        <v>0.1</v>
      </c>
      <c r="F9" s="461">
        <f>E9-C9</f>
        <v>-0.70000000000000007</v>
      </c>
      <c r="G9" s="454">
        <v>0.4</v>
      </c>
      <c r="H9" s="624">
        <f>20.4/100</f>
        <v>0.20399999999999999</v>
      </c>
      <c r="I9" s="473"/>
      <c r="J9" s="465"/>
      <c r="K9" s="290"/>
      <c r="L9" s="466"/>
    </row>
    <row r="10" spans="1:13" s="7" customFormat="1" ht="33.75" hidden="1" thickBot="1" x14ac:dyDescent="0.25">
      <c r="A10" s="608" t="s">
        <v>98</v>
      </c>
      <c r="B10" s="609"/>
      <c r="C10" s="610"/>
      <c r="D10" s="611"/>
      <c r="E10" s="611"/>
      <c r="F10" s="612"/>
      <c r="G10" s="613"/>
      <c r="H10" s="614"/>
      <c r="I10" s="1"/>
      <c r="J10" s="474"/>
      <c r="L10" s="466"/>
    </row>
    <row r="11" spans="1:13" s="7" customFormat="1" ht="16.5" hidden="1" customHeight="1" x14ac:dyDescent="0.2">
      <c r="A11" s="615" t="s">
        <v>99</v>
      </c>
      <c r="B11" s="616" t="s">
        <v>26</v>
      </c>
      <c r="C11" s="273">
        <v>21.5</v>
      </c>
      <c r="D11" s="592"/>
      <c r="E11" s="592">
        <v>29.4</v>
      </c>
      <c r="F11" s="273">
        <f>E11-C11</f>
        <v>7.8999999999999986</v>
      </c>
      <c r="G11" s="617"/>
      <c r="H11" s="261"/>
      <c r="I11" s="1"/>
      <c r="J11" s="474"/>
      <c r="L11" s="466"/>
    </row>
    <row r="12" spans="1:13" s="7" customFormat="1" ht="16.5" hidden="1" customHeight="1" x14ac:dyDescent="0.2">
      <c r="A12" s="615" t="s">
        <v>100</v>
      </c>
      <c r="B12" s="616" t="s">
        <v>26</v>
      </c>
      <c r="C12" s="273">
        <v>69.2</v>
      </c>
      <c r="D12" s="592"/>
      <c r="E12" s="592">
        <v>64.7</v>
      </c>
      <c r="F12" s="273">
        <f>E12-C12</f>
        <v>-4.5</v>
      </c>
      <c r="G12" s="617"/>
      <c r="H12" s="261"/>
      <c r="I12" s="1"/>
      <c r="J12" s="474"/>
      <c r="L12" s="466"/>
    </row>
    <row r="13" spans="1:13" s="7" customFormat="1" ht="17.25" hidden="1" thickBot="1" x14ac:dyDescent="0.25">
      <c r="A13" s="618" t="s">
        <v>101</v>
      </c>
      <c r="B13" s="619" t="s">
        <v>26</v>
      </c>
      <c r="C13" s="607">
        <v>9.3000000000000007</v>
      </c>
      <c r="D13" s="620"/>
      <c r="E13" s="620">
        <v>5.9</v>
      </c>
      <c r="F13" s="607">
        <f>E13-C13</f>
        <v>-3.4000000000000004</v>
      </c>
      <c r="G13" s="621"/>
      <c r="H13" s="622"/>
      <c r="I13" s="1"/>
      <c r="J13" s="474"/>
      <c r="L13" s="466"/>
    </row>
    <row r="14" spans="1:13" s="7" customFormat="1" ht="18" customHeight="1" x14ac:dyDescent="0.2">
      <c r="A14" s="1170" t="s">
        <v>700</v>
      </c>
      <c r="B14" s="1170"/>
      <c r="C14" s="1170"/>
      <c r="D14" s="1170"/>
      <c r="E14" s="1170"/>
      <c r="F14" s="1170"/>
      <c r="G14" s="1170"/>
      <c r="H14" s="1170"/>
      <c r="I14" s="1"/>
      <c r="J14" s="1"/>
    </row>
    <row r="15" spans="1:13" s="7" customFormat="1" ht="15.75" x14ac:dyDescent="0.2">
      <c r="A15" s="1072" t="s">
        <v>735</v>
      </c>
      <c r="B15" s="1072"/>
      <c r="C15" s="1072"/>
      <c r="D15" s="1072"/>
      <c r="E15" s="1072"/>
      <c r="F15" s="1072"/>
      <c r="G15" s="1072"/>
      <c r="H15" s="1072"/>
    </row>
    <row r="16" spans="1:13" s="1" customFormat="1" ht="40.5" customHeight="1" x14ac:dyDescent="0.2">
      <c r="A16" s="476"/>
      <c r="B16" s="477"/>
      <c r="C16" s="477"/>
      <c r="D16" s="477"/>
      <c r="E16" s="477"/>
      <c r="F16" s="477"/>
      <c r="G16" s="477"/>
      <c r="H16" s="477"/>
      <c r="I16" s="477"/>
    </row>
    <row r="17" spans="1:18" s="1" customFormat="1" ht="19.5" customHeight="1" x14ac:dyDescent="0.25">
      <c r="A17" s="478"/>
      <c r="B17" s="479"/>
      <c r="C17" s="465"/>
      <c r="D17" s="465"/>
      <c r="E17" s="480"/>
      <c r="I17" s="481"/>
      <c r="J17" s="481"/>
      <c r="K17" s="481"/>
      <c r="L17" s="481"/>
      <c r="M17" s="481"/>
      <c r="N17" s="481"/>
    </row>
    <row r="18" spans="1:18" s="1" customFormat="1" ht="19.5" customHeight="1" x14ac:dyDescent="0.25">
      <c r="A18" s="478"/>
      <c r="B18" s="479"/>
      <c r="C18" s="465"/>
      <c r="D18" s="465"/>
      <c r="E18" s="480"/>
      <c r="I18" s="481"/>
      <c r="J18" s="481"/>
      <c r="K18" s="481"/>
      <c r="L18" s="481"/>
      <c r="M18" s="481"/>
      <c r="N18" s="481"/>
    </row>
    <row r="19" spans="1:18" s="1" customFormat="1" ht="21.75" customHeight="1" x14ac:dyDescent="0.25">
      <c r="A19" s="478"/>
      <c r="B19" s="479"/>
      <c r="C19" s="465"/>
      <c r="D19" s="465"/>
      <c r="E19" s="480"/>
      <c r="I19" s="481"/>
      <c r="J19" s="481"/>
      <c r="K19" s="481"/>
      <c r="L19" s="481"/>
      <c r="M19" s="481"/>
      <c r="N19" s="481"/>
    </row>
    <row r="20" spans="1:18" s="1" customFormat="1" ht="19.5" customHeight="1" x14ac:dyDescent="0.25">
      <c r="A20" s="478"/>
      <c r="B20" s="479"/>
      <c r="C20" s="465"/>
      <c r="D20" s="465"/>
      <c r="E20" s="480"/>
      <c r="I20" s="481"/>
      <c r="J20" s="481"/>
      <c r="K20" s="481"/>
      <c r="L20" s="481"/>
      <c r="M20" s="481"/>
      <c r="N20" s="481"/>
    </row>
    <row r="21" spans="1:18" s="1" customFormat="1" ht="19.5" customHeight="1" x14ac:dyDescent="0.25">
      <c r="A21" s="478"/>
      <c r="B21" s="479"/>
      <c r="C21" s="465"/>
      <c r="D21" s="465"/>
      <c r="E21" s="480"/>
      <c r="I21" s="481"/>
      <c r="J21" s="481"/>
      <c r="K21" s="481"/>
      <c r="L21" s="481"/>
      <c r="M21" s="481"/>
      <c r="N21" s="481"/>
    </row>
    <row r="22" spans="1:18" s="1" customFormat="1" ht="19.5" customHeight="1" x14ac:dyDescent="0.25">
      <c r="A22" s="478"/>
      <c r="B22" s="479"/>
      <c r="C22" s="465"/>
      <c r="D22" s="465"/>
      <c r="E22" s="480"/>
      <c r="I22" s="481"/>
      <c r="J22" s="481"/>
      <c r="K22" s="481"/>
      <c r="L22" s="481"/>
      <c r="M22" s="481"/>
      <c r="N22" s="481"/>
    </row>
    <row r="23" spans="1:18" s="1" customFormat="1" ht="19.5" customHeight="1" x14ac:dyDescent="0.25">
      <c r="A23" s="478"/>
      <c r="B23" s="479"/>
      <c r="C23" s="465"/>
      <c r="D23" s="465"/>
      <c r="E23" s="480"/>
      <c r="I23" s="481"/>
      <c r="J23" s="481"/>
      <c r="K23" s="481"/>
      <c r="L23" s="481"/>
      <c r="M23" s="481"/>
      <c r="N23" s="481"/>
      <c r="P23" s="482"/>
      <c r="Q23" s="483"/>
      <c r="R23" s="483"/>
    </row>
    <row r="24" spans="1:18" s="1" customFormat="1" ht="17.25" customHeight="1" x14ac:dyDescent="0.25">
      <c r="A24" s="478"/>
      <c r="B24" s="479"/>
      <c r="C24" s="465"/>
      <c r="D24" s="465"/>
      <c r="E24" s="480"/>
      <c r="I24" s="481"/>
      <c r="J24" s="481"/>
      <c r="K24" s="481"/>
      <c r="L24" s="481"/>
      <c r="M24" s="481"/>
      <c r="N24" s="481"/>
      <c r="P24" s="482"/>
      <c r="Q24" s="483"/>
      <c r="R24" s="483"/>
    </row>
    <row r="25" spans="1:18" s="7" customFormat="1" ht="15.75" customHeight="1" x14ac:dyDescent="0.25">
      <c r="I25" s="481"/>
      <c r="J25" s="481"/>
      <c r="K25" s="481"/>
      <c r="L25" s="481"/>
      <c r="M25" s="481"/>
      <c r="N25" s="481"/>
      <c r="O25" s="1"/>
      <c r="P25" s="482"/>
      <c r="Q25" s="483"/>
      <c r="R25" s="483"/>
    </row>
    <row r="26" spans="1:18" s="7" customFormat="1" ht="15.75" customHeight="1" x14ac:dyDescent="0.25">
      <c r="I26" s="481"/>
      <c r="J26" s="481"/>
      <c r="K26" s="481"/>
      <c r="L26" s="481"/>
      <c r="M26" s="481"/>
      <c r="N26" s="481"/>
      <c r="O26" s="1"/>
      <c r="P26" s="482"/>
      <c r="Q26" s="483"/>
      <c r="R26" s="483"/>
    </row>
    <row r="27" spans="1:18" s="7" customFormat="1" ht="15.75" customHeight="1" x14ac:dyDescent="0.25">
      <c r="I27" s="481"/>
      <c r="J27" s="481"/>
      <c r="K27" s="481"/>
      <c r="L27" s="481"/>
      <c r="M27" s="481"/>
      <c r="N27" s="481"/>
      <c r="O27" s="1"/>
      <c r="P27" s="482"/>
      <c r="Q27" s="483"/>
      <c r="R27" s="483"/>
    </row>
    <row r="28" spans="1:18" s="7" customFormat="1" x14ac:dyDescent="0.2">
      <c r="I28" s="484"/>
      <c r="J28" s="484"/>
      <c r="K28" s="484"/>
      <c r="L28" s="484"/>
      <c r="M28" s="484"/>
      <c r="N28" s="484"/>
      <c r="O28" s="1"/>
      <c r="P28" s="1"/>
      <c r="Q28" s="1"/>
      <c r="R28" s="1"/>
    </row>
    <row r="29" spans="1:18" s="7" customFormat="1" x14ac:dyDescent="0.2">
      <c r="I29" s="484"/>
      <c r="J29" s="484"/>
      <c r="K29" s="484"/>
      <c r="L29" s="484"/>
      <c r="M29" s="484"/>
      <c r="N29" s="484"/>
      <c r="O29" s="1"/>
      <c r="P29" s="1"/>
      <c r="Q29" s="1"/>
      <c r="R29" s="1"/>
    </row>
    <row r="30" spans="1:18" s="7" customFormat="1" ht="25.5" customHeight="1" x14ac:dyDescent="0.2">
      <c r="I30" s="484"/>
      <c r="J30" s="484"/>
      <c r="K30" s="484"/>
      <c r="L30" s="484"/>
      <c r="M30" s="484"/>
      <c r="N30" s="484"/>
      <c r="O30" s="1"/>
      <c r="P30" s="1"/>
      <c r="Q30" s="1"/>
      <c r="R30" s="1"/>
    </row>
    <row r="31" spans="1:18" s="7" customFormat="1" x14ac:dyDescent="0.2">
      <c r="I31" s="484"/>
      <c r="J31" s="484"/>
      <c r="K31" s="484"/>
      <c r="L31" s="484"/>
      <c r="M31" s="484"/>
      <c r="N31" s="484"/>
      <c r="O31" s="1"/>
      <c r="P31" s="1"/>
      <c r="Q31" s="1"/>
      <c r="R31" s="1"/>
    </row>
    <row r="32" spans="1:18" s="7" customFormat="1" x14ac:dyDescent="0.2">
      <c r="I32" s="484"/>
      <c r="J32" s="484"/>
      <c r="K32" s="484"/>
      <c r="L32" s="484"/>
      <c r="M32" s="484"/>
      <c r="N32" s="484"/>
      <c r="O32" s="1"/>
      <c r="P32" s="1"/>
      <c r="Q32" s="1"/>
      <c r="R32" s="1"/>
    </row>
    <row r="33" spans="9:18" s="7" customFormat="1" ht="12.75" customHeight="1" x14ac:dyDescent="0.2">
      <c r="I33" s="481"/>
      <c r="J33" s="481"/>
      <c r="K33" s="481"/>
      <c r="L33" s="481"/>
      <c r="M33" s="481"/>
      <c r="N33" s="481"/>
      <c r="O33" s="1"/>
      <c r="P33" s="1"/>
      <c r="Q33" s="1"/>
      <c r="R33" s="1"/>
    </row>
    <row r="34" spans="9:18" s="7" customFormat="1" ht="12.75" customHeight="1" x14ac:dyDescent="0.2">
      <c r="I34" s="481"/>
      <c r="J34" s="481"/>
      <c r="K34" s="481"/>
      <c r="L34" s="481"/>
      <c r="M34" s="481"/>
      <c r="N34" s="481"/>
      <c r="O34" s="1"/>
      <c r="P34" s="1"/>
      <c r="Q34" s="1"/>
      <c r="R34" s="1"/>
    </row>
    <row r="35" spans="9:18" s="7" customFormat="1" ht="12.75" customHeight="1" x14ac:dyDescent="0.2">
      <c r="I35" s="481"/>
      <c r="J35" s="481"/>
      <c r="K35" s="481"/>
      <c r="L35" s="481"/>
      <c r="M35" s="481"/>
      <c r="N35" s="481"/>
      <c r="O35" s="1"/>
      <c r="P35" s="1"/>
      <c r="Q35" s="1"/>
      <c r="R35" s="1"/>
    </row>
    <row r="36" spans="9:18" s="7" customFormat="1" ht="12.75" customHeight="1" x14ac:dyDescent="0.2">
      <c r="I36" s="481"/>
      <c r="J36" s="481"/>
      <c r="K36" s="481"/>
      <c r="L36" s="481"/>
      <c r="M36" s="481"/>
      <c r="N36" s="481"/>
      <c r="O36" s="1"/>
      <c r="P36" s="1"/>
      <c r="Q36" s="1"/>
      <c r="R36" s="1"/>
    </row>
    <row r="37" spans="9:18" s="7" customFormat="1" ht="12.75" customHeight="1" x14ac:dyDescent="0.2">
      <c r="I37" s="481"/>
      <c r="J37" s="481"/>
      <c r="K37" s="481"/>
      <c r="L37" s="481"/>
      <c r="M37" s="481"/>
      <c r="N37" s="481"/>
      <c r="O37" s="1"/>
      <c r="P37" s="1"/>
      <c r="Q37" s="1"/>
      <c r="R37" s="1"/>
    </row>
    <row r="38" spans="9:18" s="7" customFormat="1" ht="12.75" customHeight="1" x14ac:dyDescent="0.2">
      <c r="I38" s="481"/>
      <c r="J38" s="481"/>
      <c r="K38" s="481"/>
      <c r="L38" s="481"/>
      <c r="M38" s="481"/>
      <c r="N38" s="481"/>
      <c r="O38" s="1"/>
      <c r="P38" s="1"/>
      <c r="Q38" s="1"/>
      <c r="R38" s="1"/>
    </row>
    <row r="39" spans="9:18" s="7" customFormat="1" ht="12.75" customHeight="1" x14ac:dyDescent="0.2">
      <c r="I39" s="481"/>
      <c r="J39" s="481"/>
      <c r="K39" s="481"/>
      <c r="L39" s="481"/>
      <c r="M39" s="481"/>
      <c r="N39" s="481"/>
      <c r="O39" s="1"/>
      <c r="P39" s="1"/>
      <c r="Q39" s="1"/>
      <c r="R39" s="1"/>
    </row>
    <row r="40" spans="9:18" s="7" customFormat="1" ht="12.75" customHeight="1" x14ac:dyDescent="0.2">
      <c r="I40" s="481"/>
      <c r="J40" s="481"/>
      <c r="K40" s="481"/>
      <c r="L40" s="481"/>
      <c r="M40" s="481"/>
      <c r="N40" s="481"/>
      <c r="O40" s="1"/>
      <c r="P40" s="1"/>
      <c r="Q40" s="1"/>
      <c r="R40" s="1"/>
    </row>
    <row r="41" spans="9:18" s="7" customFormat="1" ht="12.75" customHeight="1" x14ac:dyDescent="0.2">
      <c r="I41" s="481"/>
      <c r="J41" s="481"/>
      <c r="K41" s="481"/>
      <c r="L41" s="481"/>
      <c r="M41" s="481"/>
      <c r="N41" s="481"/>
      <c r="O41" s="1"/>
      <c r="P41" s="1"/>
      <c r="Q41" s="1"/>
      <c r="R41" s="1"/>
    </row>
    <row r="42" spans="9:18" s="7" customFormat="1" ht="12.75" customHeight="1" x14ac:dyDescent="0.2">
      <c r="I42" s="481"/>
      <c r="J42" s="481"/>
      <c r="K42" s="481"/>
      <c r="L42" s="481"/>
      <c r="M42" s="481"/>
      <c r="N42" s="481"/>
      <c r="O42" s="1"/>
      <c r="P42" s="1"/>
      <c r="Q42" s="1"/>
      <c r="R42" s="1"/>
    </row>
    <row r="43" spans="9:18" s="7" customFormat="1" ht="12.75" customHeight="1" x14ac:dyDescent="0.2">
      <c r="I43" s="481"/>
      <c r="J43" s="481"/>
      <c r="K43" s="481"/>
      <c r="L43" s="481"/>
      <c r="M43" s="481"/>
      <c r="N43" s="481"/>
      <c r="O43" s="1"/>
      <c r="P43" s="1"/>
      <c r="Q43" s="1"/>
      <c r="R43" s="1"/>
    </row>
    <row r="44" spans="9:18" s="7" customFormat="1" ht="12.75" customHeight="1" x14ac:dyDescent="0.2">
      <c r="I44" s="485"/>
      <c r="J44" s="485"/>
      <c r="K44" s="485"/>
      <c r="L44" s="485"/>
      <c r="M44" s="485"/>
      <c r="N44" s="485"/>
      <c r="O44" s="1"/>
      <c r="P44" s="1"/>
      <c r="Q44" s="1"/>
      <c r="R44" s="1"/>
    </row>
    <row r="45" spans="9:18" s="7" customFormat="1" ht="12.75" customHeight="1" x14ac:dyDescent="0.2">
      <c r="I45" s="485"/>
      <c r="J45" s="485"/>
      <c r="K45" s="485"/>
      <c r="L45" s="485"/>
      <c r="M45" s="485"/>
      <c r="N45" s="485"/>
      <c r="O45" s="1"/>
      <c r="P45" s="1"/>
      <c r="Q45" s="1"/>
      <c r="R45" s="1"/>
    </row>
    <row r="46" spans="9:18" s="7" customFormat="1" ht="12.75" customHeight="1" x14ac:dyDescent="0.2">
      <c r="I46" s="485"/>
      <c r="J46" s="485"/>
      <c r="K46" s="485"/>
      <c r="L46" s="485"/>
      <c r="M46" s="485"/>
      <c r="N46" s="485"/>
      <c r="O46" s="1"/>
      <c r="P46" s="1"/>
      <c r="Q46" s="1"/>
      <c r="R46" s="1"/>
    </row>
    <row r="47" spans="9:18" s="7" customFormat="1" ht="12.75" customHeight="1" x14ac:dyDescent="0.2">
      <c r="I47" s="485"/>
      <c r="J47" s="485"/>
      <c r="K47" s="485"/>
      <c r="L47" s="485"/>
      <c r="M47" s="485"/>
      <c r="N47" s="485"/>
      <c r="O47" s="1"/>
      <c r="P47" s="1"/>
      <c r="Q47" s="1"/>
      <c r="R47" s="1"/>
    </row>
    <row r="48" spans="9:18" s="7" customFormat="1" ht="12.75" customHeight="1" x14ac:dyDescent="0.2">
      <c r="I48" s="485"/>
      <c r="J48" s="485"/>
      <c r="K48" s="485"/>
      <c r="L48" s="485"/>
      <c r="M48" s="485"/>
      <c r="N48" s="485"/>
      <c r="O48" s="1"/>
      <c r="P48" s="1"/>
      <c r="Q48" s="1"/>
      <c r="R48" s="1"/>
    </row>
    <row r="49" spans="9:18" s="7" customFormat="1" ht="12.75" customHeight="1" x14ac:dyDescent="0.2">
      <c r="I49" s="485"/>
      <c r="J49" s="485"/>
      <c r="K49" s="485"/>
      <c r="L49" s="485"/>
      <c r="M49" s="485"/>
      <c r="N49" s="485"/>
      <c r="O49" s="1"/>
      <c r="P49" s="1"/>
      <c r="Q49" s="1"/>
      <c r="R49" s="1"/>
    </row>
    <row r="50" spans="9:18" s="7" customFormat="1" ht="12.75" customHeight="1" x14ac:dyDescent="0.2">
      <c r="I50" s="485"/>
      <c r="J50" s="485"/>
      <c r="K50" s="485"/>
      <c r="L50" s="485"/>
      <c r="M50" s="485"/>
      <c r="N50" s="485"/>
      <c r="O50" s="1"/>
      <c r="P50" s="1"/>
      <c r="Q50" s="1"/>
      <c r="R50" s="1"/>
    </row>
    <row r="51" spans="9:18" s="7" customFormat="1" x14ac:dyDescent="0.2"/>
    <row r="52" spans="9:18" s="7" customFormat="1" x14ac:dyDescent="0.2"/>
    <row r="53" spans="9:18" s="7" customFormat="1" x14ac:dyDescent="0.2"/>
    <row r="54" spans="9:18" s="7" customFormat="1" x14ac:dyDescent="0.2"/>
    <row r="55" spans="9:18" s="7" customFormat="1" x14ac:dyDescent="0.2"/>
    <row r="56" spans="9:18" s="7" customFormat="1" x14ac:dyDescent="0.2"/>
    <row r="57" spans="9:18" s="7" customFormat="1" x14ac:dyDescent="0.2"/>
    <row r="58" spans="9:18" s="7" customFormat="1" x14ac:dyDescent="0.2"/>
    <row r="59" spans="9:18" s="7" customFormat="1" x14ac:dyDescent="0.2"/>
    <row r="60" spans="9:18" s="7" customFormat="1" x14ac:dyDescent="0.2"/>
    <row r="61" spans="9:18" s="7" customFormat="1" x14ac:dyDescent="0.2"/>
    <row r="62" spans="9:18" s="7" customFormat="1" x14ac:dyDescent="0.2"/>
    <row r="63" spans="9:18" s="7" customFormat="1" x14ac:dyDescent="0.2"/>
    <row r="64" spans="9:18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</sheetData>
  <mergeCells count="6">
    <mergeCell ref="A1:H1"/>
    <mergeCell ref="A3:A4"/>
    <mergeCell ref="B3:B4"/>
    <mergeCell ref="C3:F3"/>
    <mergeCell ref="A15:H15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AF188"/>
  <sheetViews>
    <sheetView view="pageBreakPreview" zoomScale="80" zoomScaleNormal="80" zoomScaleSheetLayoutView="80" zoomScalePageLayoutView="80" workbookViewId="0">
      <selection activeCell="A128" sqref="A128"/>
    </sheetView>
  </sheetViews>
  <sheetFormatPr defaultColWidth="9.140625" defaultRowHeight="15.75" x14ac:dyDescent="0.25"/>
  <cols>
    <col min="1" max="1" width="18.28515625" style="1" customWidth="1"/>
    <col min="2" max="2" width="10" style="1" customWidth="1"/>
    <col min="3" max="3" width="14.7109375" style="1" customWidth="1"/>
    <col min="4" max="4" width="14" style="1" customWidth="1"/>
    <col min="5" max="5" width="11.7109375" style="1" customWidth="1"/>
    <col min="6" max="6" width="15.140625" style="1" customWidth="1"/>
    <col min="7" max="7" width="11.85546875" style="1" customWidth="1"/>
    <col min="8" max="8" width="11.140625" style="3" customWidth="1"/>
    <col min="9" max="9" width="14.5703125" style="3" bestFit="1" customWidth="1"/>
    <col min="10" max="10" width="13.7109375" style="3" customWidth="1"/>
    <col min="11" max="11" width="10.28515625" style="1" customWidth="1"/>
    <col min="12" max="13" width="9.140625" style="1"/>
    <col min="14" max="15" width="10" style="1" bestFit="1" customWidth="1"/>
    <col min="16" max="16384" width="9.140625" style="1"/>
  </cols>
  <sheetData>
    <row r="1" spans="1:14" ht="27.75" customHeight="1" thickBot="1" x14ac:dyDescent="0.3">
      <c r="A1" s="1179" t="s">
        <v>345</v>
      </c>
      <c r="B1" s="1179"/>
      <c r="C1" s="1179"/>
      <c r="D1" s="1179"/>
      <c r="E1" s="1179"/>
      <c r="F1" s="1179"/>
      <c r="G1" s="1179"/>
      <c r="H1" s="1179"/>
      <c r="I1" s="1179"/>
      <c r="J1" s="1179"/>
      <c r="K1" s="300"/>
      <c r="L1" s="301"/>
      <c r="M1" s="301"/>
      <c r="N1" s="301"/>
    </row>
    <row r="2" spans="1:14" ht="22.5" customHeight="1" thickBot="1" x14ac:dyDescent="0.3">
      <c r="A2" s="1190"/>
      <c r="B2" s="1182" t="s">
        <v>210</v>
      </c>
      <c r="C2" s="1183"/>
      <c r="D2" s="1184"/>
      <c r="E2" s="1182" t="s">
        <v>52</v>
      </c>
      <c r="F2" s="1183"/>
      <c r="G2" s="1184"/>
      <c r="H2" s="1193" t="s">
        <v>22</v>
      </c>
      <c r="I2" s="1183"/>
      <c r="J2" s="1184"/>
      <c r="K2" s="302"/>
      <c r="L2" s="301"/>
      <c r="M2" s="301"/>
      <c r="N2" s="301"/>
    </row>
    <row r="3" spans="1:14" ht="14.25" x14ac:dyDescent="0.2">
      <c r="A3" s="1191"/>
      <c r="B3" s="1194" t="s">
        <v>20</v>
      </c>
      <c r="C3" s="1195" t="s">
        <v>23</v>
      </c>
      <c r="D3" s="1180" t="s">
        <v>701</v>
      </c>
      <c r="E3" s="1185" t="s">
        <v>20</v>
      </c>
      <c r="F3" s="1187" t="s">
        <v>23</v>
      </c>
      <c r="G3" s="1189" t="s">
        <v>701</v>
      </c>
      <c r="H3" s="1196" t="s">
        <v>20</v>
      </c>
      <c r="I3" s="1195" t="s">
        <v>23</v>
      </c>
      <c r="J3" s="1180" t="s">
        <v>701</v>
      </c>
      <c r="K3" s="303"/>
      <c r="L3" s="303"/>
      <c r="M3" s="303"/>
      <c r="N3" s="303"/>
    </row>
    <row r="4" spans="1:14" ht="50.25" customHeight="1" thickBot="1" x14ac:dyDescent="0.25">
      <c r="A4" s="1192"/>
      <c r="B4" s="1186"/>
      <c r="C4" s="1188"/>
      <c r="D4" s="1181"/>
      <c r="E4" s="1186"/>
      <c r="F4" s="1188"/>
      <c r="G4" s="1181"/>
      <c r="H4" s="1197"/>
      <c r="I4" s="1188"/>
      <c r="J4" s="1181"/>
      <c r="K4" s="303"/>
      <c r="L4" s="303"/>
      <c r="M4" s="303"/>
      <c r="N4" s="303"/>
    </row>
    <row r="5" spans="1:14" ht="16.5" hidden="1" x14ac:dyDescent="0.25">
      <c r="A5" s="626" t="s">
        <v>10</v>
      </c>
      <c r="B5" s="627">
        <v>2679.4</v>
      </c>
      <c r="C5" s="628">
        <v>101.1</v>
      </c>
      <c r="D5" s="629">
        <v>101.1</v>
      </c>
      <c r="E5" s="627">
        <v>1662.34</v>
      </c>
      <c r="F5" s="630">
        <f>E5/1645.8*100</f>
        <v>101.00498237938996</v>
      </c>
      <c r="G5" s="631">
        <f t="shared" ref="G5:G10" si="0">E5/1645.8*100</f>
        <v>101.00498237938996</v>
      </c>
      <c r="H5" s="627">
        <v>1506.8</v>
      </c>
      <c r="I5" s="628">
        <v>102.2</v>
      </c>
      <c r="J5" s="629">
        <v>102.2</v>
      </c>
      <c r="K5" s="303"/>
      <c r="L5" s="303"/>
      <c r="M5" s="303"/>
      <c r="N5" s="303"/>
    </row>
    <row r="6" spans="1:14" ht="16.5" hidden="1" x14ac:dyDescent="0.25">
      <c r="A6" s="632" t="s">
        <v>11</v>
      </c>
      <c r="B6" s="633">
        <v>2703.1</v>
      </c>
      <c r="C6" s="634">
        <v>100.9</v>
      </c>
      <c r="D6" s="635">
        <v>102</v>
      </c>
      <c r="E6" s="633">
        <v>1671.55</v>
      </c>
      <c r="F6" s="636">
        <f t="shared" ref="F6:F11" si="1">E6/E5*100</f>
        <v>100.55403828338368</v>
      </c>
      <c r="G6" s="637">
        <f t="shared" si="0"/>
        <v>101.56458864989671</v>
      </c>
      <c r="H6" s="633">
        <v>1524.3</v>
      </c>
      <c r="I6" s="634">
        <v>101.2</v>
      </c>
      <c r="J6" s="635">
        <v>103.4</v>
      </c>
      <c r="K6" s="303"/>
      <c r="L6" s="303"/>
      <c r="M6" s="303"/>
      <c r="N6" s="303"/>
    </row>
    <row r="7" spans="1:14" ht="16.5" hidden="1" x14ac:dyDescent="0.25">
      <c r="A7" s="632" t="s">
        <v>12</v>
      </c>
      <c r="B7" s="633">
        <v>2800.3</v>
      </c>
      <c r="C7" s="634">
        <v>103.6</v>
      </c>
      <c r="D7" s="635">
        <v>105.6</v>
      </c>
      <c r="E7" s="633">
        <v>1684.83</v>
      </c>
      <c r="F7" s="636">
        <f t="shared" si="1"/>
        <v>100.79447219646435</v>
      </c>
      <c r="G7" s="637">
        <f t="shared" si="0"/>
        <v>102.37149106817354</v>
      </c>
      <c r="H7" s="633">
        <v>1542.5</v>
      </c>
      <c r="I7" s="634">
        <v>101.2</v>
      </c>
      <c r="J7" s="635">
        <v>104.7</v>
      </c>
      <c r="K7" s="303"/>
      <c r="L7" s="303"/>
      <c r="M7" s="303"/>
      <c r="N7" s="303"/>
    </row>
    <row r="8" spans="1:14" ht="16.5" hidden="1" x14ac:dyDescent="0.25">
      <c r="A8" s="632" t="s">
        <v>13</v>
      </c>
      <c r="B8" s="633">
        <v>2903.6</v>
      </c>
      <c r="C8" s="634">
        <v>103.7</v>
      </c>
      <c r="D8" s="635">
        <v>109.5</v>
      </c>
      <c r="E8" s="633">
        <v>1703.7</v>
      </c>
      <c r="F8" s="636">
        <f t="shared" si="1"/>
        <v>101.11999430209578</v>
      </c>
      <c r="G8" s="637">
        <f t="shared" si="0"/>
        <v>103.51804593510757</v>
      </c>
      <c r="H8" s="633">
        <v>1555.4</v>
      </c>
      <c r="I8" s="634">
        <v>100.8</v>
      </c>
      <c r="J8" s="635">
        <v>105.5</v>
      </c>
      <c r="K8" s="303"/>
      <c r="L8" s="302"/>
      <c r="M8" s="302"/>
      <c r="N8" s="302"/>
    </row>
    <row r="9" spans="1:14" ht="16.5" hidden="1" x14ac:dyDescent="0.25">
      <c r="A9" s="632" t="s">
        <v>14</v>
      </c>
      <c r="B9" s="633">
        <v>2944.1</v>
      </c>
      <c r="C9" s="634">
        <v>101.4</v>
      </c>
      <c r="D9" s="635">
        <v>111.1</v>
      </c>
      <c r="E9" s="633">
        <v>1752.4</v>
      </c>
      <c r="F9" s="636">
        <f t="shared" si="1"/>
        <v>102.85848447496626</v>
      </c>
      <c r="G9" s="637">
        <f t="shared" si="0"/>
        <v>106.47709320695104</v>
      </c>
      <c r="H9" s="633">
        <v>1589.8</v>
      </c>
      <c r="I9" s="634">
        <v>102.2</v>
      </c>
      <c r="J9" s="635">
        <v>107.9</v>
      </c>
      <c r="K9" s="304"/>
      <c r="L9" s="304"/>
      <c r="M9" s="304"/>
      <c r="N9" s="304"/>
    </row>
    <row r="10" spans="1:14" ht="16.5" hidden="1" x14ac:dyDescent="0.25">
      <c r="A10" s="632" t="s">
        <v>15</v>
      </c>
      <c r="B10" s="633">
        <v>2989.1</v>
      </c>
      <c r="C10" s="634">
        <v>101.5</v>
      </c>
      <c r="D10" s="635">
        <v>112.8</v>
      </c>
      <c r="E10" s="633">
        <v>1769.4</v>
      </c>
      <c r="F10" s="636">
        <f t="shared" si="1"/>
        <v>100.97009815110705</v>
      </c>
      <c r="G10" s="637">
        <f t="shared" si="0"/>
        <v>107.5100255195042</v>
      </c>
      <c r="H10" s="633">
        <v>1666.3</v>
      </c>
      <c r="I10" s="634">
        <v>102.2</v>
      </c>
      <c r="J10" s="635">
        <v>113.1</v>
      </c>
      <c r="K10" s="304"/>
      <c r="L10" s="304"/>
      <c r="M10" s="304"/>
      <c r="N10" s="304"/>
    </row>
    <row r="11" spans="1:14" ht="16.5" hidden="1" x14ac:dyDescent="0.25">
      <c r="A11" s="632" t="s">
        <v>71</v>
      </c>
      <c r="B11" s="633">
        <v>2970.1</v>
      </c>
      <c r="C11" s="634">
        <v>99.4</v>
      </c>
      <c r="D11" s="635">
        <v>112</v>
      </c>
      <c r="E11" s="633">
        <v>1775.6</v>
      </c>
      <c r="F11" s="636">
        <f t="shared" si="1"/>
        <v>100.35040126596586</v>
      </c>
      <c r="G11" s="637">
        <f>E11/1645.8*100</f>
        <v>107.88674200996475</v>
      </c>
      <c r="H11" s="633">
        <v>1726.5</v>
      </c>
      <c r="I11" s="636">
        <f t="shared" ref="I11:I17" si="2">H11/H10*100</f>
        <v>103.61279481485927</v>
      </c>
      <c r="J11" s="637">
        <f>H11/1473.8*100</f>
        <v>117.14615280227983</v>
      </c>
      <c r="K11" s="304"/>
      <c r="L11" s="304"/>
      <c r="M11" s="304"/>
      <c r="N11" s="304"/>
    </row>
    <row r="12" spans="1:14" ht="16.5" hidden="1" x14ac:dyDescent="0.25">
      <c r="A12" s="632" t="s">
        <v>75</v>
      </c>
      <c r="B12" s="633">
        <v>2889.4</v>
      </c>
      <c r="C12" s="636">
        <f t="shared" ref="C12:C17" si="3">B12/B11*100</f>
        <v>97.282919767011222</v>
      </c>
      <c r="D12" s="638">
        <f>B12/2650.25*100</f>
        <v>109.0236770116027</v>
      </c>
      <c r="E12" s="633">
        <v>1783.1</v>
      </c>
      <c r="F12" s="636">
        <f t="shared" ref="F12:F17" si="4">E12/E11*100</f>
        <v>100.42239243072764</v>
      </c>
      <c r="G12" s="637">
        <f>E12/1645.8*100</f>
        <v>108.3424474419735</v>
      </c>
      <c r="H12" s="633">
        <v>1656.9</v>
      </c>
      <c r="I12" s="636">
        <f t="shared" si="2"/>
        <v>95.968722849695922</v>
      </c>
      <c r="J12" s="637">
        <f>H12/1473.8*100</f>
        <v>112.42366671190123</v>
      </c>
      <c r="K12" s="304"/>
      <c r="L12" s="304"/>
      <c r="M12" s="304"/>
      <c r="N12" s="304"/>
    </row>
    <row r="13" spans="1:14" ht="16.5" hidden="1" x14ac:dyDescent="0.25">
      <c r="A13" s="639" t="s">
        <v>81</v>
      </c>
      <c r="B13" s="640">
        <v>2726.8</v>
      </c>
      <c r="C13" s="641">
        <f t="shared" si="3"/>
        <v>94.372534090122514</v>
      </c>
      <c r="D13" s="642">
        <f>B13/2650.25*100</f>
        <v>102.88840675407982</v>
      </c>
      <c r="E13" s="640">
        <v>1718.9</v>
      </c>
      <c r="F13" s="641">
        <f t="shared" si="4"/>
        <v>96.399528910324733</v>
      </c>
      <c r="G13" s="643">
        <f>E13/1645.8*100</f>
        <v>104.44160894397862</v>
      </c>
      <c r="H13" s="640">
        <v>1640.4</v>
      </c>
      <c r="I13" s="641">
        <f t="shared" si="2"/>
        <v>99.004164403403948</v>
      </c>
      <c r="J13" s="643">
        <f>H13/1473.8*100</f>
        <v>111.30411181978559</v>
      </c>
      <c r="K13" s="304"/>
      <c r="L13" s="304"/>
      <c r="M13" s="304"/>
      <c r="N13" s="304"/>
    </row>
    <row r="14" spans="1:14" ht="16.5" hidden="1" x14ac:dyDescent="0.25">
      <c r="A14" s="639" t="s">
        <v>84</v>
      </c>
      <c r="B14" s="640">
        <v>2842.3</v>
      </c>
      <c r="C14" s="641">
        <f t="shared" si="3"/>
        <v>104.23573419392696</v>
      </c>
      <c r="D14" s="642">
        <f>B14/2650.25*100</f>
        <v>107.24648618054901</v>
      </c>
      <c r="E14" s="640">
        <v>1788.9</v>
      </c>
      <c r="F14" s="641">
        <f t="shared" si="4"/>
        <v>104.07237186572809</v>
      </c>
      <c r="G14" s="643">
        <f>E14/1645.8*100</f>
        <v>108.69485964272695</v>
      </c>
      <c r="H14" s="640">
        <v>1706.3</v>
      </c>
      <c r="I14" s="641">
        <f t="shared" si="2"/>
        <v>104.01731285052425</v>
      </c>
      <c r="J14" s="643">
        <f>H14/1473.8*100</f>
        <v>115.77554620708372</v>
      </c>
      <c r="K14" s="304"/>
      <c r="L14" s="304"/>
      <c r="M14" s="304"/>
      <c r="N14" s="304"/>
    </row>
    <row r="15" spans="1:14" ht="17.25" hidden="1" thickBot="1" x14ac:dyDescent="0.3">
      <c r="A15" s="639" t="s">
        <v>88</v>
      </c>
      <c r="B15" s="640">
        <v>2955.4</v>
      </c>
      <c r="C15" s="641">
        <f t="shared" si="3"/>
        <v>103.97917179748795</v>
      </c>
      <c r="D15" s="642">
        <f>B15/2650.25*100</f>
        <v>111.51400811244223</v>
      </c>
      <c r="E15" s="640">
        <v>1847.5</v>
      </c>
      <c r="F15" s="641">
        <f t="shared" si="4"/>
        <v>103.27575605120465</v>
      </c>
      <c r="G15" s="643">
        <f>E15/1645.8*100</f>
        <v>112.25543808482198</v>
      </c>
      <c r="H15" s="640">
        <v>1754.5</v>
      </c>
      <c r="I15" s="641">
        <f t="shared" si="2"/>
        <v>102.82482564613491</v>
      </c>
      <c r="J15" s="643">
        <f>H15/1473.8*100</f>
        <v>119.04600352829422</v>
      </c>
      <c r="K15" s="304"/>
      <c r="L15" s="304"/>
      <c r="M15" s="304"/>
      <c r="N15" s="304"/>
    </row>
    <row r="16" spans="1:14" ht="16.5" hidden="1" x14ac:dyDescent="0.25">
      <c r="A16" s="644" t="s">
        <v>90</v>
      </c>
      <c r="B16" s="627">
        <v>3026.4</v>
      </c>
      <c r="C16" s="630">
        <f t="shared" si="3"/>
        <v>102.40238208025987</v>
      </c>
      <c r="D16" s="645">
        <f>B16/B16*100</f>
        <v>100</v>
      </c>
      <c r="E16" s="646">
        <v>1922.04</v>
      </c>
      <c r="F16" s="630">
        <f t="shared" si="4"/>
        <v>104.03464140730716</v>
      </c>
      <c r="G16" s="631">
        <f>E16/E16*100</f>
        <v>100</v>
      </c>
      <c r="H16" s="646">
        <v>1802</v>
      </c>
      <c r="I16" s="630">
        <f t="shared" si="2"/>
        <v>102.70732402393845</v>
      </c>
      <c r="J16" s="631">
        <f>H16/H16*100</f>
        <v>100</v>
      </c>
      <c r="K16" s="304"/>
      <c r="L16" s="304"/>
      <c r="M16" s="304"/>
      <c r="N16" s="304"/>
    </row>
    <row r="17" spans="1:14" ht="16.5" hidden="1" x14ac:dyDescent="0.25">
      <c r="A17" s="647" t="s">
        <v>10</v>
      </c>
      <c r="B17" s="648">
        <v>3049.23</v>
      </c>
      <c r="C17" s="641">
        <f t="shared" si="3"/>
        <v>100.75436161776368</v>
      </c>
      <c r="D17" s="642">
        <f>B17/B16*100</f>
        <v>100.75436161776368</v>
      </c>
      <c r="E17" s="648">
        <v>2038.6</v>
      </c>
      <c r="F17" s="641">
        <f t="shared" si="4"/>
        <v>106.06438991904434</v>
      </c>
      <c r="G17" s="643">
        <f>E17/1922*100</f>
        <v>106.06659729448491</v>
      </c>
      <c r="H17" s="648">
        <v>1880</v>
      </c>
      <c r="I17" s="641">
        <f t="shared" si="2"/>
        <v>104.32852386237515</v>
      </c>
      <c r="J17" s="643">
        <f>H17/1802*100</f>
        <v>104.32852386237515</v>
      </c>
      <c r="K17" s="304"/>
      <c r="L17" s="304"/>
      <c r="M17" s="304"/>
      <c r="N17" s="304"/>
    </row>
    <row r="18" spans="1:14" ht="16.5" hidden="1" x14ac:dyDescent="0.25">
      <c r="A18" s="647" t="s">
        <v>11</v>
      </c>
      <c r="B18" s="648">
        <v>3222.24</v>
      </c>
      <c r="C18" s="641">
        <f t="shared" ref="C18:C23" si="5">B18/B17*100</f>
        <v>105.67389144144586</v>
      </c>
      <c r="D18" s="642">
        <f>B18/B16*100</f>
        <v>106.4710547184774</v>
      </c>
      <c r="E18" s="648">
        <v>2109.6</v>
      </c>
      <c r="F18" s="641">
        <f t="shared" ref="F18:F23" si="6">E18/E17*100</f>
        <v>103.48278230157952</v>
      </c>
      <c r="G18" s="643">
        <f>E18/E16*100</f>
        <v>109.75838171942311</v>
      </c>
      <c r="H18" s="648">
        <v>1941</v>
      </c>
      <c r="I18" s="641">
        <f t="shared" ref="I18:I23" si="7">H18/H17*100</f>
        <v>103.24468085106382</v>
      </c>
      <c r="J18" s="643">
        <f>H18/H16*100</f>
        <v>107.71365149833518</v>
      </c>
      <c r="K18" s="304"/>
      <c r="L18" s="304"/>
      <c r="M18" s="304"/>
      <c r="N18" s="304"/>
    </row>
    <row r="19" spans="1:14" ht="16.5" hidden="1" x14ac:dyDescent="0.25">
      <c r="A19" s="647" t="s">
        <v>12</v>
      </c>
      <c r="B19" s="648">
        <v>3317.51</v>
      </c>
      <c r="C19" s="641">
        <f t="shared" si="5"/>
        <v>102.95663885992354</v>
      </c>
      <c r="D19" s="642">
        <f>B19/B16*100</f>
        <v>109.61901929685436</v>
      </c>
      <c r="E19" s="648">
        <v>2179.4</v>
      </c>
      <c r="F19" s="641">
        <f t="shared" si="6"/>
        <v>103.3086841107319</v>
      </c>
      <c r="G19" s="643">
        <f>E19/E16*100</f>
        <v>113.38993985557013</v>
      </c>
      <c r="H19" s="648">
        <v>1993.5</v>
      </c>
      <c r="I19" s="641">
        <f t="shared" si="7"/>
        <v>102.7047913446677</v>
      </c>
      <c r="J19" s="643">
        <f>H19/H16*100</f>
        <v>110.62708102108768</v>
      </c>
      <c r="K19" s="304"/>
      <c r="L19" s="304"/>
      <c r="M19" s="304"/>
      <c r="N19" s="304"/>
    </row>
    <row r="20" spans="1:14" ht="16.5" hidden="1" x14ac:dyDescent="0.25">
      <c r="A20" s="649" t="s">
        <v>13</v>
      </c>
      <c r="B20" s="648">
        <v>3437.04</v>
      </c>
      <c r="C20" s="641">
        <f t="shared" si="5"/>
        <v>103.60300345741234</v>
      </c>
      <c r="D20" s="642">
        <f>B20/B16*100</f>
        <v>113.56859635210151</v>
      </c>
      <c r="E20" s="648">
        <v>2274.83</v>
      </c>
      <c r="F20" s="641">
        <f t="shared" si="6"/>
        <v>104.37872809030007</v>
      </c>
      <c r="G20" s="643">
        <f>E20/E16*100</f>
        <v>118.35497700360034</v>
      </c>
      <c r="H20" s="640">
        <v>2070.3000000000002</v>
      </c>
      <c r="I20" s="641">
        <f t="shared" si="7"/>
        <v>103.85252069224981</v>
      </c>
      <c r="J20" s="643">
        <f>H20/H16*100</f>
        <v>114.88901220865706</v>
      </c>
      <c r="K20" s="304"/>
      <c r="L20" s="304"/>
      <c r="M20" s="304"/>
      <c r="N20" s="304"/>
    </row>
    <row r="21" spans="1:14" ht="16.5" hidden="1" x14ac:dyDescent="0.25">
      <c r="A21" s="650" t="s">
        <v>14</v>
      </c>
      <c r="B21" s="651">
        <v>3674.67</v>
      </c>
      <c r="C21" s="636">
        <f t="shared" si="5"/>
        <v>106.91379791913972</v>
      </c>
      <c r="D21" s="638">
        <f>B21/B16*100</f>
        <v>121.42049960348929</v>
      </c>
      <c r="E21" s="651">
        <v>2357.1</v>
      </c>
      <c r="F21" s="636">
        <f t="shared" si="6"/>
        <v>103.61653398275914</v>
      </c>
      <c r="G21" s="637">
        <f>E21/E16*100</f>
        <v>122.63532496722232</v>
      </c>
      <c r="H21" s="633">
        <v>2155.1999999999998</v>
      </c>
      <c r="I21" s="636">
        <f t="shared" si="7"/>
        <v>104.10085494855817</v>
      </c>
      <c r="J21" s="637">
        <f>H21/H16*100</f>
        <v>119.60044395116536</v>
      </c>
      <c r="K21" s="304"/>
      <c r="L21" s="304"/>
      <c r="M21" s="304"/>
      <c r="N21" s="304"/>
    </row>
    <row r="22" spans="1:14" ht="16.5" hidden="1" x14ac:dyDescent="0.25">
      <c r="A22" s="649" t="s">
        <v>15</v>
      </c>
      <c r="B22" s="648">
        <v>3705.87</v>
      </c>
      <c r="C22" s="641">
        <f t="shared" si="5"/>
        <v>100.84905583358506</v>
      </c>
      <c r="D22" s="642">
        <f>B22/B16*100</f>
        <v>122.45142743854083</v>
      </c>
      <c r="E22" s="648">
        <v>2355.83</v>
      </c>
      <c r="F22" s="641">
        <f t="shared" si="6"/>
        <v>99.946120232489079</v>
      </c>
      <c r="G22" s="643">
        <f>E22/E16*100</f>
        <v>122.56924933924371</v>
      </c>
      <c r="H22" s="640">
        <v>2173.9</v>
      </c>
      <c r="I22" s="641">
        <f t="shared" si="7"/>
        <v>100.86766889383819</v>
      </c>
      <c r="J22" s="643">
        <f>H22/H16*100</f>
        <v>120.63817980022198</v>
      </c>
      <c r="K22" s="304"/>
      <c r="L22" s="304"/>
      <c r="M22" s="304"/>
      <c r="N22" s="304"/>
    </row>
    <row r="23" spans="1:14" ht="16.5" hidden="1" x14ac:dyDescent="0.25">
      <c r="A23" s="649" t="s">
        <v>71</v>
      </c>
      <c r="B23" s="648">
        <v>3734.85</v>
      </c>
      <c r="C23" s="641">
        <f t="shared" si="5"/>
        <v>100.78200260667536</v>
      </c>
      <c r="D23" s="642">
        <f>B23/B16*100</f>
        <v>123.40900079302139</v>
      </c>
      <c r="E23" s="648">
        <v>2382.3000000000002</v>
      </c>
      <c r="F23" s="641">
        <f t="shared" si="6"/>
        <v>101.12359550561798</v>
      </c>
      <c r="G23" s="643">
        <f>E23/E16*100</f>
        <v>123.94643191608917</v>
      </c>
      <c r="H23" s="640">
        <v>2147.4</v>
      </c>
      <c r="I23" s="641">
        <f t="shared" si="7"/>
        <v>98.780992685956122</v>
      </c>
      <c r="J23" s="643">
        <f>H23/H16*100</f>
        <v>119.16759156492786</v>
      </c>
      <c r="K23" s="304"/>
      <c r="L23" s="304"/>
      <c r="M23" s="304"/>
      <c r="N23" s="304"/>
    </row>
    <row r="24" spans="1:14" ht="16.5" hidden="1" x14ac:dyDescent="0.25">
      <c r="A24" s="649" t="s">
        <v>75</v>
      </c>
      <c r="B24" s="651">
        <v>3311.01</v>
      </c>
      <c r="C24" s="636">
        <f t="shared" ref="C24:C31" si="8">B24/B23*100</f>
        <v>88.651753082453126</v>
      </c>
      <c r="D24" s="638">
        <f>B24/B16*100</f>
        <v>109.40424266455196</v>
      </c>
      <c r="E24" s="651">
        <v>2262.54</v>
      </c>
      <c r="F24" s="636">
        <f t="shared" ref="F24:F34" si="9">E24/E23*100</f>
        <v>94.972925324266456</v>
      </c>
      <c r="G24" s="637">
        <f>E24/E16*100</f>
        <v>117.71555222576013</v>
      </c>
      <c r="H24" s="633">
        <v>2068.1</v>
      </c>
      <c r="I24" s="636">
        <f t="shared" ref="I24:I31" si="10">H24/H23*100</f>
        <v>96.307162149576214</v>
      </c>
      <c r="J24" s="637">
        <f>H24/H16*100</f>
        <v>114.76692563817979</v>
      </c>
      <c r="K24" s="304"/>
      <c r="L24" s="304"/>
      <c r="M24" s="304"/>
      <c r="N24" s="304"/>
    </row>
    <row r="25" spans="1:14" ht="16.5" hidden="1" x14ac:dyDescent="0.25">
      <c r="A25" s="649" t="s">
        <v>81</v>
      </c>
      <c r="B25" s="648">
        <v>3270.26</v>
      </c>
      <c r="C25" s="641">
        <f t="shared" si="8"/>
        <v>98.769257718943777</v>
      </c>
      <c r="D25" s="642">
        <f>B25/B16*100</f>
        <v>108.05775839280993</v>
      </c>
      <c r="E25" s="648">
        <v>2196.8000000000002</v>
      </c>
      <c r="F25" s="641">
        <f t="shared" si="9"/>
        <v>97.094416010324693</v>
      </c>
      <c r="G25" s="643">
        <f>E25/E16*100</f>
        <v>114.29522798693057</v>
      </c>
      <c r="H25" s="640">
        <v>2037.8</v>
      </c>
      <c r="I25" s="641">
        <f t="shared" si="10"/>
        <v>98.534887094434509</v>
      </c>
      <c r="J25" s="643">
        <f>H25/H16*100</f>
        <v>113.08546059933407</v>
      </c>
      <c r="K25" s="304"/>
      <c r="L25" s="304"/>
      <c r="M25" s="304"/>
      <c r="N25" s="304"/>
    </row>
    <row r="26" spans="1:14" ht="16.5" hidden="1" x14ac:dyDescent="0.25">
      <c r="A26" s="649" t="s">
        <v>84</v>
      </c>
      <c r="B26" s="648">
        <v>3404.45</v>
      </c>
      <c r="C26" s="641">
        <f t="shared" si="8"/>
        <v>104.10334346504557</v>
      </c>
      <c r="D26" s="642">
        <f>B26/B16*100</f>
        <v>112.49173936029607</v>
      </c>
      <c r="E26" s="648">
        <v>2201.81</v>
      </c>
      <c r="F26" s="641">
        <f t="shared" si="9"/>
        <v>100.22805899490166</v>
      </c>
      <c r="G26" s="643">
        <f>E26/E16*100</f>
        <v>114.55588853509812</v>
      </c>
      <c r="H26" s="640">
        <v>2066.8000000000002</v>
      </c>
      <c r="I26" s="641">
        <f t="shared" si="10"/>
        <v>101.42310334674652</v>
      </c>
      <c r="J26" s="643">
        <f>H26/H16*100</f>
        <v>114.69478357380689</v>
      </c>
      <c r="K26" s="304"/>
      <c r="L26" s="304"/>
      <c r="M26" s="304"/>
      <c r="N26" s="304"/>
    </row>
    <row r="27" spans="1:14" ht="17.25" hidden="1" thickBot="1" x14ac:dyDescent="0.3">
      <c r="A27" s="649" t="s">
        <v>88</v>
      </c>
      <c r="B27" s="648">
        <v>3476.63</v>
      </c>
      <c r="C27" s="641">
        <f>B27/B26*100</f>
        <v>102.12016625299241</v>
      </c>
      <c r="D27" s="642">
        <f>B27/B16*100</f>
        <v>114.87675125561722</v>
      </c>
      <c r="E27" s="648">
        <v>2225.09</v>
      </c>
      <c r="F27" s="641">
        <f>E27/E26*100</f>
        <v>101.05731193881398</v>
      </c>
      <c r="G27" s="643">
        <f>E27/E16*100</f>
        <v>115.76710162119417</v>
      </c>
      <c r="H27" s="640">
        <v>2093.5</v>
      </c>
      <c r="I27" s="641">
        <f>H27/H26*100</f>
        <v>101.2918521385717</v>
      </c>
      <c r="J27" s="643">
        <f>H27/H16*100</f>
        <v>116.1764705882353</v>
      </c>
      <c r="K27" s="304"/>
      <c r="L27" s="304"/>
      <c r="M27" s="304"/>
      <c r="N27" s="304"/>
    </row>
    <row r="28" spans="1:14" ht="16.5" hidden="1" x14ac:dyDescent="0.25">
      <c r="A28" s="652" t="s">
        <v>95</v>
      </c>
      <c r="B28" s="646">
        <v>3437.58</v>
      </c>
      <c r="C28" s="630">
        <f>B28/B27*100</f>
        <v>98.876785852966805</v>
      </c>
      <c r="D28" s="631">
        <v>120.1</v>
      </c>
      <c r="E28" s="653">
        <v>2241.8000000000002</v>
      </c>
      <c r="F28" s="630">
        <f>E28/E27*100</f>
        <v>100.75098085920121</v>
      </c>
      <c r="G28" s="654">
        <f>E28/E16*100</f>
        <v>116.63649039562134</v>
      </c>
      <c r="H28" s="655">
        <v>2116.4</v>
      </c>
      <c r="I28" s="630">
        <f>H28/H27*100</f>
        <v>101.09386195366612</v>
      </c>
      <c r="J28" s="631">
        <f>H28/H16*100</f>
        <v>117.44728079911211</v>
      </c>
      <c r="K28" s="304"/>
      <c r="L28" s="304"/>
      <c r="M28" s="304"/>
      <c r="N28" s="304"/>
    </row>
    <row r="29" spans="1:14" ht="16.5" hidden="1" x14ac:dyDescent="0.25">
      <c r="A29" s="656" t="s">
        <v>10</v>
      </c>
      <c r="B29" s="651">
        <v>3458.68</v>
      </c>
      <c r="C29" s="636">
        <f>B29/B28*100</f>
        <v>100.61380389692749</v>
      </c>
      <c r="D29" s="637">
        <f t="shared" ref="D29:D34" si="11">B29/B$28*100</f>
        <v>100.61380389692749</v>
      </c>
      <c r="E29" s="657">
        <v>2295.15</v>
      </c>
      <c r="F29" s="636">
        <f>E29/E28*100</f>
        <v>102.37978410206084</v>
      </c>
      <c r="G29" s="658">
        <f t="shared" ref="G29:G34" si="12">E29/E$28*100</f>
        <v>102.37978410206084</v>
      </c>
      <c r="H29" s="633">
        <v>2159.42</v>
      </c>
      <c r="I29" s="636">
        <f>H29/H28*100</f>
        <v>102.03269703269704</v>
      </c>
      <c r="J29" s="637">
        <f t="shared" ref="J29:J34" si="13">H29/H$28*100</f>
        <v>102.03269703269704</v>
      </c>
      <c r="K29" s="304"/>
      <c r="L29" s="304"/>
      <c r="M29" s="304"/>
      <c r="N29" s="304"/>
    </row>
    <row r="30" spans="1:14" ht="16.5" hidden="1" x14ac:dyDescent="0.25">
      <c r="A30" s="656" t="s">
        <v>11</v>
      </c>
      <c r="B30" s="651">
        <v>3610.8</v>
      </c>
      <c r="C30" s="636">
        <f t="shared" si="8"/>
        <v>104.39820972162792</v>
      </c>
      <c r="D30" s="637">
        <f t="shared" si="11"/>
        <v>105.0390100012218</v>
      </c>
      <c r="E30" s="657">
        <v>2360.09</v>
      </c>
      <c r="F30" s="636">
        <f t="shared" si="9"/>
        <v>102.82944469860358</v>
      </c>
      <c r="G30" s="658">
        <f t="shared" si="12"/>
        <v>105.27656347577839</v>
      </c>
      <c r="H30" s="633">
        <v>2190.87</v>
      </c>
      <c r="I30" s="636">
        <f t="shared" si="10"/>
        <v>101.45640959146436</v>
      </c>
      <c r="J30" s="637">
        <f t="shared" si="13"/>
        <v>103.51871101871102</v>
      </c>
      <c r="K30" s="304"/>
      <c r="L30" s="304"/>
      <c r="M30" s="304"/>
      <c r="N30" s="304"/>
    </row>
    <row r="31" spans="1:14" ht="16.5" hidden="1" x14ac:dyDescent="0.25">
      <c r="A31" s="656" t="s">
        <v>12</v>
      </c>
      <c r="B31" s="651">
        <v>3757.48</v>
      </c>
      <c r="C31" s="636">
        <f t="shared" si="8"/>
        <v>104.06225767143016</v>
      </c>
      <c r="D31" s="637">
        <f t="shared" si="11"/>
        <v>109.30596524299072</v>
      </c>
      <c r="E31" s="657">
        <v>2423.02</v>
      </c>
      <c r="F31" s="636">
        <f t="shared" si="9"/>
        <v>102.66642373807777</v>
      </c>
      <c r="G31" s="658">
        <f t="shared" si="12"/>
        <v>108.08368275492906</v>
      </c>
      <c r="H31" s="633">
        <v>2204.0500000000002</v>
      </c>
      <c r="I31" s="636">
        <f t="shared" si="10"/>
        <v>100.60158749720432</v>
      </c>
      <c r="J31" s="637">
        <f t="shared" si="13"/>
        <v>104.14146664146664</v>
      </c>
      <c r="K31" s="304"/>
      <c r="L31" s="304"/>
      <c r="M31" s="304"/>
      <c r="N31" s="304"/>
    </row>
    <row r="32" spans="1:14" ht="16.5" hidden="1" x14ac:dyDescent="0.25">
      <c r="A32" s="656" t="s">
        <v>13</v>
      </c>
      <c r="B32" s="651">
        <v>3814.09</v>
      </c>
      <c r="C32" s="636">
        <f t="shared" ref="C32:C37" si="14">B32/B31*100</f>
        <v>101.50659484548154</v>
      </c>
      <c r="D32" s="637">
        <f t="shared" si="11"/>
        <v>110.95276328114548</v>
      </c>
      <c r="E32" s="657">
        <v>2406.36</v>
      </c>
      <c r="F32" s="636">
        <f t="shared" si="9"/>
        <v>99.312428291966228</v>
      </c>
      <c r="G32" s="658">
        <f t="shared" si="12"/>
        <v>107.34052993130521</v>
      </c>
      <c r="H32" s="633">
        <v>2212.92</v>
      </c>
      <c r="I32" s="636">
        <f t="shared" ref="I32:I37" si="15">H32/H31*100</f>
        <v>100.40244096095823</v>
      </c>
      <c r="J32" s="637">
        <f t="shared" si="13"/>
        <v>104.56057456057455</v>
      </c>
      <c r="K32" s="304"/>
      <c r="L32" s="304"/>
      <c r="M32" s="304"/>
      <c r="N32" s="304"/>
    </row>
    <row r="33" spans="1:14" ht="16.5" hidden="1" x14ac:dyDescent="0.25">
      <c r="A33" s="659" t="s">
        <v>14</v>
      </c>
      <c r="B33" s="648">
        <v>3947.2</v>
      </c>
      <c r="C33" s="641">
        <f t="shared" si="14"/>
        <v>103.48995435346306</v>
      </c>
      <c r="D33" s="643">
        <f t="shared" si="11"/>
        <v>114.82496407356338</v>
      </c>
      <c r="E33" s="660">
        <v>2406.1</v>
      </c>
      <c r="F33" s="661">
        <f t="shared" si="9"/>
        <v>99.989195299123978</v>
      </c>
      <c r="G33" s="662">
        <f t="shared" si="12"/>
        <v>107.32893210812739</v>
      </c>
      <c r="H33" s="663">
        <v>2240.4</v>
      </c>
      <c r="I33" s="641">
        <f t="shared" si="15"/>
        <v>101.2417981671276</v>
      </c>
      <c r="J33" s="643">
        <f t="shared" si="13"/>
        <v>105.85900585900585</v>
      </c>
      <c r="K33" s="304"/>
      <c r="L33" s="304"/>
      <c r="M33" s="304"/>
      <c r="N33" s="304"/>
    </row>
    <row r="34" spans="1:14" ht="16.5" hidden="1" x14ac:dyDescent="0.25">
      <c r="A34" s="656" t="s">
        <v>15</v>
      </c>
      <c r="B34" s="651">
        <v>3926.3</v>
      </c>
      <c r="C34" s="636">
        <f t="shared" si="14"/>
        <v>99.470510741791657</v>
      </c>
      <c r="D34" s="637">
        <f t="shared" si="11"/>
        <v>114.21697822305228</v>
      </c>
      <c r="E34" s="657">
        <v>2410.9299999999998</v>
      </c>
      <c r="F34" s="664">
        <f t="shared" si="9"/>
        <v>100.20073978637629</v>
      </c>
      <c r="G34" s="658">
        <f t="shared" si="12"/>
        <v>107.54438397716119</v>
      </c>
      <c r="H34" s="633">
        <v>2270.63</v>
      </c>
      <c r="I34" s="636">
        <f t="shared" si="15"/>
        <v>101.34931262274594</v>
      </c>
      <c r="J34" s="637">
        <f t="shared" si="13"/>
        <v>107.28737478737477</v>
      </c>
      <c r="K34" s="304"/>
      <c r="L34" s="304"/>
      <c r="M34" s="304"/>
      <c r="N34" s="304"/>
    </row>
    <row r="35" spans="1:14" ht="16.5" hidden="1" x14ac:dyDescent="0.25">
      <c r="A35" s="656" t="s">
        <v>71</v>
      </c>
      <c r="B35" s="651">
        <v>3709.52</v>
      </c>
      <c r="C35" s="636">
        <f t="shared" si="14"/>
        <v>94.478771362351324</v>
      </c>
      <c r="D35" s="637">
        <f>B35/B$28*100</f>
        <v>107.91079771234415</v>
      </c>
      <c r="E35" s="657">
        <v>2423.37</v>
      </c>
      <c r="F35" s="636">
        <f t="shared" ref="F35:F40" si="16">E35/E34*100</f>
        <v>100.51598345866533</v>
      </c>
      <c r="G35" s="658">
        <f>E35/E$28*100</f>
        <v>108.09929520920687</v>
      </c>
      <c r="H35" s="665">
        <v>2305.1999999999998</v>
      </c>
      <c r="I35" s="636">
        <f t="shared" si="15"/>
        <v>101.52248494911103</v>
      </c>
      <c r="J35" s="637">
        <f>H35/H$28*100</f>
        <v>108.92080892080891</v>
      </c>
      <c r="K35" s="304"/>
      <c r="L35" s="304"/>
      <c r="M35" s="304"/>
      <c r="N35" s="304"/>
    </row>
    <row r="36" spans="1:14" ht="16.5" hidden="1" x14ac:dyDescent="0.25">
      <c r="A36" s="656" t="s">
        <v>75</v>
      </c>
      <c r="B36" s="651">
        <v>3718.28</v>
      </c>
      <c r="C36" s="636">
        <f t="shared" si="14"/>
        <v>100.23614915137269</v>
      </c>
      <c r="D36" s="637">
        <f>B36/B$28*100</f>
        <v>108.16562814538135</v>
      </c>
      <c r="E36" s="657">
        <v>2428.86</v>
      </c>
      <c r="F36" s="636">
        <f t="shared" si="16"/>
        <v>100.22654402753193</v>
      </c>
      <c r="G36" s="658">
        <f>E36/E$28*100</f>
        <v>108.34418770630742</v>
      </c>
      <c r="H36" s="665">
        <v>2225.67</v>
      </c>
      <c r="I36" s="636">
        <f t="shared" si="15"/>
        <v>96.549973971889642</v>
      </c>
      <c r="J36" s="637">
        <f>H36/H$28*100</f>
        <v>105.16301266301267</v>
      </c>
      <c r="K36" s="304"/>
      <c r="L36" s="304"/>
      <c r="M36" s="304"/>
      <c r="N36" s="304"/>
    </row>
    <row r="37" spans="1:14" ht="16.5" hidden="1" x14ac:dyDescent="0.25">
      <c r="A37" s="666" t="s">
        <v>81</v>
      </c>
      <c r="B37" s="651">
        <v>3475.35</v>
      </c>
      <c r="C37" s="636">
        <f t="shared" si="14"/>
        <v>93.466602837871278</v>
      </c>
      <c r="D37" s="637">
        <f>B37/B$28*100</f>
        <v>101.09873806573229</v>
      </c>
      <c r="E37" s="657">
        <v>2313.62</v>
      </c>
      <c r="F37" s="636">
        <f t="shared" si="16"/>
        <v>95.25538730103834</v>
      </c>
      <c r="G37" s="637">
        <f>E37/E$28*100</f>
        <v>103.20367561780711</v>
      </c>
      <c r="H37" s="651">
        <v>2139.96</v>
      </c>
      <c r="I37" s="636">
        <f t="shared" si="15"/>
        <v>96.149024788041345</v>
      </c>
      <c r="J37" s="637">
        <f>H37/H$28*100</f>
        <v>101.11321111321112</v>
      </c>
      <c r="K37" s="304"/>
      <c r="L37" s="304"/>
      <c r="M37" s="304"/>
      <c r="N37" s="304"/>
    </row>
    <row r="38" spans="1:14" ht="16.5" hidden="1" x14ac:dyDescent="0.25">
      <c r="A38" s="666" t="s">
        <v>84</v>
      </c>
      <c r="B38" s="651">
        <v>3484.3</v>
      </c>
      <c r="C38" s="636">
        <f t="shared" ref="C38:C43" si="17">B38/B37*100</f>
        <v>100.25752801876071</v>
      </c>
      <c r="D38" s="637">
        <f>B38/B$28*100</f>
        <v>101.35909564286504</v>
      </c>
      <c r="E38" s="657">
        <v>2259.6999999999998</v>
      </c>
      <c r="F38" s="636">
        <f t="shared" si="16"/>
        <v>97.669453064893972</v>
      </c>
      <c r="G38" s="637">
        <f>E38/E$28*100</f>
        <v>100.79846551877954</v>
      </c>
      <c r="H38" s="651">
        <v>2101.3000000000002</v>
      </c>
      <c r="I38" s="636">
        <f t="shared" ref="I38:I43" si="18">H38/H37*100</f>
        <v>98.193424176152831</v>
      </c>
      <c r="J38" s="637">
        <f>H38/H$28*100</f>
        <v>99.286524286524298</v>
      </c>
      <c r="K38" s="304"/>
      <c r="L38" s="304"/>
      <c r="M38" s="304"/>
      <c r="N38" s="304"/>
    </row>
    <row r="39" spans="1:14" ht="17.25" hidden="1" thickBot="1" x14ac:dyDescent="0.3">
      <c r="A39" s="667" t="s">
        <v>88</v>
      </c>
      <c r="B39" s="668">
        <v>3509.28</v>
      </c>
      <c r="C39" s="669">
        <f t="shared" si="17"/>
        <v>100.71693022988835</v>
      </c>
      <c r="D39" s="670">
        <f>B39/B$28*100</f>
        <v>102.0857696402702</v>
      </c>
      <c r="E39" s="671">
        <v>2268.39</v>
      </c>
      <c r="F39" s="669">
        <f t="shared" si="16"/>
        <v>100.38456432269771</v>
      </c>
      <c r="G39" s="670">
        <f>E39/E$28*100</f>
        <v>101.1861004549915</v>
      </c>
      <c r="H39" s="668">
        <v>2107.6999999999998</v>
      </c>
      <c r="I39" s="669">
        <f t="shared" si="18"/>
        <v>100.30457335934895</v>
      </c>
      <c r="J39" s="670">
        <f>H39/H$28*100</f>
        <v>99.58892458892457</v>
      </c>
      <c r="K39" s="304"/>
      <c r="L39" s="304"/>
      <c r="M39" s="304"/>
      <c r="N39" s="304"/>
    </row>
    <row r="40" spans="1:14" ht="16.5" hidden="1" x14ac:dyDescent="0.2">
      <c r="A40" s="652" t="s">
        <v>114</v>
      </c>
      <c r="B40" s="672">
        <v>3484.4</v>
      </c>
      <c r="C40" s="673">
        <f t="shared" si="17"/>
        <v>99.291022659918838</v>
      </c>
      <c r="D40" s="674">
        <f t="shared" ref="D40:D45" si="19">B40/B$40*100</f>
        <v>100</v>
      </c>
      <c r="E40" s="675">
        <v>2298.23</v>
      </c>
      <c r="F40" s="673">
        <f t="shared" si="16"/>
        <v>101.31547044379494</v>
      </c>
      <c r="G40" s="676">
        <f t="shared" ref="G40:G45" si="20">E40/E$40*100</f>
        <v>100</v>
      </c>
      <c r="H40" s="672">
        <v>2131</v>
      </c>
      <c r="I40" s="673">
        <f t="shared" si="18"/>
        <v>101.10547041799119</v>
      </c>
      <c r="J40" s="674">
        <f t="shared" ref="J40:J45" si="21">H40/H$40*100</f>
        <v>100</v>
      </c>
      <c r="K40" s="304"/>
      <c r="L40" s="304"/>
      <c r="M40" s="304"/>
      <c r="N40" s="304"/>
    </row>
    <row r="41" spans="1:14" ht="16.5" hidden="1" x14ac:dyDescent="0.25">
      <c r="A41" s="656" t="s">
        <v>10</v>
      </c>
      <c r="B41" s="651">
        <v>3582.03</v>
      </c>
      <c r="C41" s="636">
        <f t="shared" si="17"/>
        <v>102.80191711628974</v>
      </c>
      <c r="D41" s="677">
        <f t="shared" si="19"/>
        <v>102.80191711628974</v>
      </c>
      <c r="E41" s="657">
        <v>2348.34</v>
      </c>
      <c r="F41" s="636">
        <f t="shared" ref="F41:F46" si="22">E41/E40*100</f>
        <v>102.18037359185112</v>
      </c>
      <c r="G41" s="678">
        <f t="shared" si="20"/>
        <v>102.18037359185112</v>
      </c>
      <c r="H41" s="679">
        <v>2192.7199999999998</v>
      </c>
      <c r="I41" s="636">
        <f t="shared" si="18"/>
        <v>102.89629282027218</v>
      </c>
      <c r="J41" s="677">
        <f t="shared" si="21"/>
        <v>102.89629282027218</v>
      </c>
      <c r="K41" s="304"/>
      <c r="L41" s="304"/>
      <c r="M41" s="304"/>
      <c r="N41" s="304"/>
    </row>
    <row r="42" spans="1:14" ht="16.5" hidden="1" x14ac:dyDescent="0.25">
      <c r="A42" s="656" t="s">
        <v>11</v>
      </c>
      <c r="B42" s="651">
        <v>3667.61</v>
      </c>
      <c r="C42" s="636">
        <f t="shared" si="17"/>
        <v>102.38914805291972</v>
      </c>
      <c r="D42" s="677">
        <f t="shared" si="19"/>
        <v>105.25800711743771</v>
      </c>
      <c r="E42" s="657">
        <v>2397.3200000000002</v>
      </c>
      <c r="F42" s="636">
        <f t="shared" si="22"/>
        <v>102.08572864236014</v>
      </c>
      <c r="G42" s="678">
        <f t="shared" si="20"/>
        <v>104.31157891072695</v>
      </c>
      <c r="H42" s="679">
        <v>2239.67</v>
      </c>
      <c r="I42" s="636">
        <f t="shared" si="18"/>
        <v>102.14117625597432</v>
      </c>
      <c r="J42" s="677">
        <f t="shared" si="21"/>
        <v>105.09948381041765</v>
      </c>
      <c r="K42" s="304"/>
      <c r="L42" s="304"/>
      <c r="M42" s="304"/>
      <c r="N42" s="304"/>
    </row>
    <row r="43" spans="1:14" ht="16.5" hidden="1" x14ac:dyDescent="0.25">
      <c r="A43" s="656" t="s">
        <v>12</v>
      </c>
      <c r="B43" s="651">
        <v>3761.96</v>
      </c>
      <c r="C43" s="636">
        <f t="shared" si="17"/>
        <v>102.57251997895087</v>
      </c>
      <c r="D43" s="677">
        <f t="shared" si="19"/>
        <v>107.96579037997932</v>
      </c>
      <c r="E43" s="657">
        <v>2457.02</v>
      </c>
      <c r="F43" s="636">
        <f t="shared" si="22"/>
        <v>102.49028081357514</v>
      </c>
      <c r="G43" s="678">
        <f t="shared" si="20"/>
        <v>106.9092301466781</v>
      </c>
      <c r="H43" s="679">
        <v>2272.67</v>
      </c>
      <c r="I43" s="636">
        <f t="shared" si="18"/>
        <v>101.47343135372621</v>
      </c>
      <c r="J43" s="677">
        <f t="shared" si="21"/>
        <v>106.64805255748475</v>
      </c>
      <c r="K43" s="304"/>
      <c r="L43" s="304"/>
      <c r="M43" s="304"/>
      <c r="N43" s="304"/>
    </row>
    <row r="44" spans="1:14" ht="16.5" hidden="1" x14ac:dyDescent="0.25">
      <c r="A44" s="656" t="s">
        <v>13</v>
      </c>
      <c r="B44" s="651">
        <v>3809.35</v>
      </c>
      <c r="C44" s="636">
        <f t="shared" ref="C44:C49" si="23">B44/B43*100</f>
        <v>101.2597156801242</v>
      </c>
      <c r="D44" s="677">
        <f t="shared" si="19"/>
        <v>109.32585237056594</v>
      </c>
      <c r="E44" s="657">
        <v>2470.25</v>
      </c>
      <c r="F44" s="636">
        <f t="shared" si="22"/>
        <v>100.53845715541591</v>
      </c>
      <c r="G44" s="678">
        <f t="shared" si="20"/>
        <v>107.48489054620293</v>
      </c>
      <c r="H44" s="679">
        <v>2282.61</v>
      </c>
      <c r="I44" s="636">
        <f t="shared" ref="I44:I49" si="24">H44/H43*100</f>
        <v>100.43737102174974</v>
      </c>
      <c r="J44" s="677">
        <f t="shared" si="21"/>
        <v>107.11450023463162</v>
      </c>
      <c r="K44" s="304"/>
      <c r="L44" s="304"/>
      <c r="M44" s="304"/>
      <c r="N44" s="304"/>
    </row>
    <row r="45" spans="1:14" ht="16.5" hidden="1" x14ac:dyDescent="0.2">
      <c r="A45" s="680" t="s">
        <v>14</v>
      </c>
      <c r="B45" s="679">
        <v>3854.5</v>
      </c>
      <c r="C45" s="681">
        <f t="shared" si="23"/>
        <v>101.18524157664694</v>
      </c>
      <c r="D45" s="677">
        <f t="shared" si="19"/>
        <v>110.62162782688554</v>
      </c>
      <c r="E45" s="682">
        <v>2532.1999999999998</v>
      </c>
      <c r="F45" s="681">
        <f t="shared" si="22"/>
        <v>102.50784333569476</v>
      </c>
      <c r="G45" s="678">
        <f t="shared" si="20"/>
        <v>110.18044321064471</v>
      </c>
      <c r="H45" s="679">
        <v>2316.8000000000002</v>
      </c>
      <c r="I45" s="681">
        <f t="shared" si="24"/>
        <v>101.49784676313519</v>
      </c>
      <c r="J45" s="677">
        <f t="shared" si="21"/>
        <v>108.71891130924449</v>
      </c>
      <c r="K45" s="304"/>
      <c r="L45" s="304"/>
      <c r="M45" s="304"/>
      <c r="N45" s="304"/>
    </row>
    <row r="46" spans="1:14" ht="16.5" hidden="1" x14ac:dyDescent="0.2">
      <c r="A46" s="680" t="s">
        <v>15</v>
      </c>
      <c r="B46" s="679">
        <v>3808.84</v>
      </c>
      <c r="C46" s="681">
        <f t="shared" si="23"/>
        <v>98.815410559086786</v>
      </c>
      <c r="D46" s="677">
        <f t="shared" ref="D46:D51" si="25">B46/B$40*100</f>
        <v>109.31121570428195</v>
      </c>
      <c r="E46" s="682">
        <v>2548.98</v>
      </c>
      <c r="F46" s="681">
        <f t="shared" si="22"/>
        <v>100.66266487639209</v>
      </c>
      <c r="G46" s="678">
        <f t="shared" ref="G46:G51" si="26">E46/E$40*100</f>
        <v>110.91057030845477</v>
      </c>
      <c r="H46" s="679">
        <v>2344.36</v>
      </c>
      <c r="I46" s="681">
        <f t="shared" si="24"/>
        <v>101.18957182320443</v>
      </c>
      <c r="J46" s="677">
        <f t="shared" ref="J46:J51" si="27">H46/H$40*100</f>
        <v>110.01220084467387</v>
      </c>
      <c r="K46" s="304"/>
      <c r="L46" s="304"/>
      <c r="M46" s="304"/>
      <c r="N46" s="304"/>
    </row>
    <row r="47" spans="1:14" ht="16.5" hidden="1" x14ac:dyDescent="0.2">
      <c r="A47" s="683" t="s">
        <v>71</v>
      </c>
      <c r="B47" s="684">
        <v>3758.33</v>
      </c>
      <c r="C47" s="685">
        <f t="shared" si="23"/>
        <v>98.673874460465655</v>
      </c>
      <c r="D47" s="686">
        <f t="shared" si="25"/>
        <v>107.86161175525197</v>
      </c>
      <c r="E47" s="687">
        <v>2617.46</v>
      </c>
      <c r="F47" s="685">
        <f>E47/E46*100</f>
        <v>102.68656482200724</v>
      </c>
      <c r="G47" s="688">
        <f t="shared" si="26"/>
        <v>113.89025467424932</v>
      </c>
      <c r="H47" s="684">
        <v>2354.6</v>
      </c>
      <c r="I47" s="685">
        <f t="shared" si="24"/>
        <v>100.4367929840127</v>
      </c>
      <c r="J47" s="686">
        <f t="shared" si="27"/>
        <v>110.49272641952135</v>
      </c>
      <c r="K47" s="304"/>
      <c r="L47" s="304"/>
      <c r="M47" s="304"/>
      <c r="N47" s="304"/>
    </row>
    <row r="48" spans="1:14" ht="16.5" hidden="1" x14ac:dyDescent="0.2">
      <c r="A48" s="683" t="s">
        <v>75</v>
      </c>
      <c r="B48" s="684">
        <v>3877.71</v>
      </c>
      <c r="C48" s="685">
        <f t="shared" si="23"/>
        <v>103.17641079947744</v>
      </c>
      <c r="D48" s="686">
        <f t="shared" si="25"/>
        <v>111.28773963953623</v>
      </c>
      <c r="E48" s="687">
        <v>2590.12</v>
      </c>
      <c r="F48" s="685">
        <f>E48/E47*100</f>
        <v>98.955475919402772</v>
      </c>
      <c r="G48" s="688">
        <f t="shared" si="26"/>
        <v>112.70064353872327</v>
      </c>
      <c r="H48" s="684">
        <v>2371.96</v>
      </c>
      <c r="I48" s="685">
        <f t="shared" si="24"/>
        <v>100.7372802174467</v>
      </c>
      <c r="J48" s="686">
        <f t="shared" si="27"/>
        <v>111.30736743312998</v>
      </c>
      <c r="K48" s="304"/>
      <c r="L48" s="304"/>
      <c r="M48" s="304"/>
      <c r="N48" s="304"/>
    </row>
    <row r="49" spans="1:14" ht="16.5" hidden="1" x14ac:dyDescent="0.2">
      <c r="A49" s="683" t="s">
        <v>81</v>
      </c>
      <c r="B49" s="684">
        <v>3758.21</v>
      </c>
      <c r="C49" s="685">
        <f t="shared" si="23"/>
        <v>96.918284245082802</v>
      </c>
      <c r="D49" s="686">
        <f t="shared" si="25"/>
        <v>107.85816783377338</v>
      </c>
      <c r="E49" s="687">
        <v>2496.67</v>
      </c>
      <c r="F49" s="685">
        <f>E49/E48*100</f>
        <v>96.392059055178919</v>
      </c>
      <c r="G49" s="688">
        <f t="shared" si="26"/>
        <v>108.63447087541283</v>
      </c>
      <c r="H49" s="684">
        <v>2442.54</v>
      </c>
      <c r="I49" s="685">
        <f t="shared" si="24"/>
        <v>102.97559823943068</v>
      </c>
      <c r="J49" s="686">
        <f t="shared" si="27"/>
        <v>114.61942749882684</v>
      </c>
      <c r="K49" s="304"/>
      <c r="L49" s="304"/>
      <c r="M49" s="304"/>
      <c r="N49" s="304"/>
    </row>
    <row r="50" spans="1:14" ht="16.5" hidden="1" x14ac:dyDescent="0.2">
      <c r="A50" s="683" t="s">
        <v>84</v>
      </c>
      <c r="B50" s="684">
        <v>3894.63</v>
      </c>
      <c r="C50" s="685">
        <f>B50/B49*100</f>
        <v>103.62991956277057</v>
      </c>
      <c r="D50" s="686">
        <f t="shared" si="25"/>
        <v>111.77333256801745</v>
      </c>
      <c r="E50" s="687">
        <v>2539.16</v>
      </c>
      <c r="F50" s="685">
        <f>E50/E49*100</f>
        <v>101.70186688669307</v>
      </c>
      <c r="G50" s="688">
        <f t="shared" si="26"/>
        <v>110.48328496277568</v>
      </c>
      <c r="H50" s="684">
        <v>2464.96</v>
      </c>
      <c r="I50" s="685">
        <f>H50/H49*100</f>
        <v>100.91789694334588</v>
      </c>
      <c r="J50" s="686">
        <f t="shared" si="27"/>
        <v>115.67151572031911</v>
      </c>
      <c r="K50" s="304"/>
      <c r="L50" s="304"/>
      <c r="M50" s="304"/>
      <c r="N50" s="304"/>
    </row>
    <row r="51" spans="1:14" ht="16.5" hidden="1" x14ac:dyDescent="0.2">
      <c r="A51" s="683" t="s">
        <v>88</v>
      </c>
      <c r="B51" s="684">
        <v>3912.55</v>
      </c>
      <c r="C51" s="685">
        <f>B51/B50*100</f>
        <v>100.46012073033896</v>
      </c>
      <c r="D51" s="686">
        <f t="shared" si="25"/>
        <v>112.2876248421536</v>
      </c>
      <c r="E51" s="687">
        <v>2618.0300000000002</v>
      </c>
      <c r="F51" s="685">
        <f>E51/E50*100</f>
        <v>103.10614533940358</v>
      </c>
      <c r="G51" s="688">
        <f t="shared" si="26"/>
        <v>113.91505636946695</v>
      </c>
      <c r="H51" s="684">
        <v>2519.35</v>
      </c>
      <c r="I51" s="685">
        <f>H51/H50*100</f>
        <v>102.20652667791769</v>
      </c>
      <c r="J51" s="686">
        <f t="shared" si="27"/>
        <v>118.22383857343969</v>
      </c>
      <c r="K51" s="304"/>
      <c r="L51" s="304"/>
      <c r="M51" s="304"/>
      <c r="N51" s="304"/>
    </row>
    <row r="52" spans="1:14" ht="17.25" hidden="1" thickBot="1" x14ac:dyDescent="0.25">
      <c r="A52" s="689" t="s">
        <v>230</v>
      </c>
      <c r="B52" s="690">
        <v>4663.51</v>
      </c>
      <c r="C52" s="691">
        <v>98.945726894678785</v>
      </c>
      <c r="D52" s="692">
        <v>104.97088462568681</v>
      </c>
      <c r="E52" s="690">
        <v>3171.84</v>
      </c>
      <c r="F52" s="691">
        <v>101.01755157027794</v>
      </c>
      <c r="G52" s="692">
        <v>104.26755905615349</v>
      </c>
      <c r="H52" s="690">
        <v>2871.48</v>
      </c>
      <c r="I52" s="691">
        <v>101.24213309828119</v>
      </c>
      <c r="J52" s="692">
        <v>110.06309075716574</v>
      </c>
      <c r="K52" s="304"/>
      <c r="L52" s="304"/>
      <c r="M52" s="304"/>
      <c r="N52" s="304"/>
    </row>
    <row r="53" spans="1:14" ht="17.25" hidden="1" thickBot="1" x14ac:dyDescent="0.25">
      <c r="A53" s="1173" t="s">
        <v>232</v>
      </c>
      <c r="B53" s="1174"/>
      <c r="C53" s="1174"/>
      <c r="D53" s="1174"/>
      <c r="E53" s="1174"/>
      <c r="F53" s="1174"/>
      <c r="G53" s="1174"/>
      <c r="H53" s="1174"/>
      <c r="I53" s="1174"/>
      <c r="J53" s="1175"/>
      <c r="K53" s="304"/>
      <c r="L53" s="304"/>
      <c r="M53" s="304"/>
      <c r="N53" s="304"/>
    </row>
    <row r="54" spans="1:14" ht="16.5" hidden="1" x14ac:dyDescent="0.2">
      <c r="A54" s="693" t="s">
        <v>10</v>
      </c>
      <c r="B54" s="694">
        <v>4636.76</v>
      </c>
      <c r="C54" s="673">
        <f>B54/B52*100</f>
        <v>99.426397713310365</v>
      </c>
      <c r="D54" s="674">
        <f>B54/B$52*100</f>
        <v>99.426397713310365</v>
      </c>
      <c r="E54" s="694">
        <v>3230.64</v>
      </c>
      <c r="F54" s="673">
        <f>E54/E52*100</f>
        <v>101.85381355932202</v>
      </c>
      <c r="G54" s="674">
        <f t="shared" ref="G54:G61" si="28">E54/E$52*100</f>
        <v>101.85381355932202</v>
      </c>
      <c r="H54" s="694">
        <v>2922.88</v>
      </c>
      <c r="I54" s="673">
        <f>H54/H52*100</f>
        <v>101.79001769122544</v>
      </c>
      <c r="J54" s="674">
        <f t="shared" ref="J54:J61" si="29">H54/H$52*100</f>
        <v>101.79001769122544</v>
      </c>
      <c r="K54" s="304"/>
      <c r="L54" s="304"/>
      <c r="M54" s="304"/>
      <c r="N54" s="304"/>
    </row>
    <row r="55" spans="1:14" ht="16.5" hidden="1" x14ac:dyDescent="0.2">
      <c r="A55" s="695" t="s">
        <v>11</v>
      </c>
      <c r="B55" s="696">
        <v>4730.58</v>
      </c>
      <c r="C55" s="681">
        <f>B55/B54*100</f>
        <v>102.02339564696037</v>
      </c>
      <c r="D55" s="677">
        <f t="shared" ref="D55:D61" si="30">B55/B$52*100</f>
        <v>101.438187116571</v>
      </c>
      <c r="E55" s="696">
        <v>3288.8</v>
      </c>
      <c r="F55" s="681">
        <f t="shared" ref="F55:F62" si="31">E55/E54*100</f>
        <v>101.80026248668996</v>
      </c>
      <c r="G55" s="677">
        <f t="shared" si="28"/>
        <v>103.68744955609361</v>
      </c>
      <c r="H55" s="696">
        <v>2998.3</v>
      </c>
      <c r="I55" s="681">
        <f t="shared" ref="I55:I62" si="32">H55/H54*100</f>
        <v>102.58033172761112</v>
      </c>
      <c r="J55" s="677">
        <f t="shared" si="29"/>
        <v>104.41653781325311</v>
      </c>
      <c r="K55" s="304"/>
      <c r="L55" s="304"/>
      <c r="M55" s="304"/>
      <c r="N55" s="304"/>
    </row>
    <row r="56" spans="1:14" ht="16.5" hidden="1" x14ac:dyDescent="0.2">
      <c r="A56" s="697" t="s">
        <v>12</v>
      </c>
      <c r="B56" s="698">
        <v>4763.34</v>
      </c>
      <c r="C56" s="685">
        <f t="shared" ref="C56:C62" si="33">B56/B55*100</f>
        <v>100.69251550549826</v>
      </c>
      <c r="D56" s="686">
        <f t="shared" si="30"/>
        <v>102.14066229084959</v>
      </c>
      <c r="E56" s="698">
        <v>3388</v>
      </c>
      <c r="F56" s="685">
        <f t="shared" si="31"/>
        <v>103.0162977377767</v>
      </c>
      <c r="G56" s="686">
        <f t="shared" si="28"/>
        <v>106.81497175141243</v>
      </c>
      <c r="H56" s="698">
        <v>3080.4</v>
      </c>
      <c r="I56" s="685">
        <f t="shared" si="32"/>
        <v>102.73821832371677</v>
      </c>
      <c r="J56" s="686">
        <f t="shared" si="29"/>
        <v>107.27569058464626</v>
      </c>
      <c r="K56" s="304"/>
      <c r="L56" s="304"/>
      <c r="M56" s="304"/>
      <c r="N56" s="304"/>
    </row>
    <row r="57" spans="1:14" ht="16.5" hidden="1" x14ac:dyDescent="0.2">
      <c r="A57" s="697" t="s">
        <v>13</v>
      </c>
      <c r="B57" s="698">
        <v>4923.8</v>
      </c>
      <c r="C57" s="685">
        <f t="shared" si="33"/>
        <v>103.3686446904903</v>
      </c>
      <c r="D57" s="686">
        <f t="shared" si="30"/>
        <v>105.58141828794191</v>
      </c>
      <c r="E57" s="698">
        <v>3444.6</v>
      </c>
      <c r="F57" s="685">
        <f t="shared" si="31"/>
        <v>101.67060212514758</v>
      </c>
      <c r="G57" s="686">
        <f t="shared" si="28"/>
        <v>108.5994249394673</v>
      </c>
      <c r="H57" s="698">
        <v>3137.5</v>
      </c>
      <c r="I57" s="685">
        <f t="shared" si="32"/>
        <v>101.85365536943254</v>
      </c>
      <c r="J57" s="686">
        <f t="shared" si="29"/>
        <v>109.26421218326439</v>
      </c>
      <c r="K57" s="304"/>
      <c r="L57" s="304"/>
      <c r="M57" s="304"/>
      <c r="N57" s="304"/>
    </row>
    <row r="58" spans="1:14" ht="16.5" hidden="1" x14ac:dyDescent="0.2">
      <c r="A58" s="697" t="s">
        <v>14</v>
      </c>
      <c r="B58" s="698">
        <v>5473.72</v>
      </c>
      <c r="C58" s="685">
        <f t="shared" si="33"/>
        <v>111.16860961046346</v>
      </c>
      <c r="D58" s="686">
        <f t="shared" si="30"/>
        <v>117.37339471771261</v>
      </c>
      <c r="E58" s="698">
        <v>3637</v>
      </c>
      <c r="F58" s="685">
        <f t="shared" si="31"/>
        <v>105.58555420077805</v>
      </c>
      <c r="G58" s="686">
        <f t="shared" si="28"/>
        <v>114.66530468119451</v>
      </c>
      <c r="H58" s="698">
        <v>3235.71</v>
      </c>
      <c r="I58" s="685">
        <f t="shared" si="32"/>
        <v>103.13019920318725</v>
      </c>
      <c r="J58" s="686">
        <f t="shared" si="29"/>
        <v>112.68439968239375</v>
      </c>
      <c r="K58" s="304"/>
      <c r="L58" s="304"/>
      <c r="M58" s="304"/>
      <c r="N58" s="304"/>
    </row>
    <row r="59" spans="1:14" ht="16.5" hidden="1" x14ac:dyDescent="0.2">
      <c r="A59" s="697" t="s">
        <v>15</v>
      </c>
      <c r="B59" s="698">
        <v>4886.84</v>
      </c>
      <c r="C59" s="685">
        <f t="shared" si="33"/>
        <v>89.278223950074178</v>
      </c>
      <c r="D59" s="686">
        <f t="shared" si="30"/>
        <v>104.78888219388401</v>
      </c>
      <c r="E59" s="698">
        <v>3571.24</v>
      </c>
      <c r="F59" s="685">
        <f t="shared" si="31"/>
        <v>98.191916414627428</v>
      </c>
      <c r="G59" s="686">
        <f t="shared" si="28"/>
        <v>112.59206012913639</v>
      </c>
      <c r="H59" s="698">
        <v>3281.88</v>
      </c>
      <c r="I59" s="685">
        <f t="shared" si="32"/>
        <v>101.42688930713817</v>
      </c>
      <c r="J59" s="686">
        <f t="shared" si="29"/>
        <v>114.29228133227465</v>
      </c>
      <c r="K59" s="304"/>
      <c r="L59" s="304"/>
      <c r="M59" s="304"/>
      <c r="N59" s="304"/>
    </row>
    <row r="60" spans="1:14" ht="16.5" hidden="1" x14ac:dyDescent="0.2">
      <c r="A60" s="697" t="s">
        <v>71</v>
      </c>
      <c r="B60" s="698">
        <v>4926.45</v>
      </c>
      <c r="C60" s="685">
        <f t="shared" si="33"/>
        <v>100.81054423717575</v>
      </c>
      <c r="D60" s="686">
        <f t="shared" si="30"/>
        <v>105.63824243970743</v>
      </c>
      <c r="E60" s="698">
        <v>3592.64</v>
      </c>
      <c r="F60" s="685">
        <f t="shared" si="31"/>
        <v>100.59923163943057</v>
      </c>
      <c r="G60" s="686">
        <f t="shared" si="28"/>
        <v>113.26674737691687</v>
      </c>
      <c r="H60" s="698">
        <v>3180.11</v>
      </c>
      <c r="I60" s="685">
        <f t="shared" si="32"/>
        <v>96.899033480809777</v>
      </c>
      <c r="J60" s="686">
        <f t="shared" si="29"/>
        <v>110.74811595414211</v>
      </c>
      <c r="K60" s="304"/>
      <c r="L60" s="304"/>
      <c r="M60" s="304"/>
      <c r="N60" s="304"/>
    </row>
    <row r="61" spans="1:14" ht="16.5" hidden="1" x14ac:dyDescent="0.2">
      <c r="A61" s="695" t="s">
        <v>75</v>
      </c>
      <c r="B61" s="696">
        <v>4913.3500000000004</v>
      </c>
      <c r="C61" s="681">
        <f>B61/B60*100</f>
        <v>99.73408844096663</v>
      </c>
      <c r="D61" s="677">
        <f t="shared" si="30"/>
        <v>105.35733814230055</v>
      </c>
      <c r="E61" s="696">
        <v>3552.92</v>
      </c>
      <c r="F61" s="681">
        <f>E61/E60*100</f>
        <v>98.894406341854463</v>
      </c>
      <c r="G61" s="677">
        <f t="shared" si="28"/>
        <v>112.01447740112994</v>
      </c>
      <c r="H61" s="696">
        <v>3017.5</v>
      </c>
      <c r="I61" s="681">
        <f>H61/H60*100</f>
        <v>94.886654864139913</v>
      </c>
      <c r="J61" s="677">
        <f t="shared" si="29"/>
        <v>105.08518255394431</v>
      </c>
      <c r="K61" s="304"/>
      <c r="L61" s="304"/>
      <c r="M61" s="304"/>
      <c r="N61" s="304"/>
    </row>
    <row r="62" spans="1:14" ht="16.5" hidden="1" x14ac:dyDescent="0.2">
      <c r="A62" s="695" t="s">
        <v>81</v>
      </c>
      <c r="B62" s="696">
        <v>4746.9399999999996</v>
      </c>
      <c r="C62" s="681">
        <f t="shared" si="33"/>
        <v>96.613105111583735</v>
      </c>
      <c r="D62" s="677">
        <f>B62/B$52*100</f>
        <v>101.78899584218752</v>
      </c>
      <c r="E62" s="696">
        <v>3429.76</v>
      </c>
      <c r="F62" s="681">
        <f t="shared" si="31"/>
        <v>96.533555498012902</v>
      </c>
      <c r="G62" s="677">
        <f>E62/E$52*100</f>
        <v>108.13155770782889</v>
      </c>
      <c r="H62" s="696">
        <v>2996.05</v>
      </c>
      <c r="I62" s="681">
        <f t="shared" si="32"/>
        <v>99.289146644573322</v>
      </c>
      <c r="J62" s="677">
        <f>H62/H$52*100</f>
        <v>104.33818100770335</v>
      </c>
      <c r="K62" s="304"/>
      <c r="L62" s="304"/>
      <c r="M62" s="304"/>
      <c r="N62" s="304"/>
    </row>
    <row r="63" spans="1:14" ht="16.5" hidden="1" x14ac:dyDescent="0.2">
      <c r="A63" s="699" t="s">
        <v>84</v>
      </c>
      <c r="B63" s="700">
        <v>4675.8999999999996</v>
      </c>
      <c r="C63" s="701">
        <f>B63/B62*100</f>
        <v>98.503456963854603</v>
      </c>
      <c r="D63" s="702">
        <f>B63/B$52*100</f>
        <v>100.26567971334894</v>
      </c>
      <c r="E63" s="700">
        <v>3401.8</v>
      </c>
      <c r="F63" s="701">
        <f>E63/E62*100</f>
        <v>99.184782608695656</v>
      </c>
      <c r="G63" s="702">
        <f>E63/E$52*100</f>
        <v>107.25005044390639</v>
      </c>
      <c r="H63" s="700">
        <v>3043.7</v>
      </c>
      <c r="I63" s="701">
        <f>H63/H62*100</f>
        <v>101.59042739607149</v>
      </c>
      <c r="J63" s="702">
        <f>H63/H$52*100</f>
        <v>105.99760402301253</v>
      </c>
      <c r="K63" s="304"/>
      <c r="L63" s="304"/>
      <c r="M63" s="304"/>
      <c r="N63" s="304"/>
    </row>
    <row r="64" spans="1:14" ht="16.5" hidden="1" x14ac:dyDescent="0.2">
      <c r="A64" s="697" t="s">
        <v>88</v>
      </c>
      <c r="B64" s="698">
        <v>4645.1000000000004</v>
      </c>
      <c r="C64" s="685">
        <f>B64/B63*100</f>
        <v>99.341303278513237</v>
      </c>
      <c r="D64" s="686">
        <f>B64/B$52*100</f>
        <v>99.605232968300712</v>
      </c>
      <c r="E64" s="698">
        <v>3472.7</v>
      </c>
      <c r="F64" s="685">
        <f>E64/E63*100</f>
        <v>102.08419072255863</v>
      </c>
      <c r="G64" s="686">
        <f>E64/E$52*100</f>
        <v>109.48534604519773</v>
      </c>
      <c r="H64" s="698">
        <v>3139.4</v>
      </c>
      <c r="I64" s="685">
        <f>H64/H63*100</f>
        <v>103.14419949403688</v>
      </c>
      <c r="J64" s="686">
        <f>H64/H$52*100</f>
        <v>109.33038015239529</v>
      </c>
      <c r="K64" s="304"/>
      <c r="L64" s="304"/>
      <c r="M64" s="304"/>
      <c r="N64" s="304"/>
    </row>
    <row r="65" spans="1:14" ht="17.25" hidden="1" thickBot="1" x14ac:dyDescent="0.25">
      <c r="A65" s="689" t="s">
        <v>264</v>
      </c>
      <c r="B65" s="690">
        <v>4758.3999999999996</v>
      </c>
      <c r="C65" s="691">
        <f>B65/B64*100</f>
        <v>102.43912940517963</v>
      </c>
      <c r="D65" s="692">
        <f>B65/B$52*100</f>
        <v>102.0347334947282</v>
      </c>
      <c r="E65" s="690">
        <v>3603.54</v>
      </c>
      <c r="F65" s="691">
        <f>E65/E64*100</f>
        <v>103.76767356811702</v>
      </c>
      <c r="G65" s="692">
        <f>E65/E$52*100</f>
        <v>113.61039648910412</v>
      </c>
      <c r="H65" s="690">
        <v>3297.89</v>
      </c>
      <c r="I65" s="691">
        <f>H65/H64*100</f>
        <v>105.04841689494808</v>
      </c>
      <c r="J65" s="692">
        <f>H65/H$52*100</f>
        <v>114.84983353531976</v>
      </c>
      <c r="K65" s="304"/>
      <c r="L65" s="304"/>
      <c r="M65" s="304"/>
      <c r="N65" s="304"/>
    </row>
    <row r="66" spans="1:14" ht="16.5" hidden="1" customHeight="1" thickBot="1" x14ac:dyDescent="0.25">
      <c r="A66" s="1173" t="s">
        <v>267</v>
      </c>
      <c r="B66" s="1174"/>
      <c r="C66" s="1174"/>
      <c r="D66" s="1174"/>
      <c r="E66" s="1174"/>
      <c r="F66" s="1174"/>
      <c r="G66" s="1174"/>
      <c r="H66" s="1174"/>
      <c r="I66" s="1174"/>
      <c r="J66" s="1175"/>
      <c r="K66" s="304"/>
      <c r="L66" s="304"/>
      <c r="M66" s="304"/>
      <c r="N66" s="304"/>
    </row>
    <row r="67" spans="1:14" ht="16.5" hidden="1" customHeight="1" x14ac:dyDescent="0.2">
      <c r="A67" s="703" t="s">
        <v>10</v>
      </c>
      <c r="B67" s="704">
        <v>5223.7700000000004</v>
      </c>
      <c r="C67" s="705">
        <f>B67/B65*100</f>
        <v>109.77996805648959</v>
      </c>
      <c r="D67" s="706">
        <f t="shared" ref="D67:D78" si="34">B67/B$65*100</f>
        <v>109.77996805648959</v>
      </c>
      <c r="E67" s="704">
        <v>3900.95</v>
      </c>
      <c r="F67" s="705">
        <f>E67/E65*100</f>
        <v>108.25327317027144</v>
      </c>
      <c r="G67" s="706">
        <f t="shared" ref="G67:G78" si="35">E67/E$65*100</f>
        <v>108.25327317027144</v>
      </c>
      <c r="H67" s="704">
        <v>3592.51</v>
      </c>
      <c r="I67" s="705">
        <f>H67/H65*100</f>
        <v>108.93359087173921</v>
      </c>
      <c r="J67" s="706">
        <f t="shared" ref="J67:J78" si="36">H67/H$65*100</f>
        <v>108.93359087173921</v>
      </c>
      <c r="K67" s="304"/>
      <c r="L67" s="304"/>
      <c r="M67" s="304"/>
      <c r="N67" s="304"/>
    </row>
    <row r="68" spans="1:14" ht="16.5" hidden="1" customHeight="1" x14ac:dyDescent="0.2">
      <c r="A68" s="697" t="s">
        <v>11</v>
      </c>
      <c r="B68" s="698">
        <v>5449.3</v>
      </c>
      <c r="C68" s="685">
        <f t="shared" ref="C68:C78" si="37">B68/B67*100</f>
        <v>104.31737997653035</v>
      </c>
      <c r="D68" s="686">
        <f t="shared" si="34"/>
        <v>114.51958641560189</v>
      </c>
      <c r="E68" s="698">
        <v>4060.44</v>
      </c>
      <c r="F68" s="685">
        <f t="shared" ref="F68:F78" si="38">E68/E67*100</f>
        <v>104.08849126494827</v>
      </c>
      <c r="G68" s="686">
        <f t="shared" si="35"/>
        <v>112.67919878785861</v>
      </c>
      <c r="H68" s="698">
        <v>3730.03</v>
      </c>
      <c r="I68" s="685">
        <f t="shared" ref="I68:I78" si="39">H68/H67*100</f>
        <v>103.82796429237497</v>
      </c>
      <c r="J68" s="686">
        <f t="shared" si="36"/>
        <v>113.10352983271123</v>
      </c>
      <c r="K68" s="304"/>
      <c r="L68" s="304"/>
      <c r="M68" s="304"/>
      <c r="N68" s="304"/>
    </row>
    <row r="69" spans="1:14" ht="16.5" hidden="1" customHeight="1" x14ac:dyDescent="0.2">
      <c r="A69" s="697" t="s">
        <v>12</v>
      </c>
      <c r="B69" s="698">
        <v>5698.93</v>
      </c>
      <c r="C69" s="685">
        <f t="shared" si="37"/>
        <v>104.58095535206357</v>
      </c>
      <c r="D69" s="686">
        <f t="shared" si="34"/>
        <v>119.76567753866847</v>
      </c>
      <c r="E69" s="698">
        <v>4141.03</v>
      </c>
      <c r="F69" s="685">
        <f t="shared" si="38"/>
        <v>101.98476027228575</v>
      </c>
      <c r="G69" s="686">
        <f t="shared" si="35"/>
        <v>114.91561076052992</v>
      </c>
      <c r="H69" s="698">
        <v>3774.34</v>
      </c>
      <c r="I69" s="685">
        <f t="shared" si="39"/>
        <v>101.18792610247102</v>
      </c>
      <c r="J69" s="686">
        <f t="shared" si="36"/>
        <v>114.4471161864101</v>
      </c>
      <c r="K69" s="304"/>
      <c r="L69" s="304"/>
      <c r="M69" s="304"/>
      <c r="N69" s="304"/>
    </row>
    <row r="70" spans="1:14" ht="16.5" hidden="1" customHeight="1" x14ac:dyDescent="0.2">
      <c r="A70" s="695" t="s">
        <v>13</v>
      </c>
      <c r="B70" s="696">
        <v>5747.51</v>
      </c>
      <c r="C70" s="685">
        <f t="shared" si="37"/>
        <v>100.85244072132839</v>
      </c>
      <c r="D70" s="686">
        <f t="shared" si="34"/>
        <v>120.78660894418294</v>
      </c>
      <c r="E70" s="698">
        <v>4174.51</v>
      </c>
      <c r="F70" s="685">
        <f t="shared" si="38"/>
        <v>100.80849450499032</v>
      </c>
      <c r="G70" s="686">
        <f t="shared" si="35"/>
        <v>115.84469715890486</v>
      </c>
      <c r="H70" s="698">
        <v>3785.74</v>
      </c>
      <c r="I70" s="685">
        <f t="shared" si="39"/>
        <v>100.30203956188366</v>
      </c>
      <c r="J70" s="686">
        <f t="shared" si="36"/>
        <v>114.79279175472803</v>
      </c>
      <c r="K70" s="304"/>
      <c r="L70" s="304"/>
      <c r="M70" s="304"/>
      <c r="N70" s="304"/>
    </row>
    <row r="71" spans="1:14" ht="16.5" hidden="1" customHeight="1" x14ac:dyDescent="0.2">
      <c r="A71" s="697" t="s">
        <v>14</v>
      </c>
      <c r="B71" s="698">
        <v>5664.71</v>
      </c>
      <c r="C71" s="685">
        <f t="shared" si="37"/>
        <v>98.559376147235938</v>
      </c>
      <c r="D71" s="686">
        <f t="shared" si="34"/>
        <v>119.04652824478816</v>
      </c>
      <c r="E71" s="698">
        <v>4204.16</v>
      </c>
      <c r="F71" s="685">
        <f t="shared" si="38"/>
        <v>100.71026300092704</v>
      </c>
      <c r="G71" s="686">
        <f t="shared" si="35"/>
        <v>116.66749918136054</v>
      </c>
      <c r="H71" s="698">
        <v>3824.29</v>
      </c>
      <c r="I71" s="685">
        <f t="shared" si="39"/>
        <v>101.01829497007191</v>
      </c>
      <c r="J71" s="686">
        <f t="shared" si="36"/>
        <v>115.96172097917155</v>
      </c>
      <c r="K71" s="304"/>
      <c r="L71" s="304"/>
      <c r="M71" s="304"/>
      <c r="N71" s="304"/>
    </row>
    <row r="72" spans="1:14" ht="16.5" hidden="1" customHeight="1" x14ac:dyDescent="0.2">
      <c r="A72" s="697" t="s">
        <v>15</v>
      </c>
      <c r="B72" s="698">
        <v>5577.76</v>
      </c>
      <c r="C72" s="685">
        <f t="shared" si="37"/>
        <v>98.465058228929635</v>
      </c>
      <c r="D72" s="686">
        <f t="shared" si="34"/>
        <v>117.21923335574984</v>
      </c>
      <c r="E72" s="698">
        <v>4148.72</v>
      </c>
      <c r="F72" s="685">
        <f t="shared" si="38"/>
        <v>98.681306134875939</v>
      </c>
      <c r="G72" s="686">
        <f t="shared" si="35"/>
        <v>115.12901202706229</v>
      </c>
      <c r="H72" s="698">
        <v>3792.68</v>
      </c>
      <c r="I72" s="685">
        <f t="shared" si="39"/>
        <v>99.173441344667907</v>
      </c>
      <c r="J72" s="686">
        <f t="shared" si="36"/>
        <v>115.00322933754612</v>
      </c>
      <c r="K72" s="304"/>
      <c r="L72" s="304"/>
      <c r="M72" s="304"/>
      <c r="N72" s="304"/>
    </row>
    <row r="73" spans="1:14" ht="16.5" hidden="1" customHeight="1" x14ac:dyDescent="0.2">
      <c r="A73" s="695" t="s">
        <v>71</v>
      </c>
      <c r="B73" s="696">
        <v>5623.5</v>
      </c>
      <c r="C73" s="681">
        <f t="shared" si="37"/>
        <v>100.82004245431857</v>
      </c>
      <c r="D73" s="677">
        <f t="shared" si="34"/>
        <v>118.18048083389377</v>
      </c>
      <c r="E73" s="696">
        <v>4224.0200000000004</v>
      </c>
      <c r="F73" s="681">
        <f t="shared" si="38"/>
        <v>101.81501764399623</v>
      </c>
      <c r="G73" s="677">
        <f t="shared" si="35"/>
        <v>117.218623908712</v>
      </c>
      <c r="H73" s="696">
        <v>3765.76</v>
      </c>
      <c r="I73" s="681">
        <f t="shared" si="39"/>
        <v>99.290211670902906</v>
      </c>
      <c r="J73" s="677">
        <f t="shared" si="36"/>
        <v>114.18694983762346</v>
      </c>
      <c r="K73" s="304"/>
      <c r="L73" s="304"/>
      <c r="M73" s="304"/>
      <c r="N73" s="304"/>
    </row>
    <row r="74" spans="1:14" ht="16.5" hidden="1" customHeight="1" x14ac:dyDescent="0.2">
      <c r="A74" s="695" t="s">
        <v>75</v>
      </c>
      <c r="B74" s="696">
        <v>5652.44</v>
      </c>
      <c r="C74" s="681">
        <f t="shared" si="37"/>
        <v>100.51462612252155</v>
      </c>
      <c r="D74" s="677">
        <f t="shared" si="34"/>
        <v>118.78866845998655</v>
      </c>
      <c r="E74" s="696">
        <v>4125.17</v>
      </c>
      <c r="F74" s="681">
        <f t="shared" si="38"/>
        <v>97.659812216798201</v>
      </c>
      <c r="G74" s="677">
        <f t="shared" si="35"/>
        <v>114.47548799236307</v>
      </c>
      <c r="H74" s="696">
        <v>3583.85</v>
      </c>
      <c r="I74" s="681">
        <f t="shared" si="39"/>
        <v>95.169368201903453</v>
      </c>
      <c r="J74" s="677">
        <f t="shared" si="36"/>
        <v>108.67099872949069</v>
      </c>
      <c r="K74" s="304"/>
      <c r="L74" s="304"/>
      <c r="M74" s="304"/>
      <c r="N74" s="304"/>
    </row>
    <row r="75" spans="1:14" ht="16.5" hidden="1" customHeight="1" x14ac:dyDescent="0.2">
      <c r="A75" s="707" t="s">
        <v>81</v>
      </c>
      <c r="B75" s="708">
        <v>5500.74</v>
      </c>
      <c r="C75" s="709">
        <f t="shared" si="37"/>
        <v>97.316203267969243</v>
      </c>
      <c r="D75" s="710">
        <f t="shared" si="34"/>
        <v>115.60062205783457</v>
      </c>
      <c r="E75" s="708">
        <v>3994.18</v>
      </c>
      <c r="F75" s="709">
        <f t="shared" si="38"/>
        <v>96.824615712806988</v>
      </c>
      <c r="G75" s="710">
        <f t="shared" si="35"/>
        <v>110.84045133396604</v>
      </c>
      <c r="H75" s="708">
        <v>3516.69</v>
      </c>
      <c r="I75" s="709">
        <f t="shared" si="39"/>
        <v>98.126037641084324</v>
      </c>
      <c r="J75" s="710">
        <f t="shared" si="36"/>
        <v>106.63454511824229</v>
      </c>
      <c r="K75" s="304"/>
      <c r="L75" s="304"/>
      <c r="M75" s="304"/>
      <c r="N75" s="304"/>
    </row>
    <row r="76" spans="1:14" ht="96.75" hidden="1" customHeight="1" x14ac:dyDescent="0.2">
      <c r="A76" s="711" t="s">
        <v>84</v>
      </c>
      <c r="B76" s="712">
        <v>5362.02</v>
      </c>
      <c r="C76" s="713">
        <f t="shared" si="37"/>
        <v>97.478157484265765</v>
      </c>
      <c r="D76" s="714">
        <f t="shared" si="34"/>
        <v>112.68535642232685</v>
      </c>
      <c r="E76" s="712">
        <v>3943.1</v>
      </c>
      <c r="F76" s="713">
        <f t="shared" si="38"/>
        <v>98.721139257619839</v>
      </c>
      <c r="G76" s="714">
        <f t="shared" si="35"/>
        <v>109.42295631517895</v>
      </c>
      <c r="H76" s="712">
        <v>3516.52</v>
      </c>
      <c r="I76" s="713">
        <f t="shared" si="39"/>
        <v>99.995165908851789</v>
      </c>
      <c r="J76" s="714">
        <f t="shared" si="36"/>
        <v>106.62939030713578</v>
      </c>
      <c r="K76" s="304"/>
      <c r="L76" s="304"/>
      <c r="M76" s="304"/>
      <c r="N76" s="304"/>
    </row>
    <row r="77" spans="1:14" ht="10.5" hidden="1" customHeight="1" x14ac:dyDescent="0.2">
      <c r="A77" s="711" t="s">
        <v>88</v>
      </c>
      <c r="B77" s="712">
        <v>5338.1</v>
      </c>
      <c r="C77" s="713">
        <f t="shared" si="37"/>
        <v>99.55389946326197</v>
      </c>
      <c r="D77" s="714">
        <f t="shared" si="34"/>
        <v>112.1826664425017</v>
      </c>
      <c r="E77" s="712">
        <v>4023.2</v>
      </c>
      <c r="F77" s="713">
        <f t="shared" si="38"/>
        <v>102.03139661687504</v>
      </c>
      <c r="G77" s="714">
        <f t="shared" si="35"/>
        <v>111.64577054785016</v>
      </c>
      <c r="H77" s="712">
        <v>3547.2</v>
      </c>
      <c r="I77" s="713">
        <f t="shared" si="39"/>
        <v>100.87245344829547</v>
      </c>
      <c r="J77" s="714">
        <f t="shared" si="36"/>
        <v>107.55968209976683</v>
      </c>
      <c r="K77" s="304"/>
      <c r="L77" s="304"/>
      <c r="M77" s="304"/>
      <c r="N77" s="304"/>
    </row>
    <row r="78" spans="1:14" ht="16.5" hidden="1" customHeight="1" thickBot="1" x14ac:dyDescent="0.25">
      <c r="A78" s="715" t="s">
        <v>316</v>
      </c>
      <c r="B78" s="716">
        <v>5620.83</v>
      </c>
      <c r="C78" s="717">
        <f t="shared" si="37"/>
        <v>105.29645379442123</v>
      </c>
      <c r="D78" s="718">
        <f t="shared" si="34"/>
        <v>118.12436953597849</v>
      </c>
      <c r="E78" s="716">
        <v>4152.71</v>
      </c>
      <c r="F78" s="717">
        <f t="shared" si="38"/>
        <v>103.21907933982899</v>
      </c>
      <c r="G78" s="718">
        <f t="shared" si="35"/>
        <v>115.23973648134891</v>
      </c>
      <c r="H78" s="716">
        <v>3701.89</v>
      </c>
      <c r="I78" s="717">
        <f t="shared" si="39"/>
        <v>104.36090437528192</v>
      </c>
      <c r="J78" s="718">
        <f t="shared" si="36"/>
        <v>112.25025698249486</v>
      </c>
      <c r="K78" s="304"/>
      <c r="L78" s="304"/>
      <c r="M78" s="304"/>
      <c r="N78" s="304"/>
    </row>
    <row r="79" spans="1:14" ht="16.5" hidden="1" customHeight="1" thickBot="1" x14ac:dyDescent="0.25">
      <c r="A79" s="1173" t="s">
        <v>317</v>
      </c>
      <c r="B79" s="1174"/>
      <c r="C79" s="1174"/>
      <c r="D79" s="1174"/>
      <c r="E79" s="1174"/>
      <c r="F79" s="1174"/>
      <c r="G79" s="1174"/>
      <c r="H79" s="1174"/>
      <c r="I79" s="1174"/>
      <c r="J79" s="1175"/>
      <c r="K79" s="304"/>
      <c r="L79" s="304"/>
      <c r="M79" s="304"/>
      <c r="N79" s="304"/>
    </row>
    <row r="80" spans="1:14" ht="16.5" hidden="1" customHeight="1" thickBot="1" x14ac:dyDescent="0.25">
      <c r="A80" s="719" t="s">
        <v>10</v>
      </c>
      <c r="B80" s="720">
        <v>5706.68</v>
      </c>
      <c r="C80" s="721">
        <f>B80/B78*100</f>
        <v>101.52735450102566</v>
      </c>
      <c r="D80" s="722">
        <f t="shared" ref="D80:D85" si="40">B80/B$78*100</f>
        <v>101.52735450102566</v>
      </c>
      <c r="E80" s="720">
        <v>4186.66</v>
      </c>
      <c r="F80" s="721">
        <f>E80/E78*100</f>
        <v>100.81753842671412</v>
      </c>
      <c r="G80" s="722">
        <f>E80/E$78*100</f>
        <v>100.81753842671412</v>
      </c>
      <c r="H80" s="720">
        <v>3726.36</v>
      </c>
      <c r="I80" s="721">
        <f>H80/H78*100</f>
        <v>100.66101369840811</v>
      </c>
      <c r="J80" s="722">
        <f>H80/H$78*100</f>
        <v>100.66101369840811</v>
      </c>
      <c r="K80" s="304"/>
      <c r="L80" s="304"/>
      <c r="M80" s="304"/>
      <c r="N80" s="304"/>
    </row>
    <row r="81" spans="1:14" ht="16.5" hidden="1" customHeight="1" thickBot="1" x14ac:dyDescent="0.25">
      <c r="A81" s="719" t="s">
        <v>11</v>
      </c>
      <c r="B81" s="720">
        <v>5725.77</v>
      </c>
      <c r="C81" s="721">
        <f t="shared" ref="C81:C89" si="41">B81/B80*100</f>
        <v>100.33452024644802</v>
      </c>
      <c r="D81" s="722">
        <f t="shared" si="40"/>
        <v>101.86698405751464</v>
      </c>
      <c r="E81" s="720">
        <v>4200.1400000000003</v>
      </c>
      <c r="F81" s="721">
        <f t="shared" ref="F81:F89" si="42">E81/E80*100</f>
        <v>100.32197503499209</v>
      </c>
      <c r="G81" s="722">
        <f>E81/E$78*100</f>
        <v>101.1421457313417</v>
      </c>
      <c r="H81" s="720">
        <v>3745.11</v>
      </c>
      <c r="I81" s="721">
        <f t="shared" ref="I81:I89" si="43">H81/H80*100</f>
        <v>100.50317199626446</v>
      </c>
      <c r="J81" s="722">
        <f>H81/H$78*100</f>
        <v>101.16751173049443</v>
      </c>
      <c r="K81" s="304"/>
      <c r="L81" s="304"/>
      <c r="M81" s="304"/>
      <c r="N81" s="304"/>
    </row>
    <row r="82" spans="1:14" ht="16.5" hidden="1" customHeight="1" thickBot="1" x14ac:dyDescent="0.25">
      <c r="A82" s="703" t="s">
        <v>12</v>
      </c>
      <c r="B82" s="720">
        <v>5740.27</v>
      </c>
      <c r="C82" s="721">
        <f t="shared" si="41"/>
        <v>100.25324104880218</v>
      </c>
      <c r="D82" s="722">
        <f t="shared" si="40"/>
        <v>102.12495307632503</v>
      </c>
      <c r="E82" s="704">
        <v>4242.49</v>
      </c>
      <c r="F82" s="705">
        <f t="shared" si="42"/>
        <v>101.00829972334253</v>
      </c>
      <c r="G82" s="706">
        <f>E82/E$78*100</f>
        <v>102.16196170693354</v>
      </c>
      <c r="H82" s="704">
        <v>3771.9</v>
      </c>
      <c r="I82" s="705">
        <f t="shared" si="43"/>
        <v>100.71533279396331</v>
      </c>
      <c r="J82" s="706">
        <f>H82/H$78*100</f>
        <v>101.89119611873936</v>
      </c>
      <c r="K82" s="304"/>
      <c r="L82" s="304"/>
      <c r="M82" s="304"/>
      <c r="N82" s="304"/>
    </row>
    <row r="83" spans="1:14" ht="16.5" hidden="1" customHeight="1" thickBot="1" x14ac:dyDescent="0.3">
      <c r="A83" s="723" t="s">
        <v>13</v>
      </c>
      <c r="B83" s="720">
        <v>5772.52</v>
      </c>
      <c r="C83" s="721">
        <f t="shared" si="41"/>
        <v>100.56182026280993</v>
      </c>
      <c r="D83" s="722">
        <f t="shared" si="40"/>
        <v>102.69871175609298</v>
      </c>
      <c r="E83" s="724">
        <v>4328.1099999999997</v>
      </c>
      <c r="F83" s="721">
        <f t="shared" si="42"/>
        <v>102.01815443289199</v>
      </c>
      <c r="G83" s="722">
        <f>E83/E78*100</f>
        <v>104.22374786585145</v>
      </c>
      <c r="H83" s="720">
        <v>3872.49</v>
      </c>
      <c r="I83" s="721">
        <f t="shared" si="43"/>
        <v>102.66682573769188</v>
      </c>
      <c r="J83" s="722">
        <f>H83/H78*100</f>
        <v>104.60845676127599</v>
      </c>
      <c r="K83" s="304"/>
      <c r="L83" s="490"/>
      <c r="M83" s="490"/>
      <c r="N83" s="304"/>
    </row>
    <row r="84" spans="1:14" ht="16.5" hidden="1" customHeight="1" thickBot="1" x14ac:dyDescent="0.3">
      <c r="A84" s="723" t="s">
        <v>14</v>
      </c>
      <c r="B84" s="720">
        <v>5814.3</v>
      </c>
      <c r="C84" s="721">
        <f t="shared" si="41"/>
        <v>100.72377401897266</v>
      </c>
      <c r="D84" s="722">
        <f t="shared" si="40"/>
        <v>103.44201834960319</v>
      </c>
      <c r="E84" s="724">
        <v>4385.75</v>
      </c>
      <c r="F84" s="721">
        <f t="shared" si="42"/>
        <v>101.33175912811829</v>
      </c>
      <c r="G84" s="722">
        <f>E84/E78*100</f>
        <v>105.61175714172191</v>
      </c>
      <c r="H84" s="720">
        <v>4036.68</v>
      </c>
      <c r="I84" s="721">
        <f t="shared" si="43"/>
        <v>104.23990765631414</v>
      </c>
      <c r="J84" s="722">
        <f>H84/H78*100</f>
        <v>109.04375872864942</v>
      </c>
      <c r="K84" s="304"/>
      <c r="L84" s="490"/>
      <c r="M84" s="490"/>
      <c r="N84" s="304"/>
    </row>
    <row r="85" spans="1:14" ht="16.5" hidden="1" customHeight="1" thickBot="1" x14ac:dyDescent="0.3">
      <c r="A85" s="723" t="s">
        <v>15</v>
      </c>
      <c r="B85" s="720">
        <v>5874.92</v>
      </c>
      <c r="C85" s="721">
        <f t="shared" si="41"/>
        <v>101.04260186092908</v>
      </c>
      <c r="D85" s="722">
        <f t="shared" si="40"/>
        <v>104.52050675789874</v>
      </c>
      <c r="E85" s="724">
        <v>4588.34</v>
      </c>
      <c r="F85" s="721">
        <f t="shared" si="42"/>
        <v>104.61927834463889</v>
      </c>
      <c r="G85" s="722">
        <f>E85/E78*100</f>
        <v>110.49025816876208</v>
      </c>
      <c r="H85" s="720">
        <v>4233.1899999999996</v>
      </c>
      <c r="I85" s="721">
        <f t="shared" si="43"/>
        <v>104.86810943646758</v>
      </c>
      <c r="J85" s="722">
        <f>H85/H78*100</f>
        <v>114.35212823719776</v>
      </c>
      <c r="K85" s="304"/>
      <c r="L85" s="490"/>
      <c r="M85" s="490"/>
      <c r="N85" s="304"/>
    </row>
    <row r="86" spans="1:14" ht="16.5" hidden="1" customHeight="1" thickBot="1" x14ac:dyDescent="0.3">
      <c r="A86" s="719" t="s">
        <v>71</v>
      </c>
      <c r="B86" s="720">
        <v>6107.5</v>
      </c>
      <c r="C86" s="721">
        <f t="shared" si="41"/>
        <v>103.95886241855207</v>
      </c>
      <c r="D86" s="722">
        <f t="shared" ref="D86:D91" si="44">B86/B$78*100</f>
        <v>108.65832981961738</v>
      </c>
      <c r="E86" s="720">
        <v>4625.53</v>
      </c>
      <c r="F86" s="721">
        <f t="shared" si="42"/>
        <v>100.81053278527745</v>
      </c>
      <c r="G86" s="722">
        <f t="shared" ref="G86:G91" si="45">E86/E$78*100</f>
        <v>111.38581793575761</v>
      </c>
      <c r="H86" s="720">
        <v>4066.84</v>
      </c>
      <c r="I86" s="721">
        <f t="shared" si="43"/>
        <v>96.070339389443902</v>
      </c>
      <c r="J86" s="722">
        <f t="shared" ref="J86:J91" si="46">H86/H$78*100</f>
        <v>109.85847769652798</v>
      </c>
      <c r="K86" s="304"/>
      <c r="L86" s="490"/>
      <c r="M86" s="490"/>
      <c r="N86" s="304"/>
    </row>
    <row r="87" spans="1:14" ht="16.5" hidden="1" customHeight="1" thickBot="1" x14ac:dyDescent="0.3">
      <c r="A87" s="719" t="s">
        <v>75</v>
      </c>
      <c r="B87" s="720">
        <v>5974.9</v>
      </c>
      <c r="C87" s="721">
        <f t="shared" si="41"/>
        <v>97.828898894801469</v>
      </c>
      <c r="D87" s="722">
        <f t="shared" si="44"/>
        <v>106.29924762001342</v>
      </c>
      <c r="E87" s="720">
        <v>4437.6000000000004</v>
      </c>
      <c r="F87" s="721">
        <f t="shared" si="42"/>
        <v>95.937114233395974</v>
      </c>
      <c r="G87" s="722">
        <f t="shared" si="45"/>
        <v>106.86033939283024</v>
      </c>
      <c r="H87" s="720">
        <v>3839.9</v>
      </c>
      <c r="I87" s="721">
        <f t="shared" si="43"/>
        <v>94.419746043611255</v>
      </c>
      <c r="J87" s="722">
        <f t="shared" si="46"/>
        <v>103.72809564843905</v>
      </c>
      <c r="K87" s="304"/>
      <c r="L87" s="490"/>
      <c r="M87" s="490"/>
      <c r="N87" s="304"/>
    </row>
    <row r="88" spans="1:14" ht="18.75" hidden="1" thickBot="1" x14ac:dyDescent="0.3">
      <c r="A88" s="719" t="s">
        <v>81</v>
      </c>
      <c r="B88" s="720">
        <v>5756.2</v>
      </c>
      <c r="C88" s="721">
        <f t="shared" si="41"/>
        <v>96.339687693517888</v>
      </c>
      <c r="D88" s="722">
        <f t="shared" si="44"/>
        <v>102.40836317768016</v>
      </c>
      <c r="E88" s="720">
        <v>4228.7</v>
      </c>
      <c r="F88" s="721">
        <f t="shared" si="42"/>
        <v>95.292500450694064</v>
      </c>
      <c r="G88" s="722">
        <f t="shared" si="45"/>
        <v>101.82988939752595</v>
      </c>
      <c r="H88" s="720">
        <v>3729.05</v>
      </c>
      <c r="I88" s="721">
        <f t="shared" si="43"/>
        <v>97.113206073074821</v>
      </c>
      <c r="J88" s="722">
        <f t="shared" si="46"/>
        <v>100.73367928274477</v>
      </c>
      <c r="K88" s="304"/>
      <c r="L88" s="490"/>
      <c r="M88" s="490"/>
      <c r="N88" s="304"/>
    </row>
    <row r="89" spans="1:14" ht="18.75" hidden="1" thickBot="1" x14ac:dyDescent="0.3">
      <c r="A89" s="719" t="s">
        <v>84</v>
      </c>
      <c r="B89" s="720">
        <v>5683.44</v>
      </c>
      <c r="C89" s="721">
        <f t="shared" si="41"/>
        <v>98.735971647962202</v>
      </c>
      <c r="D89" s="722">
        <f t="shared" si="44"/>
        <v>101.11389243225643</v>
      </c>
      <c r="E89" s="720">
        <v>4223.9399999999996</v>
      </c>
      <c r="F89" s="721">
        <f t="shared" si="42"/>
        <v>99.887435854990898</v>
      </c>
      <c r="G89" s="722">
        <f t="shared" si="45"/>
        <v>101.71526545316189</v>
      </c>
      <c r="H89" s="720">
        <v>3714.19</v>
      </c>
      <c r="I89" s="721">
        <f t="shared" si="43"/>
        <v>99.601507086255211</v>
      </c>
      <c r="J89" s="722">
        <f t="shared" si="46"/>
        <v>100.33226270904862</v>
      </c>
      <c r="K89" s="304"/>
      <c r="L89" s="490"/>
      <c r="M89" s="490"/>
      <c r="N89" s="304"/>
    </row>
    <row r="90" spans="1:14" ht="18.75" hidden="1" thickBot="1" x14ac:dyDescent="0.3">
      <c r="A90" s="719" t="s">
        <v>88</v>
      </c>
      <c r="B90" s="720">
        <v>5697.84</v>
      </c>
      <c r="C90" s="721">
        <f>B90/B89*100</f>
        <v>100.25336767872979</v>
      </c>
      <c r="D90" s="722">
        <f t="shared" si="44"/>
        <v>101.37008235438539</v>
      </c>
      <c r="E90" s="720">
        <v>4213.88</v>
      </c>
      <c r="F90" s="721">
        <f>E90/E89*100</f>
        <v>99.761833738168633</v>
      </c>
      <c r="G90" s="722">
        <f t="shared" si="45"/>
        <v>101.47301400772027</v>
      </c>
      <c r="H90" s="720">
        <v>3720.01</v>
      </c>
      <c r="I90" s="721">
        <f>H90/H89*100</f>
        <v>100.1566963456366</v>
      </c>
      <c r="J90" s="722">
        <f t="shared" si="46"/>
        <v>100.48947969820823</v>
      </c>
      <c r="K90" s="304"/>
      <c r="L90" s="490"/>
      <c r="M90" s="490"/>
      <c r="N90" s="304"/>
    </row>
    <row r="91" spans="1:14" ht="16.5" hidden="1" customHeight="1" thickBot="1" x14ac:dyDescent="0.3">
      <c r="A91" s="719" t="s">
        <v>349</v>
      </c>
      <c r="B91" s="720">
        <v>5748.02</v>
      </c>
      <c r="C91" s="721">
        <f>B91/B90*100</f>
        <v>100.88068461030848</v>
      </c>
      <c r="D91" s="722">
        <f t="shared" si="44"/>
        <v>102.26283306913749</v>
      </c>
      <c r="E91" s="720">
        <v>4250.62</v>
      </c>
      <c r="F91" s="721">
        <f>E91/E90*100</f>
        <v>100.8718805471442</v>
      </c>
      <c r="G91" s="722">
        <f t="shared" si="45"/>
        <v>102.35773747745446</v>
      </c>
      <c r="H91" s="720">
        <v>3749.64</v>
      </c>
      <c r="I91" s="721">
        <f>H91/H90*100</f>
        <v>100.79650323520634</v>
      </c>
      <c r="J91" s="722">
        <f t="shared" si="46"/>
        <v>101.28988165504647</v>
      </c>
      <c r="K91" s="304"/>
      <c r="L91" s="490"/>
      <c r="M91" s="490"/>
      <c r="N91" s="304"/>
    </row>
    <row r="92" spans="1:14" ht="16.5" hidden="1" customHeight="1" thickBot="1" x14ac:dyDescent="0.3">
      <c r="A92" s="1173" t="s">
        <v>351</v>
      </c>
      <c r="B92" s="1174"/>
      <c r="C92" s="1174"/>
      <c r="D92" s="1174"/>
      <c r="E92" s="1174"/>
      <c r="F92" s="1174"/>
      <c r="G92" s="1174"/>
      <c r="H92" s="1174"/>
      <c r="I92" s="1174"/>
      <c r="J92" s="1175"/>
      <c r="K92" s="304"/>
      <c r="L92" s="490"/>
      <c r="M92" s="490"/>
      <c r="N92" s="304"/>
    </row>
    <row r="93" spans="1:14" ht="16.5" hidden="1" customHeight="1" thickBot="1" x14ac:dyDescent="0.3">
      <c r="A93" s="719" t="s">
        <v>10</v>
      </c>
      <c r="B93" s="720">
        <v>5807.41</v>
      </c>
      <c r="C93" s="721">
        <f>B93/B91*100</f>
        <v>101.03322535412194</v>
      </c>
      <c r="D93" s="721">
        <f>B93/B$91*100</f>
        <v>101.03322535412194</v>
      </c>
      <c r="E93" s="720">
        <v>4266.87</v>
      </c>
      <c r="F93" s="721">
        <f>E93/E91*100</f>
        <v>100.38229717076568</v>
      </c>
      <c r="G93" s="721">
        <f>E93/E$91*100</f>
        <v>100.38229717076568</v>
      </c>
      <c r="H93" s="720">
        <v>3787.77</v>
      </c>
      <c r="I93" s="721">
        <f>H93/H91*100</f>
        <v>101.01689762217174</v>
      </c>
      <c r="J93" s="722">
        <f>H93/H$91*100</f>
        <v>101.01689762217174</v>
      </c>
      <c r="K93" s="304"/>
      <c r="L93" s="490"/>
      <c r="M93" s="490"/>
      <c r="N93" s="491"/>
    </row>
    <row r="94" spans="1:14" ht="16.5" hidden="1" customHeight="1" thickBot="1" x14ac:dyDescent="0.3">
      <c r="A94" s="719" t="s">
        <v>11</v>
      </c>
      <c r="B94" s="720">
        <v>5865.29</v>
      </c>
      <c r="C94" s="721">
        <f t="shared" ref="C94:C99" si="47">B94/B93*100</f>
        <v>100.99665771832882</v>
      </c>
      <c r="D94" s="721">
        <f t="shared" ref="D94:D99" si="48">B94/B$91*100</f>
        <v>102.04018079269035</v>
      </c>
      <c r="E94" s="720">
        <v>4329.26</v>
      </c>
      <c r="F94" s="721">
        <f t="shared" ref="F94:F99" si="49">E94/E93*100</f>
        <v>101.46219594222462</v>
      </c>
      <c r="G94" s="721">
        <f t="shared" ref="G94:G99" si="50">E94/E$91*100</f>
        <v>101.85008304670848</v>
      </c>
      <c r="H94" s="720">
        <v>3826.25</v>
      </c>
      <c r="I94" s="721">
        <f t="shared" ref="I94:I99" si="51">H94/H93*100</f>
        <v>101.01590117668179</v>
      </c>
      <c r="J94" s="722">
        <f t="shared" ref="J94:J99" si="52">H94/H$91*100</f>
        <v>102.04312947376282</v>
      </c>
      <c r="K94" s="304"/>
      <c r="L94" s="490"/>
      <c r="M94" s="490"/>
      <c r="N94" s="491"/>
    </row>
    <row r="95" spans="1:14" ht="16.5" hidden="1" customHeight="1" thickBot="1" x14ac:dyDescent="0.3">
      <c r="A95" s="719" t="s">
        <v>12</v>
      </c>
      <c r="B95" s="720">
        <v>5786.58</v>
      </c>
      <c r="C95" s="721">
        <f t="shared" si="47"/>
        <v>98.658037368996247</v>
      </c>
      <c r="D95" s="721">
        <f t="shared" si="48"/>
        <v>100.67083969784376</v>
      </c>
      <c r="E95" s="720">
        <v>4335.68</v>
      </c>
      <c r="F95" s="721">
        <f t="shared" si="49"/>
        <v>100.14829324180114</v>
      </c>
      <c r="G95" s="721">
        <f t="shared" si="50"/>
        <v>102.0011198366356</v>
      </c>
      <c r="H95" s="720">
        <v>3895.14</v>
      </c>
      <c r="I95" s="721">
        <f t="shared" si="51"/>
        <v>101.80045736687357</v>
      </c>
      <c r="J95" s="722">
        <f t="shared" si="52"/>
        <v>103.88037251576152</v>
      </c>
      <c r="K95" s="304"/>
      <c r="L95" s="490"/>
      <c r="M95" s="490"/>
      <c r="N95" s="491"/>
    </row>
    <row r="96" spans="1:14" ht="16.5" hidden="1" customHeight="1" thickBot="1" x14ac:dyDescent="0.3">
      <c r="A96" s="719" t="s">
        <v>13</v>
      </c>
      <c r="B96" s="720">
        <v>5901.32</v>
      </c>
      <c r="C96" s="721">
        <f t="shared" si="47"/>
        <v>101.98286379865135</v>
      </c>
      <c r="D96" s="721">
        <f t="shared" si="48"/>
        <v>102.66700533401065</v>
      </c>
      <c r="E96" s="720">
        <v>4372.96</v>
      </c>
      <c r="F96" s="721">
        <f t="shared" si="49"/>
        <v>100.85984205476419</v>
      </c>
      <c r="G96" s="721">
        <f t="shared" si="50"/>
        <v>102.87816836132141</v>
      </c>
      <c r="H96" s="720">
        <v>3947.8</v>
      </c>
      <c r="I96" s="721">
        <f t="shared" si="51"/>
        <v>101.35194113690393</v>
      </c>
      <c r="J96" s="722">
        <f t="shared" si="52"/>
        <v>105.28477400497115</v>
      </c>
      <c r="K96" s="304"/>
      <c r="L96" s="490"/>
      <c r="M96" s="490"/>
      <c r="N96" s="491"/>
    </row>
    <row r="97" spans="1:32" ht="16.5" hidden="1" customHeight="1" thickBot="1" x14ac:dyDescent="0.3">
      <c r="A97" s="719" t="s">
        <v>14</v>
      </c>
      <c r="B97" s="720">
        <v>6109.23</v>
      </c>
      <c r="C97" s="721">
        <f t="shared" si="47"/>
        <v>103.52311008384565</v>
      </c>
      <c r="D97" s="721">
        <f t="shared" si="48"/>
        <v>106.28407695171553</v>
      </c>
      <c r="E97" s="720">
        <v>4447.75</v>
      </c>
      <c r="F97" s="721">
        <f t="shared" si="49"/>
        <v>101.71028319490689</v>
      </c>
      <c r="G97" s="721">
        <f t="shared" si="50"/>
        <v>104.63767638603309</v>
      </c>
      <c r="H97" s="720">
        <v>3969.88</v>
      </c>
      <c r="I97" s="721">
        <f t="shared" si="51"/>
        <v>100.5592988499924</v>
      </c>
      <c r="J97" s="722">
        <f t="shared" si="52"/>
        <v>105.87363053519805</v>
      </c>
      <c r="K97" s="304"/>
      <c r="L97" s="490"/>
      <c r="M97" s="490"/>
      <c r="N97" s="491"/>
    </row>
    <row r="98" spans="1:32" ht="16.5" hidden="1" customHeight="1" thickBot="1" x14ac:dyDescent="0.3">
      <c r="A98" s="719" t="s">
        <v>15</v>
      </c>
      <c r="B98" s="720">
        <v>6052.97</v>
      </c>
      <c r="C98" s="721">
        <f t="shared" si="47"/>
        <v>99.07909834790965</v>
      </c>
      <c r="D98" s="721">
        <f t="shared" si="48"/>
        <v>105.30530513115821</v>
      </c>
      <c r="E98" s="720">
        <v>4522.8500000000004</v>
      </c>
      <c r="F98" s="721">
        <f t="shared" si="49"/>
        <v>101.68849418245181</v>
      </c>
      <c r="G98" s="721">
        <f t="shared" si="50"/>
        <v>106.40447746446402</v>
      </c>
      <c r="H98" s="720">
        <v>4060.3</v>
      </c>
      <c r="I98" s="721">
        <f t="shared" si="51"/>
        <v>102.27765070984513</v>
      </c>
      <c r="J98" s="722">
        <f t="shared" si="52"/>
        <v>108.28506203262181</v>
      </c>
      <c r="K98" s="304"/>
      <c r="L98" s="490"/>
      <c r="M98" s="490"/>
      <c r="N98" s="491"/>
    </row>
    <row r="99" spans="1:32" ht="16.5" hidden="1" customHeight="1" thickBot="1" x14ac:dyDescent="0.3">
      <c r="A99" s="719" t="s">
        <v>71</v>
      </c>
      <c r="B99" s="720">
        <v>6175.2</v>
      </c>
      <c r="C99" s="721">
        <f t="shared" si="47"/>
        <v>102.01933926650884</v>
      </c>
      <c r="D99" s="721">
        <f t="shared" si="48"/>
        <v>107.43177650738862</v>
      </c>
      <c r="E99" s="720">
        <v>4639.66</v>
      </c>
      <c r="F99" s="721">
        <f t="shared" si="49"/>
        <v>102.58266358601323</v>
      </c>
      <c r="G99" s="721">
        <f t="shared" si="50"/>
        <v>109.15254715782639</v>
      </c>
      <c r="H99" s="720">
        <v>4040.85</v>
      </c>
      <c r="I99" s="721">
        <f t="shared" si="51"/>
        <v>99.520971356796281</v>
      </c>
      <c r="J99" s="722">
        <f t="shared" si="52"/>
        <v>107.76634556917463</v>
      </c>
      <c r="K99" s="304"/>
      <c r="L99" s="490"/>
      <c r="M99" s="490"/>
      <c r="N99" s="491"/>
    </row>
    <row r="100" spans="1:32" ht="16.5" hidden="1" customHeight="1" thickBot="1" x14ac:dyDescent="0.3">
      <c r="A100" s="719" t="s">
        <v>75</v>
      </c>
      <c r="B100" s="720">
        <v>6070.5</v>
      </c>
      <c r="C100" s="721">
        <f>B100/B99*100</f>
        <v>98.304508356004675</v>
      </c>
      <c r="D100" s="721">
        <f>B100/B$91*100</f>
        <v>105.61027971371011</v>
      </c>
      <c r="E100" s="720">
        <v>4546.8900000000003</v>
      </c>
      <c r="F100" s="721">
        <f>E100/E99*100</f>
        <v>98.000500036640631</v>
      </c>
      <c r="G100" s="721">
        <f>E100/E$91*100</f>
        <v>106.97004201739983</v>
      </c>
      <c r="H100" s="720">
        <v>3943.27</v>
      </c>
      <c r="I100" s="721">
        <f>H100/H99*100</f>
        <v>97.585161537795273</v>
      </c>
      <c r="J100" s="722">
        <f>H100/H$91*100</f>
        <v>105.16396240705774</v>
      </c>
      <c r="K100" s="304"/>
      <c r="L100" s="490"/>
      <c r="M100" s="490"/>
      <c r="N100" s="491"/>
    </row>
    <row r="101" spans="1:32" ht="16.5" hidden="1" customHeight="1" thickBot="1" x14ac:dyDescent="0.3">
      <c r="A101" s="719" t="s">
        <v>81</v>
      </c>
      <c r="B101" s="720">
        <v>5877.44</v>
      </c>
      <c r="C101" s="721">
        <f>B101/B100*100</f>
        <v>96.819701836751491</v>
      </c>
      <c r="D101" s="721">
        <f>B101/B$91*100</f>
        <v>102.25155792777339</v>
      </c>
      <c r="E101" s="720">
        <v>4440.26</v>
      </c>
      <c r="F101" s="721">
        <f>E101/E100*100</f>
        <v>97.654880588710085</v>
      </c>
      <c r="G101" s="721">
        <f>E101/E$91*100</f>
        <v>104.46146679778481</v>
      </c>
      <c r="H101" s="720">
        <v>3840.19</v>
      </c>
      <c r="I101" s="721">
        <f>H101/H100*100</f>
        <v>97.385925893991526</v>
      </c>
      <c r="J101" s="722">
        <f>H101/H$91*100</f>
        <v>102.41489849692238</v>
      </c>
      <c r="K101" s="304"/>
      <c r="L101" s="490"/>
      <c r="M101" s="490"/>
      <c r="N101" s="491"/>
    </row>
    <row r="102" spans="1:32" ht="14.25" hidden="1" customHeight="1" thickBot="1" x14ac:dyDescent="0.3">
      <c r="A102" s="719" t="s">
        <v>84</v>
      </c>
      <c r="B102" s="720">
        <v>5824.46</v>
      </c>
      <c r="C102" s="721">
        <f>B102/B101*100</f>
        <v>99.098587139979315</v>
      </c>
      <c r="D102" s="721">
        <f>B102/B$91*100</f>
        <v>101.32984923504094</v>
      </c>
      <c r="E102" s="720">
        <v>4371.79</v>
      </c>
      <c r="F102" s="721">
        <f>E102/E101*100</f>
        <v>98.457973181750617</v>
      </c>
      <c r="G102" s="721">
        <f>E102/E$91*100</f>
        <v>102.85064296502628</v>
      </c>
      <c r="H102" s="720">
        <v>3833.19</v>
      </c>
      <c r="I102" s="721">
        <f>H102/H101*100</f>
        <v>99.817717352526827</v>
      </c>
      <c r="J102" s="722">
        <f>H102/H$91*100</f>
        <v>102.22821390853522</v>
      </c>
      <c r="K102" s="304"/>
      <c r="L102" s="490"/>
      <c r="M102" s="490"/>
      <c r="N102" s="491"/>
    </row>
    <row r="103" spans="1:32" ht="18" hidden="1" customHeight="1" thickBot="1" x14ac:dyDescent="0.3">
      <c r="A103" s="719" t="s">
        <v>88</v>
      </c>
      <c r="B103" s="720">
        <v>5942.05</v>
      </c>
      <c r="C103" s="721">
        <f>B103/B102*100</f>
        <v>102.01889960614375</v>
      </c>
      <c r="D103" s="721">
        <f>B103/B$91*100</f>
        <v>103.37559716215323</v>
      </c>
      <c r="E103" s="720">
        <v>4420.37</v>
      </c>
      <c r="F103" s="721">
        <f>E103/E102*100</f>
        <v>101.11121531455079</v>
      </c>
      <c r="G103" s="721">
        <f>E103/E$91*100</f>
        <v>103.99353506076761</v>
      </c>
      <c r="H103" s="720">
        <v>3883.49</v>
      </c>
      <c r="I103" s="721">
        <f>H103/H102*100</f>
        <v>101.31222297877225</v>
      </c>
      <c r="J103" s="722">
        <f>H103/H$91*100</f>
        <v>103.56967602223146</v>
      </c>
      <c r="K103" s="304"/>
      <c r="L103" s="490"/>
      <c r="M103" s="490"/>
      <c r="N103" s="491"/>
    </row>
    <row r="104" spans="1:32" ht="16.5" hidden="1" customHeight="1" thickBot="1" x14ac:dyDescent="0.3">
      <c r="A104" s="719" t="s">
        <v>592</v>
      </c>
      <c r="B104" s="720">
        <v>6194.26</v>
      </c>
      <c r="C104" s="721">
        <f>B104/B103*100</f>
        <v>104.24449474507955</v>
      </c>
      <c r="D104" s="721">
        <f>B104/B$91*100</f>
        <v>107.76336895139542</v>
      </c>
      <c r="E104" s="720">
        <v>4709.04</v>
      </c>
      <c r="F104" s="721">
        <f>E104/E103*100</f>
        <v>106.53044880858388</v>
      </c>
      <c r="G104" s="721">
        <f>E104/E$91*100</f>
        <v>110.78477963214779</v>
      </c>
      <c r="H104" s="720">
        <v>4067.71</v>
      </c>
      <c r="I104" s="721">
        <f>H104/H103*100</f>
        <v>104.74367128536446</v>
      </c>
      <c r="J104" s="722">
        <f>H104/H$91*100</f>
        <v>108.48268100404306</v>
      </c>
      <c r="K104" s="304"/>
      <c r="L104" s="490"/>
      <c r="M104" s="490"/>
      <c r="N104" s="491"/>
      <c r="X104" s="475"/>
      <c r="Y104" s="475"/>
      <c r="Z104" s="475"/>
      <c r="AA104" s="475"/>
      <c r="AB104" s="475"/>
      <c r="AC104" s="475"/>
      <c r="AD104" s="475"/>
      <c r="AE104" s="475"/>
      <c r="AF104" s="475"/>
    </row>
    <row r="105" spans="1:32" ht="16.5" hidden="1" customHeight="1" thickBot="1" x14ac:dyDescent="0.3">
      <c r="A105" s="1173" t="s">
        <v>593</v>
      </c>
      <c r="B105" s="1178"/>
      <c r="C105" s="1178"/>
      <c r="D105" s="1178"/>
      <c r="E105" s="1174"/>
      <c r="F105" s="1174"/>
      <c r="G105" s="1174"/>
      <c r="H105" s="1174"/>
      <c r="I105" s="1174"/>
      <c r="J105" s="1175"/>
      <c r="K105" s="304"/>
      <c r="L105" s="490"/>
      <c r="M105" s="490"/>
      <c r="N105" s="492"/>
      <c r="X105" s="475"/>
      <c r="Y105" s="475"/>
      <c r="Z105" s="475"/>
      <c r="AA105" s="475"/>
      <c r="AB105" s="475"/>
      <c r="AC105" s="475"/>
      <c r="AD105" s="475"/>
      <c r="AE105" s="475"/>
      <c r="AF105" s="475"/>
    </row>
    <row r="106" spans="1:32" ht="16.5" hidden="1" customHeight="1" thickBot="1" x14ac:dyDescent="0.3">
      <c r="A106" s="723" t="s">
        <v>10</v>
      </c>
      <c r="B106" s="720">
        <v>6337.33</v>
      </c>
      <c r="C106" s="721">
        <f>B106/B104*100</f>
        <v>102.30971899791098</v>
      </c>
      <c r="D106" s="722">
        <f>B106/B104*100</f>
        <v>102.30971899791098</v>
      </c>
      <c r="E106" s="724">
        <v>4678.8999999999996</v>
      </c>
      <c r="F106" s="721">
        <f>E106/E104*100</f>
        <v>99.35995447055025</v>
      </c>
      <c r="G106" s="722">
        <f>E106/E104*100</f>
        <v>99.35995447055025</v>
      </c>
      <c r="H106" s="720">
        <v>4096.05</v>
      </c>
      <c r="I106" s="721">
        <f>H106/H104*100</f>
        <v>100.69670650070925</v>
      </c>
      <c r="J106" s="722">
        <f>H106/H104*100</f>
        <v>100.69670650070925</v>
      </c>
      <c r="K106" s="493"/>
      <c r="L106" s="494"/>
      <c r="M106" s="493"/>
      <c r="N106" s="495"/>
      <c r="O106" s="475"/>
      <c r="P106" s="494"/>
      <c r="Q106" s="475"/>
      <c r="R106" s="494"/>
      <c r="S106" s="475"/>
      <c r="T106" s="494"/>
      <c r="U106" s="475"/>
      <c r="V106" s="494"/>
      <c r="X106" s="475"/>
      <c r="Y106" s="475"/>
      <c r="Z106" s="475"/>
      <c r="AA106" s="475"/>
      <c r="AB106" s="475"/>
      <c r="AC106" s="475"/>
      <c r="AD106" s="475"/>
      <c r="AE106" s="475"/>
      <c r="AF106" s="475"/>
    </row>
    <row r="107" spans="1:32" ht="16.5" hidden="1" customHeight="1" thickBot="1" x14ac:dyDescent="0.3">
      <c r="A107" s="723" t="s">
        <v>11</v>
      </c>
      <c r="B107" s="720">
        <v>6364.37</v>
      </c>
      <c r="C107" s="725">
        <f>B107/B106*100</f>
        <v>100.42667811207559</v>
      </c>
      <c r="D107" s="726">
        <f>B107/B104*100</f>
        <v>102.7462521754011</v>
      </c>
      <c r="E107" s="724">
        <v>4719.58</v>
      </c>
      <c r="F107" s="721">
        <f t="shared" ref="F107:F117" si="53">E107/E106*100</f>
        <v>100.86943512364017</v>
      </c>
      <c r="G107" s="722">
        <f>E107/E104*100</f>
        <v>100.2238248135501</v>
      </c>
      <c r="H107" s="720">
        <v>4109.04</v>
      </c>
      <c r="I107" s="721">
        <f t="shared" ref="I107:I117" si="54">H107/H106*100</f>
        <v>100.31713480060058</v>
      </c>
      <c r="J107" s="722">
        <f>H107/H104*100</f>
        <v>101.01605080008163</v>
      </c>
      <c r="K107" s="493"/>
      <c r="L107" s="1172"/>
      <c r="M107" s="1172"/>
      <c r="N107" s="1172"/>
      <c r="O107" s="475"/>
      <c r="P107" s="494"/>
      <c r="Q107" s="475"/>
      <c r="R107" s="494"/>
      <c r="S107" s="475"/>
      <c r="T107" s="494"/>
      <c r="U107" s="475"/>
      <c r="V107" s="494"/>
      <c r="X107" s="475"/>
      <c r="Y107" s="475"/>
      <c r="Z107" s="475"/>
      <c r="AA107" s="475"/>
      <c r="AB107" s="475"/>
      <c r="AC107" s="475"/>
      <c r="AD107" s="475"/>
      <c r="AE107" s="475"/>
      <c r="AF107" s="475"/>
    </row>
    <row r="108" spans="1:32" ht="16.5" hidden="1" customHeight="1" thickBot="1" x14ac:dyDescent="0.3">
      <c r="A108" s="723" t="s">
        <v>12</v>
      </c>
      <c r="B108" s="720">
        <v>6551.4</v>
      </c>
      <c r="C108" s="725">
        <f>B108/B107*100</f>
        <v>102.93870406654545</v>
      </c>
      <c r="D108" s="726">
        <f>B108/B104*100</f>
        <v>105.76566046630266</v>
      </c>
      <c r="E108" s="724">
        <v>4761.6000000000004</v>
      </c>
      <c r="F108" s="721">
        <f t="shared" si="53"/>
        <v>100.89033346187585</v>
      </c>
      <c r="G108" s="722">
        <f>E108/E104*100</f>
        <v>101.11615106263699</v>
      </c>
      <c r="H108" s="720">
        <v>4176.8999999999996</v>
      </c>
      <c r="I108" s="721">
        <f t="shared" si="54"/>
        <v>101.65148063781319</v>
      </c>
      <c r="J108" s="722">
        <f>H108/H104*100</f>
        <v>102.68431132012851</v>
      </c>
      <c r="K108" s="493"/>
      <c r="L108" s="1172"/>
      <c r="M108" s="1172"/>
      <c r="N108" s="1172"/>
      <c r="O108" s="475"/>
      <c r="P108" s="494"/>
      <c r="Q108" s="475"/>
      <c r="R108" s="494"/>
      <c r="S108" s="475"/>
      <c r="T108" s="494"/>
      <c r="U108" s="475"/>
      <c r="V108" s="494"/>
      <c r="X108" s="475"/>
      <c r="Y108" s="475"/>
      <c r="Z108" s="475"/>
      <c r="AA108" s="475"/>
      <c r="AB108" s="475"/>
      <c r="AC108" s="475"/>
      <c r="AD108" s="475"/>
      <c r="AE108" s="475"/>
      <c r="AF108" s="475"/>
    </row>
    <row r="109" spans="1:32" ht="16.5" hidden="1" customHeight="1" thickBot="1" x14ac:dyDescent="0.3">
      <c r="A109" s="723" t="s">
        <v>13</v>
      </c>
      <c r="B109" s="720">
        <v>6724.88</v>
      </c>
      <c r="C109" s="725">
        <f>B109/B108*100</f>
        <v>102.6479836370852</v>
      </c>
      <c r="D109" s="726">
        <f>B109/B104*100</f>
        <v>108.56631784910546</v>
      </c>
      <c r="E109" s="724">
        <v>4923.53</v>
      </c>
      <c r="F109" s="721">
        <f t="shared" si="53"/>
        <v>103.40074764784946</v>
      </c>
      <c r="G109" s="722">
        <f>E109/E104*100</f>
        <v>104.55485619149549</v>
      </c>
      <c r="H109" s="720">
        <v>4321.3599999999997</v>
      </c>
      <c r="I109" s="721">
        <f t="shared" si="54"/>
        <v>103.45854581148699</v>
      </c>
      <c r="J109" s="722">
        <f>H109/H104*100</f>
        <v>106.23569526834508</v>
      </c>
      <c r="K109" s="493"/>
      <c r="L109" s="1172"/>
      <c r="M109" s="1172"/>
      <c r="N109" s="1172"/>
      <c r="O109" s="475"/>
      <c r="P109" s="494"/>
      <c r="Q109" s="475"/>
      <c r="R109" s="494"/>
      <c r="S109" s="475"/>
      <c r="T109" s="494"/>
      <c r="U109" s="475"/>
      <c r="V109" s="494"/>
      <c r="X109" s="475"/>
      <c r="Y109" s="475"/>
      <c r="Z109" s="475"/>
      <c r="AA109" s="475"/>
      <c r="AB109" s="475"/>
      <c r="AC109" s="475"/>
      <c r="AD109" s="475"/>
      <c r="AE109" s="475"/>
      <c r="AF109" s="475"/>
    </row>
    <row r="110" spans="1:32" ht="16.5" hidden="1" customHeight="1" thickBot="1" x14ac:dyDescent="0.3">
      <c r="A110" s="723" t="s">
        <v>14</v>
      </c>
      <c r="B110" s="720">
        <v>6741.64</v>
      </c>
      <c r="C110" s="725">
        <f>B110/B109*100</f>
        <v>100.24922377797077</v>
      </c>
      <c r="D110" s="726">
        <f>B110/B104*100</f>
        <v>108.83689092805275</v>
      </c>
      <c r="E110" s="724">
        <v>4922.91</v>
      </c>
      <c r="F110" s="721">
        <f t="shared" si="53"/>
        <v>99.987407408911906</v>
      </c>
      <c r="G110" s="722">
        <f>E110/E104*100</f>
        <v>104.54169002599257</v>
      </c>
      <c r="H110" s="720">
        <v>4394.88</v>
      </c>
      <c r="I110" s="721">
        <f t="shared" si="54"/>
        <v>101.70131625229095</v>
      </c>
      <c r="J110" s="722">
        <f>H110/H104*100</f>
        <v>108.04310041767972</v>
      </c>
      <c r="K110" s="493"/>
      <c r="L110" s="1172"/>
      <c r="M110" s="1172"/>
      <c r="N110" s="1172"/>
      <c r="O110" s="475"/>
      <c r="P110" s="494"/>
      <c r="Q110" s="475"/>
      <c r="R110" s="494"/>
      <c r="S110" s="475"/>
      <c r="T110" s="494"/>
      <c r="U110" s="475"/>
      <c r="V110" s="494"/>
      <c r="X110" s="475"/>
      <c r="Y110" s="475"/>
      <c r="Z110" s="475"/>
      <c r="AA110" s="475"/>
      <c r="AB110" s="475"/>
      <c r="AC110" s="475"/>
      <c r="AD110" s="475"/>
      <c r="AE110" s="475"/>
      <c r="AF110" s="475"/>
    </row>
    <row r="111" spans="1:32" ht="16.5" hidden="1" customHeight="1" thickBot="1" x14ac:dyDescent="0.3">
      <c r="A111" s="723" t="s">
        <v>15</v>
      </c>
      <c r="B111" s="720">
        <v>6675.77</v>
      </c>
      <c r="C111" s="725">
        <f>B111/B110*100</f>
        <v>99.022938038815482</v>
      </c>
      <c r="D111" s="726">
        <f>B111/B104*100</f>
        <v>107.77348706705887</v>
      </c>
      <c r="E111" s="724">
        <v>5014.38</v>
      </c>
      <c r="F111" s="721">
        <f t="shared" si="53"/>
        <v>101.85804737441879</v>
      </c>
      <c r="G111" s="722">
        <f>E111/E104*100</f>
        <v>106.48412415269355</v>
      </c>
      <c r="H111" s="720">
        <v>4507.55</v>
      </c>
      <c r="I111" s="721">
        <f t="shared" si="54"/>
        <v>102.56366499199068</v>
      </c>
      <c r="J111" s="722">
        <f>H111/H104*100</f>
        <v>110.81296355934913</v>
      </c>
      <c r="K111" s="493"/>
      <c r="L111" s="1172"/>
      <c r="M111" s="1172"/>
      <c r="N111" s="1172"/>
      <c r="O111" s="475"/>
      <c r="P111" s="494"/>
      <c r="Q111" s="475"/>
      <c r="R111" s="494"/>
      <c r="S111" s="475"/>
      <c r="T111" s="494"/>
      <c r="U111" s="475"/>
      <c r="V111" s="494"/>
      <c r="X111" s="475"/>
      <c r="Y111" s="475"/>
      <c r="Z111" s="475"/>
      <c r="AA111" s="475"/>
      <c r="AB111" s="475"/>
      <c r="AC111" s="475"/>
      <c r="AD111" s="475"/>
      <c r="AE111" s="475"/>
      <c r="AF111" s="475"/>
    </row>
    <row r="112" spans="1:32" ht="16.5" hidden="1" customHeight="1" thickBot="1" x14ac:dyDescent="0.3">
      <c r="A112" s="723" t="s">
        <v>71</v>
      </c>
      <c r="B112" s="720">
        <v>6740.63</v>
      </c>
      <c r="C112" s="725">
        <f t="shared" ref="C112:C117" si="55">B112/B111*100</f>
        <v>100.97157331663612</v>
      </c>
      <c r="D112" s="726">
        <f t="shared" ref="D112:D117" si="56">B112/$B$104*100</f>
        <v>108.82058550981068</v>
      </c>
      <c r="E112" s="724">
        <v>5154.45</v>
      </c>
      <c r="F112" s="721">
        <f t="shared" si="53"/>
        <v>102.79336627858279</v>
      </c>
      <c r="G112" s="722">
        <f t="shared" ref="G112:G117" si="57">E112/$E$104*100</f>
        <v>109.45861576881913</v>
      </c>
      <c r="H112" s="720">
        <v>4494.22</v>
      </c>
      <c r="I112" s="721">
        <f t="shared" si="54"/>
        <v>99.704273940388916</v>
      </c>
      <c r="J112" s="722">
        <f>H112/$H$104*100</f>
        <v>110.48526074867678</v>
      </c>
      <c r="K112" s="493"/>
      <c r="L112" s="1172"/>
      <c r="M112" s="1172"/>
      <c r="N112" s="1172"/>
      <c r="O112" s="475"/>
      <c r="P112" s="494"/>
      <c r="Q112" s="475"/>
      <c r="R112" s="494"/>
      <c r="S112" s="475"/>
      <c r="T112" s="494"/>
      <c r="U112" s="475"/>
      <c r="V112" s="494"/>
    </row>
    <row r="113" spans="1:32" ht="16.5" hidden="1" customHeight="1" thickBot="1" x14ac:dyDescent="0.3">
      <c r="A113" s="723" t="s">
        <v>75</v>
      </c>
      <c r="B113" s="720">
        <v>6758.68</v>
      </c>
      <c r="C113" s="725">
        <f t="shared" si="55"/>
        <v>100.26777912450319</v>
      </c>
      <c r="D113" s="726">
        <f t="shared" si="56"/>
        <v>109.11198432096812</v>
      </c>
      <c r="E113" s="724">
        <v>5007.95</v>
      </c>
      <c r="F113" s="721">
        <f t="shared" si="53"/>
        <v>97.157795691101867</v>
      </c>
      <c r="G113" s="722">
        <f t="shared" si="57"/>
        <v>106.34757827497749</v>
      </c>
      <c r="H113" s="720">
        <v>4364.9399999999996</v>
      </c>
      <c r="I113" s="721">
        <f t="shared" si="54"/>
        <v>97.123416299157569</v>
      </c>
      <c r="J113" s="722">
        <f>H113/$H$104*100</f>
        <v>107.30705974614709</v>
      </c>
      <c r="K113" s="493"/>
      <c r="L113" s="1172"/>
      <c r="M113" s="1172"/>
      <c r="N113" s="1172"/>
      <c r="O113" s="475"/>
      <c r="P113" s="494"/>
      <c r="Q113" s="475"/>
      <c r="R113" s="494"/>
      <c r="S113" s="475"/>
      <c r="T113" s="494"/>
      <c r="U113" s="475"/>
      <c r="V113" s="494"/>
    </row>
    <row r="114" spans="1:32" ht="16.5" hidden="1" customHeight="1" thickBot="1" x14ac:dyDescent="0.3">
      <c r="A114" s="723" t="s">
        <v>81</v>
      </c>
      <c r="B114" s="720">
        <v>6765.11</v>
      </c>
      <c r="C114" s="725">
        <f t="shared" si="55"/>
        <v>100.09513692022702</v>
      </c>
      <c r="D114" s="726">
        <f t="shared" si="56"/>
        <v>109.21579010244969</v>
      </c>
      <c r="E114" s="724">
        <v>4870.1499999999996</v>
      </c>
      <c r="F114" s="721">
        <f t="shared" si="53"/>
        <v>97.248375083617049</v>
      </c>
      <c r="G114" s="722">
        <f t="shared" si="57"/>
        <v>103.42129181319335</v>
      </c>
      <c r="H114" s="720">
        <v>4267.3</v>
      </c>
      <c r="I114" s="721">
        <f t="shared" si="54"/>
        <v>97.763084945039353</v>
      </c>
      <c r="J114" s="722">
        <f>H114/$H$104*100</f>
        <v>104.90669197164991</v>
      </c>
      <c r="K114" s="493"/>
      <c r="L114" s="1172"/>
      <c r="M114" s="1172"/>
      <c r="N114" s="1172"/>
      <c r="O114" s="475"/>
      <c r="P114" s="494"/>
      <c r="Q114" s="475"/>
      <c r="R114" s="494"/>
      <c r="S114" s="475"/>
      <c r="T114" s="494"/>
      <c r="U114" s="475"/>
      <c r="V114" s="494"/>
    </row>
    <row r="115" spans="1:32" ht="16.5" hidden="1" customHeight="1" thickBot="1" x14ac:dyDescent="0.3">
      <c r="A115" s="723" t="s">
        <v>84</v>
      </c>
      <c r="B115" s="720">
        <v>6644.21</v>
      </c>
      <c r="C115" s="725">
        <f t="shared" si="55"/>
        <v>98.212889369130735</v>
      </c>
      <c r="D115" s="726">
        <f t="shared" si="56"/>
        <v>107.26398310694094</v>
      </c>
      <c r="E115" s="727">
        <v>4842.21</v>
      </c>
      <c r="F115" s="721">
        <f t="shared" si="53"/>
        <v>99.426301037955724</v>
      </c>
      <c r="G115" s="722">
        <f t="shared" si="57"/>
        <v>102.82796493552826</v>
      </c>
      <c r="H115" s="728">
        <v>4289.3500000000004</v>
      </c>
      <c r="I115" s="721">
        <f t="shared" si="54"/>
        <v>100.51672017434912</v>
      </c>
      <c r="J115" s="722">
        <f t="shared" ref="J115:J117" si="58">H115/$H$104*100</f>
        <v>105.44876601330971</v>
      </c>
      <c r="K115" s="493"/>
      <c r="L115" s="1172"/>
      <c r="M115" s="1172"/>
      <c r="N115" s="1172"/>
      <c r="O115" s="475"/>
      <c r="P115" s="494"/>
      <c r="Q115" s="475"/>
      <c r="R115" s="494"/>
      <c r="S115" s="475"/>
      <c r="T115" s="494"/>
      <c r="U115" s="475"/>
      <c r="V115" s="494"/>
    </row>
    <row r="116" spans="1:32" ht="19.5" hidden="1" customHeight="1" thickBot="1" x14ac:dyDescent="0.3">
      <c r="A116" s="723" t="s">
        <v>88</v>
      </c>
      <c r="B116" s="720">
        <v>6722.91</v>
      </c>
      <c r="C116" s="725">
        <f t="shared" si="55"/>
        <v>101.18448995441143</v>
      </c>
      <c r="D116" s="726">
        <f t="shared" si="56"/>
        <v>108.53451421154423</v>
      </c>
      <c r="E116" s="724">
        <v>4989.34</v>
      </c>
      <c r="F116" s="721">
        <f t="shared" si="53"/>
        <v>103.03848862399607</v>
      </c>
      <c r="G116" s="722">
        <f t="shared" si="57"/>
        <v>105.95238095238095</v>
      </c>
      <c r="H116" s="720">
        <v>4363.83</v>
      </c>
      <c r="I116" s="721">
        <f t="shared" si="54"/>
        <v>101.73639362607388</v>
      </c>
      <c r="J116" s="722">
        <f t="shared" si="58"/>
        <v>107.27977166513836</v>
      </c>
      <c r="K116" s="493"/>
      <c r="L116" s="1172"/>
      <c r="M116" s="1172"/>
      <c r="N116" s="1172"/>
      <c r="O116" s="475"/>
      <c r="P116" s="494"/>
      <c r="Q116" s="475"/>
      <c r="R116" s="494"/>
      <c r="S116" s="475"/>
      <c r="T116" s="494"/>
      <c r="U116" s="475"/>
      <c r="V116" s="494"/>
    </row>
    <row r="117" spans="1:32" ht="16.5" customHeight="1" thickBot="1" x14ac:dyDescent="0.3">
      <c r="A117" s="723" t="s">
        <v>659</v>
      </c>
      <c r="B117" s="720">
        <v>6822.12</v>
      </c>
      <c r="C117" s="725">
        <f t="shared" si="55"/>
        <v>101.47570025480037</v>
      </c>
      <c r="D117" s="726">
        <f t="shared" si="56"/>
        <v>110.13615831431034</v>
      </c>
      <c r="E117" s="724">
        <v>5058.57</v>
      </c>
      <c r="F117" s="721">
        <f t="shared" si="53"/>
        <v>101.38755827424066</v>
      </c>
      <c r="G117" s="722">
        <f t="shared" si="57"/>
        <v>107.42253198104072</v>
      </c>
      <c r="H117" s="720">
        <v>4456.0200000000004</v>
      </c>
      <c r="I117" s="721">
        <f t="shared" si="54"/>
        <v>102.11259375365221</v>
      </c>
      <c r="J117" s="722">
        <f t="shared" si="58"/>
        <v>109.54615742026841</v>
      </c>
      <c r="K117" s="493"/>
      <c r="L117" s="1172"/>
      <c r="M117" s="1172"/>
      <c r="N117" s="1172"/>
      <c r="O117" s="475"/>
      <c r="P117" s="494"/>
      <c r="Q117" s="475"/>
      <c r="R117" s="494"/>
      <c r="S117" s="475"/>
      <c r="T117" s="494"/>
      <c r="U117" s="475"/>
      <c r="V117" s="494"/>
    </row>
    <row r="118" spans="1:32" ht="16.5" customHeight="1" thickBot="1" x14ac:dyDescent="0.25">
      <c r="A118" s="1173" t="s">
        <v>666</v>
      </c>
      <c r="B118" s="1174"/>
      <c r="C118" s="1174"/>
      <c r="D118" s="1174"/>
      <c r="E118" s="1174"/>
      <c r="F118" s="1174"/>
      <c r="G118" s="1174"/>
      <c r="H118" s="1174"/>
      <c r="I118" s="1174"/>
      <c r="J118" s="1175"/>
      <c r="K118" s="304"/>
      <c r="L118" s="1172"/>
      <c r="M118" s="1172"/>
      <c r="N118" s="1172"/>
      <c r="X118" s="475"/>
      <c r="Y118" s="475"/>
      <c r="Z118" s="475"/>
      <c r="AA118" s="475"/>
      <c r="AB118" s="475"/>
      <c r="AC118" s="475"/>
      <c r="AD118" s="475"/>
      <c r="AE118" s="475"/>
      <c r="AF118" s="475"/>
    </row>
    <row r="119" spans="1:32" ht="16.5" customHeight="1" thickBot="1" x14ac:dyDescent="0.3">
      <c r="A119" s="723" t="s">
        <v>10</v>
      </c>
      <c r="B119" s="720">
        <v>6952.9</v>
      </c>
      <c r="C119" s="721">
        <f>B119/B117*100</f>
        <v>101.91699940780872</v>
      </c>
      <c r="D119" s="722">
        <f>B119/B117*100</f>
        <v>101.91699940780872</v>
      </c>
      <c r="E119" s="720">
        <v>5109.1899999999996</v>
      </c>
      <c r="F119" s="721">
        <f>E119/E117*100</f>
        <v>101.00067805723751</v>
      </c>
      <c r="G119" s="722">
        <f>E119/E117*100</f>
        <v>101.00067805723751</v>
      </c>
      <c r="H119" s="720">
        <v>4507.38</v>
      </c>
      <c r="I119" s="729">
        <f>H119/H117*100</f>
        <v>101.15259805835701</v>
      </c>
      <c r="J119" s="722">
        <f>H119/H117*100</f>
        <v>101.15259805835701</v>
      </c>
      <c r="K119" s="493"/>
      <c r="L119" s="1172"/>
      <c r="M119" s="1172"/>
      <c r="N119" s="1172"/>
      <c r="O119" s="475"/>
      <c r="P119" s="494"/>
      <c r="Q119" s="475"/>
      <c r="R119" s="494"/>
      <c r="S119" s="475"/>
      <c r="T119" s="494"/>
      <c r="U119" s="475"/>
      <c r="V119" s="494"/>
      <c r="X119" s="475"/>
      <c r="Y119" s="475"/>
      <c r="Z119" s="475"/>
      <c r="AA119" s="475"/>
      <c r="AB119" s="475"/>
      <c r="AC119" s="475"/>
      <c r="AD119" s="475"/>
      <c r="AE119" s="475"/>
      <c r="AF119" s="475"/>
    </row>
    <row r="120" spans="1:32" ht="16.5" customHeight="1" thickBot="1" x14ac:dyDescent="0.3">
      <c r="A120" s="730" t="s">
        <v>11</v>
      </c>
      <c r="B120" s="704">
        <v>7068.45</v>
      </c>
      <c r="C120" s="731">
        <f t="shared" ref="C120:C125" si="59">B120/B119*100</f>
        <v>101.66189647485223</v>
      </c>
      <c r="D120" s="732">
        <f>B120/B117*100</f>
        <v>103.61075442824223</v>
      </c>
      <c r="E120" s="704">
        <v>5281.36</v>
      </c>
      <c r="F120" s="705">
        <f t="shared" ref="F120:F125" si="60">E120/E119*100</f>
        <v>103.36981008731325</v>
      </c>
      <c r="G120" s="706">
        <f>E120/E117*100</f>
        <v>104.40420909466511</v>
      </c>
      <c r="H120" s="704">
        <v>4583.2299999999996</v>
      </c>
      <c r="I120" s="733">
        <f t="shared" ref="I120:I125" si="61">H120/H119*100</f>
        <v>101.68279577049194</v>
      </c>
      <c r="J120" s="706">
        <f>H120/H117*100</f>
        <v>102.85478970022575</v>
      </c>
      <c r="K120" s="493"/>
      <c r="L120" s="1172"/>
      <c r="M120" s="1172"/>
      <c r="N120" s="1172"/>
      <c r="O120" s="475"/>
      <c r="P120" s="494"/>
      <c r="Q120" s="475"/>
      <c r="R120" s="494"/>
      <c r="S120" s="475"/>
      <c r="T120" s="494"/>
      <c r="U120" s="475"/>
      <c r="V120" s="494"/>
      <c r="X120" s="475"/>
      <c r="Y120" s="475"/>
      <c r="Z120" s="475"/>
      <c r="AA120" s="475"/>
      <c r="AB120" s="475"/>
      <c r="AC120" s="475"/>
      <c r="AD120" s="475"/>
      <c r="AE120" s="475"/>
      <c r="AF120" s="475"/>
    </row>
    <row r="121" spans="1:32" ht="16.5" customHeight="1" thickBot="1" x14ac:dyDescent="0.3">
      <c r="A121" s="723" t="s">
        <v>12</v>
      </c>
      <c r="B121" s="720">
        <v>7201.1</v>
      </c>
      <c r="C121" s="725">
        <f t="shared" si="59"/>
        <v>101.87664905318705</v>
      </c>
      <c r="D121" s="726">
        <f>B121/B117*100</f>
        <v>105.55516467021981</v>
      </c>
      <c r="E121" s="720">
        <v>5408.44</v>
      </c>
      <c r="F121" s="721">
        <f t="shared" si="60"/>
        <v>102.40619840344154</v>
      </c>
      <c r="G121" s="722">
        <f>E121/E117*100</f>
        <v>106.9163815070267</v>
      </c>
      <c r="H121" s="720">
        <v>4711.97</v>
      </c>
      <c r="I121" s="729">
        <f t="shared" si="61"/>
        <v>102.80893605601291</v>
      </c>
      <c r="J121" s="722">
        <f>H121/H117*100</f>
        <v>105.74391497345164</v>
      </c>
      <c r="K121" s="493"/>
      <c r="L121" s="1172"/>
      <c r="M121" s="1172"/>
      <c r="N121" s="1172"/>
      <c r="O121" s="475"/>
      <c r="P121" s="494"/>
      <c r="Q121" s="475"/>
      <c r="R121" s="494"/>
      <c r="S121" s="475"/>
      <c r="T121" s="494"/>
      <c r="U121" s="475"/>
      <c r="V121" s="494"/>
      <c r="X121" s="475"/>
      <c r="Y121" s="475"/>
      <c r="Z121" s="475"/>
      <c r="AA121" s="475"/>
      <c r="AB121" s="475"/>
      <c r="AC121" s="475"/>
      <c r="AD121" s="475"/>
      <c r="AE121" s="475"/>
      <c r="AF121" s="475"/>
    </row>
    <row r="122" spans="1:32" ht="16.5" customHeight="1" thickBot="1" x14ac:dyDescent="0.3">
      <c r="A122" s="723" t="s">
        <v>13</v>
      </c>
      <c r="B122" s="720">
        <v>7342.79</v>
      </c>
      <c r="C122" s="725">
        <f t="shared" si="59"/>
        <v>101.9676160586577</v>
      </c>
      <c r="D122" s="726">
        <f>B122/B117*100</f>
        <v>107.63208504101365</v>
      </c>
      <c r="E122" s="720">
        <v>5486.63</v>
      </c>
      <c r="F122" s="721">
        <f t="shared" si="60"/>
        <v>101.44570338212129</v>
      </c>
      <c r="G122" s="722">
        <f>E122/E117*100</f>
        <v>108.46207525051548</v>
      </c>
      <c r="H122" s="720">
        <v>4800.1499999999996</v>
      </c>
      <c r="I122" s="729">
        <f t="shared" si="61"/>
        <v>101.87140410486484</v>
      </c>
      <c r="J122" s="722">
        <f>H122/H117*100</f>
        <v>107.72281093890959</v>
      </c>
      <c r="K122" s="493"/>
      <c r="L122" s="1172"/>
      <c r="M122" s="1172"/>
      <c r="N122" s="1172"/>
      <c r="O122" s="475"/>
      <c r="P122" s="494"/>
      <c r="Q122" s="475"/>
      <c r="R122" s="494"/>
      <c r="S122" s="475"/>
      <c r="T122" s="494"/>
      <c r="U122" s="475"/>
      <c r="V122" s="494"/>
      <c r="X122" s="475"/>
      <c r="Y122" s="475"/>
      <c r="Z122" s="475"/>
      <c r="AA122" s="475"/>
      <c r="AB122" s="475"/>
      <c r="AC122" s="475"/>
      <c r="AD122" s="475"/>
      <c r="AE122" s="475"/>
      <c r="AF122" s="475"/>
    </row>
    <row r="123" spans="1:32" ht="16.5" customHeight="1" thickBot="1" x14ac:dyDescent="0.3">
      <c r="A123" s="730" t="s">
        <v>14</v>
      </c>
      <c r="B123" s="704">
        <v>7606.11</v>
      </c>
      <c r="C123" s="731">
        <f t="shared" si="59"/>
        <v>103.58610283012315</v>
      </c>
      <c r="D123" s="732">
        <f>B123/B117*100</f>
        <v>111.49188228878999</v>
      </c>
      <c r="E123" s="704">
        <v>5694.88</v>
      </c>
      <c r="F123" s="705">
        <f t="shared" si="60"/>
        <v>103.7955903715031</v>
      </c>
      <c r="G123" s="706">
        <f>E123/E117*100</f>
        <v>112.57885133545646</v>
      </c>
      <c r="H123" s="704">
        <v>4953.0600000000004</v>
      </c>
      <c r="I123" s="733">
        <f t="shared" si="61"/>
        <v>103.18552545232964</v>
      </c>
      <c r="J123" s="706">
        <f>H123/H117*100</f>
        <v>111.15434849933348</v>
      </c>
      <c r="K123" s="493"/>
      <c r="L123" s="1172"/>
      <c r="M123" s="1172"/>
      <c r="N123" s="1172"/>
      <c r="O123" s="475"/>
      <c r="P123" s="494"/>
      <c r="Q123" s="475"/>
      <c r="R123" s="494"/>
      <c r="S123" s="475"/>
      <c r="T123" s="494"/>
      <c r="U123" s="475"/>
      <c r="V123" s="494"/>
      <c r="X123" s="475"/>
      <c r="Y123" s="475"/>
      <c r="Z123" s="475"/>
      <c r="AA123" s="475"/>
      <c r="AB123" s="475"/>
      <c r="AC123" s="475"/>
      <c r="AD123" s="475"/>
      <c r="AE123" s="475"/>
      <c r="AF123" s="475"/>
    </row>
    <row r="124" spans="1:32" ht="16.5" customHeight="1" thickBot="1" x14ac:dyDescent="0.3">
      <c r="A124" s="730" t="s">
        <v>15</v>
      </c>
      <c r="B124" s="704">
        <v>8163.76</v>
      </c>
      <c r="C124" s="734">
        <f t="shared" si="59"/>
        <v>107.33160577483103</v>
      </c>
      <c r="D124" s="732">
        <f>B124/B117*100</f>
        <v>119.66602756914273</v>
      </c>
      <c r="E124" s="704">
        <v>5926.23</v>
      </c>
      <c r="F124" s="705">
        <f t="shared" si="60"/>
        <v>104.06242098165367</v>
      </c>
      <c r="G124" s="706">
        <f>E124/E117*100</f>
        <v>117.15227821301278</v>
      </c>
      <c r="H124" s="704">
        <v>5183.8599999999997</v>
      </c>
      <c r="I124" s="733">
        <f t="shared" si="61"/>
        <v>104.65974569256176</v>
      </c>
      <c r="J124" s="706">
        <f>H124/H117*100</f>
        <v>116.33385846562625</v>
      </c>
      <c r="K124" s="493"/>
      <c r="L124" s="1172"/>
      <c r="M124" s="1172"/>
      <c r="N124" s="1172"/>
      <c r="O124" s="475"/>
      <c r="P124" s="494"/>
      <c r="Q124" s="475"/>
      <c r="R124" s="494"/>
      <c r="S124" s="475"/>
      <c r="T124" s="494"/>
      <c r="U124" s="475"/>
      <c r="V124" s="494"/>
      <c r="X124" s="475"/>
      <c r="Y124" s="475"/>
      <c r="Z124" s="475"/>
      <c r="AA124" s="475"/>
      <c r="AB124" s="475"/>
      <c r="AC124" s="475"/>
      <c r="AD124" s="475"/>
      <c r="AE124" s="475"/>
      <c r="AF124" s="475"/>
    </row>
    <row r="125" spans="1:32" ht="16.5" customHeight="1" thickBot="1" x14ac:dyDescent="0.3">
      <c r="A125" s="730" t="s">
        <v>71</v>
      </c>
      <c r="B125" s="704">
        <v>8067.25</v>
      </c>
      <c r="C125" s="731">
        <f t="shared" si="59"/>
        <v>98.817824139857123</v>
      </c>
      <c r="D125" s="732">
        <f>B125/B117*100</f>
        <v>118.2513646784284</v>
      </c>
      <c r="E125" s="704">
        <v>5910.71</v>
      </c>
      <c r="F125" s="705">
        <f t="shared" si="60"/>
        <v>99.738113438054228</v>
      </c>
      <c r="G125" s="706">
        <f>E125/E117*100</f>
        <v>116.84547213935954</v>
      </c>
      <c r="H125" s="704">
        <v>5037.8999999999996</v>
      </c>
      <c r="I125" s="705">
        <f t="shared" si="61"/>
        <v>97.184337539979865</v>
      </c>
      <c r="J125" s="706">
        <f>H125/H117*100</f>
        <v>113.05828968451665</v>
      </c>
      <c r="K125" s="493"/>
      <c r="L125" s="1172"/>
      <c r="M125" s="1172"/>
      <c r="N125" s="1172"/>
      <c r="O125" s="475"/>
      <c r="P125" s="494"/>
      <c r="Q125" s="475"/>
      <c r="R125" s="494"/>
      <c r="S125" s="475"/>
      <c r="T125" s="494"/>
      <c r="U125" s="475"/>
      <c r="V125" s="494"/>
      <c r="X125" s="475"/>
      <c r="Y125" s="475"/>
      <c r="Z125" s="475"/>
      <c r="AA125" s="475"/>
      <c r="AB125" s="475"/>
      <c r="AC125" s="475"/>
      <c r="AD125" s="475"/>
      <c r="AE125" s="475"/>
      <c r="AF125" s="475"/>
    </row>
    <row r="126" spans="1:32" ht="16.5" customHeight="1" thickBot="1" x14ac:dyDescent="0.3">
      <c r="A126" s="723" t="s">
        <v>75</v>
      </c>
      <c r="B126" s="720">
        <v>7992.19</v>
      </c>
      <c r="C126" s="725">
        <f>B126/B125*100</f>
        <v>99.069571415290213</v>
      </c>
      <c r="D126" s="726">
        <f>B126/B117*100</f>
        <v>117.1511201796509</v>
      </c>
      <c r="E126" s="720">
        <v>5671.25</v>
      </c>
      <c r="F126" s="721">
        <f>E126/E125*100</f>
        <v>95.948710053445353</v>
      </c>
      <c r="G126" s="722">
        <f>E126/E117*100</f>
        <v>112.11172327357338</v>
      </c>
      <c r="H126" s="720">
        <v>4870.2299999999996</v>
      </c>
      <c r="I126" s="721">
        <f>H126/H125*100</f>
        <v>96.671827547192279</v>
      </c>
      <c r="J126" s="722">
        <f>H126/H117*100</f>
        <v>109.29551483162103</v>
      </c>
      <c r="K126" s="493"/>
      <c r="L126" s="1172"/>
      <c r="M126" s="1172"/>
      <c r="N126" s="1172"/>
      <c r="O126" s="475"/>
      <c r="P126" s="494"/>
      <c r="Q126" s="475"/>
      <c r="R126" s="494"/>
      <c r="S126" s="475"/>
      <c r="T126" s="494"/>
      <c r="U126" s="475"/>
      <c r="V126" s="494"/>
      <c r="X126" s="475"/>
      <c r="Y126" s="475"/>
      <c r="Z126" s="475"/>
      <c r="AA126" s="475"/>
      <c r="AB126" s="475"/>
      <c r="AC126" s="475"/>
      <c r="AD126" s="475"/>
      <c r="AE126" s="475"/>
      <c r="AF126" s="475"/>
    </row>
    <row r="127" spans="1:32" ht="18" customHeight="1" collapsed="1" x14ac:dyDescent="0.2">
      <c r="A127" s="1177" t="s">
        <v>238</v>
      </c>
      <c r="B127" s="1177"/>
      <c r="C127" s="1177"/>
      <c r="D127" s="1177"/>
      <c r="E127" s="1177"/>
      <c r="F127" s="1177"/>
      <c r="G127" s="1177"/>
      <c r="H127" s="1177"/>
      <c r="I127" s="1177"/>
      <c r="J127" s="1177"/>
      <c r="K127" s="304"/>
      <c r="L127" s="1172"/>
      <c r="M127" s="1172"/>
      <c r="N127" s="1172"/>
    </row>
    <row r="128" spans="1:32" ht="21.75" customHeight="1" x14ac:dyDescent="0.2">
      <c r="A128" s="735"/>
      <c r="B128" s="736"/>
      <c r="C128" s="737"/>
      <c r="D128" s="735"/>
      <c r="E128" s="738"/>
      <c r="F128" s="738"/>
      <c r="G128" s="735"/>
      <c r="H128" s="738"/>
      <c r="I128" s="738"/>
      <c r="J128" s="735"/>
      <c r="K128" s="493"/>
      <c r="L128" s="1172"/>
      <c r="M128" s="1172"/>
      <c r="N128" s="1172"/>
      <c r="X128" s="489"/>
      <c r="Y128" s="489"/>
      <c r="Z128" s="489"/>
      <c r="AA128" s="489"/>
      <c r="AB128" s="489"/>
      <c r="AC128" s="489"/>
      <c r="AD128" s="489"/>
      <c r="AE128" s="489"/>
      <c r="AF128" s="489"/>
    </row>
    <row r="129" spans="1:32" ht="24" customHeight="1" x14ac:dyDescent="0.3">
      <c r="A129" s="1176" t="s">
        <v>300</v>
      </c>
      <c r="B129" s="1176"/>
      <c r="C129" s="1176"/>
      <c r="D129" s="1176"/>
      <c r="E129" s="1176"/>
      <c r="F129" s="1176"/>
      <c r="G129" s="1176"/>
      <c r="H129" s="1176"/>
      <c r="I129" s="1176"/>
      <c r="J129" s="1176"/>
      <c r="K129" s="496"/>
      <c r="X129" s="489"/>
      <c r="Y129" s="489"/>
      <c r="Z129" s="489"/>
      <c r="AA129" s="489"/>
      <c r="AB129" s="489"/>
      <c r="AC129" s="489"/>
      <c r="AD129" s="489"/>
      <c r="AE129" s="489"/>
      <c r="AF129" s="489"/>
    </row>
    <row r="130" spans="1:32" ht="15" customHeight="1" x14ac:dyDescent="0.25">
      <c r="A130" s="8"/>
      <c r="B130" s="8"/>
      <c r="C130" s="8"/>
      <c r="D130" s="8"/>
      <c r="E130" s="8"/>
      <c r="F130" s="8"/>
      <c r="G130" s="8"/>
      <c r="H130" s="497"/>
      <c r="I130" s="497"/>
      <c r="J130" s="497"/>
      <c r="X130" s="489"/>
      <c r="Y130" s="489"/>
      <c r="Z130" s="489"/>
      <c r="AA130" s="489"/>
      <c r="AB130" s="489"/>
      <c r="AC130" s="489"/>
      <c r="AD130" s="489"/>
      <c r="AE130" s="489"/>
      <c r="AF130" s="489"/>
    </row>
    <row r="131" spans="1:32" x14ac:dyDescent="0.25">
      <c r="X131" s="489"/>
      <c r="Y131" s="489"/>
      <c r="Z131" s="489"/>
      <c r="AA131" s="489"/>
      <c r="AB131" s="489"/>
      <c r="AC131" s="489"/>
      <c r="AD131" s="489"/>
      <c r="AE131" s="489"/>
      <c r="AF131" s="489"/>
    </row>
    <row r="132" spans="1:32" x14ac:dyDescent="0.25">
      <c r="O132" s="498"/>
      <c r="X132" s="489"/>
      <c r="Y132" s="489"/>
      <c r="Z132" s="489"/>
      <c r="AA132" s="489"/>
      <c r="AB132" s="489"/>
      <c r="AC132" s="489"/>
      <c r="AD132" s="489"/>
      <c r="AE132" s="489"/>
      <c r="AF132" s="489"/>
    </row>
    <row r="133" spans="1:32" x14ac:dyDescent="0.25">
      <c r="O133" s="498"/>
      <c r="X133" s="489"/>
      <c r="Y133" s="489"/>
      <c r="Z133" s="489"/>
      <c r="AA133" s="489"/>
      <c r="AB133" s="489"/>
      <c r="AC133" s="489"/>
      <c r="AD133" s="489"/>
      <c r="AE133" s="489"/>
      <c r="AF133" s="489"/>
    </row>
    <row r="134" spans="1:32" x14ac:dyDescent="0.25">
      <c r="O134" s="498"/>
      <c r="X134" s="489"/>
      <c r="Y134" s="489"/>
      <c r="Z134" s="489"/>
      <c r="AA134" s="489"/>
      <c r="AB134" s="489"/>
      <c r="AC134" s="489"/>
      <c r="AD134" s="489"/>
      <c r="AE134" s="489"/>
      <c r="AF134" s="489"/>
    </row>
    <row r="135" spans="1:32" x14ac:dyDescent="0.25">
      <c r="O135" s="498"/>
      <c r="X135" s="489"/>
      <c r="Y135" s="489"/>
      <c r="Z135" s="489"/>
      <c r="AA135" s="489"/>
      <c r="AB135" s="489"/>
      <c r="AC135" s="489"/>
      <c r="AD135" s="489"/>
      <c r="AE135" s="489"/>
      <c r="AF135" s="489"/>
    </row>
    <row r="136" spans="1:32" x14ac:dyDescent="0.25">
      <c r="O136" s="498"/>
      <c r="X136" s="489"/>
      <c r="Y136" s="489"/>
      <c r="Z136" s="489"/>
      <c r="AA136" s="489"/>
      <c r="AB136" s="489"/>
      <c r="AC136" s="489"/>
      <c r="AD136" s="489"/>
      <c r="AE136" s="489"/>
      <c r="AF136" s="489"/>
    </row>
    <row r="137" spans="1:32" x14ac:dyDescent="0.25">
      <c r="O137" s="498"/>
      <c r="X137" s="499"/>
      <c r="Y137" s="499"/>
      <c r="Z137" s="499"/>
      <c r="AA137" s="499"/>
      <c r="AB137" s="499"/>
      <c r="AC137" s="499"/>
      <c r="AD137" s="499"/>
      <c r="AE137" s="499"/>
      <c r="AF137" s="499"/>
    </row>
    <row r="138" spans="1:32" x14ac:dyDescent="0.25">
      <c r="N138" s="498"/>
      <c r="O138" s="498"/>
      <c r="X138" s="499"/>
      <c r="Y138" s="499"/>
      <c r="Z138" s="499"/>
      <c r="AA138" s="499"/>
      <c r="AB138" s="499"/>
      <c r="AC138" s="499"/>
      <c r="AD138" s="499"/>
      <c r="AE138" s="499"/>
      <c r="AF138" s="499"/>
    </row>
    <row r="139" spans="1:32" x14ac:dyDescent="0.25">
      <c r="N139" s="498"/>
      <c r="O139" s="498"/>
      <c r="X139" s="499"/>
      <c r="Y139" s="499"/>
      <c r="Z139" s="499"/>
      <c r="AA139" s="499"/>
      <c r="AB139" s="499"/>
      <c r="AC139" s="499"/>
      <c r="AD139" s="499"/>
      <c r="AE139" s="499"/>
      <c r="AF139" s="499"/>
    </row>
    <row r="140" spans="1:32" x14ac:dyDescent="0.25">
      <c r="N140" s="498"/>
      <c r="O140" s="498"/>
      <c r="X140" s="499"/>
      <c r="Y140" s="499"/>
      <c r="Z140" s="499"/>
      <c r="AA140" s="499"/>
      <c r="AB140" s="499"/>
      <c r="AC140" s="499"/>
      <c r="AD140" s="499"/>
      <c r="AE140" s="499"/>
      <c r="AF140" s="499"/>
    </row>
    <row r="141" spans="1:32" x14ac:dyDescent="0.25">
      <c r="N141" s="498"/>
      <c r="O141" s="498"/>
      <c r="X141" s="499"/>
      <c r="Y141" s="499"/>
      <c r="Z141" s="499"/>
      <c r="AA141" s="499"/>
      <c r="AB141" s="499"/>
      <c r="AC141" s="499"/>
      <c r="AD141" s="499"/>
      <c r="AE141" s="499"/>
      <c r="AF141" s="499"/>
    </row>
    <row r="142" spans="1:32" x14ac:dyDescent="0.25">
      <c r="N142" s="498"/>
      <c r="O142" s="498"/>
      <c r="X142" s="499"/>
      <c r="Y142" s="499"/>
      <c r="Z142" s="499"/>
      <c r="AA142" s="499"/>
      <c r="AB142" s="499"/>
      <c r="AC142" s="499"/>
      <c r="AD142" s="499"/>
      <c r="AE142" s="499"/>
      <c r="AF142" s="499"/>
    </row>
    <row r="143" spans="1:32" x14ac:dyDescent="0.25">
      <c r="N143" s="498"/>
      <c r="O143" s="498"/>
      <c r="X143" s="499"/>
      <c r="Y143" s="499"/>
      <c r="Z143" s="499"/>
      <c r="AA143" s="499"/>
      <c r="AB143" s="499"/>
      <c r="AC143" s="499"/>
      <c r="AD143" s="499"/>
      <c r="AE143" s="499"/>
      <c r="AF143" s="499"/>
    </row>
    <row r="144" spans="1:32" x14ac:dyDescent="0.25">
      <c r="N144" s="498"/>
      <c r="O144" s="498"/>
      <c r="X144" s="475"/>
      <c r="Y144" s="475"/>
      <c r="Z144" s="475"/>
      <c r="AA144" s="475"/>
      <c r="AB144" s="475"/>
      <c r="AC144" s="475"/>
      <c r="AD144" s="475"/>
      <c r="AE144" s="475"/>
      <c r="AF144" s="475"/>
    </row>
    <row r="145" spans="14:15" x14ac:dyDescent="0.25">
      <c r="N145" s="498"/>
      <c r="O145" s="498"/>
    </row>
    <row r="146" spans="14:15" x14ac:dyDescent="0.25">
      <c r="N146" s="498"/>
    </row>
    <row r="147" spans="14:15" x14ac:dyDescent="0.25">
      <c r="N147" s="498"/>
    </row>
    <row r="148" spans="14:15" x14ac:dyDescent="0.25">
      <c r="N148" s="498"/>
    </row>
    <row r="149" spans="14:15" x14ac:dyDescent="0.25">
      <c r="N149" s="498"/>
    </row>
    <row r="150" spans="14:15" x14ac:dyDescent="0.25">
      <c r="N150" s="498"/>
    </row>
    <row r="151" spans="14:15" x14ac:dyDescent="0.25">
      <c r="N151" s="498"/>
    </row>
    <row r="188" spans="8:10" s="259" customFormat="1" x14ac:dyDescent="0.25">
      <c r="H188" s="263"/>
      <c r="I188" s="263"/>
      <c r="J188" s="263"/>
    </row>
  </sheetData>
  <mergeCells count="23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L107:N128"/>
    <mergeCell ref="A53:J53"/>
    <mergeCell ref="A129:J129"/>
    <mergeCell ref="A127:J127"/>
    <mergeCell ref="A66:J66"/>
    <mergeCell ref="A79:J79"/>
    <mergeCell ref="A92:J92"/>
    <mergeCell ref="A105:J105"/>
    <mergeCell ref="A118:J118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50"/>
  </sheetPr>
  <dimension ref="A1:U105"/>
  <sheetViews>
    <sheetView view="pageBreakPreview" zoomScale="80" zoomScaleNormal="80" zoomScaleSheetLayoutView="80" workbookViewId="0">
      <pane xSplit="1" ySplit="4" topLeftCell="B5" activePane="bottomRight" state="frozen"/>
      <selection activeCell="D14" sqref="D14"/>
      <selection pane="topRight" activeCell="D14" sqref="D14"/>
      <selection pane="bottomLeft" activeCell="D14" sqref="D14"/>
      <selection pane="bottomRight" activeCell="A2" sqref="A2"/>
    </sheetView>
  </sheetViews>
  <sheetFormatPr defaultColWidth="9.140625" defaultRowHeight="15.75" x14ac:dyDescent="0.25"/>
  <cols>
    <col min="1" max="1" width="57.28515625" style="7" customWidth="1"/>
    <col min="2" max="2" width="12.140625" style="7" customWidth="1"/>
    <col min="3" max="3" width="19.28515625" style="24" customWidth="1"/>
    <col min="4" max="4" width="19.140625" style="271" customWidth="1"/>
    <col min="5" max="5" width="17.5703125" style="272" customWidth="1"/>
    <col min="6" max="6" width="19.42578125" style="272" customWidth="1"/>
    <col min="7" max="7" width="27.140625" style="24" customWidth="1"/>
    <col min="8" max="8" width="13.28515625" style="259" customWidth="1"/>
    <col min="9" max="9" width="11.28515625" style="259" customWidth="1"/>
    <col min="10" max="10" width="13.85546875" style="259" customWidth="1"/>
    <col min="11" max="11" width="15.5703125" style="262" customWidth="1"/>
    <col min="12" max="12" width="9.140625" style="259"/>
    <col min="13" max="13" width="9.140625" style="24"/>
    <col min="14" max="14" width="17" style="24" customWidth="1"/>
    <col min="15" max="15" width="16" style="24" customWidth="1"/>
    <col min="16" max="16" width="17.140625" style="24" customWidth="1"/>
    <col min="17" max="17" width="17" style="24" customWidth="1"/>
    <col min="18" max="16384" width="9.140625" style="24"/>
  </cols>
  <sheetData>
    <row r="1" spans="1:12" s="7" customFormat="1" ht="20.25" x14ac:dyDescent="0.2">
      <c r="A1" s="1171" t="s">
        <v>70</v>
      </c>
      <c r="B1" s="1171"/>
      <c r="C1" s="1171"/>
      <c r="D1" s="1171"/>
      <c r="E1" s="1171"/>
      <c r="F1" s="1171"/>
      <c r="H1" s="1"/>
      <c r="I1" s="1"/>
      <c r="J1" s="1"/>
      <c r="K1" s="480"/>
      <c r="L1" s="1"/>
    </row>
    <row r="2" spans="1:12" s="7" customFormat="1" ht="23.25" thickBot="1" x14ac:dyDescent="0.25">
      <c r="A2" s="830"/>
      <c r="B2" s="830"/>
      <c r="C2" s="830"/>
      <c r="D2" s="831"/>
      <c r="E2" s="830"/>
      <c r="F2" s="830"/>
      <c r="H2" s="1"/>
      <c r="I2" s="1"/>
      <c r="J2" s="1"/>
      <c r="K2" s="480"/>
      <c r="L2" s="1"/>
    </row>
    <row r="3" spans="1:12" s="7" customFormat="1" ht="17.25" thickBot="1" x14ac:dyDescent="0.25">
      <c r="A3" s="1163" t="s">
        <v>53</v>
      </c>
      <c r="B3" s="1085" t="s">
        <v>31</v>
      </c>
      <c r="C3" s="1167" t="s">
        <v>41</v>
      </c>
      <c r="D3" s="1210"/>
      <c r="E3" s="1210"/>
      <c r="F3" s="750" t="s">
        <v>42</v>
      </c>
      <c r="H3" s="1"/>
      <c r="I3" s="1"/>
      <c r="J3" s="1"/>
      <c r="K3" s="480"/>
      <c r="L3" s="1"/>
    </row>
    <row r="4" spans="1:12" s="7" customFormat="1" ht="28.5" customHeight="1" thickBot="1" x14ac:dyDescent="0.25">
      <c r="A4" s="1209"/>
      <c r="B4" s="1088"/>
      <c r="C4" s="739" t="s">
        <v>823</v>
      </c>
      <c r="D4" s="739" t="s">
        <v>824</v>
      </c>
      <c r="E4" s="739" t="s">
        <v>50</v>
      </c>
      <c r="F4" s="751" t="s">
        <v>824</v>
      </c>
      <c r="H4" s="1"/>
      <c r="I4" s="1"/>
      <c r="J4" s="1"/>
      <c r="K4" s="480"/>
      <c r="L4" s="1"/>
    </row>
    <row r="5" spans="1:12" s="7" customFormat="1" ht="23.25" customHeight="1" x14ac:dyDescent="0.2">
      <c r="A5" s="740" t="s">
        <v>496</v>
      </c>
      <c r="B5" s="753"/>
      <c r="C5" s="752"/>
      <c r="D5" s="595"/>
      <c r="E5" s="747"/>
      <c r="F5" s="595"/>
      <c r="G5" s="486"/>
      <c r="H5" s="1"/>
      <c r="I5" s="1"/>
      <c r="J5" s="1"/>
      <c r="K5" s="480"/>
      <c r="L5" s="1"/>
    </row>
    <row r="6" spans="1:12" s="7" customFormat="1" ht="21.75" customHeight="1" x14ac:dyDescent="0.25">
      <c r="A6" s="754" t="s">
        <v>514</v>
      </c>
      <c r="B6" s="755" t="s">
        <v>36</v>
      </c>
      <c r="C6" s="749">
        <v>53.3</v>
      </c>
      <c r="D6" s="749">
        <v>58.5</v>
      </c>
      <c r="E6" s="748">
        <f t="shared" ref="E6:E48" si="0">D6/C6*100</f>
        <v>109.75609756097562</v>
      </c>
      <c r="F6" s="749">
        <v>59.4</v>
      </c>
      <c r="H6" s="1"/>
      <c r="I6" s="1"/>
      <c r="J6" s="475"/>
      <c r="K6" s="501"/>
      <c r="L6" s="1"/>
    </row>
    <row r="7" spans="1:12" s="7" customFormat="1" ht="21.75" customHeight="1" x14ac:dyDescent="0.25">
      <c r="A7" s="754" t="s">
        <v>515</v>
      </c>
      <c r="B7" s="755" t="s">
        <v>36</v>
      </c>
      <c r="C7" s="749">
        <v>94.8</v>
      </c>
      <c r="D7" s="749">
        <v>94.7</v>
      </c>
      <c r="E7" s="748">
        <f t="shared" si="0"/>
        <v>99.894514767932492</v>
      </c>
      <c r="F7" s="749">
        <v>100.8</v>
      </c>
      <c r="H7" s="1"/>
      <c r="I7" s="1"/>
      <c r="J7" s="475"/>
      <c r="K7" s="501"/>
      <c r="L7" s="1"/>
    </row>
    <row r="8" spans="1:12" s="7" customFormat="1" ht="21.75" customHeight="1" x14ac:dyDescent="0.25">
      <c r="A8" s="754" t="s">
        <v>516</v>
      </c>
      <c r="B8" s="755" t="s">
        <v>36</v>
      </c>
      <c r="C8" s="749">
        <v>91.1</v>
      </c>
      <c r="D8" s="749">
        <v>94.4</v>
      </c>
      <c r="E8" s="748">
        <f t="shared" si="0"/>
        <v>103.62239297475304</v>
      </c>
      <c r="F8" s="749">
        <v>105</v>
      </c>
      <c r="H8" s="1"/>
      <c r="I8" s="1"/>
      <c r="J8" s="475"/>
      <c r="K8" s="501"/>
      <c r="L8" s="1"/>
    </row>
    <row r="9" spans="1:12" s="7" customFormat="1" ht="21.75" customHeight="1" x14ac:dyDescent="0.25">
      <c r="A9" s="754" t="s">
        <v>517</v>
      </c>
      <c r="B9" s="755" t="s">
        <v>36</v>
      </c>
      <c r="C9" s="749">
        <v>121.6</v>
      </c>
      <c r="D9" s="749">
        <v>140.6</v>
      </c>
      <c r="E9" s="748">
        <f t="shared" si="0"/>
        <v>115.625</v>
      </c>
      <c r="F9" s="749">
        <v>130.80000000000001</v>
      </c>
      <c r="H9" s="1"/>
      <c r="I9" s="1"/>
      <c r="J9" s="475"/>
      <c r="K9" s="501"/>
      <c r="L9" s="1"/>
    </row>
    <row r="10" spans="1:12" s="7" customFormat="1" ht="21.75" customHeight="1" x14ac:dyDescent="0.25">
      <c r="A10" s="754" t="s">
        <v>518</v>
      </c>
      <c r="B10" s="755" t="s">
        <v>36</v>
      </c>
      <c r="C10" s="749">
        <v>114.9</v>
      </c>
      <c r="D10" s="749">
        <v>140.19999999999999</v>
      </c>
      <c r="E10" s="748">
        <f t="shared" si="0"/>
        <v>122.01914708442121</v>
      </c>
      <c r="F10" s="749">
        <v>130.30000000000001</v>
      </c>
      <c r="H10" s="1"/>
      <c r="I10" s="1"/>
      <c r="J10" s="475"/>
      <c r="K10" s="501"/>
      <c r="L10" s="1"/>
    </row>
    <row r="11" spans="1:12" s="7" customFormat="1" ht="21.75" customHeight="1" x14ac:dyDescent="0.25">
      <c r="A11" s="754" t="s">
        <v>519</v>
      </c>
      <c r="B11" s="755" t="s">
        <v>36</v>
      </c>
      <c r="C11" s="749">
        <v>98.7</v>
      </c>
      <c r="D11" s="749">
        <v>153.5</v>
      </c>
      <c r="E11" s="748">
        <f t="shared" si="0"/>
        <v>155.52178318135765</v>
      </c>
      <c r="F11" s="749">
        <v>156.69999999999999</v>
      </c>
      <c r="H11" s="1"/>
      <c r="I11" s="1"/>
      <c r="J11" s="475"/>
      <c r="K11" s="501"/>
      <c r="L11" s="1"/>
    </row>
    <row r="12" spans="1:12" s="7" customFormat="1" ht="21.75" customHeight="1" x14ac:dyDescent="0.25">
      <c r="A12" s="754" t="s">
        <v>520</v>
      </c>
      <c r="B12" s="755" t="s">
        <v>36</v>
      </c>
      <c r="C12" s="749">
        <v>54.2</v>
      </c>
      <c r="D12" s="749">
        <v>82.7</v>
      </c>
      <c r="E12" s="748">
        <f t="shared" si="0"/>
        <v>152.58302583025829</v>
      </c>
      <c r="F12" s="749">
        <v>82</v>
      </c>
      <c r="H12" s="1"/>
      <c r="I12" s="1"/>
      <c r="J12" s="475"/>
      <c r="K12" s="501"/>
      <c r="L12" s="1"/>
    </row>
    <row r="13" spans="1:12" s="7" customFormat="1" ht="21.75" customHeight="1" x14ac:dyDescent="0.25">
      <c r="A13" s="754" t="s">
        <v>521</v>
      </c>
      <c r="B13" s="755" t="s">
        <v>36</v>
      </c>
      <c r="C13" s="749">
        <v>63</v>
      </c>
      <c r="D13" s="749">
        <v>86.6</v>
      </c>
      <c r="E13" s="748">
        <f t="shared" si="0"/>
        <v>137.46031746031747</v>
      </c>
      <c r="F13" s="749">
        <v>91.7</v>
      </c>
      <c r="H13" s="1"/>
      <c r="I13" s="1"/>
      <c r="J13" s="475"/>
      <c r="K13" s="501"/>
      <c r="L13" s="1"/>
    </row>
    <row r="14" spans="1:12" s="7" customFormat="1" ht="21.75" customHeight="1" x14ac:dyDescent="0.25">
      <c r="A14" s="754" t="s">
        <v>522</v>
      </c>
      <c r="B14" s="755" t="s">
        <v>36</v>
      </c>
      <c r="C14" s="749">
        <v>45</v>
      </c>
      <c r="D14" s="749">
        <v>71.5</v>
      </c>
      <c r="E14" s="748">
        <f t="shared" si="0"/>
        <v>158.88888888888889</v>
      </c>
      <c r="F14" s="749">
        <v>78.8</v>
      </c>
      <c r="H14" s="1"/>
      <c r="I14" s="1"/>
      <c r="J14" s="475"/>
      <c r="K14" s="501"/>
      <c r="L14" s="1"/>
    </row>
    <row r="15" spans="1:12" s="7" customFormat="1" ht="21.75" customHeight="1" x14ac:dyDescent="0.25">
      <c r="A15" s="754" t="s">
        <v>523</v>
      </c>
      <c r="B15" s="755" t="s">
        <v>36</v>
      </c>
      <c r="C15" s="749">
        <v>94.2</v>
      </c>
      <c r="D15" s="749">
        <v>131.80000000000001</v>
      </c>
      <c r="E15" s="748">
        <f t="shared" si="0"/>
        <v>139.91507430997879</v>
      </c>
      <c r="F15" s="749">
        <v>113</v>
      </c>
      <c r="H15" s="1"/>
      <c r="I15" s="1"/>
      <c r="J15" s="475"/>
      <c r="K15" s="501"/>
      <c r="L15" s="1"/>
    </row>
    <row r="16" spans="1:12" s="7" customFormat="1" ht="21.75" customHeight="1" x14ac:dyDescent="0.25">
      <c r="A16" s="754" t="s">
        <v>524</v>
      </c>
      <c r="B16" s="755" t="s">
        <v>36</v>
      </c>
      <c r="C16" s="749">
        <v>110.4</v>
      </c>
      <c r="D16" s="749">
        <v>162.6</v>
      </c>
      <c r="E16" s="748">
        <f t="shared" si="0"/>
        <v>147.28260869565216</v>
      </c>
      <c r="F16" s="749">
        <v>152</v>
      </c>
      <c r="H16" s="1"/>
      <c r="I16" s="1"/>
      <c r="J16" s="475"/>
      <c r="K16" s="501"/>
      <c r="L16" s="1"/>
    </row>
    <row r="17" spans="1:12" s="7" customFormat="1" ht="21.75" customHeight="1" x14ac:dyDescent="0.25">
      <c r="A17" s="754" t="s">
        <v>525</v>
      </c>
      <c r="B17" s="755" t="s">
        <v>36</v>
      </c>
      <c r="C17" s="749">
        <v>192.3</v>
      </c>
      <c r="D17" s="749">
        <v>222.3</v>
      </c>
      <c r="E17" s="748">
        <f t="shared" si="0"/>
        <v>115.60062402496101</v>
      </c>
      <c r="F17" s="749">
        <v>183.3</v>
      </c>
      <c r="H17" s="1"/>
      <c r="I17" s="1"/>
      <c r="J17" s="475"/>
      <c r="K17" s="501"/>
      <c r="L17" s="1"/>
    </row>
    <row r="18" spans="1:12" s="7" customFormat="1" ht="21.75" customHeight="1" x14ac:dyDescent="0.25">
      <c r="A18" s="754" t="s">
        <v>526</v>
      </c>
      <c r="B18" s="755" t="s">
        <v>36</v>
      </c>
      <c r="C18" s="749">
        <v>246.3</v>
      </c>
      <c r="D18" s="749">
        <v>275.3</v>
      </c>
      <c r="E18" s="748">
        <f t="shared" si="0"/>
        <v>111.77425903369873</v>
      </c>
      <c r="F18" s="749">
        <v>236</v>
      </c>
      <c r="H18" s="1"/>
      <c r="I18" s="1"/>
      <c r="J18" s="475"/>
      <c r="K18" s="501"/>
      <c r="L18" s="1"/>
    </row>
    <row r="19" spans="1:12" s="7" customFormat="1" ht="21.75" customHeight="1" x14ac:dyDescent="0.25">
      <c r="A19" s="754" t="s">
        <v>527</v>
      </c>
      <c r="B19" s="755" t="s">
        <v>36</v>
      </c>
      <c r="C19" s="749">
        <v>134.80000000000001</v>
      </c>
      <c r="D19" s="749">
        <v>163.80000000000001</v>
      </c>
      <c r="E19" s="748">
        <f t="shared" si="0"/>
        <v>121.513353115727</v>
      </c>
      <c r="F19" s="749">
        <v>153.5</v>
      </c>
      <c r="H19" s="1"/>
      <c r="I19" s="1"/>
      <c r="J19" s="475"/>
      <c r="K19" s="501"/>
      <c r="L19" s="1"/>
    </row>
    <row r="20" spans="1:12" s="7" customFormat="1" ht="21.75" customHeight="1" x14ac:dyDescent="0.25">
      <c r="A20" s="754" t="s">
        <v>528</v>
      </c>
      <c r="B20" s="755" t="s">
        <v>36</v>
      </c>
      <c r="C20" s="749">
        <v>198.8</v>
      </c>
      <c r="D20" s="749">
        <v>194.3</v>
      </c>
      <c r="E20" s="748">
        <f t="shared" si="0"/>
        <v>97.736418511066404</v>
      </c>
      <c r="F20" s="749">
        <v>180.3</v>
      </c>
      <c r="H20" s="1"/>
      <c r="I20" s="1"/>
      <c r="J20" s="475"/>
      <c r="K20" s="501"/>
      <c r="L20" s="1"/>
    </row>
    <row r="21" spans="1:12" s="7" customFormat="1" ht="21.75" customHeight="1" x14ac:dyDescent="0.25">
      <c r="A21" s="754" t="s">
        <v>529</v>
      </c>
      <c r="B21" s="755" t="s">
        <v>36</v>
      </c>
      <c r="C21" s="749">
        <v>518.9</v>
      </c>
      <c r="D21" s="749">
        <v>567.20000000000005</v>
      </c>
      <c r="E21" s="748">
        <f t="shared" si="0"/>
        <v>109.30815185970324</v>
      </c>
      <c r="F21" s="749">
        <v>594.70000000000005</v>
      </c>
      <c r="H21" s="1"/>
      <c r="I21" s="1"/>
      <c r="J21" s="475"/>
      <c r="K21" s="501"/>
      <c r="L21" s="1"/>
    </row>
    <row r="22" spans="1:12" s="7" customFormat="1" ht="21.75" customHeight="1" x14ac:dyDescent="0.25">
      <c r="A22" s="754" t="s">
        <v>530</v>
      </c>
      <c r="B22" s="755" t="s">
        <v>36</v>
      </c>
      <c r="C22" s="749">
        <v>381.4</v>
      </c>
      <c r="D22" s="749">
        <v>480</v>
      </c>
      <c r="E22" s="748">
        <f t="shared" si="0"/>
        <v>125.85212375458836</v>
      </c>
      <c r="F22" s="749">
        <v>512.5</v>
      </c>
      <c r="H22" s="1"/>
      <c r="I22" s="1"/>
      <c r="J22" s="475"/>
      <c r="K22" s="501"/>
      <c r="L22" s="1"/>
    </row>
    <row r="23" spans="1:12" s="7" customFormat="1" ht="21.75" customHeight="1" x14ac:dyDescent="0.25">
      <c r="A23" s="754" t="s">
        <v>531</v>
      </c>
      <c r="B23" s="755" t="s">
        <v>36</v>
      </c>
      <c r="C23" s="749">
        <v>275.3</v>
      </c>
      <c r="D23" s="749">
        <v>312.5</v>
      </c>
      <c r="E23" s="748">
        <f t="shared" si="0"/>
        <v>113.51253178350889</v>
      </c>
      <c r="F23" s="749">
        <v>335</v>
      </c>
      <c r="H23" s="1"/>
      <c r="I23" s="1"/>
      <c r="J23" s="475"/>
      <c r="K23" s="501"/>
      <c r="L23" s="1"/>
    </row>
    <row r="24" spans="1:12" s="7" customFormat="1" ht="21.75" customHeight="1" x14ac:dyDescent="0.25">
      <c r="A24" s="754" t="s">
        <v>532</v>
      </c>
      <c r="B24" s="755" t="s">
        <v>36</v>
      </c>
      <c r="C24" s="749">
        <v>329.8</v>
      </c>
      <c r="D24" s="749">
        <v>397.8</v>
      </c>
      <c r="E24" s="748">
        <f t="shared" si="0"/>
        <v>120.61855670103093</v>
      </c>
      <c r="F24" s="749">
        <v>433.8</v>
      </c>
      <c r="H24" s="1"/>
      <c r="I24" s="1"/>
      <c r="J24" s="475"/>
      <c r="K24" s="501"/>
      <c r="L24" s="1"/>
    </row>
    <row r="25" spans="1:12" s="7" customFormat="1" ht="21.75" customHeight="1" x14ac:dyDescent="0.25">
      <c r="A25" s="754" t="s">
        <v>533</v>
      </c>
      <c r="B25" s="755" t="s">
        <v>36</v>
      </c>
      <c r="C25" s="749">
        <v>212.9</v>
      </c>
      <c r="D25" s="749">
        <v>305.5</v>
      </c>
      <c r="E25" s="748">
        <f t="shared" si="0"/>
        <v>143.49459840300611</v>
      </c>
      <c r="F25" s="749">
        <v>332.4</v>
      </c>
      <c r="H25" s="1"/>
      <c r="I25" s="1"/>
      <c r="J25" s="475"/>
      <c r="K25" s="501"/>
      <c r="L25" s="1"/>
    </row>
    <row r="26" spans="1:12" s="7" customFormat="1" ht="21.75" customHeight="1" x14ac:dyDescent="0.25">
      <c r="A26" s="754" t="s">
        <v>534</v>
      </c>
      <c r="B26" s="755" t="s">
        <v>39</v>
      </c>
      <c r="C26" s="749">
        <v>63.1</v>
      </c>
      <c r="D26" s="749">
        <v>71.5</v>
      </c>
      <c r="E26" s="748">
        <f t="shared" si="0"/>
        <v>113.3122028526149</v>
      </c>
      <c r="F26" s="749">
        <v>72.5</v>
      </c>
      <c r="H26" s="1"/>
      <c r="I26" s="1"/>
      <c r="J26" s="475"/>
      <c r="K26" s="501"/>
      <c r="L26" s="1"/>
    </row>
    <row r="27" spans="1:12" s="7" customFormat="1" ht="21.75" customHeight="1" x14ac:dyDescent="0.25">
      <c r="A27" s="754" t="s">
        <v>535</v>
      </c>
      <c r="B27" s="755" t="s">
        <v>37</v>
      </c>
      <c r="C27" s="749">
        <v>94.9</v>
      </c>
      <c r="D27" s="749">
        <v>105.9</v>
      </c>
      <c r="E27" s="748">
        <f t="shared" si="0"/>
        <v>111.59114857744994</v>
      </c>
      <c r="F27" s="749">
        <v>125.3</v>
      </c>
      <c r="H27" s="1"/>
      <c r="I27" s="1"/>
      <c r="J27" s="475"/>
      <c r="K27" s="501"/>
      <c r="L27" s="1"/>
    </row>
    <row r="28" spans="1:12" s="7" customFormat="1" ht="21.75" customHeight="1" x14ac:dyDescent="0.25">
      <c r="A28" s="754" t="s">
        <v>536</v>
      </c>
      <c r="B28" s="755" t="s">
        <v>37</v>
      </c>
      <c r="C28" s="749">
        <v>110.7</v>
      </c>
      <c r="D28" s="749">
        <v>117.3</v>
      </c>
      <c r="E28" s="748">
        <f t="shared" si="0"/>
        <v>105.96205962059619</v>
      </c>
      <c r="F28" s="749">
        <v>109.8</v>
      </c>
      <c r="H28" s="1"/>
      <c r="I28" s="1"/>
      <c r="J28" s="475"/>
      <c r="K28" s="501"/>
      <c r="L28" s="1"/>
    </row>
    <row r="29" spans="1:12" s="7" customFormat="1" ht="21.75" customHeight="1" x14ac:dyDescent="0.25">
      <c r="A29" s="754" t="s">
        <v>537</v>
      </c>
      <c r="B29" s="755" t="s">
        <v>38</v>
      </c>
      <c r="C29" s="749">
        <v>462.4</v>
      </c>
      <c r="D29" s="749">
        <v>517.1</v>
      </c>
      <c r="E29" s="748">
        <f t="shared" si="0"/>
        <v>111.82958477508652</v>
      </c>
      <c r="F29" s="749">
        <v>597.20000000000005</v>
      </c>
      <c r="H29" s="1"/>
      <c r="I29" s="1"/>
      <c r="J29" s="475"/>
      <c r="K29" s="501"/>
      <c r="L29" s="1"/>
    </row>
    <row r="30" spans="1:12" s="7" customFormat="1" ht="21.75" customHeight="1" x14ac:dyDescent="0.25">
      <c r="A30" s="754" t="s">
        <v>538</v>
      </c>
      <c r="B30" s="755" t="s">
        <v>38</v>
      </c>
      <c r="C30" s="749">
        <v>546.1</v>
      </c>
      <c r="D30" s="749">
        <v>675.5</v>
      </c>
      <c r="E30" s="748">
        <f t="shared" si="0"/>
        <v>123.6952939022157</v>
      </c>
      <c r="F30" s="749">
        <v>607.29999999999995</v>
      </c>
      <c r="H30" s="1"/>
      <c r="I30" s="1"/>
      <c r="J30" s="475"/>
      <c r="K30" s="501"/>
      <c r="L30" s="1"/>
    </row>
    <row r="31" spans="1:12" s="7" customFormat="1" ht="21.75" customHeight="1" x14ac:dyDescent="0.25">
      <c r="A31" s="754" t="s">
        <v>539</v>
      </c>
      <c r="B31" s="755" t="s">
        <v>38</v>
      </c>
      <c r="C31" s="749">
        <v>879.8</v>
      </c>
      <c r="D31" s="749">
        <v>843.8</v>
      </c>
      <c r="E31" s="748">
        <f t="shared" si="0"/>
        <v>95.908160945669479</v>
      </c>
      <c r="F31" s="749">
        <v>912.5</v>
      </c>
      <c r="H31" s="1"/>
      <c r="I31" s="1"/>
      <c r="J31" s="475"/>
      <c r="K31" s="501"/>
      <c r="L31" s="1"/>
    </row>
    <row r="32" spans="1:12" s="7" customFormat="1" ht="21.75" customHeight="1" x14ac:dyDescent="0.25">
      <c r="A32" s="754" t="s">
        <v>540</v>
      </c>
      <c r="B32" s="755" t="s">
        <v>38</v>
      </c>
      <c r="C32" s="749">
        <v>113.1</v>
      </c>
      <c r="D32" s="749">
        <v>175.7</v>
      </c>
      <c r="E32" s="748">
        <f t="shared" si="0"/>
        <v>155.34924845269674</v>
      </c>
      <c r="F32" s="749">
        <v>189.4</v>
      </c>
      <c r="H32" s="1"/>
      <c r="I32" s="1"/>
      <c r="J32" s="475"/>
      <c r="K32" s="501"/>
      <c r="L32" s="1"/>
    </row>
    <row r="33" spans="1:12" s="7" customFormat="1" ht="21.75" customHeight="1" x14ac:dyDescent="0.25">
      <c r="A33" s="754" t="s">
        <v>541</v>
      </c>
      <c r="B33" s="755" t="s">
        <v>37</v>
      </c>
      <c r="C33" s="749">
        <v>147.4</v>
      </c>
      <c r="D33" s="749">
        <v>155.6</v>
      </c>
      <c r="E33" s="748">
        <f t="shared" si="0"/>
        <v>105.56309362279509</v>
      </c>
      <c r="F33" s="749">
        <v>145.5</v>
      </c>
      <c r="H33" s="1"/>
      <c r="I33" s="1"/>
      <c r="J33" s="475"/>
      <c r="K33" s="501"/>
      <c r="L33" s="1"/>
    </row>
    <row r="34" spans="1:12" s="7" customFormat="1" ht="21.75" customHeight="1" thickBot="1" x14ac:dyDescent="0.3">
      <c r="A34" s="756" t="s">
        <v>542</v>
      </c>
      <c r="B34" s="757" t="s">
        <v>37</v>
      </c>
      <c r="C34" s="624">
        <v>684.1</v>
      </c>
      <c r="D34" s="624">
        <v>782.5</v>
      </c>
      <c r="E34" s="500">
        <f t="shared" si="0"/>
        <v>114.3838620084783</v>
      </c>
      <c r="F34" s="624">
        <v>1695</v>
      </c>
      <c r="H34" s="1"/>
      <c r="I34" s="1"/>
      <c r="J34" s="475"/>
      <c r="K34" s="501"/>
      <c r="L34" s="1"/>
    </row>
    <row r="35" spans="1:12" ht="21.75" hidden="1" customHeight="1" x14ac:dyDescent="0.25">
      <c r="A35" s="336"/>
      <c r="B35" s="337"/>
      <c r="C35" s="311"/>
      <c r="D35" s="311"/>
      <c r="E35" s="334" t="e">
        <f t="shared" si="0"/>
        <v>#DIV/0!</v>
      </c>
      <c r="F35" s="312"/>
      <c r="J35" s="261"/>
      <c r="K35" s="264"/>
    </row>
    <row r="36" spans="1:12" ht="21.75" hidden="1" customHeight="1" thickBot="1" x14ac:dyDescent="0.3">
      <c r="A36" s="336"/>
      <c r="B36" s="337"/>
      <c r="C36" s="332"/>
      <c r="D36" s="332"/>
      <c r="E36" s="335" t="e">
        <f t="shared" si="0"/>
        <v>#DIV/0!</v>
      </c>
      <c r="F36" s="273"/>
      <c r="J36" s="261"/>
      <c r="K36" s="264"/>
    </row>
    <row r="37" spans="1:12" s="7" customFormat="1" ht="27" customHeight="1" x14ac:dyDescent="0.2">
      <c r="A37" s="739" t="s">
        <v>497</v>
      </c>
      <c r="B37" s="766"/>
      <c r="C37" s="595"/>
      <c r="D37" s="752"/>
      <c r="E37" s="748"/>
      <c r="F37" s="764"/>
      <c r="G37" s="502"/>
      <c r="H37" s="503"/>
      <c r="I37" s="503"/>
      <c r="J37" s="475"/>
      <c r="K37" s="501"/>
      <c r="L37" s="504"/>
    </row>
    <row r="38" spans="1:12" s="508" customFormat="1" ht="35.25" customHeight="1" x14ac:dyDescent="0.25">
      <c r="A38" s="767" t="s">
        <v>580</v>
      </c>
      <c r="B38" s="768" t="s">
        <v>27</v>
      </c>
      <c r="C38" s="623">
        <v>450</v>
      </c>
      <c r="D38" s="471">
        <v>450</v>
      </c>
      <c r="E38" s="749">
        <f t="shared" si="0"/>
        <v>100</v>
      </c>
      <c r="F38" s="623">
        <v>456</v>
      </c>
      <c r="G38" s="505"/>
      <c r="H38" s="743"/>
      <c r="I38" s="506"/>
      <c r="J38" s="475"/>
      <c r="K38" s="501"/>
      <c r="L38" s="507"/>
    </row>
    <row r="39" spans="1:12" s="508" customFormat="1" ht="16.5" x14ac:dyDescent="0.25">
      <c r="A39" s="767" t="s">
        <v>581</v>
      </c>
      <c r="B39" s="768" t="s">
        <v>27</v>
      </c>
      <c r="C39" s="623">
        <v>764.3</v>
      </c>
      <c r="D39" s="743">
        <v>800</v>
      </c>
      <c r="E39" s="749">
        <f t="shared" si="0"/>
        <v>104.67094073007981</v>
      </c>
      <c r="F39" s="623">
        <v>633</v>
      </c>
      <c r="G39" s="505"/>
      <c r="H39" s="743"/>
      <c r="I39" s="506"/>
      <c r="J39" s="475"/>
      <c r="K39" s="501"/>
      <c r="L39" s="507"/>
    </row>
    <row r="40" spans="1:12" s="508" customFormat="1" ht="16.5" x14ac:dyDescent="0.25">
      <c r="A40" s="767" t="s">
        <v>582</v>
      </c>
      <c r="B40" s="768" t="s">
        <v>27</v>
      </c>
      <c r="C40" s="749">
        <v>371.4</v>
      </c>
      <c r="D40" s="743">
        <v>464.3</v>
      </c>
      <c r="E40" s="748">
        <f t="shared" si="0"/>
        <v>125.01346257404418</v>
      </c>
      <c r="F40" s="623">
        <v>550</v>
      </c>
      <c r="G40" s="505"/>
      <c r="H40" s="743"/>
      <c r="I40" s="506"/>
      <c r="J40" s="475"/>
      <c r="K40" s="501"/>
      <c r="L40" s="507"/>
    </row>
    <row r="41" spans="1:12" s="508" customFormat="1" ht="16.5" x14ac:dyDescent="0.25">
      <c r="A41" s="767" t="s">
        <v>583</v>
      </c>
      <c r="B41" s="768" t="s">
        <v>27</v>
      </c>
      <c r="C41" s="749">
        <v>1300</v>
      </c>
      <c r="D41" s="758">
        <v>1300</v>
      </c>
      <c r="E41" s="749">
        <f t="shared" si="0"/>
        <v>100</v>
      </c>
      <c r="F41" s="623">
        <v>1300</v>
      </c>
      <c r="G41" s="505"/>
      <c r="H41" s="743"/>
      <c r="I41" s="506"/>
      <c r="J41" s="475"/>
      <c r="K41" s="501"/>
      <c r="L41" s="507"/>
    </row>
    <row r="42" spans="1:12" s="508" customFormat="1" ht="16.5" x14ac:dyDescent="0.25">
      <c r="A42" s="767" t="s">
        <v>584</v>
      </c>
      <c r="B42" s="768" t="s">
        <v>27</v>
      </c>
      <c r="C42" s="749">
        <v>1300</v>
      </c>
      <c r="D42" s="758">
        <v>1300</v>
      </c>
      <c r="E42" s="748">
        <f t="shared" si="0"/>
        <v>100</v>
      </c>
      <c r="F42" s="623">
        <v>1300</v>
      </c>
      <c r="G42" s="505"/>
      <c r="H42" s="743"/>
      <c r="I42" s="506"/>
      <c r="J42" s="475"/>
      <c r="K42" s="501"/>
      <c r="L42" s="507"/>
    </row>
    <row r="43" spans="1:12" s="508" customFormat="1" ht="35.25" customHeight="1" x14ac:dyDescent="0.25">
      <c r="A43" s="767" t="s">
        <v>585</v>
      </c>
      <c r="B43" s="768" t="s">
        <v>27</v>
      </c>
      <c r="C43" s="623">
        <v>365</v>
      </c>
      <c r="D43" s="758">
        <v>462.5</v>
      </c>
      <c r="E43" s="749">
        <f t="shared" si="0"/>
        <v>126.71232876712328</v>
      </c>
      <c r="F43" s="623">
        <v>470</v>
      </c>
      <c r="G43" s="505"/>
      <c r="H43" s="743"/>
      <c r="I43" s="506"/>
      <c r="J43" s="475"/>
      <c r="K43" s="501"/>
      <c r="L43" s="507"/>
    </row>
    <row r="44" spans="1:12" s="508" customFormat="1" ht="48" customHeight="1" x14ac:dyDescent="0.25">
      <c r="A44" s="767" t="s">
        <v>586</v>
      </c>
      <c r="B44" s="768" t="s">
        <v>27</v>
      </c>
      <c r="C44" s="623">
        <v>975</v>
      </c>
      <c r="D44" s="758">
        <v>975</v>
      </c>
      <c r="E44" s="748">
        <f t="shared" si="0"/>
        <v>100</v>
      </c>
      <c r="F44" s="623" t="s">
        <v>68</v>
      </c>
      <c r="G44" s="505"/>
      <c r="H44" s="743"/>
      <c r="I44" s="506"/>
      <c r="J44" s="475"/>
      <c r="K44" s="501"/>
      <c r="L44" s="507"/>
    </row>
    <row r="45" spans="1:12" s="508" customFormat="1" ht="16.5" x14ac:dyDescent="0.25">
      <c r="A45" s="767" t="s">
        <v>587</v>
      </c>
      <c r="B45" s="768" t="s">
        <v>27</v>
      </c>
      <c r="C45" s="749">
        <v>5166.7</v>
      </c>
      <c r="D45" s="743">
        <v>5166.7</v>
      </c>
      <c r="E45" s="749">
        <f t="shared" si="0"/>
        <v>100</v>
      </c>
      <c r="F45" s="623" t="s">
        <v>68</v>
      </c>
      <c r="G45" s="505"/>
      <c r="H45" s="743"/>
      <c r="I45" s="506"/>
      <c r="J45" s="475"/>
      <c r="K45" s="501"/>
      <c r="L45" s="507"/>
    </row>
    <row r="46" spans="1:12" s="508" customFormat="1" ht="33" customHeight="1" x14ac:dyDescent="0.25">
      <c r="A46" s="767" t="s">
        <v>588</v>
      </c>
      <c r="B46" s="768" t="s">
        <v>27</v>
      </c>
      <c r="C46" s="765" t="s">
        <v>68</v>
      </c>
      <c r="D46" s="623" t="s">
        <v>68</v>
      </c>
      <c r="E46" s="748"/>
      <c r="F46" s="623" t="s">
        <v>68</v>
      </c>
      <c r="G46" s="505"/>
      <c r="H46" s="743"/>
      <c r="I46" s="506"/>
      <c r="J46" s="475"/>
      <c r="K46" s="501"/>
      <c r="L46" s="507"/>
    </row>
    <row r="47" spans="1:12" s="508" customFormat="1" ht="28.5" customHeight="1" x14ac:dyDescent="0.25">
      <c r="A47" s="767" t="s">
        <v>589</v>
      </c>
      <c r="B47" s="768" t="s">
        <v>27</v>
      </c>
      <c r="C47" s="623">
        <v>250</v>
      </c>
      <c r="D47" s="623">
        <v>250</v>
      </c>
      <c r="E47" s="749">
        <f t="shared" si="0"/>
        <v>100</v>
      </c>
      <c r="F47" s="623" t="s">
        <v>68</v>
      </c>
      <c r="G47" s="505"/>
      <c r="H47" s="743"/>
      <c r="I47" s="507"/>
      <c r="J47" s="475"/>
      <c r="K47" s="501"/>
      <c r="L47" s="507"/>
    </row>
    <row r="48" spans="1:12" s="508" customFormat="1" ht="36" customHeight="1" thickBot="1" x14ac:dyDescent="0.3">
      <c r="A48" s="769" t="s">
        <v>590</v>
      </c>
      <c r="B48" s="770" t="s">
        <v>27</v>
      </c>
      <c r="C48" s="623">
        <v>300</v>
      </c>
      <c r="D48" s="759">
        <v>312.5</v>
      </c>
      <c r="E48" s="500">
        <f t="shared" si="0"/>
        <v>104.16666666666667</v>
      </c>
      <c r="F48" s="759">
        <v>350</v>
      </c>
      <c r="G48" s="505"/>
      <c r="H48" s="743"/>
      <c r="I48" s="507"/>
      <c r="J48" s="475"/>
      <c r="K48" s="501"/>
      <c r="L48" s="507"/>
    </row>
    <row r="49" spans="1:14" s="7" customFormat="1" ht="35.25" customHeight="1" thickBot="1" x14ac:dyDescent="0.25">
      <c r="A49" s="771" t="s">
        <v>379</v>
      </c>
      <c r="B49" s="757" t="s">
        <v>27</v>
      </c>
      <c r="C49" s="461">
        <v>391</v>
      </c>
      <c r="D49" s="761">
        <v>391</v>
      </c>
      <c r="E49" s="500">
        <f t="shared" ref="E49:E54" si="1">D49/C49*100</f>
        <v>100</v>
      </c>
      <c r="F49" s="759">
        <v>391</v>
      </c>
      <c r="G49" s="505"/>
      <c r="H49" s="743"/>
      <c r="I49" s="509"/>
      <c r="J49" s="475"/>
      <c r="K49" s="501"/>
      <c r="L49" s="1"/>
    </row>
    <row r="50" spans="1:14" s="7" customFormat="1" ht="68.25" customHeight="1" thickBot="1" x14ac:dyDescent="0.3">
      <c r="A50" s="772" t="s">
        <v>597</v>
      </c>
      <c r="B50" s="773" t="s">
        <v>27</v>
      </c>
      <c r="C50" s="461">
        <v>5.7</v>
      </c>
      <c r="D50" s="762">
        <v>5.7</v>
      </c>
      <c r="E50" s="774">
        <f t="shared" si="1"/>
        <v>100</v>
      </c>
      <c r="F50" s="461">
        <v>5.8</v>
      </c>
      <c r="G50" s="505"/>
      <c r="H50" s="743"/>
      <c r="I50" s="510"/>
      <c r="J50" s="475"/>
      <c r="K50" s="501"/>
      <c r="L50" s="1"/>
    </row>
    <row r="51" spans="1:14" s="7" customFormat="1" ht="72" customHeight="1" thickBot="1" x14ac:dyDescent="0.25">
      <c r="A51" s="772" t="s">
        <v>596</v>
      </c>
      <c r="B51" s="773" t="s">
        <v>27</v>
      </c>
      <c r="C51" s="461">
        <v>5.7</v>
      </c>
      <c r="D51" s="762">
        <v>5.7</v>
      </c>
      <c r="E51" s="774">
        <f t="shared" si="1"/>
        <v>100</v>
      </c>
      <c r="F51" s="461">
        <v>5.8</v>
      </c>
      <c r="G51" s="505"/>
      <c r="H51" s="743"/>
      <c r="I51" s="506"/>
      <c r="J51" s="475"/>
      <c r="K51" s="501"/>
      <c r="L51" s="1"/>
    </row>
    <row r="52" spans="1:14" s="7" customFormat="1" ht="33.75" thickBot="1" x14ac:dyDescent="0.25">
      <c r="A52" s="772" t="s">
        <v>543</v>
      </c>
      <c r="B52" s="773" t="s">
        <v>27</v>
      </c>
      <c r="C52" s="454">
        <v>123</v>
      </c>
      <c r="D52" s="762">
        <v>131.5</v>
      </c>
      <c r="E52" s="774">
        <f t="shared" si="1"/>
        <v>106.91056910569105</v>
      </c>
      <c r="F52" s="461">
        <v>131.5</v>
      </c>
      <c r="G52" s="505"/>
      <c r="H52" s="743"/>
      <c r="I52" s="506"/>
      <c r="J52" s="475"/>
      <c r="K52" s="501"/>
      <c r="L52" s="1"/>
    </row>
    <row r="53" spans="1:14" s="7" customFormat="1" ht="36.75" customHeight="1" thickBot="1" x14ac:dyDescent="0.3">
      <c r="A53" s="776" t="s">
        <v>544</v>
      </c>
      <c r="B53" s="773" t="s">
        <v>27</v>
      </c>
      <c r="C53" s="763">
        <v>10750</v>
      </c>
      <c r="D53" s="763">
        <v>9520</v>
      </c>
      <c r="E53" s="774">
        <f t="shared" si="1"/>
        <v>88.558139534883722</v>
      </c>
      <c r="F53" s="461" t="s">
        <v>68</v>
      </c>
      <c r="G53" s="505"/>
      <c r="H53" s="473"/>
      <c r="I53" s="507"/>
      <c r="J53" s="475"/>
      <c r="K53" s="501"/>
      <c r="L53" s="1"/>
    </row>
    <row r="54" spans="1:14" s="7" customFormat="1" ht="35.25" customHeight="1" thickBot="1" x14ac:dyDescent="0.25">
      <c r="A54" s="772" t="s">
        <v>545</v>
      </c>
      <c r="B54" s="773" t="s">
        <v>27</v>
      </c>
      <c r="C54" s="763">
        <v>3883.3</v>
      </c>
      <c r="D54" s="777">
        <v>3850</v>
      </c>
      <c r="E54" s="774">
        <f t="shared" si="1"/>
        <v>99.142481909715968</v>
      </c>
      <c r="F54" s="763" t="s">
        <v>68</v>
      </c>
      <c r="G54" s="505"/>
      <c r="H54" s="743"/>
      <c r="I54" s="506"/>
      <c r="J54" s="475"/>
      <c r="K54" s="501"/>
      <c r="L54" s="1"/>
    </row>
    <row r="55" spans="1:14" s="7" customFormat="1" ht="17.25" thickBot="1" x14ac:dyDescent="0.25">
      <c r="A55" s="772" t="s">
        <v>591</v>
      </c>
      <c r="B55" s="773" t="s">
        <v>27</v>
      </c>
      <c r="C55" s="775" t="s">
        <v>68</v>
      </c>
      <c r="D55" s="760">
        <v>150</v>
      </c>
      <c r="E55" s="461"/>
      <c r="F55" s="763">
        <v>120</v>
      </c>
      <c r="G55" s="505"/>
      <c r="H55" s="511"/>
      <c r="I55" s="506"/>
      <c r="J55" s="475"/>
      <c r="K55" s="501"/>
      <c r="L55" s="1"/>
    </row>
    <row r="56" spans="1:14" s="259" customFormat="1" ht="17.25" hidden="1" thickBot="1" x14ac:dyDescent="0.25">
      <c r="A56" s="338"/>
      <c r="B56" s="337"/>
      <c r="C56" s="269"/>
      <c r="D56" s="269"/>
      <c r="E56" s="269"/>
      <c r="F56" s="274"/>
      <c r="G56" s="266"/>
      <c r="H56" s="268"/>
      <c r="I56" s="267"/>
      <c r="J56" s="261"/>
      <c r="K56" s="264"/>
    </row>
    <row r="57" spans="1:14" s="259" customFormat="1" ht="17.25" hidden="1" thickBot="1" x14ac:dyDescent="0.3">
      <c r="A57" s="338"/>
      <c r="B57" s="337"/>
      <c r="C57" s="265"/>
      <c r="D57" s="265"/>
      <c r="E57" s="265"/>
      <c r="F57" s="273"/>
      <c r="G57" s="266"/>
      <c r="H57" s="268"/>
      <c r="I57" s="267"/>
      <c r="J57" s="268"/>
      <c r="K57" s="270"/>
    </row>
    <row r="58" spans="1:14" s="7" customFormat="1" ht="39.75" customHeight="1" x14ac:dyDescent="0.2">
      <c r="A58" s="741" t="s">
        <v>852</v>
      </c>
      <c r="B58" s="752"/>
      <c r="C58" s="812"/>
      <c r="D58" s="813"/>
      <c r="E58" s="804"/>
      <c r="F58" s="816"/>
      <c r="G58" s="5"/>
      <c r="H58" s="504"/>
      <c r="I58" s="504"/>
      <c r="J58" s="475"/>
      <c r="K58" s="501"/>
      <c r="L58" s="1"/>
    </row>
    <row r="59" spans="1:14" s="7" customFormat="1" ht="42" customHeight="1" x14ac:dyDescent="0.2">
      <c r="A59" s="817" t="s">
        <v>252</v>
      </c>
      <c r="B59" s="818" t="s">
        <v>43</v>
      </c>
      <c r="C59" s="807">
        <v>56.32</v>
      </c>
      <c r="D59" s="808">
        <v>60.09</v>
      </c>
      <c r="E59" s="805">
        <f t="shared" ref="E59:E65" si="2">D59/C59*100</f>
        <v>106.69389204545455</v>
      </c>
      <c r="F59" s="810">
        <v>87.84</v>
      </c>
      <c r="G59" s="505"/>
      <c r="H59" s="1"/>
      <c r="I59" s="514"/>
      <c r="J59" s="475"/>
      <c r="K59" s="501"/>
      <c r="L59" s="1"/>
    </row>
    <row r="60" spans="1:14" s="7" customFormat="1" ht="27" customHeight="1" x14ac:dyDescent="0.2">
      <c r="A60" s="819" t="s">
        <v>380</v>
      </c>
      <c r="B60" s="820" t="s">
        <v>44</v>
      </c>
      <c r="C60" s="807">
        <v>1.9</v>
      </c>
      <c r="D60" s="809">
        <v>1.97</v>
      </c>
      <c r="E60" s="805">
        <f t="shared" si="2"/>
        <v>103.68421052631579</v>
      </c>
      <c r="F60" s="814">
        <v>1.9</v>
      </c>
      <c r="G60" s="505"/>
      <c r="H60" s="1"/>
      <c r="I60" s="515"/>
      <c r="J60" s="475"/>
      <c r="K60" s="501"/>
      <c r="L60" s="1"/>
    </row>
    <row r="61" spans="1:14" s="7" customFormat="1" ht="24" customHeight="1" x14ac:dyDescent="0.2">
      <c r="A61" s="819" t="s">
        <v>381</v>
      </c>
      <c r="B61" s="820" t="s">
        <v>93</v>
      </c>
      <c r="C61" s="623">
        <v>1344.86</v>
      </c>
      <c r="D61" s="471">
        <v>1406.4</v>
      </c>
      <c r="E61" s="805">
        <f t="shared" si="2"/>
        <v>104.57594099014025</v>
      </c>
      <c r="F61" s="815">
        <v>1892.28</v>
      </c>
      <c r="G61" s="505"/>
      <c r="H61" s="516"/>
      <c r="I61" s="517"/>
      <c r="J61" s="475"/>
      <c r="K61" s="501"/>
      <c r="L61" s="1"/>
    </row>
    <row r="62" spans="1:14" s="7" customFormat="1" ht="24" customHeight="1" x14ac:dyDescent="0.2">
      <c r="A62" s="819" t="s">
        <v>382</v>
      </c>
      <c r="B62" s="820" t="s">
        <v>94</v>
      </c>
      <c r="C62" s="807">
        <v>105.02</v>
      </c>
      <c r="D62" s="809">
        <v>109.82</v>
      </c>
      <c r="E62" s="805">
        <f t="shared" si="2"/>
        <v>104.57055798895449</v>
      </c>
      <c r="F62" s="810">
        <v>68.63</v>
      </c>
      <c r="G62" s="505"/>
      <c r="H62" s="516"/>
      <c r="I62" s="518"/>
      <c r="J62" s="475"/>
      <c r="K62" s="501"/>
      <c r="L62" s="1"/>
      <c r="N62" s="4"/>
    </row>
    <row r="63" spans="1:14" s="7" customFormat="1" ht="24" customHeight="1" x14ac:dyDescent="0.2">
      <c r="A63" s="819" t="s">
        <v>383</v>
      </c>
      <c r="B63" s="820" t="s">
        <v>94</v>
      </c>
      <c r="C63" s="810">
        <v>88.37</v>
      </c>
      <c r="D63" s="808">
        <v>92.41</v>
      </c>
      <c r="E63" s="805">
        <f t="shared" si="2"/>
        <v>104.5716872241711</v>
      </c>
      <c r="F63" s="814">
        <v>161.26</v>
      </c>
      <c r="G63" s="505"/>
      <c r="H63" s="516"/>
      <c r="I63" s="517"/>
      <c r="J63" s="475"/>
      <c r="K63" s="501"/>
      <c r="L63" s="1"/>
    </row>
    <row r="64" spans="1:14" s="7" customFormat="1" ht="24" customHeight="1" thickBot="1" x14ac:dyDescent="0.25">
      <c r="A64" s="771" t="s">
        <v>492</v>
      </c>
      <c r="B64" s="821" t="s">
        <v>94</v>
      </c>
      <c r="C64" s="624">
        <v>1215</v>
      </c>
      <c r="D64" s="811">
        <v>954.37</v>
      </c>
      <c r="E64" s="806">
        <f t="shared" si="2"/>
        <v>78.548971193415639</v>
      </c>
      <c r="F64" s="811" t="s">
        <v>68</v>
      </c>
      <c r="G64" s="505"/>
      <c r="H64" s="516"/>
      <c r="I64" s="519"/>
      <c r="J64" s="475"/>
      <c r="K64" s="501"/>
      <c r="L64" s="1"/>
    </row>
    <row r="65" spans="1:21" s="7" customFormat="1" ht="66.75" customHeight="1" thickBot="1" x14ac:dyDescent="0.25">
      <c r="A65" s="791" t="s">
        <v>547</v>
      </c>
      <c r="B65" s="792" t="s">
        <v>27</v>
      </c>
      <c r="C65" s="625">
        <v>30</v>
      </c>
      <c r="D65" s="500">
        <v>30</v>
      </c>
      <c r="E65" s="748">
        <f t="shared" si="2"/>
        <v>100</v>
      </c>
      <c r="F65" s="624" t="s">
        <v>68</v>
      </c>
      <c r="G65" s="505"/>
      <c r="H65" s="1"/>
      <c r="I65" s="1"/>
      <c r="J65" s="475"/>
      <c r="K65" s="501"/>
      <c r="L65" s="1"/>
    </row>
    <row r="66" spans="1:21" s="7" customFormat="1" ht="50.25" customHeight="1" thickBot="1" x14ac:dyDescent="0.25">
      <c r="A66" s="793" t="s">
        <v>821</v>
      </c>
      <c r="B66" s="794" t="s">
        <v>27</v>
      </c>
      <c r="C66" s="747" t="s">
        <v>820</v>
      </c>
      <c r="D66" s="595" t="s">
        <v>820</v>
      </c>
      <c r="E66" s="762" t="s">
        <v>628</v>
      </c>
      <c r="F66" s="763" t="s">
        <v>68</v>
      </c>
      <c r="G66" s="505"/>
      <c r="H66" s="1"/>
      <c r="I66" s="1"/>
      <c r="J66" s="475"/>
      <c r="K66" s="501"/>
      <c r="L66" s="1"/>
    </row>
    <row r="67" spans="1:21" s="7" customFormat="1" ht="25.5" customHeight="1" x14ac:dyDescent="0.2">
      <c r="A67" s="739" t="s">
        <v>731</v>
      </c>
      <c r="B67" s="747"/>
      <c r="C67" s="512"/>
      <c r="D67" s="512"/>
      <c r="E67" s="798" t="s">
        <v>106</v>
      </c>
      <c r="F67" s="799"/>
      <c r="G67" s="505"/>
      <c r="H67" s="1"/>
      <c r="I67" s="1"/>
      <c r="J67" s="475"/>
      <c r="K67" s="501"/>
      <c r="L67" s="1"/>
    </row>
    <row r="68" spans="1:21" s="7" customFormat="1" ht="36" x14ac:dyDescent="0.2">
      <c r="A68" s="800" t="s">
        <v>734</v>
      </c>
      <c r="B68" s="801" t="s">
        <v>27</v>
      </c>
      <c r="C68" s="748">
        <v>54570.33</v>
      </c>
      <c r="D68" s="748">
        <v>47906.2</v>
      </c>
      <c r="E68" s="749">
        <f>D68/C68*100</f>
        <v>87.787997617020082</v>
      </c>
      <c r="F68" s="796">
        <v>34283.42</v>
      </c>
      <c r="G68" s="520"/>
      <c r="H68" s="1"/>
      <c r="I68" s="489"/>
      <c r="J68" s="475"/>
      <c r="K68" s="501"/>
      <c r="L68" s="1"/>
    </row>
    <row r="69" spans="1:21" s="7" customFormat="1" ht="36" x14ac:dyDescent="0.2">
      <c r="A69" s="767" t="s">
        <v>732</v>
      </c>
      <c r="B69" s="801" t="s">
        <v>27</v>
      </c>
      <c r="C69" s="795">
        <v>2549.48</v>
      </c>
      <c r="D69" s="748">
        <v>3472.38</v>
      </c>
      <c r="E69" s="749">
        <f>D69/C69*100</f>
        <v>136.19953872946638</v>
      </c>
      <c r="F69" s="796">
        <v>1264.3399999999999</v>
      </c>
      <c r="G69" s="520"/>
      <c r="H69" s="1"/>
      <c r="I69" s="489"/>
      <c r="J69" s="475"/>
      <c r="K69" s="501"/>
      <c r="L69" s="1"/>
    </row>
    <row r="70" spans="1:21" s="7" customFormat="1" ht="33" x14ac:dyDescent="0.25">
      <c r="A70" s="802" t="s">
        <v>733</v>
      </c>
      <c r="B70" s="801" t="s">
        <v>26</v>
      </c>
      <c r="C70" s="749">
        <f>C69/C68*100</f>
        <v>4.6719160393569181</v>
      </c>
      <c r="D70" s="748">
        <f>D69/D68*100</f>
        <v>7.248289365468354</v>
      </c>
      <c r="E70" s="749">
        <f>D70/C70*100</f>
        <v>155.14596804411042</v>
      </c>
      <c r="F70" s="796">
        <f>F69/F68*100</f>
        <v>3.6879051156506555</v>
      </c>
      <c r="G70" s="520"/>
      <c r="H70" s="475"/>
      <c r="I70" s="489"/>
      <c r="J70" s="475"/>
      <c r="K70" s="501"/>
      <c r="L70" s="1"/>
    </row>
    <row r="71" spans="1:21" s="7" customFormat="1" ht="33.75" thickBot="1" x14ac:dyDescent="0.3">
      <c r="A71" s="803" t="s">
        <v>384</v>
      </c>
      <c r="B71" s="792" t="s">
        <v>27</v>
      </c>
      <c r="C71" s="500">
        <v>3526</v>
      </c>
      <c r="D71" s="500">
        <v>3526</v>
      </c>
      <c r="E71" s="624">
        <f>D71/C71*100</f>
        <v>100</v>
      </c>
      <c r="F71" s="797" t="s">
        <v>699</v>
      </c>
      <c r="G71" s="520"/>
      <c r="H71" s="516"/>
      <c r="I71" s="516"/>
      <c r="J71" s="475"/>
      <c r="K71" s="501"/>
      <c r="L71" s="1"/>
    </row>
    <row r="72" spans="1:21" s="523" customFormat="1" ht="15.75" customHeight="1" x14ac:dyDescent="0.25">
      <c r="A72" s="1211" t="s">
        <v>616</v>
      </c>
      <c r="B72" s="1211"/>
      <c r="C72" s="1211"/>
      <c r="D72" s="1211"/>
      <c r="E72" s="1211"/>
      <c r="F72" s="1211"/>
      <c r="G72" s="521"/>
      <c r="H72" s="522"/>
      <c r="I72" s="522"/>
      <c r="J72" s="482"/>
      <c r="K72" s="3"/>
      <c r="L72" s="482"/>
    </row>
    <row r="73" spans="1:21" s="7" customFormat="1" ht="15.75" customHeight="1" x14ac:dyDescent="0.2">
      <c r="A73" s="1198" t="s">
        <v>612</v>
      </c>
      <c r="B73" s="1198"/>
      <c r="C73" s="1198"/>
      <c r="D73" s="1198"/>
      <c r="E73" s="1198"/>
      <c r="F73" s="1198"/>
      <c r="G73" s="489"/>
      <c r="H73" s="524"/>
      <c r="I73" s="524"/>
      <c r="J73" s="525"/>
      <c r="K73" s="525"/>
      <c r="L73" s="525"/>
      <c r="M73" s="525"/>
      <c r="N73" s="525"/>
      <c r="O73" s="525"/>
      <c r="P73" s="525"/>
      <c r="Q73" s="525"/>
      <c r="R73" s="525"/>
      <c r="S73" s="525"/>
      <c r="T73" s="525"/>
      <c r="U73" s="1"/>
    </row>
    <row r="74" spans="1:21" s="7" customFormat="1" ht="15.75" customHeight="1" x14ac:dyDescent="0.2">
      <c r="A74" s="1198" t="s">
        <v>548</v>
      </c>
      <c r="B74" s="1198"/>
      <c r="C74" s="1198"/>
      <c r="D74" s="1198"/>
      <c r="E74" s="1198"/>
      <c r="F74" s="1198"/>
      <c r="G74" s="1"/>
      <c r="H74" s="524"/>
      <c r="I74" s="524"/>
      <c r="J74" s="525"/>
      <c r="K74" s="525"/>
      <c r="L74" s="525"/>
      <c r="M74" s="525"/>
      <c r="N74" s="525"/>
      <c r="O74" s="525"/>
      <c r="P74" s="525"/>
      <c r="Q74" s="525"/>
      <c r="R74" s="525"/>
      <c r="S74" s="525"/>
      <c r="T74" s="525"/>
      <c r="U74" s="1"/>
    </row>
    <row r="75" spans="1:21" s="7" customFormat="1" ht="30.75" hidden="1" customHeight="1" x14ac:dyDescent="0.2">
      <c r="A75" s="1199" t="s">
        <v>549</v>
      </c>
      <c r="B75" s="1199"/>
      <c r="C75" s="1199"/>
      <c r="D75" s="1199"/>
      <c r="E75" s="1199"/>
      <c r="F75" s="1199"/>
      <c r="G75" s="475"/>
      <c r="H75" s="475"/>
      <c r="I75" s="524"/>
      <c r="J75" s="525"/>
      <c r="K75" s="525"/>
      <c r="L75" s="525"/>
      <c r="M75" s="526"/>
      <c r="N75" s="525"/>
      <c r="O75" s="527"/>
      <c r="P75" s="528"/>
      <c r="Q75" s="525"/>
      <c r="R75" s="525"/>
      <c r="S75" s="525"/>
      <c r="T75" s="525"/>
      <c r="U75" s="1"/>
    </row>
    <row r="76" spans="1:21" s="7" customFormat="1" ht="16.5" hidden="1" customHeight="1" x14ac:dyDescent="0.2">
      <c r="A76" s="1198"/>
      <c r="B76" s="1198"/>
      <c r="C76" s="1198"/>
      <c r="D76" s="1198"/>
      <c r="E76" s="1198"/>
      <c r="F76" s="1198"/>
      <c r="G76" s="1"/>
      <c r="H76" s="524"/>
      <c r="I76" s="524"/>
      <c r="J76" s="525"/>
      <c r="K76" s="525"/>
      <c r="L76" s="525"/>
      <c r="M76" s="527"/>
      <c r="N76" s="527"/>
      <c r="O76" s="525"/>
      <c r="P76" s="528"/>
      <c r="Q76" s="527"/>
      <c r="R76" s="525"/>
      <c r="S76" s="525"/>
      <c r="T76" s="525"/>
      <c r="U76" s="1"/>
    </row>
    <row r="77" spans="1:21" s="7" customFormat="1" x14ac:dyDescent="0.2">
      <c r="A77" s="487" t="s">
        <v>730</v>
      </c>
      <c r="B77" s="487"/>
      <c r="C77" s="487"/>
      <c r="D77" s="487"/>
      <c r="E77" s="487"/>
      <c r="F77" s="487"/>
      <c r="G77" s="1"/>
      <c r="H77" s="524"/>
      <c r="I77" s="524"/>
      <c r="J77" s="525"/>
      <c r="K77" s="525"/>
      <c r="L77" s="525"/>
      <c r="M77" s="525"/>
      <c r="N77" s="525"/>
      <c r="O77" s="525"/>
      <c r="P77" s="528"/>
      <c r="Q77" s="525"/>
      <c r="R77" s="525"/>
      <c r="S77" s="525"/>
      <c r="T77" s="525"/>
      <c r="U77" s="1"/>
    </row>
    <row r="78" spans="1:21" s="7" customFormat="1" x14ac:dyDescent="0.2">
      <c r="A78" s="513" t="s">
        <v>808</v>
      </c>
      <c r="B78" s="487"/>
      <c r="C78" s="487"/>
      <c r="D78" s="487"/>
      <c r="E78" s="487"/>
      <c r="F78" s="487"/>
      <c r="G78" s="1"/>
      <c r="H78" s="524"/>
      <c r="I78" s="524"/>
      <c r="J78" s="525"/>
      <c r="K78" s="525"/>
      <c r="L78" s="525"/>
      <c r="M78" s="525"/>
      <c r="N78" s="525"/>
      <c r="O78" s="525"/>
      <c r="P78" s="528"/>
      <c r="Q78" s="525"/>
      <c r="R78" s="525"/>
      <c r="S78" s="525"/>
      <c r="T78" s="525"/>
      <c r="U78" s="1"/>
    </row>
    <row r="79" spans="1:21" s="7" customFormat="1" ht="24.75" customHeight="1" x14ac:dyDescent="0.2">
      <c r="A79" s="1200" t="s">
        <v>845</v>
      </c>
      <c r="B79" s="1200"/>
      <c r="C79" s="1200"/>
      <c r="D79" s="1200"/>
      <c r="E79" s="1200"/>
      <c r="F79" s="1200"/>
      <c r="G79" s="529"/>
      <c r="H79" s="529"/>
      <c r="I79" s="529"/>
      <c r="J79" s="529"/>
      <c r="K79" s="530"/>
      <c r="L79" s="529"/>
      <c r="M79" s="529"/>
      <c r="N79" s="529"/>
      <c r="O79" s="529"/>
      <c r="P79" s="529"/>
      <c r="Q79" s="529"/>
      <c r="R79" s="529"/>
      <c r="S79" s="529"/>
      <c r="T79" s="529"/>
      <c r="U79" s="529"/>
    </row>
    <row r="80" spans="1:21" s="7" customFormat="1" ht="16.5" thickBot="1" x14ac:dyDescent="0.25">
      <c r="A80" s="531"/>
      <c r="B80" s="531"/>
      <c r="C80" s="531"/>
      <c r="D80" s="532"/>
      <c r="E80" s="531"/>
      <c r="F80" s="826"/>
      <c r="G80" s="8"/>
      <c r="H80" s="8"/>
      <c r="I80" s="8"/>
      <c r="J80" s="8"/>
      <c r="K80" s="533"/>
      <c r="L80" s="8"/>
      <c r="M80" s="8"/>
      <c r="N80" s="8"/>
      <c r="O80" s="8"/>
      <c r="P80" s="8"/>
      <c r="Q80" s="8"/>
      <c r="R80" s="8"/>
      <c r="S80" s="1"/>
      <c r="T80" s="8"/>
      <c r="U80" s="8"/>
    </row>
    <row r="81" spans="1:21" s="7" customFormat="1" ht="36.75" customHeight="1" thickBot="1" x14ac:dyDescent="0.25">
      <c r="A81" s="781" t="s">
        <v>16</v>
      </c>
      <c r="B81" s="827" t="s">
        <v>61</v>
      </c>
      <c r="C81" s="828" t="s">
        <v>41</v>
      </c>
      <c r="D81" s="827" t="s">
        <v>806</v>
      </c>
      <c r="E81" s="781" t="s">
        <v>600</v>
      </c>
      <c r="F81" s="782" t="s">
        <v>52</v>
      </c>
      <c r="H81" s="1"/>
      <c r="I81" s="1"/>
      <c r="J81" s="1"/>
      <c r="K81" s="480"/>
      <c r="L81" s="553"/>
      <c r="M81" s="553"/>
      <c r="N81" s="1"/>
      <c r="O81" s="554"/>
      <c r="P81" s="554"/>
      <c r="Q81" s="1"/>
      <c r="R81" s="554"/>
      <c r="S81" s="554"/>
      <c r="T81" s="8"/>
      <c r="U81" s="8"/>
    </row>
    <row r="82" spans="1:21" s="7" customFormat="1" ht="17.25" thickBot="1" x14ac:dyDescent="0.25">
      <c r="A82" s="829" t="s">
        <v>17</v>
      </c>
      <c r="B82" s="829" t="s">
        <v>94</v>
      </c>
      <c r="C82" s="825">
        <v>92.13</v>
      </c>
      <c r="D82" s="825">
        <v>161.26</v>
      </c>
      <c r="E82" s="824">
        <v>45.01</v>
      </c>
      <c r="F82" s="823">
        <v>64.849999999999994</v>
      </c>
      <c r="H82" s="1"/>
      <c r="I82" s="1"/>
      <c r="J82" s="1"/>
      <c r="K82" s="480"/>
      <c r="L82" s="555"/>
      <c r="M82" s="555"/>
      <c r="N82" s="556"/>
      <c r="O82" s="557"/>
      <c r="P82" s="557"/>
      <c r="Q82" s="1"/>
      <c r="R82" s="557"/>
      <c r="S82" s="557"/>
      <c r="T82" s="8"/>
      <c r="U82" s="8"/>
    </row>
    <row r="83" spans="1:21" s="7" customFormat="1" ht="17.25" customHeight="1" thickBot="1" x14ac:dyDescent="0.25">
      <c r="A83" s="829" t="s">
        <v>18</v>
      </c>
      <c r="B83" s="829" t="s">
        <v>93</v>
      </c>
      <c r="C83" s="825">
        <v>1407.67</v>
      </c>
      <c r="D83" s="825">
        <v>1892.28</v>
      </c>
      <c r="E83" s="824">
        <v>1882.7</v>
      </c>
      <c r="F83" s="822">
        <v>1794.89</v>
      </c>
      <c r="H83" s="1"/>
      <c r="I83" s="1"/>
      <c r="J83" s="1"/>
      <c r="K83" s="480"/>
      <c r="L83" s="555"/>
      <c r="M83" s="555"/>
      <c r="N83" s="556"/>
      <c r="O83" s="558"/>
      <c r="P83" s="558"/>
      <c r="Q83" s="1"/>
      <c r="R83" s="558"/>
      <c r="S83" s="558"/>
      <c r="T83" s="8"/>
      <c r="U83" s="8"/>
    </row>
    <row r="84" spans="1:21" s="7" customFormat="1" ht="17.25" thickBot="1" x14ac:dyDescent="0.25">
      <c r="A84" s="829" t="s">
        <v>19</v>
      </c>
      <c r="B84" s="829" t="s">
        <v>94</v>
      </c>
      <c r="C84" s="825">
        <v>109.74</v>
      </c>
      <c r="D84" s="825">
        <v>68.63</v>
      </c>
      <c r="E84" s="824">
        <v>135.07</v>
      </c>
      <c r="F84" s="823">
        <v>137.56</v>
      </c>
      <c r="H84" s="1"/>
      <c r="I84" s="1"/>
      <c r="J84" s="1"/>
      <c r="K84" s="480"/>
      <c r="L84" s="555"/>
      <c r="M84" s="555"/>
      <c r="N84" s="556"/>
      <c r="O84" s="557"/>
      <c r="P84" s="557"/>
      <c r="Q84" s="1"/>
      <c r="R84" s="557"/>
      <c r="S84" s="557"/>
      <c r="T84" s="8"/>
      <c r="U84" s="8"/>
    </row>
    <row r="85" spans="1:21" s="7" customFormat="1" ht="33.75" customHeight="1" thickBot="1" x14ac:dyDescent="0.25">
      <c r="A85" s="829" t="s">
        <v>72</v>
      </c>
      <c r="B85" s="829" t="s">
        <v>393</v>
      </c>
      <c r="C85" s="825">
        <v>198</v>
      </c>
      <c r="D85" s="825">
        <v>190</v>
      </c>
      <c r="E85" s="824">
        <v>198</v>
      </c>
      <c r="F85" s="822">
        <v>198</v>
      </c>
      <c r="H85" s="1"/>
      <c r="I85" s="1"/>
      <c r="J85" s="1"/>
      <c r="K85" s="480"/>
      <c r="L85" s="555"/>
      <c r="M85" s="555"/>
      <c r="N85" s="556"/>
      <c r="O85" s="559"/>
      <c r="P85" s="559"/>
      <c r="Q85" s="1"/>
      <c r="R85" s="559"/>
      <c r="S85" s="559"/>
      <c r="T85" s="8"/>
      <c r="U85" s="8"/>
    </row>
    <row r="86" spans="1:21" s="7" customFormat="1" x14ac:dyDescent="0.2">
      <c r="A86" s="1201" t="s">
        <v>239</v>
      </c>
      <c r="B86" s="1201"/>
      <c r="C86" s="1201"/>
      <c r="D86" s="1201"/>
      <c r="E86" s="1201"/>
      <c r="F86" s="1201"/>
      <c r="G86" s="531"/>
      <c r="H86" s="531"/>
      <c r="I86" s="531"/>
      <c r="J86" s="531"/>
      <c r="K86" s="535"/>
      <c r="L86" s="531"/>
      <c r="M86" s="531"/>
      <c r="N86" s="531"/>
      <c r="O86" s="531"/>
      <c r="P86" s="531"/>
      <c r="Q86" s="531"/>
      <c r="R86" s="531"/>
      <c r="S86" s="531"/>
      <c r="T86" s="8"/>
      <c r="U86" s="8"/>
    </row>
    <row r="87" spans="1:21" s="7" customFormat="1" ht="17.25" customHeight="1" x14ac:dyDescent="0.2">
      <c r="A87" s="1198" t="s">
        <v>822</v>
      </c>
      <c r="B87" s="1198"/>
      <c r="C87" s="1198"/>
      <c r="D87" s="1198"/>
      <c r="E87" s="1198"/>
      <c r="F87" s="1198"/>
      <c r="G87" s="544"/>
      <c r="H87" s="544"/>
      <c r="I87" s="544"/>
      <c r="J87" s="544"/>
      <c r="K87" s="535"/>
      <c r="L87" s="544"/>
      <c r="M87" s="544"/>
      <c r="N87" s="517"/>
      <c r="O87" s="517"/>
      <c r="P87" s="537"/>
      <c r="Q87" s="517"/>
      <c r="R87" s="531"/>
      <c r="S87" s="531"/>
      <c r="T87" s="8"/>
      <c r="U87" s="8"/>
    </row>
    <row r="88" spans="1:21" s="7" customFormat="1" ht="17.25" customHeight="1" x14ac:dyDescent="0.2">
      <c r="A88" s="742"/>
      <c r="B88" s="742"/>
      <c r="C88" s="742"/>
      <c r="D88" s="742"/>
      <c r="E88" s="742"/>
      <c r="F88" s="742"/>
      <c r="G88" s="544"/>
      <c r="H88" s="544"/>
      <c r="I88" s="544"/>
      <c r="J88" s="544"/>
      <c r="K88" s="535"/>
      <c r="L88" s="544"/>
      <c r="M88" s="544"/>
      <c r="N88" s="517"/>
      <c r="O88" s="517"/>
      <c r="P88" s="537"/>
      <c r="Q88" s="517"/>
      <c r="R88" s="531"/>
      <c r="S88" s="531"/>
      <c r="T88" s="8"/>
      <c r="U88" s="8"/>
    </row>
    <row r="89" spans="1:21" s="7" customFormat="1" ht="19.5" customHeight="1" x14ac:dyDescent="0.2">
      <c r="A89" s="1204" t="s">
        <v>482</v>
      </c>
      <c r="B89" s="1204"/>
      <c r="C89" s="1204"/>
      <c r="D89" s="1204"/>
      <c r="E89" s="1204"/>
      <c r="F89" s="1204"/>
      <c r="G89" s="534"/>
      <c r="H89" s="531"/>
      <c r="I89" s="531"/>
      <c r="J89" s="531"/>
      <c r="K89" s="535"/>
      <c r="L89" s="531"/>
      <c r="M89" s="531"/>
      <c r="N89" s="518"/>
      <c r="O89" s="518"/>
      <c r="P89" s="536"/>
      <c r="Q89" s="536"/>
      <c r="R89" s="531"/>
      <c r="S89" s="531"/>
      <c r="T89" s="8"/>
      <c r="U89" s="8"/>
    </row>
    <row r="90" spans="1:21" s="7" customFormat="1" ht="17.25" thickBot="1" x14ac:dyDescent="0.25">
      <c r="D90" s="258"/>
      <c r="F90" s="780" t="s">
        <v>483</v>
      </c>
      <c r="G90" s="529"/>
      <c r="H90" s="529"/>
      <c r="I90" s="529"/>
      <c r="J90" s="529"/>
      <c r="K90" s="530"/>
      <c r="L90" s="529"/>
      <c r="M90" s="529"/>
      <c r="N90" s="517"/>
      <c r="O90" s="517"/>
      <c r="P90" s="537"/>
      <c r="Q90" s="517"/>
      <c r="R90" s="529"/>
      <c r="S90" s="529"/>
      <c r="T90" s="8"/>
      <c r="U90" s="8"/>
    </row>
    <row r="91" spans="1:21" s="7" customFormat="1" ht="17.25" customHeight="1" thickBot="1" x14ac:dyDescent="0.25">
      <c r="A91" s="1205" t="s">
        <v>53</v>
      </c>
      <c r="B91" s="1206"/>
      <c r="C91" s="781" t="s">
        <v>843</v>
      </c>
      <c r="D91" s="781" t="s">
        <v>844</v>
      </c>
      <c r="E91" s="782" t="s">
        <v>823</v>
      </c>
      <c r="F91" s="782" t="s">
        <v>824</v>
      </c>
      <c r="G91" s="538"/>
      <c r="H91" s="1"/>
      <c r="I91" s="538"/>
      <c r="J91" s="538"/>
      <c r="K91" s="539"/>
      <c r="L91" s="1"/>
      <c r="M91" s="538"/>
      <c r="N91" s="519"/>
      <c r="O91" s="519"/>
      <c r="P91" s="540"/>
      <c r="Q91" s="540"/>
      <c r="R91" s="538"/>
      <c r="S91" s="538"/>
      <c r="T91" s="8"/>
      <c r="U91" s="8"/>
    </row>
    <row r="92" spans="1:21" s="7" customFormat="1" ht="16.5" x14ac:dyDescent="0.25">
      <c r="A92" s="1207" t="s">
        <v>73</v>
      </c>
      <c r="B92" s="1208"/>
      <c r="C92" s="783" t="s">
        <v>838</v>
      </c>
      <c r="D92" s="784" t="s">
        <v>839</v>
      </c>
      <c r="E92" s="778" t="s">
        <v>809</v>
      </c>
      <c r="F92" s="778" t="s">
        <v>812</v>
      </c>
      <c r="G92" s="541"/>
      <c r="H92" s="1"/>
      <c r="I92" s="541"/>
      <c r="J92" s="541"/>
      <c r="K92" s="744"/>
      <c r="L92" s="1"/>
      <c r="M92" s="541"/>
      <c r="N92" s="541"/>
      <c r="O92" s="541"/>
      <c r="P92" s="1"/>
      <c r="Q92" s="541"/>
      <c r="R92" s="541"/>
      <c r="S92" s="541"/>
      <c r="T92" s="8"/>
      <c r="U92" s="8"/>
    </row>
    <row r="93" spans="1:21" s="7" customFormat="1" ht="16.5" x14ac:dyDescent="0.25">
      <c r="A93" s="1207" t="s">
        <v>74</v>
      </c>
      <c r="B93" s="1208"/>
      <c r="C93" s="785" t="s">
        <v>840</v>
      </c>
      <c r="D93" s="784" t="s">
        <v>841</v>
      </c>
      <c r="E93" s="778" t="s">
        <v>710</v>
      </c>
      <c r="F93" s="778" t="s">
        <v>811</v>
      </c>
      <c r="G93" s="541"/>
      <c r="H93" s="1"/>
      <c r="I93" s="541"/>
      <c r="J93" s="541"/>
      <c r="K93" s="744"/>
      <c r="L93" s="1"/>
      <c r="M93" s="541"/>
      <c r="N93" s="541"/>
      <c r="O93" s="541"/>
      <c r="P93" s="1"/>
      <c r="Q93" s="541"/>
      <c r="R93" s="541"/>
      <c r="S93" s="541"/>
      <c r="T93" s="8"/>
      <c r="U93" s="8"/>
    </row>
    <row r="94" spans="1:21" s="7" customFormat="1" ht="17.25" thickBot="1" x14ac:dyDescent="0.3">
      <c r="A94" s="1202" t="s">
        <v>21</v>
      </c>
      <c r="B94" s="1203"/>
      <c r="C94" s="786" t="s">
        <v>842</v>
      </c>
      <c r="D94" s="787" t="s">
        <v>810</v>
      </c>
      <c r="E94" s="779" t="s">
        <v>810</v>
      </c>
      <c r="F94" s="779" t="s">
        <v>813</v>
      </c>
      <c r="G94" s="541"/>
      <c r="H94" s="1"/>
      <c r="I94" s="541"/>
      <c r="J94" s="541"/>
      <c r="K94" s="744"/>
      <c r="L94" s="1"/>
      <c r="M94" s="541"/>
      <c r="N94" s="541"/>
      <c r="O94" s="541"/>
      <c r="P94" s="1"/>
      <c r="Q94" s="541"/>
      <c r="R94" s="541"/>
      <c r="S94" s="541"/>
      <c r="T94" s="8"/>
      <c r="U94" s="8"/>
    </row>
    <row r="95" spans="1:21" s="7" customFormat="1" x14ac:dyDescent="0.25">
      <c r="A95" s="788" t="s">
        <v>487</v>
      </c>
      <c r="B95" s="305"/>
      <c r="C95" s="305"/>
      <c r="D95" s="789"/>
      <c r="E95" s="790"/>
      <c r="F95" s="790"/>
      <c r="G95" s="1"/>
      <c r="H95" s="1"/>
      <c r="I95" s="1"/>
      <c r="J95" s="1"/>
      <c r="K95" s="480"/>
      <c r="L95" s="1"/>
      <c r="M95" s="1"/>
      <c r="N95" s="1"/>
      <c r="O95" s="1"/>
      <c r="P95" s="1"/>
      <c r="Q95" s="1"/>
      <c r="R95" s="1"/>
      <c r="S95" s="1"/>
      <c r="T95" s="1"/>
    </row>
    <row r="96" spans="1:21" s="7" customFormat="1" x14ac:dyDescent="0.25">
      <c r="D96" s="542"/>
      <c r="E96" s="543"/>
      <c r="F96" s="543"/>
      <c r="H96" s="1"/>
      <c r="I96" s="1"/>
      <c r="J96" s="1"/>
      <c r="K96" s="480"/>
      <c r="L96" s="1"/>
      <c r="M96" s="1"/>
      <c r="N96" s="1"/>
      <c r="O96" s="1"/>
      <c r="P96" s="1"/>
      <c r="Q96" s="1"/>
      <c r="R96" s="1"/>
    </row>
    <row r="97" spans="3:12" s="7" customFormat="1" x14ac:dyDescent="0.25">
      <c r="D97" s="542"/>
      <c r="E97" s="543"/>
      <c r="F97" s="543"/>
      <c r="H97" s="1"/>
      <c r="I97" s="1"/>
      <c r="J97" s="1"/>
      <c r="K97" s="480"/>
      <c r="L97" s="1"/>
    </row>
    <row r="98" spans="3:12" s="7" customFormat="1" x14ac:dyDescent="0.25">
      <c r="D98" s="542"/>
      <c r="E98" s="543"/>
      <c r="F98" s="543"/>
      <c r="H98" s="1"/>
      <c r="I98" s="1"/>
      <c r="J98" s="1"/>
      <c r="K98" s="480"/>
      <c r="L98" s="1"/>
    </row>
    <row r="99" spans="3:12" s="7" customFormat="1" x14ac:dyDescent="0.25">
      <c r="D99" s="542"/>
      <c r="E99" s="543"/>
      <c r="F99" s="543"/>
      <c r="H99" s="1"/>
      <c r="I99" s="1"/>
      <c r="J99" s="1"/>
      <c r="K99" s="480"/>
      <c r="L99" s="1"/>
    </row>
    <row r="100" spans="3:12" s="7" customFormat="1" x14ac:dyDescent="0.25">
      <c r="D100" s="542"/>
      <c r="E100" s="543"/>
      <c r="F100" s="543"/>
      <c r="H100" s="1"/>
      <c r="I100" s="1"/>
      <c r="J100" s="1"/>
      <c r="K100" s="480"/>
      <c r="L100" s="1"/>
    </row>
    <row r="101" spans="3:12" s="7" customFormat="1" x14ac:dyDescent="0.25">
      <c r="D101" s="542"/>
      <c r="E101" s="543"/>
      <c r="F101" s="543"/>
      <c r="H101" s="1"/>
      <c r="I101" s="1"/>
      <c r="J101" s="1"/>
      <c r="K101" s="480"/>
      <c r="L101" s="1"/>
    </row>
    <row r="102" spans="3:12" s="7" customFormat="1" ht="12.75" x14ac:dyDescent="0.2">
      <c r="C102" s="4"/>
      <c r="D102" s="4"/>
      <c r="E102" s="4"/>
      <c r="F102" s="4"/>
      <c r="H102" s="1"/>
      <c r="I102" s="1"/>
      <c r="J102" s="1"/>
      <c r="K102" s="480"/>
      <c r="L102" s="1"/>
    </row>
    <row r="103" spans="3:12" s="7" customFormat="1" ht="12.75" x14ac:dyDescent="0.2">
      <c r="C103" s="4"/>
      <c r="D103" s="4"/>
      <c r="E103" s="4"/>
      <c r="F103" s="4"/>
      <c r="H103" s="1"/>
      <c r="I103" s="1"/>
      <c r="J103" s="1"/>
      <c r="K103" s="480"/>
      <c r="L103" s="1"/>
    </row>
    <row r="104" spans="3:12" s="7" customFormat="1" ht="12.75" x14ac:dyDescent="0.2">
      <c r="C104" s="4"/>
      <c r="D104" s="4"/>
      <c r="E104" s="4"/>
      <c r="F104" s="4"/>
      <c r="H104" s="1"/>
      <c r="I104" s="1"/>
      <c r="J104" s="1"/>
      <c r="K104" s="480"/>
      <c r="L104" s="1"/>
    </row>
    <row r="105" spans="3:12" s="7" customFormat="1" ht="12.75" x14ac:dyDescent="0.2">
      <c r="C105" s="4"/>
      <c r="D105" s="4"/>
      <c r="E105" s="4"/>
      <c r="F105" s="4"/>
      <c r="H105" s="1"/>
      <c r="I105" s="1"/>
      <c r="J105" s="1"/>
      <c r="K105" s="480"/>
      <c r="L105" s="1"/>
    </row>
  </sheetData>
  <mergeCells count="17">
    <mergeCell ref="A73:F73"/>
    <mergeCell ref="A1:F1"/>
    <mergeCell ref="A3:A4"/>
    <mergeCell ref="B3:B4"/>
    <mergeCell ref="C3:E3"/>
    <mergeCell ref="A72:F72"/>
    <mergeCell ref="A74:F74"/>
    <mergeCell ref="A75:F75"/>
    <mergeCell ref="A79:F79"/>
    <mergeCell ref="A86:F86"/>
    <mergeCell ref="A94:B94"/>
    <mergeCell ref="A76:F76"/>
    <mergeCell ref="A89:F89"/>
    <mergeCell ref="A91:B91"/>
    <mergeCell ref="A92:B92"/>
    <mergeCell ref="A93:B93"/>
    <mergeCell ref="A87:F87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rstPageNumber="6" fitToHeight="2" orientation="portrait" blackAndWhite="1" useFirstPageNumber="1" r:id="rId1"/>
  <headerFooter alignWithMargins="0"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AG99"/>
  <sheetViews>
    <sheetView view="pageBreakPreview" zoomScale="60" zoomScaleNormal="60" workbookViewId="0">
      <pane xSplit="2" ySplit="4" topLeftCell="C5" activePane="bottomRight" state="frozen"/>
      <selection activeCell="D14" sqref="D14"/>
      <selection pane="topRight" activeCell="D14" sqref="D14"/>
      <selection pane="bottomLeft" activeCell="D14" sqref="D14"/>
      <selection pane="bottomRight" activeCell="A3" sqref="A3"/>
    </sheetView>
  </sheetViews>
  <sheetFormatPr defaultColWidth="9.140625" defaultRowHeight="15.75" x14ac:dyDescent="0.25"/>
  <cols>
    <col min="1" max="1" width="6" style="259" customWidth="1"/>
    <col min="2" max="2" width="22.7109375" style="259" customWidth="1"/>
    <col min="3" max="3" width="15.28515625" style="259" customWidth="1"/>
    <col min="4" max="4" width="14.7109375" style="259" customWidth="1"/>
    <col min="5" max="6" width="16" style="263" bestFit="1" customWidth="1"/>
    <col min="7" max="7" width="14.7109375" style="263" customWidth="1"/>
    <col min="8" max="8" width="16.85546875" style="259" customWidth="1"/>
    <col min="9" max="9" width="14.7109375" style="259" customWidth="1"/>
    <col min="10" max="10" width="18.7109375" style="259" customWidth="1"/>
    <col min="11" max="13" width="14.7109375" style="259" customWidth="1"/>
    <col min="14" max="14" width="16.140625" style="259" customWidth="1"/>
    <col min="15" max="15" width="9.140625" style="259"/>
    <col min="16" max="16" width="9.5703125" style="259" bestFit="1" customWidth="1"/>
    <col min="17" max="17" width="15.7109375" style="259" bestFit="1" customWidth="1"/>
    <col min="18" max="18" width="9.28515625" style="259" bestFit="1" customWidth="1"/>
    <col min="19" max="20" width="9.5703125" style="259" bestFit="1" customWidth="1"/>
    <col min="21" max="21" width="9.28515625" style="259" bestFit="1" customWidth="1"/>
    <col min="22" max="16384" width="9.140625" style="259"/>
  </cols>
  <sheetData>
    <row r="1" spans="1:33" s="1" customFormat="1" ht="38.25" customHeight="1" x14ac:dyDescent="0.2">
      <c r="A1" s="1214" t="s">
        <v>356</v>
      </c>
      <c r="B1" s="1214"/>
      <c r="C1" s="1214"/>
      <c r="D1" s="1214"/>
      <c r="E1" s="1214"/>
      <c r="F1" s="1214"/>
      <c r="G1" s="1214"/>
      <c r="H1" s="1214"/>
      <c r="I1" s="1214"/>
      <c r="J1" s="1214"/>
      <c r="K1" s="1214"/>
      <c r="L1" s="1214"/>
      <c r="M1" s="1214"/>
      <c r="N1" s="1214"/>
      <c r="O1" s="1214"/>
    </row>
    <row r="2" spans="1:33" s="1" customFormat="1" ht="6" customHeight="1" thickBot="1" x14ac:dyDescent="0.35">
      <c r="A2" s="832"/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"/>
    </row>
    <row r="3" spans="1:33" s="1" customFormat="1" ht="45.75" customHeight="1" thickBot="1" x14ac:dyDescent="0.25">
      <c r="A3" s="8"/>
      <c r="B3" s="1215" t="s">
        <v>357</v>
      </c>
      <c r="C3" s="1212" t="s">
        <v>358</v>
      </c>
      <c r="D3" s="1213"/>
      <c r="E3" s="1212" t="s">
        <v>376</v>
      </c>
      <c r="F3" s="1213"/>
      <c r="G3" s="1212" t="s">
        <v>359</v>
      </c>
      <c r="H3" s="1213"/>
      <c r="I3" s="1212" t="s">
        <v>360</v>
      </c>
      <c r="J3" s="1213"/>
      <c r="K3" s="1212" t="s">
        <v>361</v>
      </c>
      <c r="L3" s="1213"/>
      <c r="M3" s="1212" t="s">
        <v>362</v>
      </c>
      <c r="N3" s="1213"/>
    </row>
    <row r="4" spans="1:33" s="1" customFormat="1" ht="24.75" customHeight="1" thickBot="1" x14ac:dyDescent="0.25">
      <c r="A4" s="8"/>
      <c r="B4" s="1216"/>
      <c r="C4" s="833">
        <v>2020</v>
      </c>
      <c r="D4" s="833">
        <v>2021</v>
      </c>
      <c r="E4" s="833">
        <v>2020</v>
      </c>
      <c r="F4" s="833">
        <v>2021</v>
      </c>
      <c r="G4" s="833">
        <v>2020</v>
      </c>
      <c r="H4" s="833">
        <v>2021</v>
      </c>
      <c r="I4" s="833">
        <v>2020</v>
      </c>
      <c r="J4" s="833">
        <v>2021</v>
      </c>
      <c r="K4" s="833">
        <v>2020</v>
      </c>
      <c r="L4" s="833">
        <v>2021</v>
      </c>
      <c r="M4" s="833">
        <v>2020</v>
      </c>
      <c r="N4" s="833">
        <v>2021</v>
      </c>
    </row>
    <row r="5" spans="1:33" s="545" customFormat="1" ht="45" customHeight="1" x14ac:dyDescent="0.2">
      <c r="A5" s="834"/>
      <c r="B5" s="835" t="s">
        <v>363</v>
      </c>
      <c r="C5" s="836">
        <v>6048.65</v>
      </c>
      <c r="D5" s="836">
        <v>7970.5</v>
      </c>
      <c r="E5" s="837">
        <v>13549.43</v>
      </c>
      <c r="F5" s="836">
        <v>17847.599999999999</v>
      </c>
      <c r="G5" s="836">
        <v>987.36</v>
      </c>
      <c r="H5" s="836">
        <v>1090.95</v>
      </c>
      <c r="I5" s="837">
        <v>2240.1799999999998</v>
      </c>
      <c r="J5" s="836">
        <v>2378.1</v>
      </c>
      <c r="K5" s="836">
        <v>1560.67</v>
      </c>
      <c r="L5" s="836">
        <v>1866.9849999999999</v>
      </c>
      <c r="M5" s="836">
        <v>17.97</v>
      </c>
      <c r="N5" s="836">
        <v>25.896750000000004</v>
      </c>
    </row>
    <row r="6" spans="1:33" s="545" customFormat="1" ht="39" customHeight="1" x14ac:dyDescent="0.2">
      <c r="A6" s="834"/>
      <c r="B6" s="838" t="s">
        <v>364</v>
      </c>
      <c r="C6" s="839">
        <v>5685.88</v>
      </c>
      <c r="D6" s="839">
        <v>8460.25</v>
      </c>
      <c r="E6" s="840">
        <v>12739.5</v>
      </c>
      <c r="F6" s="839">
        <v>18568.05</v>
      </c>
      <c r="G6" s="839">
        <v>961.1</v>
      </c>
      <c r="H6" s="839">
        <v>1206.7</v>
      </c>
      <c r="I6" s="840">
        <v>2524.6999999999998</v>
      </c>
      <c r="J6" s="839">
        <v>2345.9499999999998</v>
      </c>
      <c r="K6" s="839">
        <v>1597.1</v>
      </c>
      <c r="L6" s="839">
        <v>1808.175</v>
      </c>
      <c r="M6" s="841">
        <v>17.920000000000002</v>
      </c>
      <c r="N6" s="841">
        <v>27.350999999999992</v>
      </c>
    </row>
    <row r="7" spans="1:33" s="545" customFormat="1" ht="39.75" customHeight="1" x14ac:dyDescent="0.2">
      <c r="A7" s="834"/>
      <c r="B7" s="838" t="s">
        <v>365</v>
      </c>
      <c r="C7" s="839">
        <v>5178.3999999999996</v>
      </c>
      <c r="D7" s="839">
        <v>9004.98</v>
      </c>
      <c r="E7" s="840">
        <v>11870.4</v>
      </c>
      <c r="F7" s="839">
        <v>16460.740000000002</v>
      </c>
      <c r="G7" s="839">
        <v>759</v>
      </c>
      <c r="H7" s="839">
        <v>1181</v>
      </c>
      <c r="I7" s="840">
        <v>2108.9</v>
      </c>
      <c r="J7" s="839">
        <v>2480.2600000000002</v>
      </c>
      <c r="K7" s="839">
        <v>1591.9</v>
      </c>
      <c r="L7" s="839">
        <v>1718.23</v>
      </c>
      <c r="M7" s="841">
        <v>14.9</v>
      </c>
      <c r="N7" s="841">
        <v>25.61</v>
      </c>
    </row>
    <row r="8" spans="1:33" s="545" customFormat="1" ht="43.5" customHeight="1" x14ac:dyDescent="0.2">
      <c r="A8" s="834"/>
      <c r="B8" s="838" t="s">
        <v>366</v>
      </c>
      <c r="C8" s="839">
        <v>5048.25</v>
      </c>
      <c r="D8" s="839">
        <v>9335.5499999999993</v>
      </c>
      <c r="E8" s="840">
        <v>11753.2</v>
      </c>
      <c r="F8" s="839">
        <v>16480.7</v>
      </c>
      <c r="G8" s="839">
        <v>754.3</v>
      </c>
      <c r="H8" s="839">
        <v>1209.05</v>
      </c>
      <c r="I8" s="840">
        <v>2073.15</v>
      </c>
      <c r="J8" s="839">
        <v>2782.85</v>
      </c>
      <c r="K8" s="839">
        <v>1682.93</v>
      </c>
      <c r="L8" s="839">
        <v>1761.6775000000002</v>
      </c>
      <c r="M8" s="841">
        <v>15.03</v>
      </c>
      <c r="N8" s="841">
        <v>25.640250000000002</v>
      </c>
    </row>
    <row r="9" spans="1:33" s="545" customFormat="1" ht="41.25" customHeight="1" x14ac:dyDescent="0.2">
      <c r="B9" s="838" t="s">
        <v>367</v>
      </c>
      <c r="C9" s="839">
        <v>5233.8178947368415</v>
      </c>
      <c r="D9" s="839">
        <v>10183.969999999999</v>
      </c>
      <c r="E9" s="840">
        <v>12135.317894736843</v>
      </c>
      <c r="F9" s="839">
        <v>17605.740000000002</v>
      </c>
      <c r="G9" s="839">
        <v>799</v>
      </c>
      <c r="H9" s="839">
        <v>1214</v>
      </c>
      <c r="I9" s="840">
        <v>1910.4375</v>
      </c>
      <c r="J9" s="839">
        <v>2870.37</v>
      </c>
      <c r="K9" s="839">
        <v>1719.7593750000001</v>
      </c>
      <c r="L9" s="839">
        <v>1853.22</v>
      </c>
      <c r="M9" s="841">
        <v>16.493124999999999</v>
      </c>
      <c r="N9" s="841">
        <v>27.46</v>
      </c>
    </row>
    <row r="10" spans="1:33" s="545" customFormat="1" ht="41.25" customHeight="1" x14ac:dyDescent="0.2">
      <c r="B10" s="838" t="s">
        <v>368</v>
      </c>
      <c r="C10" s="839">
        <v>5742.3881818181817</v>
      </c>
      <c r="D10" s="839">
        <v>9612.43</v>
      </c>
      <c r="E10" s="840">
        <v>12703.27</v>
      </c>
      <c r="F10" s="839">
        <v>17943.23</v>
      </c>
      <c r="G10" s="839">
        <v>820.77272727272725</v>
      </c>
      <c r="H10" s="839">
        <v>1125.6199999999999</v>
      </c>
      <c r="I10" s="840">
        <v>1920.9545454545455</v>
      </c>
      <c r="J10" s="839">
        <v>2721.23</v>
      </c>
      <c r="K10" s="839">
        <v>1732.2181818181816</v>
      </c>
      <c r="L10" s="839">
        <v>1837.4</v>
      </c>
      <c r="M10" s="841">
        <v>17.71977272727273</v>
      </c>
      <c r="N10" s="841">
        <v>26.9816</v>
      </c>
    </row>
    <row r="11" spans="1:33" s="545" customFormat="1" ht="47.25" customHeight="1" x14ac:dyDescent="0.2">
      <c r="B11" s="842" t="s">
        <v>369</v>
      </c>
      <c r="C11" s="839">
        <v>6353.7604347826091</v>
      </c>
      <c r="D11" s="839">
        <v>9433.59</v>
      </c>
      <c r="E11" s="843">
        <v>13341.348913043479</v>
      </c>
      <c r="F11" s="839">
        <v>18817.05</v>
      </c>
      <c r="G11" s="839">
        <v>862.17391304347825</v>
      </c>
      <c r="H11" s="839">
        <v>1087.25</v>
      </c>
      <c r="I11" s="843">
        <v>2040.391304347826</v>
      </c>
      <c r="J11" s="839">
        <v>2733.64</v>
      </c>
      <c r="K11" s="839">
        <v>1843.3130434782611</v>
      </c>
      <c r="L11" s="839">
        <v>1807.09</v>
      </c>
      <c r="M11" s="839">
        <v>20.405000000000005</v>
      </c>
      <c r="N11" s="839">
        <v>25.75</v>
      </c>
      <c r="P11" s="546"/>
      <c r="Q11" s="546"/>
      <c r="R11" s="546"/>
      <c r="S11" s="546"/>
      <c r="T11" s="546"/>
      <c r="U11" s="546"/>
      <c r="V11" s="546"/>
    </row>
    <row r="12" spans="1:33" s="545" customFormat="1" ht="43.5" customHeight="1" x14ac:dyDescent="0.2">
      <c r="B12" s="842" t="s">
        <v>370</v>
      </c>
      <c r="C12" s="839">
        <v>6496.7</v>
      </c>
      <c r="D12" s="839">
        <v>9357.19</v>
      </c>
      <c r="E12" s="840">
        <v>14486.85</v>
      </c>
      <c r="F12" s="839">
        <v>19160.43</v>
      </c>
      <c r="G12" s="839">
        <v>936.7</v>
      </c>
      <c r="H12" s="839">
        <v>1009.15</v>
      </c>
      <c r="I12" s="840">
        <v>2168.5500000000002</v>
      </c>
      <c r="J12" s="839">
        <v>2537.9</v>
      </c>
      <c r="K12" s="839">
        <v>1968.5649999999994</v>
      </c>
      <c r="L12" s="839">
        <v>1783.97</v>
      </c>
      <c r="M12" s="841">
        <v>26.892500000000002</v>
      </c>
      <c r="N12" s="841">
        <v>24.05</v>
      </c>
      <c r="P12" s="547"/>
      <c r="Q12" s="547"/>
      <c r="R12" s="547"/>
      <c r="S12" s="547"/>
      <c r="T12" s="547"/>
      <c r="U12" s="547"/>
      <c r="V12" s="546"/>
    </row>
    <row r="13" spans="1:33" s="545" customFormat="1" ht="42.75" customHeight="1" x14ac:dyDescent="0.2">
      <c r="B13" s="842" t="s">
        <v>371</v>
      </c>
      <c r="C13" s="844">
        <v>6712.4095454545504</v>
      </c>
      <c r="D13" s="844"/>
      <c r="E13" s="845">
        <v>14866.271363636401</v>
      </c>
      <c r="F13" s="844"/>
      <c r="G13" s="844">
        <v>907.18181818181813</v>
      </c>
      <c r="H13" s="844"/>
      <c r="I13" s="845">
        <v>2299.6363636363635</v>
      </c>
      <c r="J13" s="844"/>
      <c r="K13" s="844">
        <v>1922.21363636364</v>
      </c>
      <c r="L13" s="844"/>
      <c r="M13" s="846">
        <v>25.886136363636368</v>
      </c>
      <c r="N13" s="846"/>
      <c r="P13" s="548"/>
      <c r="Q13" s="548"/>
      <c r="R13" s="548"/>
      <c r="S13" s="548"/>
      <c r="T13" s="548"/>
      <c r="U13" s="548"/>
      <c r="V13" s="548"/>
    </row>
    <row r="14" spans="1:33" s="545" customFormat="1" ht="51.75" customHeight="1" x14ac:dyDescent="0.2">
      <c r="B14" s="838" t="s">
        <v>372</v>
      </c>
      <c r="C14" s="839">
        <v>6702.7713636363642</v>
      </c>
      <c r="D14" s="839"/>
      <c r="E14" s="843">
        <v>15219.361818181818</v>
      </c>
      <c r="F14" s="839"/>
      <c r="G14" s="839">
        <v>876.27272727272725</v>
      </c>
      <c r="H14" s="839"/>
      <c r="I14" s="843">
        <v>2345.181818181818</v>
      </c>
      <c r="J14" s="839"/>
      <c r="K14" s="839">
        <v>1900.2749999999999</v>
      </c>
      <c r="L14" s="839"/>
      <c r="M14" s="839">
        <v>24.246136363636364</v>
      </c>
      <c r="N14" s="839"/>
      <c r="P14" s="549"/>
      <c r="Q14" s="549"/>
      <c r="R14" s="549"/>
      <c r="S14" s="549"/>
      <c r="T14" s="549"/>
      <c r="U14" s="549"/>
      <c r="V14" s="549"/>
      <c r="W14" s="550"/>
      <c r="X14" s="550"/>
      <c r="Y14" s="550"/>
      <c r="Z14" s="550"/>
      <c r="AA14" s="550"/>
      <c r="AB14" s="550"/>
      <c r="AC14" s="550"/>
      <c r="AD14" s="550"/>
      <c r="AE14" s="550"/>
      <c r="AF14" s="550"/>
      <c r="AG14" s="550"/>
    </row>
    <row r="15" spans="1:33" s="545" customFormat="1" ht="45" customHeight="1" x14ac:dyDescent="0.2">
      <c r="B15" s="838" t="s">
        <v>373</v>
      </c>
      <c r="C15" s="847">
        <v>7063.4292857142864</v>
      </c>
      <c r="D15" s="847"/>
      <c r="E15" s="848">
        <v>15796.048809523809</v>
      </c>
      <c r="F15" s="847"/>
      <c r="G15" s="847">
        <v>913.76190476190482</v>
      </c>
      <c r="H15" s="847"/>
      <c r="I15" s="848">
        <v>2353.2380952380954</v>
      </c>
      <c r="J15" s="847"/>
      <c r="K15" s="847">
        <v>1863.4928571428575</v>
      </c>
      <c r="L15" s="847"/>
      <c r="M15" s="849">
        <v>24.043333333333333</v>
      </c>
      <c r="N15" s="849"/>
      <c r="P15" s="548"/>
      <c r="Q15" s="548"/>
      <c r="R15" s="548"/>
      <c r="S15" s="548"/>
      <c r="T15" s="548"/>
      <c r="U15" s="548"/>
      <c r="V15" s="548"/>
    </row>
    <row r="16" spans="1:33" s="545" customFormat="1" ht="51.75" customHeight="1" thickBot="1" x14ac:dyDescent="0.25">
      <c r="B16" s="838" t="s">
        <v>374</v>
      </c>
      <c r="C16" s="839">
        <v>7755.2390476190476</v>
      </c>
      <c r="D16" s="839"/>
      <c r="E16" s="840">
        <v>16807.048809523811</v>
      </c>
      <c r="F16" s="850"/>
      <c r="G16" s="839">
        <v>1028</v>
      </c>
      <c r="H16" s="839"/>
      <c r="I16" s="840">
        <v>2345.4285714285716</v>
      </c>
      <c r="J16" s="850"/>
      <c r="K16" s="839">
        <v>1859.0523809523809</v>
      </c>
      <c r="L16" s="839"/>
      <c r="M16" s="841">
        <v>24.744523809523805</v>
      </c>
      <c r="N16" s="841"/>
      <c r="P16" s="548"/>
      <c r="Q16" s="548"/>
      <c r="R16" s="548"/>
      <c r="S16" s="548"/>
      <c r="T16" s="548"/>
      <c r="U16" s="548"/>
      <c r="V16" s="548"/>
    </row>
    <row r="17" spans="2:22" s="545" customFormat="1" ht="49.5" customHeight="1" thickBot="1" x14ac:dyDescent="0.25">
      <c r="B17" s="851" t="s">
        <v>375</v>
      </c>
      <c r="C17" s="852">
        <f t="shared" ref="C17:N17" si="0">AVERAGE(C5:C16)</f>
        <v>6168.4746461468239</v>
      </c>
      <c r="D17" s="852">
        <f>AVERAGE(D5:D16)</f>
        <v>9169.8075000000008</v>
      </c>
      <c r="E17" s="852">
        <f t="shared" si="0"/>
        <v>13772.337300720515</v>
      </c>
      <c r="F17" s="852">
        <f t="shared" si="0"/>
        <v>17860.442500000001</v>
      </c>
      <c r="G17" s="852">
        <f t="shared" si="0"/>
        <v>883.8019242110546</v>
      </c>
      <c r="H17" s="852">
        <f t="shared" si="0"/>
        <v>1140.4649999999999</v>
      </c>
      <c r="I17" s="852">
        <f t="shared" si="0"/>
        <v>2194.2290165239351</v>
      </c>
      <c r="J17" s="852">
        <f t="shared" si="0"/>
        <v>2606.2874999999999</v>
      </c>
      <c r="K17" s="852">
        <f t="shared" si="0"/>
        <v>1770.1241228962765</v>
      </c>
      <c r="L17" s="852">
        <f t="shared" si="0"/>
        <v>1804.5934374999997</v>
      </c>
      <c r="M17" s="852">
        <f t="shared" si="0"/>
        <v>20.520877299783546</v>
      </c>
      <c r="N17" s="852">
        <f t="shared" si="0"/>
        <v>26.092449999999999</v>
      </c>
      <c r="P17" s="548"/>
      <c r="Q17" s="548"/>
      <c r="R17" s="548"/>
      <c r="S17" s="548"/>
      <c r="T17" s="548"/>
      <c r="U17" s="548"/>
      <c r="V17" s="548"/>
    </row>
    <row r="18" spans="2:22" s="545" customFormat="1" ht="51.75" customHeight="1" x14ac:dyDescent="0.2">
      <c r="B18" s="853"/>
      <c r="C18" s="854"/>
      <c r="D18" s="855"/>
      <c r="E18" s="855"/>
      <c r="F18" s="855"/>
      <c r="G18" s="855"/>
      <c r="H18" s="855"/>
      <c r="I18" s="855"/>
      <c r="J18" s="855"/>
      <c r="K18" s="855"/>
      <c r="L18" s="855"/>
      <c r="M18" s="855"/>
      <c r="N18" s="855"/>
      <c r="P18" s="547"/>
      <c r="Q18" s="547"/>
      <c r="R18" s="547"/>
      <c r="S18" s="547"/>
      <c r="T18" s="547"/>
      <c r="U18" s="547"/>
      <c r="V18" s="548"/>
    </row>
    <row r="19" spans="2:22" s="1" customFormat="1" x14ac:dyDescent="0.25">
      <c r="E19" s="3"/>
      <c r="F19" s="3"/>
      <c r="G19" s="3"/>
    </row>
    <row r="20" spans="2:22" s="1" customFormat="1" x14ac:dyDescent="0.25">
      <c r="E20" s="3"/>
      <c r="F20" s="3"/>
      <c r="G20" s="3"/>
    </row>
    <row r="21" spans="2:22" s="1" customFormat="1" x14ac:dyDescent="0.25">
      <c r="E21" s="3"/>
      <c r="F21" s="551"/>
      <c r="G21" s="3"/>
    </row>
    <row r="22" spans="2:22" s="1" customFormat="1" x14ac:dyDescent="0.25">
      <c r="E22" s="3"/>
      <c r="F22" s="3"/>
      <c r="G22" s="3"/>
    </row>
    <row r="23" spans="2:22" s="1" customFormat="1" x14ac:dyDescent="0.25">
      <c r="E23" s="3"/>
      <c r="F23" s="3"/>
      <c r="G23" s="3"/>
    </row>
    <row r="24" spans="2:22" s="1" customFormat="1" x14ac:dyDescent="0.25">
      <c r="E24" s="3"/>
      <c r="F24" s="3"/>
      <c r="G24" s="3"/>
    </row>
    <row r="25" spans="2:22" s="1" customFormat="1" x14ac:dyDescent="0.25">
      <c r="E25" s="3"/>
      <c r="F25" s="3"/>
      <c r="G25" s="3"/>
    </row>
    <row r="26" spans="2:22" s="1" customFormat="1" x14ac:dyDescent="0.25">
      <c r="E26" s="3"/>
      <c r="F26" s="3"/>
      <c r="G26" s="3"/>
    </row>
    <row r="27" spans="2:22" s="1" customFormat="1" x14ac:dyDescent="0.25">
      <c r="E27" s="3"/>
      <c r="F27" s="3"/>
      <c r="G27" s="3"/>
    </row>
    <row r="28" spans="2:22" s="1" customFormat="1" x14ac:dyDescent="0.25">
      <c r="E28" s="3"/>
      <c r="F28" s="3"/>
      <c r="G28" s="3"/>
    </row>
    <row r="29" spans="2:22" s="1" customFormat="1" x14ac:dyDescent="0.25">
      <c r="E29" s="3"/>
      <c r="F29" s="3"/>
      <c r="G29" s="3"/>
    </row>
    <row r="30" spans="2:22" s="1" customFormat="1" x14ac:dyDescent="0.25">
      <c r="E30" s="3"/>
      <c r="F30" s="3"/>
      <c r="G30" s="3"/>
    </row>
    <row r="31" spans="2:22" s="1" customFormat="1" x14ac:dyDescent="0.25">
      <c r="E31" s="3"/>
      <c r="F31" s="3"/>
      <c r="G31" s="3"/>
    </row>
    <row r="32" spans="2:22" s="1" customFormat="1" x14ac:dyDescent="0.25">
      <c r="E32" s="3"/>
      <c r="F32" s="3"/>
      <c r="G32" s="3"/>
    </row>
    <row r="33" spans="5:7" s="1" customFormat="1" x14ac:dyDescent="0.25">
      <c r="E33" s="3"/>
      <c r="F33" s="3"/>
      <c r="G33" s="3"/>
    </row>
    <row r="34" spans="5:7" s="1" customFormat="1" x14ac:dyDescent="0.25">
      <c r="E34" s="3"/>
      <c r="F34" s="3"/>
      <c r="G34" s="3"/>
    </row>
    <row r="35" spans="5:7" s="1" customFormat="1" x14ac:dyDescent="0.25">
      <c r="E35" s="3"/>
      <c r="F35" s="3"/>
      <c r="G35" s="3"/>
    </row>
    <row r="36" spans="5:7" s="1" customFormat="1" x14ac:dyDescent="0.25">
      <c r="E36" s="3"/>
      <c r="F36" s="3"/>
      <c r="G36" s="3"/>
    </row>
    <row r="37" spans="5:7" s="1" customFormat="1" x14ac:dyDescent="0.25">
      <c r="E37" s="3"/>
      <c r="F37" s="3"/>
      <c r="G37" s="3"/>
    </row>
    <row r="38" spans="5:7" s="1" customFormat="1" x14ac:dyDescent="0.25">
      <c r="E38" s="3"/>
      <c r="F38" s="3"/>
      <c r="G38" s="3"/>
    </row>
    <row r="39" spans="5:7" s="1" customFormat="1" x14ac:dyDescent="0.25">
      <c r="E39" s="3"/>
      <c r="F39" s="3"/>
      <c r="G39" s="3"/>
    </row>
    <row r="40" spans="5:7" s="1" customFormat="1" x14ac:dyDescent="0.25">
      <c r="E40" s="3"/>
      <c r="F40" s="3"/>
      <c r="G40" s="3"/>
    </row>
    <row r="41" spans="5:7" s="1" customFormat="1" x14ac:dyDescent="0.25">
      <c r="E41" s="3"/>
      <c r="F41" s="3"/>
      <c r="G41" s="3"/>
    </row>
    <row r="42" spans="5:7" s="1" customFormat="1" x14ac:dyDescent="0.25">
      <c r="E42" s="3"/>
      <c r="F42" s="3"/>
      <c r="G42" s="3"/>
    </row>
    <row r="43" spans="5:7" s="1" customFormat="1" x14ac:dyDescent="0.25">
      <c r="E43" s="3"/>
      <c r="F43" s="3"/>
      <c r="G43" s="3"/>
    </row>
    <row r="44" spans="5:7" s="1" customFormat="1" x14ac:dyDescent="0.25">
      <c r="E44" s="3"/>
      <c r="F44" s="3"/>
      <c r="G44" s="3"/>
    </row>
    <row r="45" spans="5:7" s="1" customFormat="1" x14ac:dyDescent="0.25">
      <c r="E45" s="3"/>
      <c r="F45" s="3"/>
      <c r="G45" s="3"/>
    </row>
    <row r="46" spans="5:7" s="1" customFormat="1" x14ac:dyDescent="0.25">
      <c r="E46" s="3"/>
      <c r="F46" s="3"/>
      <c r="G46" s="3"/>
    </row>
    <row r="47" spans="5:7" s="1" customFormat="1" x14ac:dyDescent="0.25">
      <c r="E47" s="3"/>
      <c r="F47" s="3"/>
      <c r="G47" s="3"/>
    </row>
    <row r="48" spans="5:7" s="1" customFormat="1" x14ac:dyDescent="0.25">
      <c r="E48" s="3"/>
      <c r="F48" s="3"/>
      <c r="G48" s="3"/>
    </row>
    <row r="49" spans="5:7" s="1" customFormat="1" x14ac:dyDescent="0.25">
      <c r="E49" s="3"/>
      <c r="F49" s="3"/>
      <c r="G49" s="3"/>
    </row>
    <row r="50" spans="5:7" s="1" customFormat="1" x14ac:dyDescent="0.25">
      <c r="E50" s="3"/>
      <c r="F50" s="3"/>
      <c r="G50" s="3"/>
    </row>
    <row r="51" spans="5:7" s="1" customFormat="1" x14ac:dyDescent="0.25">
      <c r="E51" s="3"/>
      <c r="F51" s="3"/>
      <c r="G51" s="3"/>
    </row>
    <row r="52" spans="5:7" s="1" customFormat="1" x14ac:dyDescent="0.25">
      <c r="E52" s="3"/>
      <c r="F52" s="3"/>
      <c r="G52" s="3"/>
    </row>
    <row r="53" spans="5:7" s="1" customFormat="1" x14ac:dyDescent="0.25">
      <c r="E53" s="3"/>
      <c r="F53" s="3"/>
      <c r="G53" s="3"/>
    </row>
    <row r="54" spans="5:7" s="1" customFormat="1" x14ac:dyDescent="0.25">
      <c r="E54" s="3"/>
      <c r="F54" s="3"/>
      <c r="G54" s="3"/>
    </row>
    <row r="55" spans="5:7" s="1" customFormat="1" x14ac:dyDescent="0.25">
      <c r="E55" s="3"/>
      <c r="F55" s="3"/>
      <c r="G55" s="3"/>
    </row>
    <row r="56" spans="5:7" s="1" customFormat="1" x14ac:dyDescent="0.25">
      <c r="E56" s="3"/>
      <c r="F56" s="3"/>
      <c r="G56" s="3"/>
    </row>
    <row r="57" spans="5:7" s="1" customFormat="1" ht="42.75" customHeight="1" x14ac:dyDescent="0.25">
      <c r="E57" s="3"/>
      <c r="F57" s="3"/>
      <c r="G57" s="3"/>
    </row>
    <row r="58" spans="5:7" s="1" customFormat="1" x14ac:dyDescent="0.25">
      <c r="E58" s="3"/>
      <c r="F58" s="3"/>
      <c r="G58" s="3"/>
    </row>
    <row r="59" spans="5:7" s="1" customFormat="1" x14ac:dyDescent="0.25">
      <c r="E59" s="3"/>
      <c r="F59" s="3"/>
      <c r="G59" s="3"/>
    </row>
    <row r="60" spans="5:7" s="1" customFormat="1" x14ac:dyDescent="0.25">
      <c r="E60" s="3"/>
      <c r="F60" s="3"/>
      <c r="G60" s="3"/>
    </row>
    <row r="61" spans="5:7" s="1" customFormat="1" x14ac:dyDescent="0.25">
      <c r="E61" s="3"/>
      <c r="F61" s="3"/>
      <c r="G61" s="3"/>
    </row>
    <row r="62" spans="5:7" s="1" customFormat="1" x14ac:dyDescent="0.25">
      <c r="E62" s="3"/>
      <c r="F62" s="3"/>
      <c r="G62" s="3"/>
    </row>
    <row r="63" spans="5:7" s="1" customFormat="1" x14ac:dyDescent="0.25">
      <c r="E63" s="3"/>
      <c r="F63" s="3"/>
      <c r="G63" s="3"/>
    </row>
    <row r="64" spans="5:7" s="1" customFormat="1" x14ac:dyDescent="0.25">
      <c r="E64" s="3"/>
      <c r="F64" s="3"/>
      <c r="G64" s="3"/>
    </row>
    <row r="65" spans="5:7" s="1" customFormat="1" x14ac:dyDescent="0.25">
      <c r="E65" s="3"/>
      <c r="F65" s="3"/>
      <c r="G65" s="3"/>
    </row>
    <row r="66" spans="5:7" s="1" customFormat="1" x14ac:dyDescent="0.25">
      <c r="E66" s="3"/>
      <c r="F66" s="3"/>
      <c r="G66" s="3"/>
    </row>
    <row r="67" spans="5:7" s="1" customFormat="1" x14ac:dyDescent="0.25">
      <c r="E67" s="3"/>
      <c r="F67" s="3"/>
      <c r="G67" s="3"/>
    </row>
    <row r="68" spans="5:7" s="1" customFormat="1" x14ac:dyDescent="0.25">
      <c r="E68" s="3"/>
      <c r="F68" s="3"/>
      <c r="G68" s="3"/>
    </row>
    <row r="69" spans="5:7" s="1" customFormat="1" x14ac:dyDescent="0.25">
      <c r="E69" s="3"/>
      <c r="F69" s="3"/>
      <c r="G69" s="3"/>
    </row>
    <row r="70" spans="5:7" s="1" customFormat="1" x14ac:dyDescent="0.25">
      <c r="E70" s="3"/>
      <c r="F70" s="3"/>
      <c r="G70" s="3"/>
    </row>
    <row r="71" spans="5:7" s="1" customFormat="1" x14ac:dyDescent="0.25">
      <c r="E71" s="3"/>
      <c r="F71" s="3"/>
      <c r="G71" s="3"/>
    </row>
    <row r="72" spans="5:7" s="1" customFormat="1" x14ac:dyDescent="0.25">
      <c r="E72" s="3"/>
      <c r="F72" s="3"/>
      <c r="G72" s="3"/>
    </row>
    <row r="73" spans="5:7" s="1" customFormat="1" x14ac:dyDescent="0.25">
      <c r="E73" s="3"/>
      <c r="F73" s="3"/>
      <c r="G73" s="3"/>
    </row>
    <row r="74" spans="5:7" s="1" customFormat="1" x14ac:dyDescent="0.25">
      <c r="E74" s="3"/>
      <c r="F74" s="3"/>
      <c r="G74" s="3"/>
    </row>
    <row r="75" spans="5:7" s="1" customFormat="1" x14ac:dyDescent="0.25">
      <c r="E75" s="3"/>
      <c r="F75" s="3"/>
      <c r="G75" s="3"/>
    </row>
    <row r="76" spans="5:7" s="1" customFormat="1" x14ac:dyDescent="0.25">
      <c r="E76" s="3"/>
      <c r="F76" s="3"/>
      <c r="G76" s="3"/>
    </row>
    <row r="77" spans="5:7" s="1" customFormat="1" x14ac:dyDescent="0.25">
      <c r="E77" s="3"/>
      <c r="F77" s="3"/>
      <c r="G77" s="3"/>
    </row>
    <row r="78" spans="5:7" s="1" customFormat="1" x14ac:dyDescent="0.25">
      <c r="E78" s="3"/>
      <c r="F78" s="3"/>
      <c r="G78" s="3"/>
    </row>
    <row r="79" spans="5:7" s="1" customFormat="1" x14ac:dyDescent="0.25">
      <c r="E79" s="3"/>
      <c r="F79" s="3"/>
      <c r="G79" s="3"/>
    </row>
    <row r="80" spans="5:7" s="1" customFormat="1" x14ac:dyDescent="0.25">
      <c r="E80" s="3"/>
      <c r="F80" s="3"/>
      <c r="G80" s="3"/>
    </row>
    <row r="81" spans="5:8" s="1" customFormat="1" x14ac:dyDescent="0.25">
      <c r="E81" s="3"/>
      <c r="F81" s="3"/>
      <c r="G81" s="3"/>
    </row>
    <row r="82" spans="5:8" s="1" customFormat="1" x14ac:dyDescent="0.25">
      <c r="E82" s="3"/>
      <c r="F82" s="3"/>
      <c r="G82" s="3"/>
    </row>
    <row r="83" spans="5:8" s="1" customFormat="1" x14ac:dyDescent="0.25">
      <c r="E83" s="3"/>
      <c r="F83" s="3"/>
      <c r="G83" s="3"/>
    </row>
    <row r="84" spans="5:8" s="1" customFormat="1" x14ac:dyDescent="0.25">
      <c r="E84" s="3"/>
      <c r="F84" s="3"/>
      <c r="G84" s="3"/>
    </row>
    <row r="85" spans="5:8" s="1" customFormat="1" x14ac:dyDescent="0.25">
      <c r="E85" s="3"/>
      <c r="F85" s="3"/>
      <c r="G85" s="3"/>
    </row>
    <row r="86" spans="5:8" s="1" customFormat="1" x14ac:dyDescent="0.25">
      <c r="E86" s="3"/>
      <c r="F86" s="3"/>
      <c r="G86" s="3"/>
    </row>
    <row r="87" spans="5:8" s="1" customFormat="1" x14ac:dyDescent="0.25">
      <c r="E87" s="3"/>
      <c r="F87" s="3"/>
      <c r="G87" s="3"/>
    </row>
    <row r="88" spans="5:8" s="1" customFormat="1" x14ac:dyDescent="0.25">
      <c r="E88" s="3"/>
      <c r="F88" s="3"/>
      <c r="G88" s="3"/>
    </row>
    <row r="89" spans="5:8" s="1" customFormat="1" x14ac:dyDescent="0.25">
      <c r="E89" s="3"/>
      <c r="F89" s="3"/>
      <c r="G89" s="3"/>
    </row>
    <row r="90" spans="5:8" s="1" customFormat="1" x14ac:dyDescent="0.25">
      <c r="E90" s="3"/>
      <c r="F90" s="3"/>
      <c r="G90" s="3"/>
    </row>
    <row r="91" spans="5:8" s="1" customFormat="1" x14ac:dyDescent="0.25">
      <c r="E91" s="3"/>
      <c r="F91" s="3"/>
      <c r="G91" s="3"/>
    </row>
    <row r="92" spans="5:8" s="1" customFormat="1" x14ac:dyDescent="0.25">
      <c r="E92" s="3"/>
      <c r="F92" s="3"/>
      <c r="G92" s="3"/>
    </row>
    <row r="93" spans="5:8" s="1" customFormat="1" x14ac:dyDescent="0.25">
      <c r="E93" s="3"/>
      <c r="F93" s="3"/>
      <c r="G93" s="3"/>
    </row>
    <row r="94" spans="5:8" s="1" customFormat="1" x14ac:dyDescent="0.25">
      <c r="E94" s="3"/>
      <c r="F94" s="3"/>
      <c r="G94" s="3"/>
    </row>
    <row r="95" spans="5:8" s="1" customFormat="1" x14ac:dyDescent="0.25">
      <c r="E95" s="3"/>
      <c r="F95" s="3"/>
      <c r="G95" s="3"/>
    </row>
    <row r="96" spans="5:8" s="1" customFormat="1" ht="26.25" x14ac:dyDescent="0.4">
      <c r="E96" s="3"/>
      <c r="F96" s="3"/>
      <c r="G96" s="3"/>
      <c r="H96" s="552"/>
    </row>
    <row r="97" spans="5:8" s="1" customFormat="1" ht="26.25" x14ac:dyDescent="0.4">
      <c r="E97" s="3"/>
      <c r="F97" s="3"/>
      <c r="G97" s="3"/>
      <c r="H97" s="552"/>
    </row>
    <row r="98" spans="5:8" s="1" customFormat="1" x14ac:dyDescent="0.25">
      <c r="E98" s="3"/>
      <c r="F98" s="3"/>
      <c r="G98" s="3"/>
    </row>
    <row r="99" spans="5:8" s="1" customFormat="1" x14ac:dyDescent="0.25">
      <c r="E99" s="3"/>
      <c r="F99" s="3"/>
      <c r="G99" s="3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  <pageSetUpPr fitToPage="1"/>
  </sheetPr>
  <dimension ref="B2:J19"/>
  <sheetViews>
    <sheetView view="pageBreakPreview" zoomScaleNormal="85" zoomScaleSheetLayoutView="100" workbookViewId="0">
      <selection activeCell="X27" sqref="X27"/>
    </sheetView>
  </sheetViews>
  <sheetFormatPr defaultColWidth="9.140625" defaultRowHeight="15.75" x14ac:dyDescent="0.25"/>
  <cols>
    <col min="1" max="4" width="9.140625" style="1"/>
    <col min="5" max="7" width="9.140625" style="3"/>
    <col min="8" max="13" width="9.140625" style="1"/>
    <col min="14" max="14" width="7.28515625" style="1" customWidth="1"/>
    <col min="15" max="15" width="9.140625" style="1"/>
    <col min="16" max="16" width="9.140625" style="1" customWidth="1"/>
    <col min="17" max="16384" width="9.140625" style="1"/>
  </cols>
  <sheetData>
    <row r="2" spans="2:10" ht="15" x14ac:dyDescent="0.25">
      <c r="B2" s="306"/>
      <c r="C2" s="304"/>
      <c r="D2" s="304"/>
      <c r="E2" s="304"/>
      <c r="F2" s="304"/>
      <c r="G2" s="304"/>
      <c r="H2" s="304"/>
      <c r="I2" s="304"/>
      <c r="J2" s="304"/>
    </row>
    <row r="3" spans="2:10" ht="15" x14ac:dyDescent="0.25">
      <c r="B3" s="300"/>
      <c r="C3" s="300"/>
      <c r="D3" s="300"/>
      <c r="E3" s="300"/>
      <c r="F3" s="300"/>
      <c r="G3" s="300"/>
      <c r="H3" s="300"/>
      <c r="I3" s="301"/>
      <c r="J3" s="301"/>
    </row>
    <row r="4" spans="2:10" ht="14.25" customHeight="1" x14ac:dyDescent="0.25">
      <c r="B4" s="307"/>
      <c r="C4" s="302" t="s">
        <v>291</v>
      </c>
      <c r="D4" s="302" t="s">
        <v>312</v>
      </c>
      <c r="E4" s="302"/>
      <c r="F4" s="302"/>
      <c r="G4" s="302"/>
      <c r="H4" s="302"/>
      <c r="I4" s="301"/>
      <c r="J4" s="301"/>
    </row>
    <row r="5" spans="2:10" ht="14.25" x14ac:dyDescent="0.2">
      <c r="B5" s="307"/>
      <c r="C5" s="303"/>
      <c r="D5" s="303"/>
      <c r="E5" s="303"/>
      <c r="F5" s="303"/>
      <c r="G5" s="303"/>
      <c r="H5" s="303"/>
      <c r="I5" s="303"/>
      <c r="J5" s="303"/>
    </row>
    <row r="6" spans="2:10" ht="14.25" x14ac:dyDescent="0.2">
      <c r="B6" s="307"/>
      <c r="C6" s="303"/>
      <c r="D6" s="303"/>
      <c r="E6" s="303"/>
      <c r="F6" s="303"/>
      <c r="G6" s="303"/>
      <c r="H6" s="303"/>
      <c r="I6" s="303"/>
      <c r="J6" s="303"/>
    </row>
    <row r="7" spans="2:10" ht="14.25" x14ac:dyDescent="0.2">
      <c r="B7" s="307"/>
      <c r="C7" s="303"/>
      <c r="D7" s="303"/>
      <c r="E7" s="303"/>
      <c r="F7" s="303"/>
      <c r="G7" s="303"/>
      <c r="H7" s="303"/>
      <c r="I7" s="303"/>
      <c r="J7" s="303"/>
    </row>
    <row r="8" spans="2:10" ht="14.25" x14ac:dyDescent="0.2">
      <c r="B8" s="307"/>
      <c r="C8" s="303"/>
      <c r="D8" s="303"/>
      <c r="E8" s="303"/>
      <c r="F8" s="303"/>
      <c r="G8" s="303"/>
      <c r="H8" s="303"/>
      <c r="I8" s="303"/>
      <c r="J8" s="303"/>
    </row>
    <row r="9" spans="2:10" ht="14.25" x14ac:dyDescent="0.2">
      <c r="B9" s="307"/>
      <c r="C9" s="303"/>
      <c r="D9" s="303"/>
      <c r="E9" s="303"/>
      <c r="F9" s="303"/>
      <c r="G9" s="303"/>
      <c r="H9" s="303"/>
      <c r="I9" s="303"/>
      <c r="J9" s="303"/>
    </row>
    <row r="10" spans="2:10" ht="14.25" x14ac:dyDescent="0.2">
      <c r="B10" s="307"/>
      <c r="C10" s="302"/>
      <c r="D10" s="302"/>
      <c r="E10" s="302"/>
      <c r="F10" s="302"/>
      <c r="G10" s="302"/>
      <c r="H10" s="303"/>
      <c r="I10" s="302"/>
      <c r="J10" s="302"/>
    </row>
    <row r="11" spans="2:10" ht="12.75" x14ac:dyDescent="0.2">
      <c r="B11" s="308"/>
      <c r="C11" s="304"/>
      <c r="D11" s="304"/>
      <c r="E11" s="304"/>
      <c r="F11" s="304"/>
      <c r="G11" s="304"/>
      <c r="H11" s="304"/>
      <c r="I11" s="304"/>
      <c r="J11" s="304"/>
    </row>
    <row r="12" spans="2:10" ht="12.75" x14ac:dyDescent="0.2">
      <c r="B12" s="309"/>
      <c r="C12" s="304"/>
      <c r="D12" s="304"/>
      <c r="E12" s="304"/>
      <c r="F12" s="304"/>
      <c r="G12" s="304"/>
      <c r="H12" s="304"/>
      <c r="I12" s="304"/>
      <c r="J12" s="304"/>
    </row>
    <row r="13" spans="2:10" ht="12.75" x14ac:dyDescent="0.2">
      <c r="B13" s="310"/>
      <c r="C13" s="304"/>
      <c r="D13" s="304"/>
      <c r="E13" s="304"/>
      <c r="F13" s="304"/>
      <c r="G13" s="304"/>
      <c r="H13" s="304"/>
      <c r="I13" s="304"/>
      <c r="J13" s="304"/>
    </row>
    <row r="14" spans="2:10" ht="12.75" x14ac:dyDescent="0.2">
      <c r="B14" s="304"/>
      <c r="C14" s="304"/>
      <c r="D14" s="304"/>
      <c r="E14" s="304"/>
      <c r="F14" s="304"/>
      <c r="G14" s="304"/>
      <c r="H14" s="304"/>
      <c r="I14" s="304"/>
      <c r="J14" s="304"/>
    </row>
    <row r="15" spans="2:10" ht="12.75" x14ac:dyDescent="0.2">
      <c r="B15" s="310"/>
      <c r="C15" s="304"/>
      <c r="D15" s="304"/>
      <c r="E15" s="304"/>
      <c r="F15" s="304"/>
      <c r="G15" s="304"/>
      <c r="H15" s="304"/>
      <c r="I15" s="304"/>
      <c r="J15" s="304"/>
    </row>
    <row r="16" spans="2:10" ht="12.75" x14ac:dyDescent="0.2">
      <c r="B16" s="310"/>
      <c r="C16" s="304"/>
      <c r="D16" s="304"/>
      <c r="E16" s="304"/>
      <c r="F16" s="304"/>
      <c r="G16" s="304"/>
      <c r="H16" s="304"/>
      <c r="I16" s="304"/>
      <c r="J16" s="304"/>
    </row>
    <row r="17" spans="2:10" ht="12.75" x14ac:dyDescent="0.2">
      <c r="B17" s="8"/>
      <c r="C17" s="304"/>
      <c r="D17" s="304"/>
      <c r="E17" s="304"/>
      <c r="F17" s="304"/>
      <c r="G17" s="304"/>
      <c r="H17" s="304"/>
      <c r="I17" s="304"/>
      <c r="J17" s="304"/>
    </row>
    <row r="18" spans="2:10" ht="12.75" x14ac:dyDescent="0.2">
      <c r="B18" s="8"/>
      <c r="C18" s="304"/>
      <c r="D18" s="304"/>
      <c r="E18" s="304"/>
      <c r="F18" s="304"/>
      <c r="G18" s="304"/>
      <c r="H18" s="304"/>
      <c r="I18" s="304"/>
      <c r="J18" s="304"/>
    </row>
    <row r="19" spans="2:10" ht="12.75" x14ac:dyDescent="0.2">
      <c r="B19" s="305"/>
      <c r="C19" s="2"/>
      <c r="D19" s="2"/>
      <c r="E19" s="2"/>
      <c r="F19" s="2"/>
      <c r="G19" s="2"/>
      <c r="H19" s="2"/>
      <c r="I19" s="2"/>
      <c r="J19" s="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9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B050"/>
    <pageSetUpPr fitToPage="1"/>
  </sheetPr>
  <dimension ref="A1:ER138"/>
  <sheetViews>
    <sheetView view="pageBreakPreview" zoomScale="71" zoomScaleNormal="69" zoomScaleSheetLayoutView="71" workbookViewId="0">
      <selection activeCell="A2" sqref="A2:T2"/>
    </sheetView>
  </sheetViews>
  <sheetFormatPr defaultColWidth="4.5703125" defaultRowHeight="20.25" outlineLevelRow="1" x14ac:dyDescent="0.3"/>
  <cols>
    <col min="1" max="1" width="14.140625" style="8" customWidth="1"/>
    <col min="2" max="2" width="7" style="898" customWidth="1"/>
    <col min="3" max="3" width="7.5703125" style="898" customWidth="1"/>
    <col min="4" max="4" width="8.140625" style="898" customWidth="1"/>
    <col min="5" max="5" width="9" style="8" customWidth="1"/>
    <col min="6" max="6" width="8.7109375" style="8" customWidth="1"/>
    <col min="7" max="7" width="9" style="8" customWidth="1"/>
    <col min="8" max="8" width="8.7109375" style="8" customWidth="1"/>
    <col min="9" max="11" width="9" style="8" customWidth="1"/>
    <col min="12" max="12" width="9.85546875" style="8" customWidth="1"/>
    <col min="13" max="13" width="9.5703125" style="8" customWidth="1"/>
    <col min="14" max="14" width="9.42578125" style="8" customWidth="1"/>
    <col min="15" max="15" width="9.5703125" style="8" customWidth="1"/>
    <col min="16" max="16" width="9.140625" style="8" customWidth="1"/>
    <col min="17" max="17" width="9" style="8" customWidth="1"/>
    <col min="18" max="18" width="12" style="8" customWidth="1"/>
    <col min="19" max="19" width="4.42578125" style="8" customWidth="1"/>
    <col min="20" max="20" width="5" style="8" customWidth="1"/>
    <col min="21" max="21" width="9.140625" style="10" customWidth="1"/>
    <col min="22" max="23" width="4.28515625" style="8" customWidth="1"/>
    <col min="24" max="24" width="12.140625" style="8" customWidth="1"/>
    <col min="25" max="38" width="10.7109375" style="8" customWidth="1"/>
    <col min="39" max="202" width="4.28515625" style="8" customWidth="1"/>
    <col min="203" max="16384" width="4.5703125" style="8"/>
  </cols>
  <sheetData>
    <row r="1" spans="1:25" x14ac:dyDescent="0.3">
      <c r="A1" s="1176" t="s">
        <v>346</v>
      </c>
      <c r="B1" s="1176"/>
      <c r="C1" s="1176"/>
      <c r="D1" s="1176"/>
      <c r="E1" s="1176"/>
      <c r="F1" s="1176"/>
      <c r="G1" s="1176"/>
      <c r="H1" s="1176"/>
      <c r="I1" s="1176"/>
      <c r="J1" s="1176"/>
      <c r="K1" s="1176"/>
      <c r="L1" s="1176"/>
      <c r="M1" s="1176"/>
      <c r="N1" s="1176"/>
      <c r="O1" s="1176"/>
      <c r="P1" s="1176"/>
      <c r="Q1" s="1176"/>
      <c r="R1" s="1176"/>
      <c r="S1" s="1176"/>
      <c r="T1" s="1176"/>
    </row>
    <row r="2" spans="1:25" ht="9" customHeight="1" x14ac:dyDescent="0.3">
      <c r="A2" s="1230"/>
      <c r="B2" s="1230"/>
      <c r="C2" s="1230"/>
      <c r="D2" s="1230"/>
      <c r="E2" s="1230"/>
      <c r="F2" s="1230"/>
      <c r="G2" s="1230"/>
      <c r="H2" s="1230"/>
      <c r="I2" s="1230"/>
      <c r="J2" s="1230"/>
      <c r="K2" s="1230"/>
      <c r="L2" s="1230"/>
      <c r="M2" s="1230"/>
      <c r="N2" s="1230"/>
      <c r="O2" s="1230"/>
      <c r="P2" s="1230"/>
      <c r="Q2" s="1230"/>
      <c r="R2" s="1230"/>
      <c r="S2" s="1230"/>
      <c r="T2" s="1230"/>
    </row>
    <row r="3" spans="1:25" s="561" customFormat="1" ht="16.5" thickBot="1" x14ac:dyDescent="0.3">
      <c r="A3" s="1231" t="s">
        <v>228</v>
      </c>
      <c r="B3" s="1231"/>
      <c r="C3" s="1231"/>
      <c r="D3" s="1231"/>
      <c r="E3" s="1231"/>
      <c r="F3" s="1231"/>
      <c r="G3" s="1231"/>
      <c r="H3" s="1231"/>
      <c r="I3" s="1231"/>
      <c r="J3" s="1231"/>
      <c r="K3" s="1231"/>
      <c r="L3" s="1231"/>
      <c r="M3" s="1231"/>
      <c r="N3" s="1231"/>
      <c r="O3" s="1231"/>
      <c r="P3" s="1231"/>
      <c r="Q3" s="1231"/>
      <c r="R3" s="1231"/>
      <c r="S3" s="1231"/>
      <c r="T3" s="1231"/>
    </row>
    <row r="4" spans="1:25" s="561" customFormat="1" ht="16.5" thickBot="1" x14ac:dyDescent="0.3">
      <c r="A4" s="1232" t="s">
        <v>357</v>
      </c>
      <c r="B4" s="1233"/>
      <c r="C4" s="1234"/>
      <c r="D4" s="1241" t="s">
        <v>475</v>
      </c>
      <c r="E4" s="1242"/>
      <c r="F4" s="1242"/>
      <c r="G4" s="1242"/>
      <c r="H4" s="1242"/>
      <c r="I4" s="1242"/>
      <c r="J4" s="1242"/>
      <c r="K4" s="1242"/>
      <c r="L4" s="1242"/>
      <c r="M4" s="1242"/>
      <c r="N4" s="1242"/>
      <c r="O4" s="1242"/>
      <c r="P4" s="1242"/>
      <c r="Q4" s="1242"/>
      <c r="R4" s="1242"/>
      <c r="S4" s="1242"/>
      <c r="T4" s="1243"/>
    </row>
    <row r="5" spans="1:25" s="561" customFormat="1" ht="15.75" x14ac:dyDescent="0.25">
      <c r="A5" s="1235"/>
      <c r="B5" s="1236"/>
      <c r="C5" s="1237"/>
      <c r="D5" s="1232" t="s">
        <v>476</v>
      </c>
      <c r="E5" s="1233"/>
      <c r="F5" s="1233"/>
      <c r="G5" s="1234"/>
      <c r="H5" s="1244" t="s">
        <v>477</v>
      </c>
      <c r="I5" s="1245"/>
      <c r="J5" s="1245"/>
      <c r="K5" s="1245"/>
      <c r="L5" s="1245"/>
      <c r="M5" s="1245"/>
      <c r="N5" s="1245"/>
      <c r="O5" s="1245"/>
      <c r="P5" s="1245"/>
      <c r="Q5" s="1245"/>
      <c r="R5" s="1245"/>
      <c r="S5" s="1245"/>
      <c r="T5" s="1246"/>
    </row>
    <row r="6" spans="1:25" s="561" customFormat="1" ht="32.25" customHeight="1" thickBot="1" x14ac:dyDescent="0.3">
      <c r="A6" s="1238"/>
      <c r="B6" s="1239"/>
      <c r="C6" s="1240"/>
      <c r="D6" s="1238"/>
      <c r="E6" s="1239"/>
      <c r="F6" s="1239"/>
      <c r="G6" s="1240"/>
      <c r="H6" s="1247" t="s">
        <v>229</v>
      </c>
      <c r="I6" s="1248"/>
      <c r="J6" s="1248"/>
      <c r="K6" s="1248"/>
      <c r="L6" s="1249"/>
      <c r="M6" s="1250" t="s">
        <v>640</v>
      </c>
      <c r="N6" s="1248"/>
      <c r="O6" s="1248"/>
      <c r="P6" s="1249"/>
      <c r="Q6" s="1251" t="s">
        <v>353</v>
      </c>
      <c r="R6" s="1252"/>
      <c r="S6" s="1252"/>
      <c r="T6" s="1253"/>
    </row>
    <row r="7" spans="1:25" s="561" customFormat="1" ht="16.5" thickBot="1" x14ac:dyDescent="0.3">
      <c r="A7" s="1225" t="s">
        <v>579</v>
      </c>
      <c r="B7" s="1226"/>
      <c r="C7" s="1227"/>
      <c r="D7" s="1222">
        <v>74.056264516129033</v>
      </c>
      <c r="E7" s="1223"/>
      <c r="F7" s="1223"/>
      <c r="G7" s="1224"/>
      <c r="H7" s="1221" t="s">
        <v>660</v>
      </c>
      <c r="I7" s="1218"/>
      <c r="J7" s="1218"/>
      <c r="K7" s="1218"/>
      <c r="L7" s="1220"/>
      <c r="M7" s="1217" t="s">
        <v>655</v>
      </c>
      <c r="N7" s="1218"/>
      <c r="O7" s="1218"/>
      <c r="P7" s="1220"/>
      <c r="Q7" s="1217" t="s">
        <v>657</v>
      </c>
      <c r="R7" s="1218"/>
      <c r="S7" s="1218"/>
      <c r="T7" s="1219"/>
    </row>
    <row r="8" spans="1:25" s="561" customFormat="1" ht="16.5" thickBot="1" x14ac:dyDescent="0.3">
      <c r="A8" s="1225" t="s">
        <v>578</v>
      </c>
      <c r="B8" s="1226"/>
      <c r="C8" s="1227"/>
      <c r="D8" s="1222">
        <v>72.124688709677415</v>
      </c>
      <c r="E8" s="1223"/>
      <c r="F8" s="1223"/>
      <c r="G8" s="1224"/>
      <c r="H8" s="1221"/>
      <c r="I8" s="1218"/>
      <c r="J8" s="1218"/>
      <c r="K8" s="1218"/>
      <c r="L8" s="1218"/>
      <c r="M8" s="1218"/>
      <c r="N8" s="1218"/>
      <c r="O8" s="1218"/>
      <c r="P8" s="1218"/>
      <c r="Q8" s="1218"/>
      <c r="R8" s="1218"/>
      <c r="S8" s="1218"/>
      <c r="T8" s="1219"/>
      <c r="U8" s="582"/>
    </row>
    <row r="9" spans="1:25" s="561" customFormat="1" ht="16.5" thickBot="1" x14ac:dyDescent="0.3">
      <c r="A9" s="1225" t="s">
        <v>665</v>
      </c>
      <c r="B9" s="1226"/>
      <c r="C9" s="1227"/>
      <c r="D9" s="1222">
        <v>74.23</v>
      </c>
      <c r="E9" s="1223"/>
      <c r="F9" s="1223"/>
      <c r="G9" s="1224"/>
      <c r="H9" s="1221" t="s">
        <v>682</v>
      </c>
      <c r="I9" s="1218"/>
      <c r="J9" s="1218"/>
      <c r="K9" s="1218"/>
      <c r="L9" s="1220"/>
      <c r="M9" s="1217" t="s">
        <v>684</v>
      </c>
      <c r="N9" s="1218"/>
      <c r="O9" s="1218"/>
      <c r="P9" s="1220"/>
      <c r="Q9" s="1217" t="s">
        <v>697</v>
      </c>
      <c r="R9" s="1218"/>
      <c r="S9" s="1218"/>
      <c r="T9" s="1219"/>
    </row>
    <row r="10" spans="1:25" s="561" customFormat="1" ht="16.5" thickBot="1" x14ac:dyDescent="0.3">
      <c r="A10" s="1225" t="s">
        <v>678</v>
      </c>
      <c r="B10" s="1226"/>
      <c r="C10" s="1227"/>
      <c r="D10" s="1222">
        <v>74.38415714285712</v>
      </c>
      <c r="E10" s="1223"/>
      <c r="F10" s="1223"/>
      <c r="G10" s="1224"/>
      <c r="H10" s="1221" t="s">
        <v>706</v>
      </c>
      <c r="I10" s="1218"/>
      <c r="J10" s="1218"/>
      <c r="K10" s="1218"/>
      <c r="L10" s="1220"/>
      <c r="M10" s="1217" t="s">
        <v>702</v>
      </c>
      <c r="N10" s="1218"/>
      <c r="O10" s="1218"/>
      <c r="P10" s="1220"/>
      <c r="Q10" s="1217" t="s">
        <v>704</v>
      </c>
      <c r="R10" s="1218"/>
      <c r="S10" s="1218"/>
      <c r="T10" s="1219"/>
    </row>
    <row r="11" spans="1:25" s="561" customFormat="1" ht="16.5" thickBot="1" x14ac:dyDescent="0.3">
      <c r="A11" s="1225" t="s">
        <v>677</v>
      </c>
      <c r="B11" s="1226"/>
      <c r="C11" s="1227"/>
      <c r="D11" s="1222">
        <v>74.42</v>
      </c>
      <c r="E11" s="1223"/>
      <c r="F11" s="1223"/>
      <c r="G11" s="1224"/>
      <c r="H11" s="1221" t="s">
        <v>737</v>
      </c>
      <c r="I11" s="1218"/>
      <c r="J11" s="1218"/>
      <c r="K11" s="1218"/>
      <c r="L11" s="1220"/>
      <c r="M11" s="1217" t="s">
        <v>713</v>
      </c>
      <c r="N11" s="1218"/>
      <c r="O11" s="1218"/>
      <c r="P11" s="1220"/>
      <c r="Q11" s="1217" t="s">
        <v>715</v>
      </c>
      <c r="R11" s="1218"/>
      <c r="S11" s="1218"/>
      <c r="T11" s="1219"/>
      <c r="X11" s="583"/>
      <c r="Y11" s="583"/>
    </row>
    <row r="12" spans="1:25" s="561" customFormat="1" ht="16.5" thickBot="1" x14ac:dyDescent="0.3">
      <c r="A12" s="1225" t="s">
        <v>676</v>
      </c>
      <c r="B12" s="1226"/>
      <c r="C12" s="1227"/>
      <c r="D12" s="1222">
        <v>76.099999999999994</v>
      </c>
      <c r="E12" s="1223"/>
      <c r="F12" s="1223"/>
      <c r="G12" s="1224"/>
      <c r="H12" s="1221" t="s">
        <v>711</v>
      </c>
      <c r="I12" s="1218"/>
      <c r="J12" s="1218"/>
      <c r="K12" s="1218"/>
      <c r="L12" s="1220"/>
      <c r="M12" s="1217" t="s">
        <v>743</v>
      </c>
      <c r="N12" s="1218"/>
      <c r="O12" s="1218"/>
      <c r="P12" s="1220"/>
      <c r="Q12" s="1217" t="s">
        <v>739</v>
      </c>
      <c r="R12" s="1218"/>
      <c r="S12" s="1218"/>
      <c r="T12" s="1219"/>
    </row>
    <row r="13" spans="1:25" s="561" customFormat="1" ht="16.5" thickBot="1" x14ac:dyDescent="0.3">
      <c r="A13" s="1225" t="s">
        <v>675</v>
      </c>
      <c r="B13" s="1226"/>
      <c r="C13" s="1227"/>
      <c r="D13" s="1222">
        <v>74.040000000000006</v>
      </c>
      <c r="E13" s="1223"/>
      <c r="F13" s="1223"/>
      <c r="G13" s="1224"/>
      <c r="H13" s="1221" t="s">
        <v>747</v>
      </c>
      <c r="I13" s="1218"/>
      <c r="J13" s="1218"/>
      <c r="K13" s="1218"/>
      <c r="L13" s="1220"/>
      <c r="M13" s="1217" t="s">
        <v>749</v>
      </c>
      <c r="N13" s="1218"/>
      <c r="O13" s="1218"/>
      <c r="P13" s="1220"/>
      <c r="Q13" s="1217" t="s">
        <v>752</v>
      </c>
      <c r="R13" s="1218"/>
      <c r="S13" s="1218"/>
      <c r="T13" s="1219"/>
    </row>
    <row r="14" spans="1:25" s="561" customFormat="1" ht="16.5" thickBot="1" x14ac:dyDescent="0.3">
      <c r="A14" s="1225" t="s">
        <v>674</v>
      </c>
      <c r="B14" s="1226"/>
      <c r="C14" s="1227"/>
      <c r="D14" s="1222">
        <v>72.510000000000005</v>
      </c>
      <c r="E14" s="1223"/>
      <c r="F14" s="1223"/>
      <c r="G14" s="1224"/>
      <c r="H14" s="1221" t="s">
        <v>762</v>
      </c>
      <c r="I14" s="1218"/>
      <c r="J14" s="1218"/>
      <c r="K14" s="1218"/>
      <c r="L14" s="1220"/>
      <c r="M14" s="1217" t="s">
        <v>764</v>
      </c>
      <c r="N14" s="1218"/>
      <c r="O14" s="1218"/>
      <c r="P14" s="1220"/>
      <c r="Q14" s="1217" t="s">
        <v>766</v>
      </c>
      <c r="R14" s="1218"/>
      <c r="S14" s="1218"/>
      <c r="T14" s="1219"/>
    </row>
    <row r="15" spans="1:25" s="561" customFormat="1" ht="16.5" thickBot="1" x14ac:dyDescent="0.3">
      <c r="A15" s="1225" t="s">
        <v>673</v>
      </c>
      <c r="B15" s="1226"/>
      <c r="C15" s="1227"/>
      <c r="D15" s="1222">
        <v>73.92</v>
      </c>
      <c r="E15" s="1223"/>
      <c r="F15" s="1223"/>
      <c r="G15" s="1224"/>
      <c r="H15" s="1254" t="s">
        <v>814</v>
      </c>
      <c r="I15" s="1255"/>
      <c r="J15" s="1255"/>
      <c r="K15" s="1255"/>
      <c r="L15" s="1256"/>
      <c r="M15" s="1217" t="s">
        <v>818</v>
      </c>
      <c r="N15" s="1218"/>
      <c r="O15" s="1218"/>
      <c r="P15" s="1220"/>
      <c r="Q15" s="1217" t="s">
        <v>816</v>
      </c>
      <c r="R15" s="1218"/>
      <c r="S15" s="1218"/>
      <c r="T15" s="1219"/>
      <c r="U15" s="582"/>
    </row>
    <row r="16" spans="1:25" s="561" customFormat="1" ht="16.5" thickBot="1" x14ac:dyDescent="0.3">
      <c r="A16" s="1225" t="s">
        <v>672</v>
      </c>
      <c r="B16" s="1226"/>
      <c r="C16" s="1227"/>
      <c r="D16" s="1222">
        <v>73.59</v>
      </c>
      <c r="E16" s="1223"/>
      <c r="F16" s="1223"/>
      <c r="G16" s="1224"/>
      <c r="H16" s="1254" t="s">
        <v>814</v>
      </c>
      <c r="I16" s="1255"/>
      <c r="J16" s="1255"/>
      <c r="K16" s="1255"/>
      <c r="L16" s="1256"/>
      <c r="M16" s="1217" t="s">
        <v>846</v>
      </c>
      <c r="N16" s="1218"/>
      <c r="O16" s="1218"/>
      <c r="P16" s="1220"/>
      <c r="Q16" s="1217" t="s">
        <v>850</v>
      </c>
      <c r="R16" s="1218"/>
      <c r="S16" s="1218"/>
      <c r="T16" s="1219"/>
    </row>
    <row r="17" spans="1:36" s="561" customFormat="1" ht="16.5" hidden="1" customHeight="1" outlineLevel="1" thickBot="1" x14ac:dyDescent="0.3">
      <c r="A17" s="1225" t="s">
        <v>671</v>
      </c>
      <c r="B17" s="1226"/>
      <c r="C17" s="1227"/>
      <c r="D17" s="1222"/>
      <c r="E17" s="1223"/>
      <c r="F17" s="1223"/>
      <c r="G17" s="1224"/>
      <c r="H17" s="1221"/>
      <c r="I17" s="1218"/>
      <c r="J17" s="1218"/>
      <c r="K17" s="1218"/>
      <c r="L17" s="1220"/>
      <c r="M17" s="1217"/>
      <c r="N17" s="1218"/>
      <c r="O17" s="1218"/>
      <c r="P17" s="1220"/>
      <c r="Q17" s="1217"/>
      <c r="R17" s="1218"/>
      <c r="S17" s="1218"/>
      <c r="T17" s="1219"/>
    </row>
    <row r="18" spans="1:36" s="561" customFormat="1" ht="16.5" hidden="1" customHeight="1" outlineLevel="1" thickBot="1" x14ac:dyDescent="0.3">
      <c r="A18" s="1225" t="s">
        <v>670</v>
      </c>
      <c r="B18" s="1226"/>
      <c r="C18" s="1227"/>
      <c r="D18" s="1222"/>
      <c r="E18" s="1223"/>
      <c r="F18" s="1223"/>
      <c r="G18" s="1224"/>
      <c r="H18" s="1221"/>
      <c r="I18" s="1218"/>
      <c r="J18" s="1218"/>
      <c r="K18" s="1218"/>
      <c r="L18" s="1220"/>
      <c r="M18" s="1217"/>
      <c r="N18" s="1218"/>
      <c r="O18" s="1218"/>
      <c r="P18" s="1220"/>
      <c r="Q18" s="1217"/>
      <c r="R18" s="1218"/>
      <c r="S18" s="1218"/>
      <c r="T18" s="1219"/>
    </row>
    <row r="19" spans="1:36" s="561" customFormat="1" ht="16.5" hidden="1" outlineLevel="1" thickBot="1" x14ac:dyDescent="0.3">
      <c r="A19" s="1225" t="s">
        <v>669</v>
      </c>
      <c r="B19" s="1226"/>
      <c r="C19" s="1227"/>
      <c r="D19" s="1222"/>
      <c r="E19" s="1223"/>
      <c r="F19" s="1223"/>
      <c r="G19" s="1224"/>
      <c r="H19" s="1221"/>
      <c r="I19" s="1218"/>
      <c r="J19" s="1218"/>
      <c r="K19" s="1218"/>
      <c r="L19" s="1220"/>
      <c r="M19" s="1217" t="s">
        <v>750</v>
      </c>
      <c r="N19" s="1218"/>
      <c r="O19" s="1218"/>
      <c r="P19" s="1220"/>
      <c r="Q19" s="1217"/>
      <c r="R19" s="1218"/>
      <c r="S19" s="1218"/>
      <c r="T19" s="1219"/>
    </row>
    <row r="20" spans="1:36" s="561" customFormat="1" ht="16.5" hidden="1" customHeight="1" outlineLevel="1" thickBot="1" x14ac:dyDescent="0.3">
      <c r="A20" s="1225" t="s">
        <v>668</v>
      </c>
      <c r="B20" s="1226"/>
      <c r="C20" s="1227"/>
      <c r="D20" s="1222"/>
      <c r="E20" s="1223"/>
      <c r="F20" s="1223"/>
      <c r="G20" s="1224"/>
      <c r="H20" s="1221"/>
      <c r="I20" s="1218"/>
      <c r="J20" s="1218"/>
      <c r="K20" s="1218"/>
      <c r="L20" s="1220"/>
      <c r="M20" s="1217"/>
      <c r="N20" s="1218"/>
      <c r="O20" s="1218"/>
      <c r="P20" s="1220"/>
      <c r="Q20" s="1217"/>
      <c r="R20" s="1218"/>
      <c r="S20" s="1218"/>
      <c r="T20" s="1219"/>
    </row>
    <row r="21" spans="1:36" s="561" customFormat="1" ht="16.5" customHeight="1" collapsed="1" thickBot="1" x14ac:dyDescent="0.3">
      <c r="A21" s="1225" t="s">
        <v>667</v>
      </c>
      <c r="B21" s="1226"/>
      <c r="C21" s="1227"/>
      <c r="D21" s="1222">
        <f>AVERAGE(D9:G20)</f>
        <v>74.149269642857149</v>
      </c>
      <c r="E21" s="1223"/>
      <c r="F21" s="1223"/>
      <c r="G21" s="1224"/>
      <c r="H21" s="1221"/>
      <c r="I21" s="1218"/>
      <c r="J21" s="1218"/>
      <c r="K21" s="1218"/>
      <c r="L21" s="1218"/>
      <c r="M21" s="1218"/>
      <c r="N21" s="1218"/>
      <c r="O21" s="1218"/>
      <c r="P21" s="1218"/>
      <c r="Q21" s="1218"/>
      <c r="R21" s="1218"/>
      <c r="S21" s="1218"/>
      <c r="T21" s="1219"/>
      <c r="U21" s="582"/>
    </row>
    <row r="22" spans="1:36" s="561" customFormat="1" ht="15.75" x14ac:dyDescent="0.25">
      <c r="A22" s="584"/>
      <c r="B22" s="584"/>
      <c r="C22" s="584"/>
      <c r="D22" s="585"/>
      <c r="E22" s="586"/>
      <c r="F22" s="586"/>
      <c r="G22" s="585"/>
      <c r="H22" s="532"/>
      <c r="I22" s="532"/>
      <c r="J22" s="532"/>
      <c r="K22" s="532"/>
      <c r="L22" s="532"/>
      <c r="M22" s="532"/>
      <c r="N22" s="532"/>
      <c r="O22" s="532"/>
      <c r="P22" s="532"/>
      <c r="Q22" s="532"/>
      <c r="R22" s="1229"/>
      <c r="S22" s="1229"/>
      <c r="T22" s="1229"/>
    </row>
    <row r="23" spans="1:36" s="561" customFormat="1" ht="16.5" thickBot="1" x14ac:dyDescent="0.3">
      <c r="A23" s="1262" t="s">
        <v>256</v>
      </c>
      <c r="B23" s="1262"/>
      <c r="C23" s="1262"/>
      <c r="D23" s="1262"/>
      <c r="E23" s="1262"/>
      <c r="F23" s="1262"/>
      <c r="G23" s="1262"/>
      <c r="H23" s="1262"/>
      <c r="I23" s="1262"/>
      <c r="J23" s="1262"/>
      <c r="K23" s="1262"/>
      <c r="L23" s="1262"/>
      <c r="M23" s="1262"/>
      <c r="N23" s="1262"/>
      <c r="O23" s="1262"/>
      <c r="P23" s="1262"/>
      <c r="Q23" s="1262"/>
      <c r="R23" s="1262"/>
      <c r="S23" s="1262"/>
      <c r="T23" s="1262"/>
    </row>
    <row r="24" spans="1:36" s="561" customFormat="1" ht="16.5" thickBot="1" x14ac:dyDescent="0.3">
      <c r="A24" s="1232" t="s">
        <v>357</v>
      </c>
      <c r="B24" s="1233"/>
      <c r="C24" s="1234"/>
      <c r="D24" s="1241" t="s">
        <v>475</v>
      </c>
      <c r="E24" s="1242"/>
      <c r="F24" s="1242"/>
      <c r="G24" s="1242"/>
      <c r="H24" s="1242"/>
      <c r="I24" s="1242"/>
      <c r="J24" s="1242"/>
      <c r="K24" s="1242"/>
      <c r="L24" s="1242"/>
      <c r="M24" s="1242"/>
      <c r="N24" s="1242"/>
      <c r="O24" s="1242"/>
      <c r="P24" s="1242"/>
      <c r="Q24" s="1242"/>
      <c r="R24" s="1242"/>
      <c r="S24" s="1242"/>
      <c r="T24" s="1243"/>
    </row>
    <row r="25" spans="1:36" s="561" customFormat="1" ht="15.75" x14ac:dyDescent="0.25">
      <c r="A25" s="1235"/>
      <c r="B25" s="1236"/>
      <c r="C25" s="1237"/>
      <c r="D25" s="1263" t="s">
        <v>476</v>
      </c>
      <c r="E25" s="1264"/>
      <c r="F25" s="1264"/>
      <c r="G25" s="1265"/>
      <c r="H25" s="1269" t="s">
        <v>477</v>
      </c>
      <c r="I25" s="1270"/>
      <c r="J25" s="1270"/>
      <c r="K25" s="1270"/>
      <c r="L25" s="1270"/>
      <c r="M25" s="1270"/>
      <c r="N25" s="1270"/>
      <c r="O25" s="1270"/>
      <c r="P25" s="1270"/>
      <c r="Q25" s="1270"/>
      <c r="R25" s="1270"/>
      <c r="S25" s="1270"/>
      <c r="T25" s="1271"/>
    </row>
    <row r="26" spans="1:36" s="561" customFormat="1" ht="32.25" customHeight="1" thickBot="1" x14ac:dyDescent="0.3">
      <c r="A26" s="1238"/>
      <c r="B26" s="1239"/>
      <c r="C26" s="1240"/>
      <c r="D26" s="1266"/>
      <c r="E26" s="1267"/>
      <c r="F26" s="1267"/>
      <c r="G26" s="1268"/>
      <c r="H26" s="1247" t="s">
        <v>229</v>
      </c>
      <c r="I26" s="1248"/>
      <c r="J26" s="1248"/>
      <c r="K26" s="1248"/>
      <c r="L26" s="1248"/>
      <c r="M26" s="1250" t="s">
        <v>640</v>
      </c>
      <c r="N26" s="1248"/>
      <c r="O26" s="1248"/>
      <c r="P26" s="1248"/>
      <c r="Q26" s="1251" t="s">
        <v>353</v>
      </c>
      <c r="R26" s="1248"/>
      <c r="S26" s="1248"/>
      <c r="T26" s="1257"/>
      <c r="X26" s="497"/>
    </row>
    <row r="27" spans="1:36" s="561" customFormat="1" ht="16.5" thickBot="1" x14ac:dyDescent="0.3">
      <c r="A27" s="1258" t="s">
        <v>579</v>
      </c>
      <c r="B27" s="1259"/>
      <c r="C27" s="1260"/>
      <c r="D27" s="1222">
        <v>90.07339032258065</v>
      </c>
      <c r="E27" s="1223"/>
      <c r="F27" s="1223"/>
      <c r="G27" s="1224"/>
      <c r="H27" s="1221" t="s">
        <v>661</v>
      </c>
      <c r="I27" s="1218"/>
      <c r="J27" s="1218"/>
      <c r="K27" s="1218"/>
      <c r="L27" s="1218"/>
      <c r="M27" s="1217" t="s">
        <v>656</v>
      </c>
      <c r="N27" s="1218"/>
      <c r="O27" s="1218"/>
      <c r="P27" s="1220"/>
      <c r="Q27" s="1261" t="s">
        <v>658</v>
      </c>
      <c r="R27" s="1223"/>
      <c r="S27" s="1223"/>
      <c r="T27" s="1224"/>
      <c r="V27" s="567"/>
      <c r="W27" s="567"/>
      <c r="X27" s="587"/>
      <c r="Y27" s="567"/>
      <c r="Z27" s="567"/>
      <c r="AA27" s="567"/>
      <c r="AB27" s="567"/>
      <c r="AC27" s="567"/>
      <c r="AD27" s="567"/>
      <c r="AE27" s="567"/>
      <c r="AF27" s="567"/>
      <c r="AG27" s="567"/>
      <c r="AH27" s="567"/>
      <c r="AI27" s="567"/>
      <c r="AJ27" s="567"/>
    </row>
    <row r="28" spans="1:36" s="561" customFormat="1" ht="16.5" thickBot="1" x14ac:dyDescent="0.3">
      <c r="A28" s="1225" t="s">
        <v>578</v>
      </c>
      <c r="B28" s="1226"/>
      <c r="C28" s="1227"/>
      <c r="D28" s="1222">
        <v>82.407782526881718</v>
      </c>
      <c r="E28" s="1223"/>
      <c r="F28" s="1223"/>
      <c r="G28" s="1224"/>
      <c r="H28" s="1221"/>
      <c r="I28" s="1218"/>
      <c r="J28" s="1218"/>
      <c r="K28" s="1218"/>
      <c r="L28" s="1218"/>
      <c r="M28" s="1218"/>
      <c r="N28" s="1218"/>
      <c r="O28" s="1218"/>
      <c r="P28" s="1218"/>
      <c r="Q28" s="1218"/>
      <c r="R28" s="1218"/>
      <c r="S28" s="1218"/>
      <c r="T28" s="1219"/>
      <c r="U28" s="582"/>
      <c r="V28" s="567"/>
      <c r="W28" s="567"/>
      <c r="X28" s="1273"/>
      <c r="Y28" s="1273"/>
      <c r="Z28" s="1273"/>
      <c r="AA28" s="1273"/>
      <c r="AB28" s="1273"/>
      <c r="AC28" s="1273"/>
      <c r="AD28" s="1273"/>
      <c r="AE28" s="1273"/>
      <c r="AF28" s="1273"/>
      <c r="AG28" s="1273"/>
      <c r="AH28" s="1273"/>
      <c r="AI28" s="1273"/>
      <c r="AJ28" s="1273"/>
    </row>
    <row r="29" spans="1:36" s="561" customFormat="1" ht="16.5" thickBot="1" x14ac:dyDescent="0.3">
      <c r="A29" s="1258" t="s">
        <v>665</v>
      </c>
      <c r="B29" s="1259"/>
      <c r="C29" s="1260"/>
      <c r="D29" s="1222">
        <v>90.51</v>
      </c>
      <c r="E29" s="1223"/>
      <c r="F29" s="1223"/>
      <c r="G29" s="1223"/>
      <c r="H29" s="1221" t="s">
        <v>683</v>
      </c>
      <c r="I29" s="1218"/>
      <c r="J29" s="1218"/>
      <c r="K29" s="1218"/>
      <c r="L29" s="1218"/>
      <c r="M29" s="1217" t="s">
        <v>685</v>
      </c>
      <c r="N29" s="1218"/>
      <c r="O29" s="1218"/>
      <c r="P29" s="1220"/>
      <c r="Q29" s="1217" t="s">
        <v>698</v>
      </c>
      <c r="R29" s="1218"/>
      <c r="S29" s="1218"/>
      <c r="T29" s="1219"/>
      <c r="X29" s="497"/>
    </row>
    <row r="30" spans="1:36" s="561" customFormat="1" ht="16.5" thickBot="1" x14ac:dyDescent="0.3">
      <c r="A30" s="1225" t="s">
        <v>678</v>
      </c>
      <c r="B30" s="1226"/>
      <c r="C30" s="1227"/>
      <c r="D30" s="1222">
        <v>89.940253571428556</v>
      </c>
      <c r="E30" s="1223"/>
      <c r="F30" s="1223"/>
      <c r="G30" s="1224"/>
      <c r="H30" s="1221" t="s">
        <v>707</v>
      </c>
      <c r="I30" s="1218"/>
      <c r="J30" s="1218"/>
      <c r="K30" s="1218"/>
      <c r="L30" s="1220"/>
      <c r="M30" s="1217" t="s">
        <v>703</v>
      </c>
      <c r="N30" s="1218"/>
      <c r="O30" s="1218"/>
      <c r="P30" s="1220"/>
      <c r="Q30" s="1217" t="s">
        <v>705</v>
      </c>
      <c r="R30" s="1218"/>
      <c r="S30" s="1218"/>
      <c r="T30" s="1219"/>
      <c r="X30" s="1272"/>
      <c r="Y30" s="1272"/>
      <c r="Z30" s="1272"/>
      <c r="AA30" s="1272"/>
      <c r="AB30" s="1272"/>
      <c r="AC30" s="1272"/>
      <c r="AD30" s="1272"/>
      <c r="AE30" s="1272"/>
      <c r="AF30" s="1272"/>
      <c r="AG30" s="1272"/>
      <c r="AH30" s="1272"/>
      <c r="AI30" s="1272"/>
      <c r="AJ30" s="1272"/>
    </row>
    <row r="31" spans="1:36" s="561" customFormat="1" ht="16.5" thickBot="1" x14ac:dyDescent="0.3">
      <c r="A31" s="1225" t="s">
        <v>677</v>
      </c>
      <c r="B31" s="1226"/>
      <c r="C31" s="1227"/>
      <c r="D31" s="1222">
        <v>88.69</v>
      </c>
      <c r="E31" s="1223"/>
      <c r="F31" s="1223"/>
      <c r="G31" s="1223"/>
      <c r="H31" s="1221" t="s">
        <v>738</v>
      </c>
      <c r="I31" s="1218"/>
      <c r="J31" s="1218"/>
      <c r="K31" s="1218"/>
      <c r="L31" s="1218"/>
      <c r="M31" s="1217" t="s">
        <v>714</v>
      </c>
      <c r="N31" s="1218"/>
      <c r="O31" s="1218"/>
      <c r="P31" s="1220"/>
      <c r="Q31" s="1217" t="s">
        <v>716</v>
      </c>
      <c r="R31" s="1218"/>
      <c r="S31" s="1218"/>
      <c r="T31" s="1219"/>
      <c r="U31" s="583"/>
      <c r="X31" s="497"/>
    </row>
    <row r="32" spans="1:36" s="561" customFormat="1" ht="16.5" thickBot="1" x14ac:dyDescent="0.3">
      <c r="A32" s="1225" t="s">
        <v>676</v>
      </c>
      <c r="B32" s="1226"/>
      <c r="C32" s="1227"/>
      <c r="D32" s="1222">
        <v>90.82</v>
      </c>
      <c r="E32" s="1223"/>
      <c r="F32" s="1223"/>
      <c r="G32" s="1224"/>
      <c r="H32" s="1221" t="s">
        <v>712</v>
      </c>
      <c r="I32" s="1218"/>
      <c r="J32" s="1218"/>
      <c r="K32" s="1218"/>
      <c r="L32" s="1220"/>
      <c r="M32" s="1217" t="s">
        <v>744</v>
      </c>
      <c r="N32" s="1218"/>
      <c r="O32" s="1218"/>
      <c r="P32" s="1220"/>
      <c r="Q32" s="1217" t="s">
        <v>740</v>
      </c>
      <c r="R32" s="1218"/>
      <c r="S32" s="1218"/>
      <c r="T32" s="1219"/>
      <c r="X32" s="497"/>
    </row>
    <row r="33" spans="1:36" s="561" customFormat="1" ht="16.5" thickBot="1" x14ac:dyDescent="0.3">
      <c r="A33" s="1225" t="s">
        <v>675</v>
      </c>
      <c r="B33" s="1226"/>
      <c r="C33" s="1227"/>
      <c r="D33" s="1222">
        <v>89.89</v>
      </c>
      <c r="E33" s="1223"/>
      <c r="F33" s="1223"/>
      <c r="G33" s="1224"/>
      <c r="H33" s="1221" t="s">
        <v>748</v>
      </c>
      <c r="I33" s="1218"/>
      <c r="J33" s="1218"/>
      <c r="K33" s="1218"/>
      <c r="L33" s="1220"/>
      <c r="M33" s="1217" t="s">
        <v>751</v>
      </c>
      <c r="N33" s="1218"/>
      <c r="O33" s="1218"/>
      <c r="P33" s="1220"/>
      <c r="Q33" s="1217" t="s">
        <v>753</v>
      </c>
      <c r="R33" s="1218"/>
      <c r="S33" s="1218"/>
      <c r="T33" s="1219"/>
      <c r="X33" s="497"/>
    </row>
    <row r="34" spans="1:36" s="561" customFormat="1" ht="16.5" thickBot="1" x14ac:dyDescent="0.3">
      <c r="A34" s="1225" t="s">
        <v>674</v>
      </c>
      <c r="B34" s="1226"/>
      <c r="C34" s="1227"/>
      <c r="D34" s="1222">
        <v>87.45</v>
      </c>
      <c r="E34" s="1223"/>
      <c r="F34" s="1223"/>
      <c r="G34" s="1224"/>
      <c r="H34" s="1221" t="s">
        <v>763</v>
      </c>
      <c r="I34" s="1218"/>
      <c r="J34" s="1218"/>
      <c r="K34" s="1218"/>
      <c r="L34" s="1220"/>
      <c r="M34" s="1217" t="s">
        <v>765</v>
      </c>
      <c r="N34" s="1218"/>
      <c r="O34" s="1218"/>
      <c r="P34" s="1220"/>
      <c r="Q34" s="1217" t="s">
        <v>767</v>
      </c>
      <c r="R34" s="1218"/>
      <c r="S34" s="1218"/>
      <c r="T34" s="1219"/>
      <c r="V34" s="567"/>
      <c r="W34" s="567"/>
      <c r="X34" s="58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7"/>
    </row>
    <row r="35" spans="1:36" s="561" customFormat="1" ht="16.5" thickBot="1" x14ac:dyDescent="0.3">
      <c r="A35" s="1225" t="s">
        <v>673</v>
      </c>
      <c r="B35" s="1226"/>
      <c r="C35" s="1227"/>
      <c r="D35" s="1222">
        <v>87.38</v>
      </c>
      <c r="E35" s="1223"/>
      <c r="F35" s="1223"/>
      <c r="G35" s="1224"/>
      <c r="H35" s="1221" t="s">
        <v>815</v>
      </c>
      <c r="I35" s="1218"/>
      <c r="J35" s="1218"/>
      <c r="K35" s="1218"/>
      <c r="L35" s="1220"/>
      <c r="M35" s="1217" t="s">
        <v>819</v>
      </c>
      <c r="N35" s="1218"/>
      <c r="O35" s="1218"/>
      <c r="P35" s="1220"/>
      <c r="Q35" s="1217" t="s">
        <v>817</v>
      </c>
      <c r="R35" s="1218"/>
      <c r="S35" s="1218"/>
      <c r="T35" s="1219"/>
      <c r="U35" s="582"/>
      <c r="V35" s="567"/>
      <c r="W35" s="567"/>
      <c r="X35" s="58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7"/>
    </row>
    <row r="36" spans="1:36" s="561" customFormat="1" ht="16.5" thickBot="1" x14ac:dyDescent="0.3">
      <c r="A36" s="1225" t="s">
        <v>672</v>
      </c>
      <c r="B36" s="1226"/>
      <c r="C36" s="1227"/>
      <c r="D36" s="1222">
        <v>86.63</v>
      </c>
      <c r="E36" s="1223"/>
      <c r="F36" s="1223"/>
      <c r="G36" s="1224"/>
      <c r="H36" s="1221" t="s">
        <v>815</v>
      </c>
      <c r="I36" s="1218"/>
      <c r="J36" s="1218"/>
      <c r="K36" s="1218"/>
      <c r="L36" s="1220"/>
      <c r="M36" s="1217" t="s">
        <v>847</v>
      </c>
      <c r="N36" s="1218"/>
      <c r="O36" s="1218"/>
      <c r="P36" s="1220"/>
      <c r="Q36" s="1217" t="s">
        <v>851</v>
      </c>
      <c r="R36" s="1218"/>
      <c r="S36" s="1218"/>
      <c r="T36" s="1219"/>
      <c r="V36" s="567"/>
      <c r="W36" s="567"/>
      <c r="X36" s="58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7"/>
    </row>
    <row r="37" spans="1:36" s="561" customFormat="1" ht="16.5" hidden="1" outlineLevel="1" thickBot="1" x14ac:dyDescent="0.3">
      <c r="A37" s="1225" t="s">
        <v>671</v>
      </c>
      <c r="B37" s="1226"/>
      <c r="C37" s="1227"/>
      <c r="D37" s="1222"/>
      <c r="E37" s="1223"/>
      <c r="F37" s="1223"/>
      <c r="G37" s="1224"/>
      <c r="H37" s="1221"/>
      <c r="I37" s="1218"/>
      <c r="J37" s="1218"/>
      <c r="K37" s="1218"/>
      <c r="L37" s="1220"/>
      <c r="M37" s="1217"/>
      <c r="N37" s="1218"/>
      <c r="O37" s="1218"/>
      <c r="P37" s="1220"/>
      <c r="Q37" s="1217"/>
      <c r="R37" s="1218"/>
      <c r="S37" s="1218"/>
      <c r="T37" s="1219"/>
      <c r="V37" s="567"/>
      <c r="W37" s="567"/>
      <c r="X37" s="587"/>
      <c r="Y37" s="567"/>
      <c r="Z37" s="567"/>
      <c r="AA37" s="567"/>
      <c r="AB37" s="567"/>
      <c r="AC37" s="567"/>
      <c r="AD37" s="567"/>
      <c r="AE37" s="567"/>
      <c r="AF37" s="567"/>
      <c r="AG37" s="567"/>
      <c r="AH37" s="567"/>
      <c r="AI37" s="567"/>
      <c r="AJ37" s="567"/>
    </row>
    <row r="38" spans="1:36" s="561" customFormat="1" ht="16.5" hidden="1" outlineLevel="1" thickBot="1" x14ac:dyDescent="0.3">
      <c r="A38" s="1225" t="s">
        <v>670</v>
      </c>
      <c r="B38" s="1226"/>
      <c r="C38" s="1227"/>
      <c r="D38" s="1222"/>
      <c r="E38" s="1223"/>
      <c r="F38" s="1223"/>
      <c r="G38" s="1224"/>
      <c r="H38" s="1221"/>
      <c r="I38" s="1218"/>
      <c r="J38" s="1218"/>
      <c r="K38" s="1218"/>
      <c r="L38" s="1220"/>
      <c r="M38" s="1217"/>
      <c r="N38" s="1218"/>
      <c r="O38" s="1218"/>
      <c r="P38" s="1220"/>
      <c r="Q38" s="1217"/>
      <c r="R38" s="1218"/>
      <c r="S38" s="1218"/>
      <c r="T38" s="1219"/>
      <c r="V38" s="567"/>
      <c r="W38" s="567"/>
      <c r="X38" s="587"/>
      <c r="Y38" s="567"/>
      <c r="Z38" s="567"/>
      <c r="AA38" s="567"/>
      <c r="AB38" s="567"/>
      <c r="AC38" s="567"/>
      <c r="AD38" s="567"/>
      <c r="AE38" s="567"/>
      <c r="AF38" s="567"/>
      <c r="AG38" s="567"/>
      <c r="AH38" s="567"/>
      <c r="AI38" s="567"/>
      <c r="AJ38" s="567"/>
    </row>
    <row r="39" spans="1:36" s="561" customFormat="1" ht="16.5" hidden="1" outlineLevel="1" thickBot="1" x14ac:dyDescent="0.3">
      <c r="A39" s="1225" t="s">
        <v>669</v>
      </c>
      <c r="B39" s="1226"/>
      <c r="C39" s="1227"/>
      <c r="D39" s="1222"/>
      <c r="E39" s="1223"/>
      <c r="F39" s="1223"/>
      <c r="G39" s="1224"/>
      <c r="H39" s="1221"/>
      <c r="I39" s="1218"/>
      <c r="J39" s="1218"/>
      <c r="K39" s="1218"/>
      <c r="L39" s="1220"/>
      <c r="M39" s="1217"/>
      <c r="N39" s="1218"/>
      <c r="O39" s="1218"/>
      <c r="P39" s="1220"/>
      <c r="Q39" s="1217"/>
      <c r="R39" s="1218"/>
      <c r="S39" s="1218"/>
      <c r="T39" s="1219"/>
      <c r="V39" s="567"/>
      <c r="W39" s="567"/>
      <c r="X39" s="587"/>
      <c r="Y39" s="567"/>
      <c r="Z39" s="567"/>
      <c r="AA39" s="567"/>
      <c r="AB39" s="567"/>
      <c r="AC39" s="567"/>
      <c r="AD39" s="567"/>
      <c r="AE39" s="567"/>
      <c r="AF39" s="567"/>
      <c r="AG39" s="567"/>
      <c r="AH39" s="567"/>
      <c r="AI39" s="567"/>
      <c r="AJ39" s="567"/>
    </row>
    <row r="40" spans="1:36" s="561" customFormat="1" ht="16.5" hidden="1" outlineLevel="1" thickBot="1" x14ac:dyDescent="0.3">
      <c r="A40" s="1258" t="s">
        <v>668</v>
      </c>
      <c r="B40" s="1259"/>
      <c r="C40" s="1260"/>
      <c r="D40" s="1222"/>
      <c r="E40" s="1223"/>
      <c r="F40" s="1223"/>
      <c r="G40" s="1224"/>
      <c r="H40" s="1221"/>
      <c r="I40" s="1218"/>
      <c r="J40" s="1218"/>
      <c r="K40" s="1218"/>
      <c r="L40" s="1218"/>
      <c r="M40" s="1217"/>
      <c r="N40" s="1218"/>
      <c r="O40" s="1218"/>
      <c r="P40" s="1220"/>
      <c r="Q40" s="1261"/>
      <c r="R40" s="1223"/>
      <c r="S40" s="1223"/>
      <c r="T40" s="1224"/>
      <c r="V40" s="567"/>
      <c r="W40" s="567"/>
      <c r="X40" s="587"/>
      <c r="Y40" s="567"/>
      <c r="Z40" s="567"/>
      <c r="AA40" s="567"/>
      <c r="AB40" s="567"/>
      <c r="AC40" s="567"/>
      <c r="AD40" s="567"/>
      <c r="AE40" s="567"/>
      <c r="AF40" s="567"/>
      <c r="AG40" s="567"/>
      <c r="AH40" s="567"/>
      <c r="AI40" s="567"/>
      <c r="AJ40" s="567"/>
    </row>
    <row r="41" spans="1:36" s="561" customFormat="1" ht="16.5" collapsed="1" thickBot="1" x14ac:dyDescent="0.3">
      <c r="A41" s="1225" t="s">
        <v>667</v>
      </c>
      <c r="B41" s="1226"/>
      <c r="C41" s="1227"/>
      <c r="D41" s="1222">
        <f>AVERAGE(D29:G40)</f>
        <v>88.913781696428572</v>
      </c>
      <c r="E41" s="1223"/>
      <c r="F41" s="1223"/>
      <c r="G41" s="1224"/>
      <c r="H41" s="1221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9"/>
      <c r="U41" s="582"/>
      <c r="V41" s="567"/>
      <c r="W41" s="567"/>
      <c r="X41" s="1273"/>
      <c r="Y41" s="1273"/>
      <c r="Z41" s="1273"/>
      <c r="AA41" s="1273"/>
      <c r="AB41" s="1273"/>
      <c r="AC41" s="1273"/>
      <c r="AD41" s="1273"/>
      <c r="AE41" s="1273"/>
      <c r="AF41" s="1273"/>
      <c r="AG41" s="1273"/>
      <c r="AH41" s="1273"/>
      <c r="AI41" s="1273"/>
      <c r="AJ41" s="1273"/>
    </row>
    <row r="42" spans="1:36" s="561" customFormat="1" ht="15.75" x14ac:dyDescent="0.25">
      <c r="A42" s="584"/>
      <c r="B42" s="584"/>
      <c r="C42" s="584"/>
      <c r="D42" s="585"/>
      <c r="E42" s="585"/>
      <c r="F42" s="585"/>
      <c r="G42" s="585"/>
      <c r="H42" s="532"/>
      <c r="I42" s="532"/>
      <c r="J42" s="532"/>
      <c r="K42" s="532"/>
      <c r="L42" s="532"/>
      <c r="M42" s="532"/>
      <c r="N42" s="532"/>
      <c r="O42" s="532"/>
      <c r="P42" s="532"/>
      <c r="Q42" s="532"/>
      <c r="R42" s="532"/>
      <c r="S42" s="532"/>
      <c r="T42" s="532"/>
      <c r="U42" s="566"/>
      <c r="V42" s="567"/>
      <c r="W42" s="567"/>
      <c r="X42" s="1273"/>
      <c r="Y42" s="1273"/>
      <c r="Z42" s="1273"/>
      <c r="AA42" s="1273"/>
      <c r="AB42" s="1273"/>
      <c r="AC42" s="1273"/>
      <c r="AD42" s="1273"/>
      <c r="AE42" s="1273"/>
      <c r="AF42" s="1273"/>
      <c r="AG42" s="1273"/>
      <c r="AH42" s="1273"/>
      <c r="AI42" s="1273"/>
      <c r="AJ42" s="1273"/>
    </row>
    <row r="43" spans="1:36" s="561" customFormat="1" ht="15.75" x14ac:dyDescent="0.25">
      <c r="A43" s="856"/>
      <c r="B43" s="856"/>
      <c r="C43" s="856"/>
      <c r="D43" s="856"/>
      <c r="E43" s="857"/>
      <c r="F43" s="858"/>
      <c r="G43" s="856"/>
      <c r="H43" s="856"/>
      <c r="I43" s="856"/>
      <c r="J43" s="856"/>
      <c r="K43" s="856"/>
      <c r="L43" s="856"/>
      <c r="M43" s="856"/>
      <c r="N43" s="856"/>
      <c r="O43" s="856"/>
      <c r="P43" s="856"/>
      <c r="Q43" s="856"/>
      <c r="R43" s="1228"/>
      <c r="S43" s="1228"/>
      <c r="T43" s="1228"/>
      <c r="U43" s="566"/>
      <c r="V43" s="567"/>
      <c r="W43" s="567"/>
      <c r="X43" s="745"/>
      <c r="Y43" s="745"/>
      <c r="Z43" s="745"/>
      <c r="AA43" s="745"/>
      <c r="AB43" s="745"/>
      <c r="AC43" s="745"/>
      <c r="AD43" s="745"/>
      <c r="AE43" s="745"/>
      <c r="AF43" s="745"/>
      <c r="AG43" s="745"/>
      <c r="AH43" s="745"/>
      <c r="AI43" s="745"/>
      <c r="AJ43" s="745"/>
    </row>
    <row r="44" spans="1:36" s="561" customFormat="1" ht="16.5" thickBot="1" x14ac:dyDescent="0.3">
      <c r="A44" s="1345" t="s">
        <v>623</v>
      </c>
      <c r="B44" s="1345"/>
      <c r="C44" s="1345"/>
      <c r="D44" s="1345"/>
      <c r="E44" s="1345"/>
      <c r="F44" s="1345"/>
      <c r="G44" s="1345"/>
      <c r="H44" s="1345"/>
      <c r="I44" s="1345"/>
      <c r="J44" s="1345"/>
      <c r="K44" s="1345"/>
      <c r="L44" s="1283"/>
      <c r="M44" s="1283"/>
      <c r="N44" s="1283"/>
      <c r="O44" s="1283"/>
      <c r="P44" s="1283"/>
      <c r="Q44" s="1283"/>
      <c r="R44" s="1283"/>
      <c r="S44" s="1283"/>
      <c r="T44" s="1283"/>
      <c r="U44" s="560"/>
      <c r="X44" s="1370"/>
      <c r="Y44" s="1370"/>
      <c r="Z44" s="1370"/>
      <c r="AA44" s="1370"/>
      <c r="AB44" s="1370"/>
      <c r="AC44" s="1370"/>
      <c r="AD44" s="1370"/>
      <c r="AE44" s="1370"/>
      <c r="AF44" s="1370"/>
      <c r="AG44" s="1370"/>
      <c r="AH44" s="1370"/>
      <c r="AI44" s="1370"/>
      <c r="AJ44" s="1370"/>
    </row>
    <row r="45" spans="1:36" s="561" customFormat="1" ht="15.75" x14ac:dyDescent="0.25">
      <c r="A45" s="1232" t="s">
        <v>86</v>
      </c>
      <c r="B45" s="1233"/>
      <c r="C45" s="1234"/>
      <c r="D45" s="1284">
        <v>2013</v>
      </c>
      <c r="E45" s="1284">
        <v>2014</v>
      </c>
      <c r="F45" s="1284">
        <v>2015</v>
      </c>
      <c r="G45" s="1284">
        <v>2016</v>
      </c>
      <c r="H45" s="1346">
        <v>2017</v>
      </c>
      <c r="I45" s="1355">
        <v>2018</v>
      </c>
      <c r="J45" s="1355">
        <v>2019</v>
      </c>
      <c r="K45" s="1318">
        <v>2020</v>
      </c>
      <c r="L45" s="1310" t="s">
        <v>679</v>
      </c>
      <c r="M45" s="1311"/>
      <c r="N45" s="1311"/>
      <c r="O45" s="1311"/>
      <c r="P45" s="1311"/>
      <c r="Q45" s="1312"/>
      <c r="R45" s="1232" t="s">
        <v>848</v>
      </c>
      <c r="S45" s="1233"/>
      <c r="T45" s="1234"/>
      <c r="X45" s="746"/>
      <c r="Y45" s="746"/>
      <c r="Z45" s="746"/>
      <c r="AA45" s="746"/>
      <c r="AB45" s="746"/>
      <c r="AC45" s="746"/>
      <c r="AD45" s="746"/>
      <c r="AE45" s="746"/>
      <c r="AF45" s="746"/>
      <c r="AG45" s="746"/>
      <c r="AH45" s="746"/>
      <c r="AI45" s="746"/>
      <c r="AJ45" s="746"/>
    </row>
    <row r="46" spans="1:36" s="561" customFormat="1" ht="15.75" x14ac:dyDescent="0.25">
      <c r="A46" s="1235"/>
      <c r="B46" s="1236"/>
      <c r="C46" s="1237"/>
      <c r="D46" s="1285"/>
      <c r="E46" s="1285"/>
      <c r="F46" s="1285"/>
      <c r="G46" s="1285"/>
      <c r="H46" s="1347"/>
      <c r="I46" s="1356"/>
      <c r="J46" s="1356"/>
      <c r="K46" s="1319"/>
      <c r="L46" s="1313"/>
      <c r="M46" s="1314"/>
      <c r="N46" s="1314"/>
      <c r="O46" s="1314"/>
      <c r="P46" s="1314"/>
      <c r="Q46" s="1315"/>
      <c r="R46" s="1235"/>
      <c r="S46" s="1236"/>
      <c r="T46" s="1237"/>
      <c r="X46" s="746"/>
      <c r="Y46" s="562"/>
      <c r="Z46" s="562"/>
      <c r="AA46" s="562"/>
      <c r="AB46" s="562"/>
      <c r="AC46" s="562"/>
      <c r="AD46" s="562"/>
      <c r="AE46" s="562"/>
      <c r="AF46" s="562"/>
      <c r="AG46" s="562"/>
      <c r="AH46" s="562"/>
      <c r="AI46" s="562"/>
      <c r="AJ46" s="562"/>
    </row>
    <row r="47" spans="1:36" s="561" customFormat="1" ht="15.75" x14ac:dyDescent="0.25">
      <c r="A47" s="1235"/>
      <c r="B47" s="1236"/>
      <c r="C47" s="1237"/>
      <c r="D47" s="1285"/>
      <c r="E47" s="1285"/>
      <c r="F47" s="1285"/>
      <c r="G47" s="1285"/>
      <c r="H47" s="1347"/>
      <c r="I47" s="1356"/>
      <c r="J47" s="1356"/>
      <c r="K47" s="1319"/>
      <c r="L47" s="1381" t="s">
        <v>3</v>
      </c>
      <c r="M47" s="1297" t="s">
        <v>4</v>
      </c>
      <c r="N47" s="1297" t="s">
        <v>12</v>
      </c>
      <c r="O47" s="1297" t="s">
        <v>5</v>
      </c>
      <c r="P47" s="1297" t="s">
        <v>14</v>
      </c>
      <c r="Q47" s="1316" t="s">
        <v>15</v>
      </c>
      <c r="R47" s="1235"/>
      <c r="S47" s="1236"/>
      <c r="T47" s="1237"/>
      <c r="X47" s="746"/>
      <c r="Y47" s="562"/>
      <c r="Z47" s="562"/>
      <c r="AA47" s="562"/>
      <c r="AB47" s="562"/>
      <c r="AC47" s="562"/>
      <c r="AD47" s="562"/>
      <c r="AE47" s="562"/>
      <c r="AF47" s="562"/>
      <c r="AG47" s="562"/>
      <c r="AH47" s="562"/>
      <c r="AI47" s="562"/>
      <c r="AJ47" s="562"/>
    </row>
    <row r="48" spans="1:36" s="561" customFormat="1" ht="16.5" thickBot="1" x14ac:dyDescent="0.3">
      <c r="A48" s="1238"/>
      <c r="B48" s="1239"/>
      <c r="C48" s="1240"/>
      <c r="D48" s="1286"/>
      <c r="E48" s="1286"/>
      <c r="F48" s="1286"/>
      <c r="G48" s="1286"/>
      <c r="H48" s="1348"/>
      <c r="I48" s="1357"/>
      <c r="J48" s="1357"/>
      <c r="K48" s="1320"/>
      <c r="L48" s="1382"/>
      <c r="M48" s="1300"/>
      <c r="N48" s="1300"/>
      <c r="O48" s="1300"/>
      <c r="P48" s="1300"/>
      <c r="Q48" s="1317"/>
      <c r="R48" s="1238"/>
      <c r="S48" s="1239"/>
      <c r="T48" s="1240"/>
      <c r="X48" s="746"/>
      <c r="Y48" s="562"/>
      <c r="Z48" s="562"/>
      <c r="AA48" s="562"/>
      <c r="AB48" s="562"/>
      <c r="AC48" s="562"/>
      <c r="AD48" s="562"/>
      <c r="AE48" s="562"/>
      <c r="AF48" s="562"/>
      <c r="AG48" s="562"/>
      <c r="AH48" s="562"/>
      <c r="AI48" s="562"/>
      <c r="AJ48" s="562"/>
    </row>
    <row r="49" spans="1:148" s="561" customFormat="1" ht="15.75" x14ac:dyDescent="0.25">
      <c r="A49" s="1330" t="s">
        <v>613</v>
      </c>
      <c r="B49" s="1331"/>
      <c r="C49" s="1332"/>
      <c r="D49" s="1352">
        <v>106.47</v>
      </c>
      <c r="E49" s="1352">
        <v>111.35</v>
      </c>
      <c r="F49" s="1352">
        <v>112.91</v>
      </c>
      <c r="G49" s="1352">
        <v>105.39</v>
      </c>
      <c r="H49" s="1352">
        <v>102.51</v>
      </c>
      <c r="I49" s="1374">
        <v>104.26</v>
      </c>
      <c r="J49" s="1371">
        <v>103.04</v>
      </c>
      <c r="K49" s="1321">
        <v>104.9</v>
      </c>
      <c r="L49" s="859">
        <v>100.67</v>
      </c>
      <c r="M49" s="860">
        <v>100.78</v>
      </c>
      <c r="N49" s="860">
        <v>100.66</v>
      </c>
      <c r="O49" s="860">
        <v>100.58</v>
      </c>
      <c r="P49" s="860">
        <v>100.74</v>
      </c>
      <c r="Q49" s="861">
        <v>100.69</v>
      </c>
      <c r="R49" s="1274">
        <v>104.69</v>
      </c>
      <c r="S49" s="1275"/>
      <c r="T49" s="1276"/>
    </row>
    <row r="50" spans="1:148" s="561" customFormat="1" ht="15.75" x14ac:dyDescent="0.25">
      <c r="A50" s="1333"/>
      <c r="B50" s="1334"/>
      <c r="C50" s="1335"/>
      <c r="D50" s="1353"/>
      <c r="E50" s="1353"/>
      <c r="F50" s="1353"/>
      <c r="G50" s="1353"/>
      <c r="H50" s="1353"/>
      <c r="I50" s="1375"/>
      <c r="J50" s="1372"/>
      <c r="K50" s="1322"/>
      <c r="L50" s="862" t="s">
        <v>71</v>
      </c>
      <c r="M50" s="863" t="s">
        <v>76</v>
      </c>
      <c r="N50" s="863" t="s">
        <v>77</v>
      </c>
      <c r="O50" s="863" t="s">
        <v>78</v>
      </c>
      <c r="P50" s="863" t="s">
        <v>79</v>
      </c>
      <c r="Q50" s="864" t="s">
        <v>80</v>
      </c>
      <c r="R50" s="1277"/>
      <c r="S50" s="1278"/>
      <c r="T50" s="1279"/>
    </row>
    <row r="51" spans="1:148" s="561" customFormat="1" ht="16.5" thickBot="1" x14ac:dyDescent="0.3">
      <c r="A51" s="1336"/>
      <c r="B51" s="1337"/>
      <c r="C51" s="1338"/>
      <c r="D51" s="1354"/>
      <c r="E51" s="1354"/>
      <c r="F51" s="1354"/>
      <c r="G51" s="1354"/>
      <c r="H51" s="1354"/>
      <c r="I51" s="1376"/>
      <c r="J51" s="1373"/>
      <c r="K51" s="1323"/>
      <c r="L51" s="865">
        <v>100.31</v>
      </c>
      <c r="M51" s="866">
        <v>100.17</v>
      </c>
      <c r="N51" s="866"/>
      <c r="O51" s="866"/>
      <c r="P51" s="866"/>
      <c r="Q51" s="867"/>
      <c r="R51" s="1280"/>
      <c r="S51" s="1281"/>
      <c r="T51" s="1282"/>
    </row>
    <row r="52" spans="1:148" s="561" customFormat="1" ht="15.75" x14ac:dyDescent="0.25">
      <c r="A52" s="1358" t="s">
        <v>87</v>
      </c>
      <c r="B52" s="1359"/>
      <c r="C52" s="1360"/>
      <c r="D52" s="1377">
        <v>105.89</v>
      </c>
      <c r="E52" s="1377">
        <v>111.71</v>
      </c>
      <c r="F52" s="1377">
        <v>113.81</v>
      </c>
      <c r="G52" s="1377">
        <v>105.56</v>
      </c>
      <c r="H52" s="1377">
        <v>101.88</v>
      </c>
      <c r="I52" s="1379">
        <v>104.39</v>
      </c>
      <c r="J52" s="1371">
        <v>102.8</v>
      </c>
      <c r="K52" s="1321">
        <v>105.8</v>
      </c>
      <c r="L52" s="868" t="s">
        <v>3</v>
      </c>
      <c r="M52" s="869" t="s">
        <v>4</v>
      </c>
      <c r="N52" s="869" t="s">
        <v>12</v>
      </c>
      <c r="O52" s="869" t="s">
        <v>5</v>
      </c>
      <c r="P52" s="869" t="s">
        <v>14</v>
      </c>
      <c r="Q52" s="870" t="s">
        <v>15</v>
      </c>
      <c r="R52" s="1274">
        <v>105.03</v>
      </c>
      <c r="S52" s="1275"/>
      <c r="T52" s="1276"/>
    </row>
    <row r="53" spans="1:148" s="561" customFormat="1" ht="15.75" x14ac:dyDescent="0.25">
      <c r="A53" s="1358"/>
      <c r="B53" s="1359"/>
      <c r="C53" s="1360"/>
      <c r="D53" s="1353"/>
      <c r="E53" s="1353"/>
      <c r="F53" s="1353"/>
      <c r="G53" s="1353"/>
      <c r="H53" s="1353"/>
      <c r="I53" s="1375"/>
      <c r="J53" s="1372"/>
      <c r="K53" s="1322"/>
      <c r="L53" s="871">
        <v>100.78</v>
      </c>
      <c r="M53" s="872">
        <v>100.91</v>
      </c>
      <c r="N53" s="872">
        <v>100.77</v>
      </c>
      <c r="O53" s="872">
        <v>100.71</v>
      </c>
      <c r="P53" s="872">
        <v>100.85</v>
      </c>
      <c r="Q53" s="873">
        <v>100.66</v>
      </c>
      <c r="R53" s="1277"/>
      <c r="S53" s="1278"/>
      <c r="T53" s="1279"/>
    </row>
    <row r="54" spans="1:148" s="561" customFormat="1" ht="15.75" x14ac:dyDescent="0.25">
      <c r="A54" s="1358"/>
      <c r="B54" s="1359"/>
      <c r="C54" s="1360"/>
      <c r="D54" s="1353"/>
      <c r="E54" s="1353"/>
      <c r="F54" s="1353"/>
      <c r="G54" s="1353"/>
      <c r="H54" s="1353"/>
      <c r="I54" s="1375"/>
      <c r="J54" s="1372"/>
      <c r="K54" s="1322"/>
      <c r="L54" s="862" t="s">
        <v>71</v>
      </c>
      <c r="M54" s="863" t="s">
        <v>76</v>
      </c>
      <c r="N54" s="863" t="s">
        <v>77</v>
      </c>
      <c r="O54" s="863" t="s">
        <v>78</v>
      </c>
      <c r="P54" s="863" t="s">
        <v>79</v>
      </c>
      <c r="Q54" s="864" t="s">
        <v>80</v>
      </c>
      <c r="R54" s="1277"/>
      <c r="S54" s="1278"/>
      <c r="T54" s="1279"/>
    </row>
    <row r="55" spans="1:148" s="561" customFormat="1" ht="16.5" thickBot="1" x14ac:dyDescent="0.3">
      <c r="A55" s="1358"/>
      <c r="B55" s="1359"/>
      <c r="C55" s="1360"/>
      <c r="D55" s="1378"/>
      <c r="E55" s="1378"/>
      <c r="F55" s="1378"/>
      <c r="G55" s="1378"/>
      <c r="H55" s="1378"/>
      <c r="I55" s="1380"/>
      <c r="J55" s="1373"/>
      <c r="K55" s="1323"/>
      <c r="L55" s="874">
        <v>100.11</v>
      </c>
      <c r="M55" s="875">
        <v>100.12</v>
      </c>
      <c r="N55" s="875"/>
      <c r="O55" s="875"/>
      <c r="P55" s="875"/>
      <c r="Q55" s="876"/>
      <c r="R55" s="1280"/>
      <c r="S55" s="1281"/>
      <c r="T55" s="1282"/>
    </row>
    <row r="56" spans="1:148" s="561" customFormat="1" ht="15.75" x14ac:dyDescent="0.25">
      <c r="A56" s="1364" t="s">
        <v>85</v>
      </c>
      <c r="B56" s="1365"/>
      <c r="C56" s="1366"/>
      <c r="D56" s="1352">
        <v>108.01</v>
      </c>
      <c r="E56" s="1352">
        <v>110.45</v>
      </c>
      <c r="F56" s="1352">
        <v>110.2</v>
      </c>
      <c r="G56" s="1352">
        <v>104.89</v>
      </c>
      <c r="H56" s="1352">
        <v>104.35</v>
      </c>
      <c r="I56" s="1374">
        <v>103.94</v>
      </c>
      <c r="J56" s="1371">
        <v>103.75</v>
      </c>
      <c r="K56" s="1321">
        <v>102.7</v>
      </c>
      <c r="L56" s="868" t="s">
        <v>3</v>
      </c>
      <c r="M56" s="869" t="s">
        <v>4</v>
      </c>
      <c r="N56" s="869" t="s">
        <v>12</v>
      </c>
      <c r="O56" s="869" t="s">
        <v>5</v>
      </c>
      <c r="P56" s="869" t="s">
        <v>14</v>
      </c>
      <c r="Q56" s="870" t="s">
        <v>15</v>
      </c>
      <c r="R56" s="1274">
        <v>103.86</v>
      </c>
      <c r="S56" s="1275"/>
      <c r="T56" s="1276"/>
    </row>
    <row r="57" spans="1:148" s="561" customFormat="1" ht="15.75" x14ac:dyDescent="0.25">
      <c r="A57" s="1358"/>
      <c r="B57" s="1359"/>
      <c r="C57" s="1360"/>
      <c r="D57" s="1353"/>
      <c r="E57" s="1353"/>
      <c r="F57" s="1353"/>
      <c r="G57" s="1353"/>
      <c r="H57" s="1353"/>
      <c r="I57" s="1375"/>
      <c r="J57" s="1372"/>
      <c r="K57" s="1322"/>
      <c r="L57" s="871">
        <v>100.38</v>
      </c>
      <c r="M57" s="872">
        <v>100.44</v>
      </c>
      <c r="N57" s="872">
        <v>100.37</v>
      </c>
      <c r="O57" s="872">
        <v>100.22</v>
      </c>
      <c r="P57" s="872">
        <v>100.44</v>
      </c>
      <c r="Q57" s="873">
        <v>100.76</v>
      </c>
      <c r="R57" s="1277"/>
      <c r="S57" s="1278"/>
      <c r="T57" s="1279"/>
    </row>
    <row r="58" spans="1:148" s="561" customFormat="1" ht="15.75" x14ac:dyDescent="0.25">
      <c r="A58" s="1358"/>
      <c r="B58" s="1359"/>
      <c r="C58" s="1360"/>
      <c r="D58" s="1353"/>
      <c r="E58" s="1353"/>
      <c r="F58" s="1353"/>
      <c r="G58" s="1353"/>
      <c r="H58" s="1353"/>
      <c r="I58" s="1375"/>
      <c r="J58" s="1372"/>
      <c r="K58" s="1322"/>
      <c r="L58" s="862" t="s">
        <v>71</v>
      </c>
      <c r="M58" s="863" t="s">
        <v>76</v>
      </c>
      <c r="N58" s="863" t="s">
        <v>77</v>
      </c>
      <c r="O58" s="863" t="s">
        <v>78</v>
      </c>
      <c r="P58" s="863" t="s">
        <v>79</v>
      </c>
      <c r="Q58" s="864" t="s">
        <v>80</v>
      </c>
      <c r="R58" s="1277"/>
      <c r="S58" s="1278"/>
      <c r="T58" s="1279"/>
    </row>
    <row r="59" spans="1:148" s="561" customFormat="1" ht="16.5" thickBot="1" x14ac:dyDescent="0.3">
      <c r="A59" s="1361"/>
      <c r="B59" s="1362"/>
      <c r="C59" s="1363"/>
      <c r="D59" s="1354"/>
      <c r="E59" s="1354"/>
      <c r="F59" s="1354"/>
      <c r="G59" s="1354"/>
      <c r="H59" s="1354"/>
      <c r="I59" s="1376"/>
      <c r="J59" s="1373"/>
      <c r="K59" s="1323"/>
      <c r="L59" s="874">
        <v>100.88</v>
      </c>
      <c r="M59" s="875">
        <v>100.32</v>
      </c>
      <c r="N59" s="875"/>
      <c r="O59" s="875"/>
      <c r="P59" s="875"/>
      <c r="Q59" s="877"/>
      <c r="R59" s="1280"/>
      <c r="S59" s="1281"/>
      <c r="T59" s="1282"/>
    </row>
    <row r="60" spans="1:148" s="561" customFormat="1" ht="15.75" x14ac:dyDescent="0.25">
      <c r="A60" s="901"/>
      <c r="B60" s="901"/>
      <c r="C60" s="901"/>
      <c r="D60" s="878"/>
      <c r="E60" s="878"/>
      <c r="F60" s="878"/>
      <c r="G60" s="878"/>
      <c r="H60" s="878"/>
      <c r="I60" s="878"/>
      <c r="J60" s="878"/>
      <c r="K60" s="878"/>
      <c r="L60" s="879"/>
      <c r="M60" s="879"/>
      <c r="N60" s="879"/>
      <c r="O60" s="879"/>
      <c r="P60" s="879"/>
      <c r="Q60" s="900"/>
      <c r="R60" s="899"/>
      <c r="S60" s="899"/>
      <c r="T60" s="899"/>
    </row>
    <row r="61" spans="1:148" s="564" customFormat="1" ht="16.5" thickBot="1" x14ac:dyDescent="0.25">
      <c r="A61" s="1283" t="s">
        <v>624</v>
      </c>
      <c r="B61" s="1283"/>
      <c r="C61" s="1283"/>
      <c r="D61" s="1283"/>
      <c r="E61" s="1283"/>
      <c r="F61" s="1283"/>
      <c r="G61" s="1283"/>
      <c r="H61" s="1283"/>
      <c r="I61" s="1283"/>
      <c r="J61" s="1283"/>
      <c r="K61" s="1283"/>
      <c r="L61" s="1283"/>
      <c r="M61" s="1283"/>
      <c r="N61" s="1283"/>
      <c r="O61" s="1283"/>
      <c r="P61" s="1283"/>
      <c r="Q61" s="1283"/>
      <c r="R61" s="1283"/>
      <c r="S61" s="1283"/>
      <c r="T61" s="1283"/>
      <c r="U61" s="563"/>
      <c r="V61" s="563"/>
      <c r="W61" s="563"/>
      <c r="X61" s="1370"/>
      <c r="Y61" s="1370"/>
      <c r="Z61" s="1370"/>
      <c r="AA61" s="1370"/>
      <c r="AB61" s="1370"/>
      <c r="AC61" s="1370"/>
      <c r="AD61" s="1370"/>
      <c r="AE61" s="1370"/>
      <c r="AF61" s="1370"/>
      <c r="AG61" s="1370"/>
      <c r="AH61" s="1370"/>
      <c r="AI61" s="1370"/>
      <c r="AJ61" s="1370"/>
      <c r="AK61" s="563"/>
      <c r="AL61" s="563"/>
      <c r="AM61" s="563"/>
      <c r="AN61" s="563"/>
      <c r="AO61" s="563"/>
      <c r="AP61" s="563"/>
      <c r="AQ61" s="563"/>
      <c r="AR61" s="563"/>
      <c r="AS61" s="563"/>
      <c r="AT61" s="563"/>
      <c r="AU61" s="563"/>
      <c r="AV61" s="563"/>
      <c r="AW61" s="563"/>
      <c r="AX61" s="563"/>
      <c r="AY61" s="563"/>
      <c r="AZ61" s="563"/>
      <c r="BA61" s="563"/>
      <c r="BB61" s="563"/>
      <c r="BC61" s="563"/>
      <c r="BD61" s="563"/>
      <c r="BE61" s="563"/>
      <c r="BF61" s="563"/>
      <c r="BG61" s="563"/>
      <c r="BH61" s="563"/>
      <c r="BI61" s="563"/>
      <c r="BJ61" s="563"/>
      <c r="BK61" s="563"/>
      <c r="BL61" s="563"/>
      <c r="BM61" s="563"/>
      <c r="BN61" s="563"/>
      <c r="BO61" s="563"/>
      <c r="BP61" s="563"/>
      <c r="BQ61" s="563"/>
      <c r="BR61" s="563"/>
      <c r="BS61" s="563"/>
      <c r="BT61" s="563"/>
      <c r="BU61" s="563"/>
      <c r="BV61" s="563"/>
      <c r="BW61" s="563"/>
      <c r="BX61" s="563"/>
      <c r="BY61" s="563"/>
      <c r="BZ61" s="563"/>
      <c r="CA61" s="563"/>
      <c r="CB61" s="563"/>
      <c r="CC61" s="563"/>
      <c r="CD61" s="563"/>
      <c r="CE61" s="563"/>
      <c r="CF61" s="563"/>
      <c r="CG61" s="563"/>
      <c r="CH61" s="563"/>
      <c r="CI61" s="563"/>
      <c r="CJ61" s="563"/>
      <c r="CK61" s="563"/>
      <c r="CL61" s="563"/>
      <c r="CM61" s="563"/>
      <c r="CN61" s="563"/>
      <c r="CO61" s="563"/>
      <c r="CP61" s="563"/>
      <c r="CQ61" s="563"/>
      <c r="CR61" s="563"/>
      <c r="CS61" s="563"/>
      <c r="CT61" s="563"/>
      <c r="CU61" s="563"/>
      <c r="CV61" s="563"/>
      <c r="CW61" s="563"/>
      <c r="CX61" s="563"/>
      <c r="CY61" s="563"/>
      <c r="CZ61" s="563"/>
      <c r="DA61" s="563"/>
      <c r="DB61" s="563"/>
      <c r="DC61" s="563"/>
      <c r="DD61" s="563"/>
      <c r="DE61" s="563"/>
      <c r="DF61" s="563"/>
      <c r="DG61" s="563"/>
      <c r="DH61" s="563"/>
      <c r="DI61" s="563"/>
      <c r="DJ61" s="563"/>
      <c r="DK61" s="563"/>
      <c r="DL61" s="563"/>
      <c r="DM61" s="563"/>
      <c r="DN61" s="563"/>
      <c r="DO61" s="563"/>
      <c r="DP61" s="563"/>
      <c r="DQ61" s="563"/>
      <c r="DR61" s="563"/>
      <c r="DS61" s="563"/>
      <c r="DT61" s="563"/>
      <c r="DU61" s="563"/>
      <c r="DV61" s="563"/>
      <c r="DW61" s="563"/>
      <c r="DX61" s="563"/>
      <c r="DY61" s="563"/>
      <c r="DZ61" s="563"/>
      <c r="EA61" s="563"/>
      <c r="EB61" s="563"/>
      <c r="EC61" s="563"/>
      <c r="ED61" s="563"/>
      <c r="EE61" s="563"/>
      <c r="EF61" s="563"/>
      <c r="EG61" s="563"/>
      <c r="EH61" s="563"/>
      <c r="EI61" s="563"/>
      <c r="EJ61" s="563"/>
      <c r="EK61" s="563"/>
      <c r="EL61" s="563"/>
      <c r="EM61" s="563"/>
      <c r="EN61" s="563"/>
      <c r="EO61" s="563"/>
      <c r="EP61" s="563"/>
      <c r="EQ61" s="563"/>
      <c r="ER61" s="563"/>
    </row>
    <row r="62" spans="1:148" s="561" customFormat="1" ht="15.75" customHeight="1" x14ac:dyDescent="0.25">
      <c r="A62" s="1232" t="s">
        <v>86</v>
      </c>
      <c r="B62" s="1233"/>
      <c r="C62" s="1234"/>
      <c r="D62" s="1284">
        <v>2013</v>
      </c>
      <c r="E62" s="1284">
        <v>2014</v>
      </c>
      <c r="F62" s="1284">
        <v>2015</v>
      </c>
      <c r="G62" s="1284">
        <v>2016</v>
      </c>
      <c r="H62" s="1287">
        <v>2017</v>
      </c>
      <c r="I62" s="1287">
        <v>2018</v>
      </c>
      <c r="J62" s="1287">
        <v>2019</v>
      </c>
      <c r="K62" s="1324">
        <v>2020</v>
      </c>
      <c r="L62" s="1269" t="s">
        <v>679</v>
      </c>
      <c r="M62" s="1270"/>
      <c r="N62" s="1270"/>
      <c r="O62" s="1270"/>
      <c r="P62" s="1270"/>
      <c r="Q62" s="1290"/>
      <c r="R62" s="1232" t="s">
        <v>849</v>
      </c>
      <c r="S62" s="1233"/>
      <c r="T62" s="1234"/>
      <c r="X62" s="746"/>
      <c r="Y62" s="746"/>
      <c r="Z62" s="746"/>
      <c r="AA62" s="746"/>
      <c r="AB62" s="746"/>
      <c r="AC62" s="746"/>
      <c r="AD62" s="746"/>
      <c r="AE62" s="746"/>
      <c r="AF62" s="746"/>
      <c r="AG62" s="746"/>
      <c r="AH62" s="746"/>
      <c r="AI62" s="746"/>
      <c r="AJ62" s="746"/>
    </row>
    <row r="63" spans="1:148" s="561" customFormat="1" ht="15.75" x14ac:dyDescent="0.25">
      <c r="A63" s="1235"/>
      <c r="B63" s="1236"/>
      <c r="C63" s="1237"/>
      <c r="D63" s="1285"/>
      <c r="E63" s="1285"/>
      <c r="F63" s="1285"/>
      <c r="G63" s="1285"/>
      <c r="H63" s="1288"/>
      <c r="I63" s="1288"/>
      <c r="J63" s="1288"/>
      <c r="K63" s="1325"/>
      <c r="L63" s="1291"/>
      <c r="M63" s="1292"/>
      <c r="N63" s="1292"/>
      <c r="O63" s="1292"/>
      <c r="P63" s="1292"/>
      <c r="Q63" s="1293"/>
      <c r="R63" s="1235"/>
      <c r="S63" s="1236"/>
      <c r="T63" s="1237"/>
      <c r="X63" s="746"/>
      <c r="Y63" s="562"/>
      <c r="Z63" s="562"/>
      <c r="AA63" s="562"/>
      <c r="AB63" s="562"/>
      <c r="AC63" s="562"/>
      <c r="AD63" s="562"/>
      <c r="AE63" s="562"/>
      <c r="AF63" s="562"/>
      <c r="AG63" s="562"/>
      <c r="AH63" s="562"/>
      <c r="AI63" s="562"/>
      <c r="AJ63" s="562"/>
    </row>
    <row r="64" spans="1:148" s="561" customFormat="1" ht="15.75" x14ac:dyDescent="0.25">
      <c r="A64" s="1235"/>
      <c r="B64" s="1236"/>
      <c r="C64" s="1237"/>
      <c r="D64" s="1285"/>
      <c r="E64" s="1285"/>
      <c r="F64" s="1285"/>
      <c r="G64" s="1285"/>
      <c r="H64" s="1288"/>
      <c r="I64" s="1288"/>
      <c r="J64" s="1288"/>
      <c r="K64" s="1325"/>
      <c r="L64" s="1294" t="s">
        <v>3</v>
      </c>
      <c r="M64" s="1296" t="s">
        <v>4</v>
      </c>
      <c r="N64" s="1296" t="s">
        <v>12</v>
      </c>
      <c r="O64" s="1296" t="s">
        <v>5</v>
      </c>
      <c r="P64" s="1296" t="s">
        <v>14</v>
      </c>
      <c r="Q64" s="1298" t="s">
        <v>15</v>
      </c>
      <c r="R64" s="1235"/>
      <c r="S64" s="1236"/>
      <c r="T64" s="1237"/>
      <c r="X64" s="746"/>
      <c r="Y64" s="562"/>
      <c r="Z64" s="562"/>
      <c r="AA64" s="562"/>
      <c r="AB64" s="562"/>
      <c r="AC64" s="562"/>
      <c r="AD64" s="562"/>
      <c r="AE64" s="562"/>
      <c r="AF64" s="562"/>
      <c r="AG64" s="562"/>
      <c r="AH64" s="562"/>
      <c r="AI64" s="562"/>
      <c r="AJ64" s="562"/>
    </row>
    <row r="65" spans="1:36" s="561" customFormat="1" ht="16.5" thickBot="1" x14ac:dyDescent="0.3">
      <c r="A65" s="1235"/>
      <c r="B65" s="1236"/>
      <c r="C65" s="1237"/>
      <c r="D65" s="1286"/>
      <c r="E65" s="1286"/>
      <c r="F65" s="1286"/>
      <c r="G65" s="1286"/>
      <c r="H65" s="1289"/>
      <c r="I65" s="1289"/>
      <c r="J65" s="1289"/>
      <c r="K65" s="1326"/>
      <c r="L65" s="1295"/>
      <c r="M65" s="1297"/>
      <c r="N65" s="1297"/>
      <c r="O65" s="1297"/>
      <c r="P65" s="1297"/>
      <c r="Q65" s="1299"/>
      <c r="R65" s="1238"/>
      <c r="S65" s="1239"/>
      <c r="T65" s="1240"/>
      <c r="X65" s="745"/>
      <c r="Y65" s="745"/>
      <c r="Z65" s="745"/>
      <c r="AA65" s="745"/>
      <c r="AB65" s="745"/>
      <c r="AC65" s="745"/>
      <c r="AD65" s="745"/>
      <c r="AE65" s="745"/>
      <c r="AF65" s="745"/>
      <c r="AG65" s="745"/>
      <c r="AH65" s="745"/>
      <c r="AI65" s="745"/>
      <c r="AJ65" s="745"/>
    </row>
    <row r="66" spans="1:36" s="561" customFormat="1" ht="15.75" customHeight="1" x14ac:dyDescent="0.25">
      <c r="A66" s="1330" t="s">
        <v>613</v>
      </c>
      <c r="B66" s="1331"/>
      <c r="C66" s="1332"/>
      <c r="D66" s="1339">
        <v>104.8</v>
      </c>
      <c r="E66" s="1339">
        <v>109.46</v>
      </c>
      <c r="F66" s="1339">
        <v>110.56</v>
      </c>
      <c r="G66" s="1339">
        <v>104.69</v>
      </c>
      <c r="H66" s="1342">
        <v>101.61</v>
      </c>
      <c r="I66" s="1349">
        <v>104.29</v>
      </c>
      <c r="J66" s="1349">
        <v>103.83</v>
      </c>
      <c r="K66" s="1327">
        <v>104.7</v>
      </c>
      <c r="L66" s="859">
        <v>100.58</v>
      </c>
      <c r="M66" s="860">
        <v>100.89</v>
      </c>
      <c r="N66" s="860">
        <v>100.41</v>
      </c>
      <c r="O66" s="860">
        <v>100.79</v>
      </c>
      <c r="P66" s="860">
        <v>100.96</v>
      </c>
      <c r="Q66" s="880">
        <v>100.5</v>
      </c>
      <c r="R66" s="1274">
        <v>104.91</v>
      </c>
      <c r="S66" s="1275"/>
      <c r="T66" s="1276"/>
      <c r="X66" s="745"/>
      <c r="Y66" s="565"/>
      <c r="Z66" s="565"/>
      <c r="AA66" s="565"/>
      <c r="AB66" s="565"/>
      <c r="AC66" s="565"/>
      <c r="AD66" s="565"/>
      <c r="AE66" s="565"/>
      <c r="AF66" s="565"/>
      <c r="AG66" s="565"/>
      <c r="AH66" s="565"/>
      <c r="AI66" s="565"/>
      <c r="AJ66" s="565"/>
    </row>
    <row r="67" spans="1:36" s="561" customFormat="1" ht="15.75" x14ac:dyDescent="0.25">
      <c r="A67" s="1333"/>
      <c r="B67" s="1334"/>
      <c r="C67" s="1335"/>
      <c r="D67" s="1340"/>
      <c r="E67" s="1340"/>
      <c r="F67" s="1340"/>
      <c r="G67" s="1340"/>
      <c r="H67" s="1343"/>
      <c r="I67" s="1350"/>
      <c r="J67" s="1350"/>
      <c r="K67" s="1328"/>
      <c r="L67" s="862" t="s">
        <v>71</v>
      </c>
      <c r="M67" s="863" t="s">
        <v>76</v>
      </c>
      <c r="N67" s="863" t="s">
        <v>77</v>
      </c>
      <c r="O67" s="863" t="s">
        <v>78</v>
      </c>
      <c r="P67" s="863" t="s">
        <v>79</v>
      </c>
      <c r="Q67" s="881" t="s">
        <v>80</v>
      </c>
      <c r="R67" s="1277"/>
      <c r="S67" s="1278"/>
      <c r="T67" s="1279"/>
      <c r="X67" s="745"/>
      <c r="Y67" s="565"/>
      <c r="Z67" s="565"/>
      <c r="AA67" s="565"/>
      <c r="AB67" s="565"/>
      <c r="AC67" s="565"/>
      <c r="AD67" s="565"/>
      <c r="AE67" s="565"/>
      <c r="AF67" s="565"/>
      <c r="AG67" s="565"/>
      <c r="AH67" s="565"/>
      <c r="AI67" s="565"/>
      <c r="AJ67" s="565"/>
    </row>
    <row r="68" spans="1:36" s="561" customFormat="1" ht="16.5" thickBot="1" x14ac:dyDescent="0.3">
      <c r="A68" s="1336"/>
      <c r="B68" s="1337"/>
      <c r="C68" s="1338"/>
      <c r="D68" s="1341"/>
      <c r="E68" s="1341"/>
      <c r="F68" s="1341"/>
      <c r="G68" s="1341"/>
      <c r="H68" s="1344"/>
      <c r="I68" s="1351"/>
      <c r="J68" s="1351"/>
      <c r="K68" s="1329"/>
      <c r="L68" s="865">
        <v>100.63</v>
      </c>
      <c r="M68" s="866">
        <v>100.03</v>
      </c>
      <c r="N68" s="866"/>
      <c r="O68" s="866"/>
      <c r="P68" s="866"/>
      <c r="Q68" s="882"/>
      <c r="R68" s="1277"/>
      <c r="S68" s="1278"/>
      <c r="T68" s="1279"/>
    </row>
    <row r="69" spans="1:36" s="561" customFormat="1" ht="15.75" x14ac:dyDescent="0.25">
      <c r="A69" s="1364" t="s">
        <v>87</v>
      </c>
      <c r="B69" s="1365"/>
      <c r="C69" s="1366"/>
      <c r="D69" s="1301">
        <v>104.67</v>
      </c>
      <c r="E69" s="1301">
        <v>109.88</v>
      </c>
      <c r="F69" s="1301">
        <v>112.05</v>
      </c>
      <c r="G69" s="1301">
        <v>105.26</v>
      </c>
      <c r="H69" s="1304">
        <v>101.42</v>
      </c>
      <c r="I69" s="1307">
        <v>104.51</v>
      </c>
      <c r="J69" s="1307">
        <v>103.24</v>
      </c>
      <c r="K69" s="1367">
        <v>105.9</v>
      </c>
      <c r="L69" s="862" t="s">
        <v>3</v>
      </c>
      <c r="M69" s="863" t="s">
        <v>4</v>
      </c>
      <c r="N69" s="863" t="s">
        <v>12</v>
      </c>
      <c r="O69" s="863" t="s">
        <v>5</v>
      </c>
      <c r="P69" s="863" t="s">
        <v>14</v>
      </c>
      <c r="Q69" s="881" t="s">
        <v>15</v>
      </c>
      <c r="R69" s="1274">
        <v>105.38</v>
      </c>
      <c r="S69" s="1275"/>
      <c r="T69" s="1276"/>
    </row>
    <row r="70" spans="1:36" s="561" customFormat="1" ht="15.75" x14ac:dyDescent="0.25">
      <c r="A70" s="1358"/>
      <c r="B70" s="1359"/>
      <c r="C70" s="1360"/>
      <c r="D70" s="1302"/>
      <c r="E70" s="1302"/>
      <c r="F70" s="1302"/>
      <c r="G70" s="1302"/>
      <c r="H70" s="1305"/>
      <c r="I70" s="1308"/>
      <c r="J70" s="1308"/>
      <c r="K70" s="1368"/>
      <c r="L70" s="871">
        <v>100.74</v>
      </c>
      <c r="M70" s="872">
        <v>101.02</v>
      </c>
      <c r="N70" s="872">
        <v>100.62</v>
      </c>
      <c r="O70" s="872">
        <v>100.97</v>
      </c>
      <c r="P70" s="872">
        <v>100.98</v>
      </c>
      <c r="Q70" s="883">
        <v>100.53</v>
      </c>
      <c r="R70" s="1277"/>
      <c r="S70" s="1278"/>
      <c r="T70" s="1279"/>
    </row>
    <row r="71" spans="1:36" s="561" customFormat="1" ht="15.75" x14ac:dyDescent="0.25">
      <c r="A71" s="1358"/>
      <c r="B71" s="1359"/>
      <c r="C71" s="1360"/>
      <c r="D71" s="1302"/>
      <c r="E71" s="1302"/>
      <c r="F71" s="1302"/>
      <c r="G71" s="1302"/>
      <c r="H71" s="1305"/>
      <c r="I71" s="1308"/>
      <c r="J71" s="1308"/>
      <c r="K71" s="1368"/>
      <c r="L71" s="862" t="s">
        <v>71</v>
      </c>
      <c r="M71" s="863" t="s">
        <v>76</v>
      </c>
      <c r="N71" s="863" t="s">
        <v>77</v>
      </c>
      <c r="O71" s="863" t="s">
        <v>78</v>
      </c>
      <c r="P71" s="863" t="s">
        <v>79</v>
      </c>
      <c r="Q71" s="881" t="s">
        <v>80</v>
      </c>
      <c r="R71" s="1277"/>
      <c r="S71" s="1278"/>
      <c r="T71" s="1279"/>
    </row>
    <row r="72" spans="1:36" s="561" customFormat="1" ht="16.5" thickBot="1" x14ac:dyDescent="0.3">
      <c r="A72" s="1361"/>
      <c r="B72" s="1362"/>
      <c r="C72" s="1363"/>
      <c r="D72" s="1303"/>
      <c r="E72" s="1303"/>
      <c r="F72" s="1303"/>
      <c r="G72" s="1303"/>
      <c r="H72" s="1306"/>
      <c r="I72" s="1309"/>
      <c r="J72" s="1309"/>
      <c r="K72" s="1369"/>
      <c r="L72" s="874">
        <v>100.47</v>
      </c>
      <c r="M72" s="875">
        <v>99.94</v>
      </c>
      <c r="N72" s="875"/>
      <c r="O72" s="875"/>
      <c r="P72" s="875"/>
      <c r="Q72" s="884"/>
      <c r="R72" s="1277"/>
      <c r="S72" s="1278"/>
      <c r="T72" s="1279"/>
    </row>
    <row r="73" spans="1:36" s="561" customFormat="1" ht="15.75" x14ac:dyDescent="0.25">
      <c r="A73" s="1358" t="s">
        <v>85</v>
      </c>
      <c r="B73" s="1359"/>
      <c r="C73" s="1360"/>
      <c r="D73" s="1301">
        <v>105.16</v>
      </c>
      <c r="E73" s="1301">
        <v>108.32</v>
      </c>
      <c r="F73" s="1301">
        <v>106.89</v>
      </c>
      <c r="G73" s="1301">
        <v>103.23</v>
      </c>
      <c r="H73" s="1304">
        <v>102.01</v>
      </c>
      <c r="I73" s="1307">
        <v>103.72</v>
      </c>
      <c r="J73" s="1307">
        <v>105.33</v>
      </c>
      <c r="K73" s="1367">
        <v>101.7</v>
      </c>
      <c r="L73" s="868" t="s">
        <v>3</v>
      </c>
      <c r="M73" s="869" t="s">
        <v>4</v>
      </c>
      <c r="N73" s="869" t="s">
        <v>12</v>
      </c>
      <c r="O73" s="869" t="s">
        <v>5</v>
      </c>
      <c r="P73" s="869" t="s">
        <v>14</v>
      </c>
      <c r="Q73" s="885" t="s">
        <v>15</v>
      </c>
      <c r="R73" s="1274">
        <v>103.55</v>
      </c>
      <c r="S73" s="1275"/>
      <c r="T73" s="1276"/>
    </row>
    <row r="74" spans="1:36" s="561" customFormat="1" ht="15.75" x14ac:dyDescent="0.25">
      <c r="A74" s="1358"/>
      <c r="B74" s="1359"/>
      <c r="C74" s="1360"/>
      <c r="D74" s="1302"/>
      <c r="E74" s="1302"/>
      <c r="F74" s="1302"/>
      <c r="G74" s="1302"/>
      <c r="H74" s="1305"/>
      <c r="I74" s="1308"/>
      <c r="J74" s="1308"/>
      <c r="K74" s="1368"/>
      <c r="L74" s="871">
        <v>100.14</v>
      </c>
      <c r="M74" s="872">
        <v>100.54</v>
      </c>
      <c r="N74" s="872">
        <v>99.83</v>
      </c>
      <c r="O74" s="872">
        <v>100.31</v>
      </c>
      <c r="P74" s="872">
        <v>100.91</v>
      </c>
      <c r="Q74" s="883">
        <v>100.41</v>
      </c>
      <c r="R74" s="1277"/>
      <c r="S74" s="1278"/>
      <c r="T74" s="1279"/>
    </row>
    <row r="75" spans="1:36" s="561" customFormat="1" ht="15.75" x14ac:dyDescent="0.25">
      <c r="A75" s="1358"/>
      <c r="B75" s="1359"/>
      <c r="C75" s="1360"/>
      <c r="D75" s="1302"/>
      <c r="E75" s="1302"/>
      <c r="F75" s="1302"/>
      <c r="G75" s="1302"/>
      <c r="H75" s="1305"/>
      <c r="I75" s="1308"/>
      <c r="J75" s="1308"/>
      <c r="K75" s="1368"/>
      <c r="L75" s="862" t="s">
        <v>71</v>
      </c>
      <c r="M75" s="863" t="s">
        <v>76</v>
      </c>
      <c r="N75" s="863" t="s">
        <v>77</v>
      </c>
      <c r="O75" s="863" t="s">
        <v>78</v>
      </c>
      <c r="P75" s="863" t="s">
        <v>79</v>
      </c>
      <c r="Q75" s="881" t="s">
        <v>80</v>
      </c>
      <c r="R75" s="1277"/>
      <c r="S75" s="1278"/>
      <c r="T75" s="1279"/>
    </row>
    <row r="76" spans="1:36" s="561" customFormat="1" ht="16.5" thickBot="1" x14ac:dyDescent="0.3">
      <c r="A76" s="1361"/>
      <c r="B76" s="1362"/>
      <c r="C76" s="1363"/>
      <c r="D76" s="1303"/>
      <c r="E76" s="1303"/>
      <c r="F76" s="1303"/>
      <c r="G76" s="1303"/>
      <c r="H76" s="1306"/>
      <c r="I76" s="1309"/>
      <c r="J76" s="1309"/>
      <c r="K76" s="1369"/>
      <c r="L76" s="874">
        <v>101.07</v>
      </c>
      <c r="M76" s="875">
        <v>100.29</v>
      </c>
      <c r="N76" s="875"/>
      <c r="O76" s="875"/>
      <c r="P76" s="875"/>
      <c r="Q76" s="886"/>
      <c r="R76" s="1280"/>
      <c r="S76" s="1281"/>
      <c r="T76" s="1282"/>
    </row>
    <row r="77" spans="1:36" s="561" customFormat="1" ht="15.75" x14ac:dyDescent="0.25">
      <c r="B77" s="898"/>
      <c r="C77" s="898"/>
      <c r="D77" s="898"/>
    </row>
    <row r="78" spans="1:36" s="561" customFormat="1" ht="16.5" thickBot="1" x14ac:dyDescent="0.3">
      <c r="A78" s="1283" t="s">
        <v>634</v>
      </c>
      <c r="B78" s="1283"/>
      <c r="C78" s="1283"/>
      <c r="D78" s="1283"/>
      <c r="E78" s="1283"/>
      <c r="F78" s="1283"/>
      <c r="G78" s="1283"/>
      <c r="H78" s="1283"/>
      <c r="I78" s="1283"/>
      <c r="J78" s="1283"/>
      <c r="K78" s="1283"/>
      <c r="L78" s="1283"/>
      <c r="M78" s="1283"/>
      <c r="N78" s="1283"/>
      <c r="O78" s="1283"/>
      <c r="P78" s="1283"/>
      <c r="Q78" s="1283"/>
      <c r="R78" s="1283"/>
      <c r="S78" s="1283"/>
      <c r="T78" s="1283"/>
    </row>
    <row r="79" spans="1:36" s="561" customFormat="1" ht="15.75" customHeight="1" x14ac:dyDescent="0.25">
      <c r="A79" s="1232" t="s">
        <v>86</v>
      </c>
      <c r="B79" s="1233"/>
      <c r="C79" s="1234"/>
      <c r="D79" s="1284">
        <v>2013</v>
      </c>
      <c r="E79" s="1284">
        <v>2014</v>
      </c>
      <c r="F79" s="1284">
        <v>2015</v>
      </c>
      <c r="G79" s="1284">
        <v>2016</v>
      </c>
      <c r="H79" s="1287">
        <v>2017</v>
      </c>
      <c r="I79" s="1287">
        <v>2018</v>
      </c>
      <c r="J79" s="1287">
        <v>2019</v>
      </c>
      <c r="K79" s="1324">
        <v>2020</v>
      </c>
      <c r="L79" s="1269">
        <v>2021</v>
      </c>
      <c r="M79" s="1270"/>
      <c r="N79" s="1270"/>
      <c r="O79" s="1270"/>
      <c r="P79" s="1270"/>
      <c r="Q79" s="1290"/>
      <c r="R79" s="1232" t="s">
        <v>848</v>
      </c>
      <c r="S79" s="1233"/>
      <c r="T79" s="1234"/>
    </row>
    <row r="80" spans="1:36" s="561" customFormat="1" ht="15.75" x14ac:dyDescent="0.25">
      <c r="A80" s="1235"/>
      <c r="B80" s="1236"/>
      <c r="C80" s="1237"/>
      <c r="D80" s="1285"/>
      <c r="E80" s="1285"/>
      <c r="F80" s="1285"/>
      <c r="G80" s="1285"/>
      <c r="H80" s="1288"/>
      <c r="I80" s="1288"/>
      <c r="J80" s="1288"/>
      <c r="K80" s="1325"/>
      <c r="L80" s="1291"/>
      <c r="M80" s="1292"/>
      <c r="N80" s="1292"/>
      <c r="O80" s="1292"/>
      <c r="P80" s="1292"/>
      <c r="Q80" s="1293"/>
      <c r="R80" s="1235"/>
      <c r="S80" s="1236"/>
      <c r="T80" s="1237"/>
    </row>
    <row r="81" spans="1:20" s="561" customFormat="1" ht="15.75" x14ac:dyDescent="0.25">
      <c r="A81" s="1235"/>
      <c r="B81" s="1236"/>
      <c r="C81" s="1237"/>
      <c r="D81" s="1285"/>
      <c r="E81" s="1285"/>
      <c r="F81" s="1285"/>
      <c r="G81" s="1285"/>
      <c r="H81" s="1288"/>
      <c r="I81" s="1288"/>
      <c r="J81" s="1288"/>
      <c r="K81" s="1325"/>
      <c r="L81" s="1294" t="s">
        <v>3</v>
      </c>
      <c r="M81" s="1296" t="s">
        <v>4</v>
      </c>
      <c r="N81" s="1296" t="s">
        <v>12</v>
      </c>
      <c r="O81" s="1296" t="s">
        <v>5</v>
      </c>
      <c r="P81" s="1296" t="s">
        <v>14</v>
      </c>
      <c r="Q81" s="1298" t="s">
        <v>15</v>
      </c>
      <c r="R81" s="1235"/>
      <c r="S81" s="1236"/>
      <c r="T81" s="1237"/>
    </row>
    <row r="82" spans="1:20" s="561" customFormat="1" ht="16.5" thickBot="1" x14ac:dyDescent="0.3">
      <c r="A82" s="1235"/>
      <c r="B82" s="1236"/>
      <c r="C82" s="1237"/>
      <c r="D82" s="1286"/>
      <c r="E82" s="1286"/>
      <c r="F82" s="1286"/>
      <c r="G82" s="1286"/>
      <c r="H82" s="1289"/>
      <c r="I82" s="1289"/>
      <c r="J82" s="1289"/>
      <c r="K82" s="1326"/>
      <c r="L82" s="1295"/>
      <c r="M82" s="1297"/>
      <c r="N82" s="1297"/>
      <c r="O82" s="1297"/>
      <c r="P82" s="1297"/>
      <c r="Q82" s="1299"/>
      <c r="R82" s="1238"/>
      <c r="S82" s="1239"/>
      <c r="T82" s="1240"/>
    </row>
    <row r="83" spans="1:20" s="561" customFormat="1" ht="15.75" x14ac:dyDescent="0.25">
      <c r="A83" s="1330" t="s">
        <v>635</v>
      </c>
      <c r="B83" s="1331"/>
      <c r="C83" s="1332"/>
      <c r="D83" s="1383">
        <v>106.76</v>
      </c>
      <c r="E83" s="1301">
        <v>107.82</v>
      </c>
      <c r="F83" s="1301">
        <v>115.53</v>
      </c>
      <c r="G83" s="1301">
        <v>107.05</v>
      </c>
      <c r="H83" s="1301">
        <v>103.68</v>
      </c>
      <c r="I83" s="1386">
        <v>102.87</v>
      </c>
      <c r="J83" s="1349">
        <v>104.46</v>
      </c>
      <c r="K83" s="1327">
        <v>103.4</v>
      </c>
      <c r="L83" s="859">
        <v>105.19</v>
      </c>
      <c r="M83" s="860">
        <v>105.43</v>
      </c>
      <c r="N83" s="860">
        <v>105.55</v>
      </c>
      <c r="O83" s="860">
        <v>105.55</v>
      </c>
      <c r="P83" s="860">
        <v>105.64</v>
      </c>
      <c r="Q83" s="880">
        <v>105.79</v>
      </c>
      <c r="R83" s="1274">
        <v>105.89</v>
      </c>
      <c r="S83" s="1275"/>
      <c r="T83" s="1276"/>
    </row>
    <row r="84" spans="1:20" s="561" customFormat="1" ht="15.75" x14ac:dyDescent="0.25">
      <c r="A84" s="1333"/>
      <c r="B84" s="1334"/>
      <c r="C84" s="1335"/>
      <c r="D84" s="1384"/>
      <c r="E84" s="1302"/>
      <c r="F84" s="1302"/>
      <c r="G84" s="1302"/>
      <c r="H84" s="1302"/>
      <c r="I84" s="1387"/>
      <c r="J84" s="1350"/>
      <c r="K84" s="1328"/>
      <c r="L84" s="887" t="s">
        <v>71</v>
      </c>
      <c r="M84" s="888" t="s">
        <v>76</v>
      </c>
      <c r="N84" s="888" t="s">
        <v>77</v>
      </c>
      <c r="O84" s="888" t="s">
        <v>78</v>
      </c>
      <c r="P84" s="888" t="s">
        <v>79</v>
      </c>
      <c r="Q84" s="889" t="s">
        <v>80</v>
      </c>
      <c r="R84" s="1277"/>
      <c r="S84" s="1278"/>
      <c r="T84" s="1279"/>
    </row>
    <row r="85" spans="1:20" s="561" customFormat="1" ht="16.5" thickBot="1" x14ac:dyDescent="0.3">
      <c r="A85" s="1336"/>
      <c r="B85" s="1337"/>
      <c r="C85" s="1338"/>
      <c r="D85" s="1385"/>
      <c r="E85" s="1303"/>
      <c r="F85" s="1303"/>
      <c r="G85" s="1303"/>
      <c r="H85" s="1303"/>
      <c r="I85" s="1388"/>
      <c r="J85" s="1351"/>
      <c r="K85" s="1329"/>
      <c r="L85" s="890">
        <v>105.88</v>
      </c>
      <c r="M85" s="891">
        <v>105.98</v>
      </c>
      <c r="N85" s="891"/>
      <c r="O85" s="891"/>
      <c r="P85" s="891"/>
      <c r="Q85" s="886"/>
      <c r="R85" s="1277"/>
      <c r="S85" s="1278"/>
      <c r="T85" s="1279"/>
    </row>
    <row r="86" spans="1:20" s="561" customFormat="1" ht="15.75" x14ac:dyDescent="0.25">
      <c r="A86" s="1364" t="s">
        <v>87</v>
      </c>
      <c r="B86" s="1365"/>
      <c r="C86" s="1366"/>
      <c r="D86" s="1383">
        <v>106.29</v>
      </c>
      <c r="E86" s="1301">
        <v>107.74</v>
      </c>
      <c r="F86" s="1301">
        <v>116.6</v>
      </c>
      <c r="G86" s="1301">
        <v>107.09</v>
      </c>
      <c r="H86" s="1301">
        <v>103.5</v>
      </c>
      <c r="I86" s="1307">
        <v>102.52</v>
      </c>
      <c r="J86" s="1307">
        <v>104.46</v>
      </c>
      <c r="K86" s="1367">
        <v>103.6</v>
      </c>
      <c r="L86" s="887" t="s">
        <v>3</v>
      </c>
      <c r="M86" s="888" t="s">
        <v>4</v>
      </c>
      <c r="N86" s="888" t="s">
        <v>12</v>
      </c>
      <c r="O86" s="888" t="s">
        <v>5</v>
      </c>
      <c r="P86" s="888" t="s">
        <v>14</v>
      </c>
      <c r="Q86" s="889" t="s">
        <v>15</v>
      </c>
      <c r="R86" s="1274">
        <v>106.98</v>
      </c>
      <c r="S86" s="1275"/>
      <c r="T86" s="1276"/>
    </row>
    <row r="87" spans="1:20" s="561" customFormat="1" ht="15.75" x14ac:dyDescent="0.25">
      <c r="A87" s="1358"/>
      <c r="B87" s="1359"/>
      <c r="C87" s="1360"/>
      <c r="D87" s="1384"/>
      <c r="E87" s="1302"/>
      <c r="F87" s="1302"/>
      <c r="G87" s="1302"/>
      <c r="H87" s="1302"/>
      <c r="I87" s="1308"/>
      <c r="J87" s="1308"/>
      <c r="K87" s="1368"/>
      <c r="L87" s="871">
        <v>106.1</v>
      </c>
      <c r="M87" s="872">
        <v>106.42</v>
      </c>
      <c r="N87" s="872">
        <v>106.54</v>
      </c>
      <c r="O87" s="872">
        <v>106.49</v>
      </c>
      <c r="P87" s="872">
        <v>106.6</v>
      </c>
      <c r="Q87" s="883">
        <v>106.75</v>
      </c>
      <c r="R87" s="1277"/>
      <c r="S87" s="1278"/>
      <c r="T87" s="1279"/>
    </row>
    <row r="88" spans="1:20" s="561" customFormat="1" ht="15.75" x14ac:dyDescent="0.25">
      <c r="A88" s="1358"/>
      <c r="B88" s="1359"/>
      <c r="C88" s="1360"/>
      <c r="D88" s="1384"/>
      <c r="E88" s="1302"/>
      <c r="F88" s="1302"/>
      <c r="G88" s="1302"/>
      <c r="H88" s="1302"/>
      <c r="I88" s="1308"/>
      <c r="J88" s="1308"/>
      <c r="K88" s="1368"/>
      <c r="L88" s="887" t="s">
        <v>71</v>
      </c>
      <c r="M88" s="888" t="s">
        <v>76</v>
      </c>
      <c r="N88" s="888" t="s">
        <v>77</v>
      </c>
      <c r="O88" s="888" t="s">
        <v>78</v>
      </c>
      <c r="P88" s="888" t="s">
        <v>79</v>
      </c>
      <c r="Q88" s="889" t="s">
        <v>80</v>
      </c>
      <c r="R88" s="1277"/>
      <c r="S88" s="1278"/>
      <c r="T88" s="1279"/>
    </row>
    <row r="89" spans="1:20" s="561" customFormat="1" ht="16.5" thickBot="1" x14ac:dyDescent="0.3">
      <c r="A89" s="1361"/>
      <c r="B89" s="1362"/>
      <c r="C89" s="1363"/>
      <c r="D89" s="1385"/>
      <c r="E89" s="1303"/>
      <c r="F89" s="1303"/>
      <c r="G89" s="1303"/>
      <c r="H89" s="1303"/>
      <c r="I89" s="1309"/>
      <c r="J89" s="1309"/>
      <c r="K89" s="1369"/>
      <c r="L89" s="892">
        <v>106.86</v>
      </c>
      <c r="M89" s="893">
        <v>106.98</v>
      </c>
      <c r="N89" s="893"/>
      <c r="O89" s="893"/>
      <c r="P89" s="893"/>
      <c r="Q89" s="894"/>
      <c r="R89" s="1277"/>
      <c r="S89" s="1278"/>
      <c r="T89" s="1279"/>
    </row>
    <row r="90" spans="1:20" s="561" customFormat="1" ht="15.75" x14ac:dyDescent="0.25">
      <c r="A90" s="1358" t="s">
        <v>85</v>
      </c>
      <c r="B90" s="1359"/>
      <c r="C90" s="1360"/>
      <c r="D90" s="1383">
        <v>108.06</v>
      </c>
      <c r="E90" s="1301">
        <v>108.08</v>
      </c>
      <c r="F90" s="1301">
        <v>112.43</v>
      </c>
      <c r="G90" s="1301">
        <v>106.92</v>
      </c>
      <c r="H90" s="1301">
        <v>104.2</v>
      </c>
      <c r="I90" s="1307">
        <v>103.89</v>
      </c>
      <c r="J90" s="1307">
        <v>104.55</v>
      </c>
      <c r="K90" s="1367">
        <v>102.7</v>
      </c>
      <c r="L90" s="895" t="s">
        <v>3</v>
      </c>
      <c r="M90" s="896" t="s">
        <v>4</v>
      </c>
      <c r="N90" s="896" t="s">
        <v>12</v>
      </c>
      <c r="O90" s="896" t="s">
        <v>5</v>
      </c>
      <c r="P90" s="896" t="s">
        <v>14</v>
      </c>
      <c r="Q90" s="897" t="s">
        <v>15</v>
      </c>
      <c r="R90" s="1274">
        <v>103.39</v>
      </c>
      <c r="S90" s="1275"/>
      <c r="T90" s="1276"/>
    </row>
    <row r="91" spans="1:20" s="561" customFormat="1" ht="15.75" x14ac:dyDescent="0.25">
      <c r="A91" s="1358"/>
      <c r="B91" s="1359"/>
      <c r="C91" s="1360"/>
      <c r="D91" s="1384"/>
      <c r="E91" s="1302"/>
      <c r="F91" s="1302"/>
      <c r="G91" s="1302"/>
      <c r="H91" s="1302"/>
      <c r="I91" s="1308"/>
      <c r="J91" s="1308"/>
      <c r="K91" s="1368"/>
      <c r="L91" s="871">
        <v>102.84</v>
      </c>
      <c r="M91" s="872">
        <v>102.88</v>
      </c>
      <c r="N91" s="872">
        <v>102.99</v>
      </c>
      <c r="O91" s="872">
        <v>103.06</v>
      </c>
      <c r="P91" s="872">
        <v>103.11</v>
      </c>
      <c r="Q91" s="883">
        <v>103.25</v>
      </c>
      <c r="R91" s="1277"/>
      <c r="S91" s="1278"/>
      <c r="T91" s="1279"/>
    </row>
    <row r="92" spans="1:20" s="561" customFormat="1" ht="15.75" x14ac:dyDescent="0.25">
      <c r="A92" s="1358"/>
      <c r="B92" s="1359"/>
      <c r="C92" s="1360"/>
      <c r="D92" s="1384"/>
      <c r="E92" s="1302"/>
      <c r="F92" s="1302"/>
      <c r="G92" s="1302"/>
      <c r="H92" s="1302"/>
      <c r="I92" s="1308"/>
      <c r="J92" s="1308"/>
      <c r="K92" s="1368"/>
      <c r="L92" s="887" t="s">
        <v>71</v>
      </c>
      <c r="M92" s="888" t="s">
        <v>76</v>
      </c>
      <c r="N92" s="888" t="s">
        <v>77</v>
      </c>
      <c r="O92" s="888" t="s">
        <v>78</v>
      </c>
      <c r="P92" s="888" t="s">
        <v>79</v>
      </c>
      <c r="Q92" s="889" t="s">
        <v>80</v>
      </c>
      <c r="R92" s="1277"/>
      <c r="S92" s="1278"/>
      <c r="T92" s="1279"/>
    </row>
    <row r="93" spans="1:20" s="561" customFormat="1" ht="16.5" thickBot="1" x14ac:dyDescent="0.3">
      <c r="A93" s="1361"/>
      <c r="B93" s="1362"/>
      <c r="C93" s="1363"/>
      <c r="D93" s="1385"/>
      <c r="E93" s="1303"/>
      <c r="F93" s="1303"/>
      <c r="G93" s="1303"/>
      <c r="H93" s="1303"/>
      <c r="I93" s="1309"/>
      <c r="J93" s="1309"/>
      <c r="K93" s="1369"/>
      <c r="L93" s="892">
        <v>103.33</v>
      </c>
      <c r="M93" s="893">
        <v>103.39</v>
      </c>
      <c r="N93" s="893"/>
      <c r="O93" s="893"/>
      <c r="P93" s="893"/>
      <c r="Q93" s="886"/>
      <c r="R93" s="1280"/>
      <c r="S93" s="1281"/>
      <c r="T93" s="1282"/>
    </row>
    <row r="94" spans="1:20" s="561" customFormat="1" ht="15.75" x14ac:dyDescent="0.25">
      <c r="A94" s="1345"/>
      <c r="B94" s="1345"/>
      <c r="C94" s="1345"/>
      <c r="D94" s="1345"/>
      <c r="E94" s="1345"/>
      <c r="F94" s="1345"/>
      <c r="G94" s="1345"/>
      <c r="H94" s="1345"/>
      <c r="I94" s="1345"/>
      <c r="J94" s="1345"/>
      <c r="K94" s="1345"/>
      <c r="L94" s="1345"/>
      <c r="M94" s="1345"/>
      <c r="N94" s="1345"/>
      <c r="O94" s="1345"/>
      <c r="P94" s="1345"/>
      <c r="Q94" s="1345"/>
      <c r="R94" s="1345"/>
      <c r="S94" s="1345"/>
      <c r="T94" s="1345"/>
    </row>
    <row r="95" spans="1:20" s="561" customFormat="1" ht="16.5" thickBot="1" x14ac:dyDescent="0.3">
      <c r="A95" s="1345" t="s">
        <v>636</v>
      </c>
      <c r="B95" s="1345"/>
      <c r="C95" s="1345"/>
      <c r="D95" s="1345"/>
      <c r="E95" s="1345"/>
      <c r="F95" s="1345"/>
      <c r="G95" s="1345"/>
      <c r="H95" s="1345"/>
      <c r="I95" s="1345"/>
      <c r="J95" s="1345"/>
      <c r="K95" s="1345"/>
      <c r="L95" s="1345"/>
      <c r="M95" s="1345"/>
      <c r="N95" s="1345"/>
      <c r="O95" s="1345"/>
      <c r="P95" s="1345"/>
      <c r="Q95" s="1345"/>
      <c r="R95" s="1345"/>
      <c r="S95" s="1345"/>
      <c r="T95" s="1345"/>
    </row>
    <row r="96" spans="1:20" s="561" customFormat="1" ht="15.75" customHeight="1" x14ac:dyDescent="0.25">
      <c r="A96" s="1232" t="s">
        <v>86</v>
      </c>
      <c r="B96" s="1233"/>
      <c r="C96" s="1234"/>
      <c r="D96" s="1284">
        <v>2013</v>
      </c>
      <c r="E96" s="1284">
        <v>2014</v>
      </c>
      <c r="F96" s="1284">
        <v>2015</v>
      </c>
      <c r="G96" s="1284">
        <v>2016</v>
      </c>
      <c r="H96" s="1287">
        <v>2017</v>
      </c>
      <c r="I96" s="1287">
        <v>2018</v>
      </c>
      <c r="J96" s="1287">
        <v>2019</v>
      </c>
      <c r="K96" s="1324">
        <v>2020</v>
      </c>
      <c r="L96" s="1269">
        <v>2021</v>
      </c>
      <c r="M96" s="1270"/>
      <c r="N96" s="1270"/>
      <c r="O96" s="1270"/>
      <c r="P96" s="1270"/>
      <c r="Q96" s="1290"/>
      <c r="R96" s="1232" t="s">
        <v>849</v>
      </c>
      <c r="S96" s="1233"/>
      <c r="T96" s="1234"/>
    </row>
    <row r="97" spans="1:20" s="561" customFormat="1" ht="15.75" x14ac:dyDescent="0.25">
      <c r="A97" s="1235"/>
      <c r="B97" s="1236"/>
      <c r="C97" s="1237"/>
      <c r="D97" s="1285"/>
      <c r="E97" s="1285"/>
      <c r="F97" s="1285"/>
      <c r="G97" s="1285"/>
      <c r="H97" s="1288"/>
      <c r="I97" s="1288"/>
      <c r="J97" s="1288"/>
      <c r="K97" s="1325"/>
      <c r="L97" s="1291"/>
      <c r="M97" s="1292"/>
      <c r="N97" s="1292"/>
      <c r="O97" s="1292"/>
      <c r="P97" s="1292"/>
      <c r="Q97" s="1293"/>
      <c r="R97" s="1235"/>
      <c r="S97" s="1236"/>
      <c r="T97" s="1237"/>
    </row>
    <row r="98" spans="1:20" s="561" customFormat="1" ht="15.75" x14ac:dyDescent="0.25">
      <c r="A98" s="1235"/>
      <c r="B98" s="1236"/>
      <c r="C98" s="1237"/>
      <c r="D98" s="1285"/>
      <c r="E98" s="1285"/>
      <c r="F98" s="1285"/>
      <c r="G98" s="1285"/>
      <c r="H98" s="1288"/>
      <c r="I98" s="1288"/>
      <c r="J98" s="1288"/>
      <c r="K98" s="1325"/>
      <c r="L98" s="1381" t="s">
        <v>3</v>
      </c>
      <c r="M98" s="1297" t="s">
        <v>4</v>
      </c>
      <c r="N98" s="1297" t="s">
        <v>12</v>
      </c>
      <c r="O98" s="1297" t="s">
        <v>5</v>
      </c>
      <c r="P98" s="1297" t="s">
        <v>14</v>
      </c>
      <c r="Q98" s="1389" t="s">
        <v>15</v>
      </c>
      <c r="R98" s="1235"/>
      <c r="S98" s="1236"/>
      <c r="T98" s="1237"/>
    </row>
    <row r="99" spans="1:20" s="561" customFormat="1" ht="16.5" thickBot="1" x14ac:dyDescent="0.3">
      <c r="A99" s="1238"/>
      <c r="B99" s="1239"/>
      <c r="C99" s="1240"/>
      <c r="D99" s="1286"/>
      <c r="E99" s="1286"/>
      <c r="F99" s="1286"/>
      <c r="G99" s="1286"/>
      <c r="H99" s="1289"/>
      <c r="I99" s="1289"/>
      <c r="J99" s="1289"/>
      <c r="K99" s="1326"/>
      <c r="L99" s="1382"/>
      <c r="M99" s="1300"/>
      <c r="N99" s="1300"/>
      <c r="O99" s="1300"/>
      <c r="P99" s="1300"/>
      <c r="Q99" s="1390"/>
      <c r="R99" s="1238"/>
      <c r="S99" s="1239"/>
      <c r="T99" s="1240"/>
    </row>
    <row r="100" spans="1:20" s="561" customFormat="1" ht="15.75" x14ac:dyDescent="0.25">
      <c r="A100" s="1330" t="s">
        <v>637</v>
      </c>
      <c r="B100" s="1331"/>
      <c r="C100" s="1332"/>
      <c r="D100" s="1339">
        <v>106.02</v>
      </c>
      <c r="E100" s="1339">
        <v>106.01</v>
      </c>
      <c r="F100" s="1339">
        <v>112.75</v>
      </c>
      <c r="G100" s="1339">
        <v>105.85</v>
      </c>
      <c r="H100" s="1339">
        <v>102.93</v>
      </c>
      <c r="I100" s="1349">
        <v>102.63</v>
      </c>
      <c r="J100" s="1304">
        <v>105</v>
      </c>
      <c r="K100" s="1367">
        <v>103.3</v>
      </c>
      <c r="L100" s="859">
        <v>105.05</v>
      </c>
      <c r="M100" s="860">
        <v>105.18</v>
      </c>
      <c r="N100" s="860">
        <v>105.29</v>
      </c>
      <c r="O100" s="860">
        <v>105.39</v>
      </c>
      <c r="P100" s="860">
        <v>105.63</v>
      </c>
      <c r="Q100" s="880">
        <v>105.86</v>
      </c>
      <c r="R100" s="1274">
        <v>106.22</v>
      </c>
      <c r="S100" s="1275"/>
      <c r="T100" s="1276"/>
    </row>
    <row r="101" spans="1:20" s="561" customFormat="1" ht="15.75" x14ac:dyDescent="0.25">
      <c r="A101" s="1333"/>
      <c r="B101" s="1334"/>
      <c r="C101" s="1335"/>
      <c r="D101" s="1340"/>
      <c r="E101" s="1340"/>
      <c r="F101" s="1340"/>
      <c r="G101" s="1340"/>
      <c r="H101" s="1340"/>
      <c r="I101" s="1350"/>
      <c r="J101" s="1305"/>
      <c r="K101" s="1368"/>
      <c r="L101" s="887" t="s">
        <v>71</v>
      </c>
      <c r="M101" s="888" t="s">
        <v>76</v>
      </c>
      <c r="N101" s="888" t="s">
        <v>77</v>
      </c>
      <c r="O101" s="888" t="s">
        <v>78</v>
      </c>
      <c r="P101" s="888" t="s">
        <v>79</v>
      </c>
      <c r="Q101" s="889" t="s">
        <v>80</v>
      </c>
      <c r="R101" s="1277"/>
      <c r="S101" s="1278"/>
      <c r="T101" s="1279"/>
    </row>
    <row r="102" spans="1:20" s="561" customFormat="1" ht="16.5" thickBot="1" x14ac:dyDescent="0.3">
      <c r="A102" s="1336"/>
      <c r="B102" s="1337"/>
      <c r="C102" s="1338"/>
      <c r="D102" s="1341"/>
      <c r="E102" s="1341"/>
      <c r="F102" s="1341"/>
      <c r="G102" s="1341"/>
      <c r="H102" s="1341"/>
      <c r="I102" s="1351"/>
      <c r="J102" s="1306"/>
      <c r="K102" s="1369"/>
      <c r="L102" s="890">
        <v>106.05</v>
      </c>
      <c r="M102" s="891">
        <v>106.22</v>
      </c>
      <c r="N102" s="891"/>
      <c r="O102" s="891"/>
      <c r="P102" s="891"/>
      <c r="Q102" s="886"/>
      <c r="R102" s="1280"/>
      <c r="S102" s="1281"/>
      <c r="T102" s="1282"/>
    </row>
    <row r="103" spans="1:20" s="561" customFormat="1" ht="15.75" x14ac:dyDescent="0.25">
      <c r="A103" s="1364" t="s">
        <v>87</v>
      </c>
      <c r="B103" s="1365"/>
      <c r="C103" s="1366"/>
      <c r="D103" s="1383">
        <v>105.77</v>
      </c>
      <c r="E103" s="1301">
        <v>106.62</v>
      </c>
      <c r="F103" s="1301">
        <v>113.72</v>
      </c>
      <c r="G103" s="1301">
        <v>106.61</v>
      </c>
      <c r="H103" s="1301">
        <v>103.14</v>
      </c>
      <c r="I103" s="1307">
        <v>102.63</v>
      </c>
      <c r="J103" s="1307">
        <v>104.68</v>
      </c>
      <c r="K103" s="1367">
        <v>103.5</v>
      </c>
      <c r="L103" s="887" t="s">
        <v>3</v>
      </c>
      <c r="M103" s="888" t="s">
        <v>4</v>
      </c>
      <c r="N103" s="888" t="s">
        <v>12</v>
      </c>
      <c r="O103" s="888" t="s">
        <v>5</v>
      </c>
      <c r="P103" s="888" t="s">
        <v>14</v>
      </c>
      <c r="Q103" s="889" t="s">
        <v>15</v>
      </c>
      <c r="R103" s="1274">
        <v>107.88</v>
      </c>
      <c r="S103" s="1275"/>
      <c r="T103" s="1276"/>
    </row>
    <row r="104" spans="1:20" s="561" customFormat="1" ht="15.75" x14ac:dyDescent="0.25">
      <c r="A104" s="1358"/>
      <c r="B104" s="1359"/>
      <c r="C104" s="1360"/>
      <c r="D104" s="1384"/>
      <c r="E104" s="1302"/>
      <c r="F104" s="1302"/>
      <c r="G104" s="1302"/>
      <c r="H104" s="1302"/>
      <c r="I104" s="1308"/>
      <c r="J104" s="1308"/>
      <c r="K104" s="1368"/>
      <c r="L104" s="871">
        <v>106.48</v>
      </c>
      <c r="M104" s="872">
        <v>106.68</v>
      </c>
      <c r="N104" s="872">
        <v>106.85</v>
      </c>
      <c r="O104" s="872">
        <v>106.95</v>
      </c>
      <c r="P104" s="872">
        <v>107.23</v>
      </c>
      <c r="Q104" s="883">
        <v>107.51</v>
      </c>
      <c r="R104" s="1277"/>
      <c r="S104" s="1278"/>
      <c r="T104" s="1279"/>
    </row>
    <row r="105" spans="1:20" s="561" customFormat="1" ht="15.75" x14ac:dyDescent="0.25">
      <c r="A105" s="1358"/>
      <c r="B105" s="1359"/>
      <c r="C105" s="1360"/>
      <c r="D105" s="1384"/>
      <c r="E105" s="1302"/>
      <c r="F105" s="1302"/>
      <c r="G105" s="1302"/>
      <c r="H105" s="1302"/>
      <c r="I105" s="1308"/>
      <c r="J105" s="1308"/>
      <c r="K105" s="1368"/>
      <c r="L105" s="887" t="s">
        <v>71</v>
      </c>
      <c r="M105" s="888" t="s">
        <v>76</v>
      </c>
      <c r="N105" s="888" t="s">
        <v>77</v>
      </c>
      <c r="O105" s="888" t="s">
        <v>78</v>
      </c>
      <c r="P105" s="888" t="s">
        <v>79</v>
      </c>
      <c r="Q105" s="889" t="s">
        <v>80</v>
      </c>
      <c r="R105" s="1277"/>
      <c r="S105" s="1278"/>
      <c r="T105" s="1279"/>
    </row>
    <row r="106" spans="1:20" s="561" customFormat="1" ht="16.5" thickBot="1" x14ac:dyDescent="0.3">
      <c r="A106" s="1361"/>
      <c r="B106" s="1362"/>
      <c r="C106" s="1363"/>
      <c r="D106" s="1385"/>
      <c r="E106" s="1303"/>
      <c r="F106" s="1303"/>
      <c r="G106" s="1303"/>
      <c r="H106" s="1303"/>
      <c r="I106" s="1309"/>
      <c r="J106" s="1309"/>
      <c r="K106" s="1369"/>
      <c r="L106" s="892">
        <v>107.69</v>
      </c>
      <c r="M106" s="893">
        <v>107.88</v>
      </c>
      <c r="N106" s="893"/>
      <c r="O106" s="893"/>
      <c r="P106" s="893"/>
      <c r="Q106" s="894"/>
      <c r="R106" s="1280"/>
      <c r="S106" s="1281"/>
      <c r="T106" s="1282"/>
    </row>
    <row r="107" spans="1:20" s="561" customFormat="1" ht="15.75" x14ac:dyDescent="0.25">
      <c r="A107" s="1358" t="s">
        <v>85</v>
      </c>
      <c r="B107" s="1359"/>
      <c r="C107" s="1360"/>
      <c r="D107" s="1383">
        <v>106.74</v>
      </c>
      <c r="E107" s="1301">
        <v>104.39</v>
      </c>
      <c r="F107" s="1301">
        <v>110.35</v>
      </c>
      <c r="G107" s="1301">
        <v>103.93</v>
      </c>
      <c r="H107" s="1301">
        <v>102.32</v>
      </c>
      <c r="I107" s="1307">
        <v>102.59</v>
      </c>
      <c r="J107" s="1307">
        <v>105.78</v>
      </c>
      <c r="K107" s="1367">
        <v>102.8</v>
      </c>
      <c r="L107" s="895" t="s">
        <v>3</v>
      </c>
      <c r="M107" s="896" t="s">
        <v>4</v>
      </c>
      <c r="N107" s="896" t="s">
        <v>12</v>
      </c>
      <c r="O107" s="896" t="s">
        <v>5</v>
      </c>
      <c r="P107" s="896" t="s">
        <v>14</v>
      </c>
      <c r="Q107" s="897" t="s">
        <v>15</v>
      </c>
      <c r="R107" s="1274">
        <v>102</v>
      </c>
      <c r="S107" s="1275"/>
      <c r="T107" s="1276"/>
    </row>
    <row r="108" spans="1:20" s="561" customFormat="1" ht="15.75" x14ac:dyDescent="0.25">
      <c r="A108" s="1358"/>
      <c r="B108" s="1359"/>
      <c r="C108" s="1360"/>
      <c r="D108" s="1384"/>
      <c r="E108" s="1302"/>
      <c r="F108" s="1302"/>
      <c r="G108" s="1302"/>
      <c r="H108" s="1302"/>
      <c r="I108" s="1308"/>
      <c r="J108" s="1308"/>
      <c r="K108" s="1368"/>
      <c r="L108" s="871">
        <v>101.49</v>
      </c>
      <c r="M108" s="872">
        <v>101.46</v>
      </c>
      <c r="N108" s="872">
        <v>101.4</v>
      </c>
      <c r="O108" s="872">
        <v>101.45</v>
      </c>
      <c r="P108" s="872">
        <v>101.57</v>
      </c>
      <c r="Q108" s="883">
        <v>101.67</v>
      </c>
      <c r="R108" s="1277"/>
      <c r="S108" s="1278"/>
      <c r="T108" s="1279"/>
    </row>
    <row r="109" spans="1:20" s="561" customFormat="1" ht="15.75" x14ac:dyDescent="0.25">
      <c r="A109" s="1358"/>
      <c r="B109" s="1359"/>
      <c r="C109" s="1360"/>
      <c r="D109" s="1384"/>
      <c r="E109" s="1302"/>
      <c r="F109" s="1302"/>
      <c r="G109" s="1302"/>
      <c r="H109" s="1302"/>
      <c r="I109" s="1308"/>
      <c r="J109" s="1308"/>
      <c r="K109" s="1368"/>
      <c r="L109" s="887" t="s">
        <v>71</v>
      </c>
      <c r="M109" s="888" t="s">
        <v>76</v>
      </c>
      <c r="N109" s="888" t="s">
        <v>77</v>
      </c>
      <c r="O109" s="888" t="s">
        <v>78</v>
      </c>
      <c r="P109" s="888" t="s">
        <v>79</v>
      </c>
      <c r="Q109" s="889" t="s">
        <v>80</v>
      </c>
      <c r="R109" s="1277"/>
      <c r="S109" s="1278"/>
      <c r="T109" s="1279"/>
    </row>
    <row r="110" spans="1:20" s="561" customFormat="1" ht="16.5" thickBot="1" x14ac:dyDescent="0.3">
      <c r="A110" s="1361"/>
      <c r="B110" s="1362"/>
      <c r="C110" s="1363"/>
      <c r="D110" s="1385"/>
      <c r="E110" s="1303"/>
      <c r="F110" s="1303"/>
      <c r="G110" s="1303"/>
      <c r="H110" s="1303"/>
      <c r="I110" s="1309"/>
      <c r="J110" s="1309"/>
      <c r="K110" s="1369"/>
      <c r="L110" s="892">
        <v>101.87</v>
      </c>
      <c r="M110" s="893">
        <v>102</v>
      </c>
      <c r="N110" s="893"/>
      <c r="O110" s="893"/>
      <c r="P110" s="893"/>
      <c r="Q110" s="886"/>
      <c r="R110" s="1280"/>
      <c r="S110" s="1281"/>
      <c r="T110" s="1282"/>
    </row>
    <row r="111" spans="1:20" s="561" customFormat="1" ht="15.75" x14ac:dyDescent="0.25">
      <c r="B111" s="898"/>
      <c r="C111" s="898"/>
      <c r="D111" s="898"/>
    </row>
    <row r="112" spans="1:20" s="561" customFormat="1" ht="15.75" x14ac:dyDescent="0.25">
      <c r="B112" s="898" t="s">
        <v>625</v>
      </c>
      <c r="C112" s="898"/>
      <c r="D112" s="898"/>
    </row>
    <row r="113" spans="1:21" s="561" customFormat="1" ht="15.75" x14ac:dyDescent="0.25">
      <c r="B113" s="898"/>
      <c r="C113" s="898"/>
      <c r="D113" s="898"/>
    </row>
    <row r="114" spans="1:21" s="257" customFormat="1" ht="12" customHeight="1" x14ac:dyDescent="0.3">
      <c r="A114" s="8"/>
      <c r="B114" s="898"/>
      <c r="C114" s="898"/>
      <c r="D114" s="89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276"/>
    </row>
    <row r="115" spans="1:21" s="257" customFormat="1" ht="12" customHeight="1" x14ac:dyDescent="0.3">
      <c r="A115" s="8"/>
      <c r="B115" s="898"/>
      <c r="C115" s="898"/>
      <c r="D115" s="898"/>
      <c r="E115" s="8"/>
      <c r="F115" s="8"/>
      <c r="G115" s="8"/>
      <c r="H115" s="8"/>
      <c r="I115" s="8"/>
      <c r="J115" s="8"/>
      <c r="K115" s="8"/>
      <c r="L115" s="1038"/>
      <c r="M115" s="8"/>
      <c r="N115" s="8"/>
      <c r="O115" s="8"/>
      <c r="P115" s="8"/>
      <c r="Q115" s="8"/>
      <c r="R115" s="1039"/>
      <c r="S115" s="8"/>
      <c r="T115" s="8"/>
      <c r="U115" s="276"/>
    </row>
    <row r="116" spans="1:21" s="257" customFormat="1" ht="12" customHeight="1" x14ac:dyDescent="0.3">
      <c r="A116" s="8"/>
      <c r="B116" s="898"/>
      <c r="C116" s="898"/>
      <c r="D116" s="89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276"/>
    </row>
    <row r="117" spans="1:21" s="257" customFormat="1" ht="12" customHeight="1" x14ac:dyDescent="0.3">
      <c r="A117" s="8"/>
      <c r="B117" s="898"/>
      <c r="C117" s="898"/>
      <c r="D117" s="89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276"/>
    </row>
    <row r="118" spans="1:21" s="257" customFormat="1" ht="12" customHeight="1" x14ac:dyDescent="0.3">
      <c r="A118" s="8"/>
      <c r="B118" s="898"/>
      <c r="C118" s="898"/>
      <c r="D118" s="89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276"/>
    </row>
    <row r="119" spans="1:21" s="257" customFormat="1" ht="12" customHeight="1" x14ac:dyDescent="0.3">
      <c r="A119" s="8"/>
      <c r="B119" s="898"/>
      <c r="C119" s="898"/>
      <c r="D119" s="89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276"/>
    </row>
    <row r="120" spans="1:21" s="257" customFormat="1" ht="12" customHeight="1" x14ac:dyDescent="0.3">
      <c r="A120" s="8"/>
      <c r="B120" s="898"/>
      <c r="C120" s="898"/>
      <c r="D120" s="89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276"/>
    </row>
    <row r="121" spans="1:21" s="257" customFormat="1" ht="12" customHeight="1" x14ac:dyDescent="0.3">
      <c r="A121" s="8"/>
      <c r="B121" s="898"/>
      <c r="C121" s="898"/>
      <c r="D121" s="89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276"/>
    </row>
    <row r="122" spans="1:21" s="257" customFormat="1" ht="12" customHeight="1" x14ac:dyDescent="0.3">
      <c r="A122" s="8"/>
      <c r="B122" s="898"/>
      <c r="C122" s="898"/>
      <c r="D122" s="89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276"/>
    </row>
    <row r="123" spans="1:21" s="257" customFormat="1" ht="12" customHeight="1" x14ac:dyDescent="0.3">
      <c r="A123" s="8"/>
      <c r="B123" s="898"/>
      <c r="C123" s="898"/>
      <c r="D123" s="89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276"/>
    </row>
    <row r="124" spans="1:21" s="257" customFormat="1" ht="12" customHeight="1" x14ac:dyDescent="0.3">
      <c r="A124" s="8"/>
      <c r="B124" s="898"/>
      <c r="C124" s="898"/>
      <c r="D124" s="89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276"/>
    </row>
    <row r="125" spans="1:21" s="257" customFormat="1" ht="12" customHeight="1" x14ac:dyDescent="0.3">
      <c r="A125" s="8"/>
      <c r="B125" s="898"/>
      <c r="C125" s="898"/>
      <c r="D125" s="89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276"/>
    </row>
    <row r="126" spans="1:21" s="257" customFormat="1" ht="12" customHeight="1" x14ac:dyDescent="0.3">
      <c r="A126" s="8"/>
      <c r="B126" s="898"/>
      <c r="C126" s="898"/>
      <c r="D126" s="89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276"/>
    </row>
    <row r="127" spans="1:21" s="257" customFormat="1" ht="12" customHeight="1" x14ac:dyDescent="0.3">
      <c r="A127" s="8"/>
      <c r="B127" s="898"/>
      <c r="C127" s="898"/>
      <c r="D127" s="89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276"/>
    </row>
    <row r="128" spans="1:21" s="257" customFormat="1" ht="12" customHeight="1" x14ac:dyDescent="0.3">
      <c r="A128" s="8"/>
      <c r="B128" s="898"/>
      <c r="C128" s="898"/>
      <c r="D128" s="89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276"/>
    </row>
    <row r="129" spans="1:21" s="257" customFormat="1" ht="12" customHeight="1" x14ac:dyDescent="0.3">
      <c r="A129" s="8"/>
      <c r="B129" s="898"/>
      <c r="C129" s="898"/>
      <c r="D129" s="89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276"/>
    </row>
    <row r="130" spans="1:21" s="257" customFormat="1" ht="12" customHeight="1" x14ac:dyDescent="0.3">
      <c r="A130" s="8"/>
      <c r="B130" s="898"/>
      <c r="C130" s="898"/>
      <c r="D130" s="89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276"/>
    </row>
    <row r="131" spans="1:21" s="257" customFormat="1" ht="12" customHeight="1" x14ac:dyDescent="0.3">
      <c r="A131" s="8"/>
      <c r="B131" s="898"/>
      <c r="C131" s="898"/>
      <c r="D131" s="89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276"/>
    </row>
    <row r="132" spans="1:21" s="257" customFormat="1" ht="12" customHeight="1" x14ac:dyDescent="0.3">
      <c r="A132" s="8"/>
      <c r="B132" s="898"/>
      <c r="C132" s="898"/>
      <c r="D132" s="89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276"/>
    </row>
    <row r="133" spans="1:21" s="257" customFormat="1" ht="12" customHeight="1" x14ac:dyDescent="0.3">
      <c r="A133" s="8"/>
      <c r="B133" s="898"/>
      <c r="C133" s="898"/>
      <c r="D133" s="89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276"/>
    </row>
    <row r="134" spans="1:21" s="257" customFormat="1" ht="12" customHeight="1" x14ac:dyDescent="0.3">
      <c r="A134" s="8"/>
      <c r="B134" s="898"/>
      <c r="C134" s="898"/>
      <c r="D134" s="89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276"/>
    </row>
    <row r="135" spans="1:21" s="257" customFormat="1" ht="12" customHeight="1" x14ac:dyDescent="0.3">
      <c r="A135" s="8"/>
      <c r="B135" s="898"/>
      <c r="C135" s="898"/>
      <c r="D135" s="89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276"/>
    </row>
    <row r="136" spans="1:21" s="257" customFormat="1" ht="12" customHeight="1" x14ac:dyDescent="0.3">
      <c r="A136" s="8"/>
      <c r="B136" s="898"/>
      <c r="C136" s="898"/>
      <c r="D136" s="89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276"/>
    </row>
    <row r="137" spans="1:21" s="257" customFormat="1" ht="12" customHeight="1" x14ac:dyDescent="0.3">
      <c r="A137" s="8"/>
      <c r="B137" s="898"/>
      <c r="C137" s="898"/>
      <c r="D137" s="89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276"/>
    </row>
    <row r="138" spans="1:21" ht="12" customHeight="1" x14ac:dyDescent="0.3"/>
  </sheetData>
  <mergeCells count="361">
    <mergeCell ref="A107:C110"/>
    <mergeCell ref="D107:D110"/>
    <mergeCell ref="E107:E110"/>
    <mergeCell ref="F107:F110"/>
    <mergeCell ref="G107:G110"/>
    <mergeCell ref="H107:H110"/>
    <mergeCell ref="I107:I110"/>
    <mergeCell ref="J107:J110"/>
    <mergeCell ref="R107:T110"/>
    <mergeCell ref="K107:K110"/>
    <mergeCell ref="A103:C106"/>
    <mergeCell ref="D103:D106"/>
    <mergeCell ref="E103:E106"/>
    <mergeCell ref="F103:F106"/>
    <mergeCell ref="G103:G106"/>
    <mergeCell ref="H103:H106"/>
    <mergeCell ref="I103:I106"/>
    <mergeCell ref="J103:J106"/>
    <mergeCell ref="R103:T106"/>
    <mergeCell ref="K103:K106"/>
    <mergeCell ref="A100:C102"/>
    <mergeCell ref="D100:D102"/>
    <mergeCell ref="E100:E102"/>
    <mergeCell ref="F100:F102"/>
    <mergeCell ref="G100:G102"/>
    <mergeCell ref="H100:H102"/>
    <mergeCell ref="I100:I102"/>
    <mergeCell ref="J100:J102"/>
    <mergeCell ref="R100:T102"/>
    <mergeCell ref="K100:K102"/>
    <mergeCell ref="A94:T94"/>
    <mergeCell ref="A95:T95"/>
    <mergeCell ref="A96:C99"/>
    <mergeCell ref="D96:D99"/>
    <mergeCell ref="E96:E99"/>
    <mergeCell ref="F96:F99"/>
    <mergeCell ref="G96:G99"/>
    <mergeCell ref="H96:H99"/>
    <mergeCell ref="I96:I99"/>
    <mergeCell ref="J96:J99"/>
    <mergeCell ref="L96:Q97"/>
    <mergeCell ref="R96:T99"/>
    <mergeCell ref="L98:L99"/>
    <mergeCell ref="M98:M99"/>
    <mergeCell ref="N98:N99"/>
    <mergeCell ref="O98:O99"/>
    <mergeCell ref="P98:P99"/>
    <mergeCell ref="Q98:Q99"/>
    <mergeCell ref="K96:K99"/>
    <mergeCell ref="A90:C93"/>
    <mergeCell ref="D90:D93"/>
    <mergeCell ref="E90:E93"/>
    <mergeCell ref="F90:F93"/>
    <mergeCell ref="G90:G93"/>
    <mergeCell ref="H90:H93"/>
    <mergeCell ref="I90:I93"/>
    <mergeCell ref="J90:J93"/>
    <mergeCell ref="R90:T93"/>
    <mergeCell ref="K90:K93"/>
    <mergeCell ref="A86:C89"/>
    <mergeCell ref="D86:D89"/>
    <mergeCell ref="E86:E89"/>
    <mergeCell ref="F86:F89"/>
    <mergeCell ref="G86:G89"/>
    <mergeCell ref="H86:H89"/>
    <mergeCell ref="I86:I89"/>
    <mergeCell ref="J86:J89"/>
    <mergeCell ref="R86:T89"/>
    <mergeCell ref="K86:K89"/>
    <mergeCell ref="A83:C85"/>
    <mergeCell ref="D83:D85"/>
    <mergeCell ref="E83:E85"/>
    <mergeCell ref="F83:F85"/>
    <mergeCell ref="G83:G85"/>
    <mergeCell ref="H83:H85"/>
    <mergeCell ref="I83:I85"/>
    <mergeCell ref="J83:J85"/>
    <mergeCell ref="R83:T85"/>
    <mergeCell ref="K83:K85"/>
    <mergeCell ref="A78:T78"/>
    <mergeCell ref="A79:C82"/>
    <mergeCell ref="D79:D82"/>
    <mergeCell ref="E79:E82"/>
    <mergeCell ref="F79:F82"/>
    <mergeCell ref="G79:G82"/>
    <mergeCell ref="H79:H82"/>
    <mergeCell ref="I79:I82"/>
    <mergeCell ref="J79:J82"/>
    <mergeCell ref="L79:Q80"/>
    <mergeCell ref="R79:T82"/>
    <mergeCell ref="L81:L82"/>
    <mergeCell ref="M81:M82"/>
    <mergeCell ref="N81:N82"/>
    <mergeCell ref="O81:O82"/>
    <mergeCell ref="P81:P82"/>
    <mergeCell ref="Q81:Q82"/>
    <mergeCell ref="K79:K82"/>
    <mergeCell ref="X61:AJ61"/>
    <mergeCell ref="X44:AJ44"/>
    <mergeCell ref="J52:J55"/>
    <mergeCell ref="R52:T55"/>
    <mergeCell ref="A56:C59"/>
    <mergeCell ref="D56:D59"/>
    <mergeCell ref="E56:E59"/>
    <mergeCell ref="F56:F59"/>
    <mergeCell ref="G56:G59"/>
    <mergeCell ref="H56:H59"/>
    <mergeCell ref="I56:I59"/>
    <mergeCell ref="J56:J59"/>
    <mergeCell ref="I49:I51"/>
    <mergeCell ref="J49:J51"/>
    <mergeCell ref="R49:T51"/>
    <mergeCell ref="A52:C55"/>
    <mergeCell ref="D52:D55"/>
    <mergeCell ref="E52:E55"/>
    <mergeCell ref="F52:F55"/>
    <mergeCell ref="G52:G55"/>
    <mergeCell ref="H52:H55"/>
    <mergeCell ref="I52:I55"/>
    <mergeCell ref="R45:T48"/>
    <mergeCell ref="L47:L48"/>
    <mergeCell ref="R73:T76"/>
    <mergeCell ref="J69:J72"/>
    <mergeCell ref="R69:T72"/>
    <mergeCell ref="A73:C76"/>
    <mergeCell ref="D73:D76"/>
    <mergeCell ref="E73:E76"/>
    <mergeCell ref="F73:F76"/>
    <mergeCell ref="G73:G76"/>
    <mergeCell ref="H73:H76"/>
    <mergeCell ref="I73:I76"/>
    <mergeCell ref="J73:J76"/>
    <mergeCell ref="A69:C72"/>
    <mergeCell ref="D69:D72"/>
    <mergeCell ref="E69:E72"/>
    <mergeCell ref="K69:K72"/>
    <mergeCell ref="K73:K76"/>
    <mergeCell ref="A66:C68"/>
    <mergeCell ref="D66:D68"/>
    <mergeCell ref="E66:E68"/>
    <mergeCell ref="F66:F68"/>
    <mergeCell ref="G66:G68"/>
    <mergeCell ref="H66:H68"/>
    <mergeCell ref="A44:T44"/>
    <mergeCell ref="A45:C48"/>
    <mergeCell ref="D45:D48"/>
    <mergeCell ref="E45:E48"/>
    <mergeCell ref="F45:F48"/>
    <mergeCell ref="G45:G48"/>
    <mergeCell ref="H45:H48"/>
    <mergeCell ref="I66:I68"/>
    <mergeCell ref="J66:J68"/>
    <mergeCell ref="R66:T68"/>
    <mergeCell ref="A49:C51"/>
    <mergeCell ref="D49:D51"/>
    <mergeCell ref="E49:E51"/>
    <mergeCell ref="F49:F51"/>
    <mergeCell ref="G49:G51"/>
    <mergeCell ref="H49:H51"/>
    <mergeCell ref="I45:I48"/>
    <mergeCell ref="J45:J48"/>
    <mergeCell ref="M47:M48"/>
    <mergeCell ref="N47:N48"/>
    <mergeCell ref="O47:O48"/>
    <mergeCell ref="F69:F72"/>
    <mergeCell ref="G69:G72"/>
    <mergeCell ref="H69:H72"/>
    <mergeCell ref="I69:I72"/>
    <mergeCell ref="L45:Q46"/>
    <mergeCell ref="P47:P48"/>
    <mergeCell ref="Q47:Q48"/>
    <mergeCell ref="K45:K48"/>
    <mergeCell ref="K49:K51"/>
    <mergeCell ref="K52:K55"/>
    <mergeCell ref="K56:K59"/>
    <mergeCell ref="K62:K65"/>
    <mergeCell ref="K66:K68"/>
    <mergeCell ref="R56:T59"/>
    <mergeCell ref="A61:T61"/>
    <mergeCell ref="A62:C65"/>
    <mergeCell ref="D62:D65"/>
    <mergeCell ref="E62:E65"/>
    <mergeCell ref="F62:F65"/>
    <mergeCell ref="G62:G65"/>
    <mergeCell ref="H62:H65"/>
    <mergeCell ref="I62:I65"/>
    <mergeCell ref="J62:J65"/>
    <mergeCell ref="L62:Q63"/>
    <mergeCell ref="R62:T65"/>
    <mergeCell ref="L64:L65"/>
    <mergeCell ref="M64:M65"/>
    <mergeCell ref="N64:N65"/>
    <mergeCell ref="O64:O65"/>
    <mergeCell ref="P64:P65"/>
    <mergeCell ref="Q64:Q65"/>
    <mergeCell ref="A41:C41"/>
    <mergeCell ref="D41:G41"/>
    <mergeCell ref="H41:T41"/>
    <mergeCell ref="X42:AJ42"/>
    <mergeCell ref="A40:C40"/>
    <mergeCell ref="D40:G40"/>
    <mergeCell ref="H40:L40"/>
    <mergeCell ref="M40:P40"/>
    <mergeCell ref="Q40:T40"/>
    <mergeCell ref="X41:AJ41"/>
    <mergeCell ref="A37:C37"/>
    <mergeCell ref="D37:G37"/>
    <mergeCell ref="H37:L37"/>
    <mergeCell ref="M37:P37"/>
    <mergeCell ref="Q37:T37"/>
    <mergeCell ref="A38:C38"/>
    <mergeCell ref="D38:G38"/>
    <mergeCell ref="H38:L38"/>
    <mergeCell ref="M38:P38"/>
    <mergeCell ref="Q38:T38"/>
    <mergeCell ref="A35:C35"/>
    <mergeCell ref="D35:G35"/>
    <mergeCell ref="H35:L35"/>
    <mergeCell ref="M35:P35"/>
    <mergeCell ref="Q35:T35"/>
    <mergeCell ref="A36:C36"/>
    <mergeCell ref="D36:G36"/>
    <mergeCell ref="H36:L36"/>
    <mergeCell ref="M36:P36"/>
    <mergeCell ref="Q36:T36"/>
    <mergeCell ref="A33:C33"/>
    <mergeCell ref="D33:G33"/>
    <mergeCell ref="H33:L33"/>
    <mergeCell ref="M33:P33"/>
    <mergeCell ref="Q33:T33"/>
    <mergeCell ref="A34:C34"/>
    <mergeCell ref="D34:G34"/>
    <mergeCell ref="H34:L34"/>
    <mergeCell ref="M34:P34"/>
    <mergeCell ref="Q34:T34"/>
    <mergeCell ref="A31:C31"/>
    <mergeCell ref="D31:G31"/>
    <mergeCell ref="H31:L31"/>
    <mergeCell ref="M31:P31"/>
    <mergeCell ref="Q31:T31"/>
    <mergeCell ref="A32:C32"/>
    <mergeCell ref="D32:G32"/>
    <mergeCell ref="H32:L32"/>
    <mergeCell ref="M32:P32"/>
    <mergeCell ref="Q32:T32"/>
    <mergeCell ref="A30:C30"/>
    <mergeCell ref="D30:G30"/>
    <mergeCell ref="H30:L30"/>
    <mergeCell ref="M30:P30"/>
    <mergeCell ref="Q30:T30"/>
    <mergeCell ref="X30:AJ30"/>
    <mergeCell ref="A28:C28"/>
    <mergeCell ref="D28:G28"/>
    <mergeCell ref="H28:T28"/>
    <mergeCell ref="A29:C29"/>
    <mergeCell ref="D29:G29"/>
    <mergeCell ref="H29:L29"/>
    <mergeCell ref="M29:P29"/>
    <mergeCell ref="Q29:T29"/>
    <mergeCell ref="X28:AJ28"/>
    <mergeCell ref="A20:C20"/>
    <mergeCell ref="D20:G20"/>
    <mergeCell ref="H20:L20"/>
    <mergeCell ref="M20:P20"/>
    <mergeCell ref="Q20:T20"/>
    <mergeCell ref="Q26:T26"/>
    <mergeCell ref="A27:C27"/>
    <mergeCell ref="D27:G27"/>
    <mergeCell ref="H27:L27"/>
    <mergeCell ref="M27:P27"/>
    <mergeCell ref="Q27:T27"/>
    <mergeCell ref="A21:C21"/>
    <mergeCell ref="D21:G21"/>
    <mergeCell ref="H21:T21"/>
    <mergeCell ref="A23:T23"/>
    <mergeCell ref="A24:C26"/>
    <mergeCell ref="D24:T24"/>
    <mergeCell ref="D25:G26"/>
    <mergeCell ref="H25:T25"/>
    <mergeCell ref="H26:L26"/>
    <mergeCell ref="M26:P26"/>
    <mergeCell ref="A18:C18"/>
    <mergeCell ref="D18:G18"/>
    <mergeCell ref="H18:L18"/>
    <mergeCell ref="M18:P18"/>
    <mergeCell ref="Q18:T18"/>
    <mergeCell ref="A19:C19"/>
    <mergeCell ref="D19:G19"/>
    <mergeCell ref="H19:L19"/>
    <mergeCell ref="M19:P19"/>
    <mergeCell ref="Q19:T19"/>
    <mergeCell ref="A16:C16"/>
    <mergeCell ref="D16:G16"/>
    <mergeCell ref="H16:L16"/>
    <mergeCell ref="M16:P16"/>
    <mergeCell ref="Q16:T16"/>
    <mergeCell ref="A17:C17"/>
    <mergeCell ref="D17:G17"/>
    <mergeCell ref="H17:L17"/>
    <mergeCell ref="M17:P17"/>
    <mergeCell ref="Q17:T17"/>
    <mergeCell ref="A14:C14"/>
    <mergeCell ref="D14:G14"/>
    <mergeCell ref="H14:L14"/>
    <mergeCell ref="M14:P14"/>
    <mergeCell ref="Q14:T14"/>
    <mergeCell ref="A15:C15"/>
    <mergeCell ref="D15:G15"/>
    <mergeCell ref="H15:L15"/>
    <mergeCell ref="M15:P15"/>
    <mergeCell ref="Q15:T15"/>
    <mergeCell ref="A12:C12"/>
    <mergeCell ref="D12:G12"/>
    <mergeCell ref="H12:L12"/>
    <mergeCell ref="M12:P12"/>
    <mergeCell ref="Q12:T12"/>
    <mergeCell ref="A13:C13"/>
    <mergeCell ref="D13:G13"/>
    <mergeCell ref="H13:L13"/>
    <mergeCell ref="M13:P13"/>
    <mergeCell ref="Q13:T13"/>
    <mergeCell ref="Q10:T10"/>
    <mergeCell ref="A11:C11"/>
    <mergeCell ref="D11:G11"/>
    <mergeCell ref="H11:L11"/>
    <mergeCell ref="M11:P11"/>
    <mergeCell ref="A1:T1"/>
    <mergeCell ref="A2:T2"/>
    <mergeCell ref="A3:T3"/>
    <mergeCell ref="A4:C6"/>
    <mergeCell ref="D4:T4"/>
    <mergeCell ref="D5:G6"/>
    <mergeCell ref="H5:T5"/>
    <mergeCell ref="H6:L6"/>
    <mergeCell ref="M6:P6"/>
    <mergeCell ref="Q6:T6"/>
    <mergeCell ref="Q11:T11"/>
    <mergeCell ref="Q39:T39"/>
    <mergeCell ref="M39:P39"/>
    <mergeCell ref="H39:L39"/>
    <mergeCell ref="D39:G39"/>
    <mergeCell ref="A39:C39"/>
    <mergeCell ref="R43:T43"/>
    <mergeCell ref="R22:T22"/>
    <mergeCell ref="A7:C7"/>
    <mergeCell ref="D7:G7"/>
    <mergeCell ref="H7:L7"/>
    <mergeCell ref="M7:P7"/>
    <mergeCell ref="Q7:T7"/>
    <mergeCell ref="A8:C8"/>
    <mergeCell ref="D8:G8"/>
    <mergeCell ref="H8:T8"/>
    <mergeCell ref="A9:C9"/>
    <mergeCell ref="D9:G9"/>
    <mergeCell ref="H9:L9"/>
    <mergeCell ref="M9:P9"/>
    <mergeCell ref="Q9:T9"/>
    <mergeCell ref="A10:C10"/>
    <mergeCell ref="D10:G10"/>
    <mergeCell ref="H10:L10"/>
    <mergeCell ref="M10:P10"/>
  </mergeCells>
  <printOptions horizontalCentered="1"/>
  <pageMargins left="0.39370078740157483" right="0.19685039370078741" top="0.11811023622047245" bottom="0.11811023622047245" header="0.15748031496062992" footer="0.15748031496062992"/>
  <pageSetup paperSize="9" scale="49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диаграмма</vt:lpstr>
      <vt:lpstr>демогр (стр.1)</vt:lpstr>
      <vt:lpstr>труд рес (стр.2)</vt:lpstr>
      <vt:lpstr>занятость (стр.3)</vt:lpstr>
      <vt:lpstr>Ст.мин. набора прод.(стр.4)</vt:lpstr>
      <vt:lpstr>Дин. потр. цен (стр.5-6)</vt:lpstr>
      <vt:lpstr>цены на металл (стр.7)</vt:lpstr>
      <vt:lpstr>цены на металл 2 (стр.8)</vt:lpstr>
      <vt:lpstr>Средние цены+ИПЦ (стр.9)</vt:lpstr>
      <vt:lpstr>сеть учреждений (стр.10-11) </vt:lpstr>
      <vt:lpstr>'Дин. потр. цен (стр.5-6)'!Заголовки_для_печати</vt:lpstr>
      <vt:lpstr>'сеть учреждений (стр.10-11) '!Заголовки_для_печати</vt:lpstr>
      <vt:lpstr>'демогр (стр.1)'!Область_печати</vt:lpstr>
      <vt:lpstr>'Дин. потр. цен (стр.5-6)'!Область_печати</vt:lpstr>
      <vt:lpstr>'занятость (стр.3)'!Область_печати</vt:lpstr>
      <vt:lpstr>'сеть учреждений (стр.10-11) '!Область_печати</vt:lpstr>
      <vt:lpstr>'Средние цены+ИПЦ (стр.9)'!Область_печати</vt:lpstr>
      <vt:lpstr>'Ст.мин. набора прод.(стр.4)'!Область_печати</vt:lpstr>
      <vt:lpstr>'труд рес (стр.2)'!Область_печати</vt:lpstr>
      <vt:lpstr>'цены на металл (стр.7)'!Область_печати</vt:lpstr>
      <vt:lpstr>'цены на металл 2 (стр.8)'!Область_печати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Музыка Анна Александровна</cp:lastModifiedBy>
  <cp:lastPrinted>2021-11-12T04:40:20Z</cp:lastPrinted>
  <dcterms:created xsi:type="dcterms:W3CDTF">1996-09-27T09:22:49Z</dcterms:created>
  <dcterms:modified xsi:type="dcterms:W3CDTF">2021-11-12T09:35:34Z</dcterms:modified>
</cp:coreProperties>
</file>