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askevichOK\Desktop\книжка\В информатизацию\на 01.07.2020\"/>
    </mc:Choice>
  </mc:AlternateContent>
  <bookViews>
    <workbookView xWindow="-90" yWindow="-90" windowWidth="11985" windowHeight="12330" tabRatio="885" firstSheet="1" activeTab="1"/>
  </bookViews>
  <sheets>
    <sheet name="диаграмма" sheetId="26" state="hidden" r:id="rId1"/>
    <sheet name="демогр (стр.1)" sheetId="311" r:id="rId2"/>
    <sheet name="труд рес (стр.2)" sheetId="339" r:id="rId3"/>
    <sheet name="занятость (стр.3)" sheetId="23" r:id="rId4"/>
    <sheet name="Ст.мин. набора прод.(стр.5)" sheetId="98" r:id="rId5"/>
    <sheet name="Дин. потр. цен (стр.6-7)" sheetId="293" r:id="rId6"/>
    <sheet name="цены на металл (стр.9)" sheetId="95" r:id="rId7"/>
    <sheet name="цены на металл 2 (стр.10)" sheetId="96" r:id="rId8"/>
    <sheet name="Средние цены+ИПЦ (стр.11)" sheetId="323" r:id="rId9"/>
    <sheet name="Сеть учреждений (стр.18-19)" sheetId="353" r:id="rId10"/>
    <sheet name="Типы учреждений (стр.20) " sheetId="354" r:id="rId11"/>
  </sheets>
  <externalReferences>
    <externalReference r:id="rId12"/>
    <externalReference r:id="rId13"/>
  </externalReferences>
  <definedNames>
    <definedName name="_xlnm._FilterDatabase" localSheetId="0" hidden="1">диаграмма!$A$75:$EJ$84</definedName>
    <definedName name="_xlnm.Print_Titles" localSheetId="5">'Дин. потр. цен (стр.6-7)'!$3:$4</definedName>
    <definedName name="_xlnm.Print_Titles" localSheetId="9">'Сеть учреждений (стр.18-19)'!$3:$4</definedName>
    <definedName name="_xlnm.Print_Area" localSheetId="1">'демогр (стр.1)'!$A$1:$I$57</definedName>
    <definedName name="_xlnm.Print_Area" localSheetId="5">'Дин. потр. цен (стр.6-7)'!$A$1:$F$94</definedName>
    <definedName name="_xlnm.Print_Area" localSheetId="3">'занятость (стр.3)'!$A$1:$H$83</definedName>
    <definedName name="_xlnm.Print_Area" localSheetId="9">'Сеть учреждений (стр.18-19)'!$A$1:$E$140</definedName>
    <definedName name="_xlnm.Print_Area" localSheetId="8">'Средние цены+ИПЦ (стр.11)'!$A$1:$S$105</definedName>
    <definedName name="_xlnm.Print_Area" localSheetId="4">'Ст.мин. набора прод.(стр.5)'!$A$1:$J$172</definedName>
    <definedName name="_xlnm.Print_Area" localSheetId="10">'Типы учреждений (стр.20) '!$A$1:$H$39</definedName>
    <definedName name="_xlnm.Print_Area" localSheetId="2">'труд рес (стр.2)'!$A$1:$H$70</definedName>
    <definedName name="_xlnm.Print_Area" localSheetId="6">'цены на металл (стр.9)'!$A$1:$O$96</definedName>
    <definedName name="_xlnm.Print_Area" localSheetId="7">'цены на металл 2 (стр.10)'!$A$1:$O$76</definedName>
  </definedNames>
  <calcPr calcId="152511"/>
</workbook>
</file>

<file path=xl/calcChain.xml><?xml version="1.0" encoding="utf-8"?>
<calcChain xmlns="http://schemas.openxmlformats.org/spreadsheetml/2006/main">
  <c r="BB28" i="26" l="1"/>
  <c r="BC28" i="26" s="1"/>
  <c r="BK28" i="26"/>
  <c r="BB29" i="26"/>
  <c r="BC29" i="26" s="1"/>
  <c r="BK29" i="26"/>
  <c r="H30" i="26"/>
  <c r="I30" i="26"/>
  <c r="J30" i="26"/>
  <c r="K30" i="26"/>
  <c r="L30" i="26"/>
  <c r="M30" i="26"/>
  <c r="N30" i="26"/>
  <c r="O30" i="26"/>
  <c r="P30" i="26"/>
  <c r="Q30" i="26"/>
  <c r="R30" i="26"/>
  <c r="S30" i="26"/>
  <c r="T30" i="26"/>
  <c r="U30" i="26"/>
  <c r="V30" i="26"/>
  <c r="W30" i="26"/>
  <c r="X30" i="26"/>
  <c r="Y30" i="26"/>
  <c r="Z30" i="26"/>
  <c r="AA30" i="26"/>
  <c r="AB30" i="26"/>
  <c r="AC30" i="26"/>
  <c r="AD30" i="26"/>
  <c r="AE30" i="26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AS30" i="26"/>
  <c r="AT30" i="26"/>
  <c r="AU30" i="26"/>
  <c r="AV30" i="26"/>
  <c r="AW30" i="26"/>
  <c r="AX30" i="26"/>
  <c r="AY30" i="26"/>
  <c r="AZ30" i="26"/>
  <c r="BA30" i="26"/>
  <c r="BD30" i="26"/>
  <c r="BJ30" i="26"/>
  <c r="BK30" i="26"/>
  <c r="BQ30" i="26"/>
  <c r="BC30" i="26" l="1"/>
  <c r="BB30" i="26"/>
  <c r="D13" i="311"/>
  <c r="B13" i="311"/>
  <c r="D18" i="311" l="1"/>
  <c r="H15" i="354" l="1"/>
  <c r="G15" i="354"/>
  <c r="F15" i="354"/>
  <c r="E15" i="354"/>
  <c r="D15" i="354"/>
  <c r="C15" i="354"/>
  <c r="B15" i="354"/>
  <c r="H7" i="354"/>
  <c r="H5" i="354" s="1"/>
  <c r="G7" i="354"/>
  <c r="G5" i="354" s="1"/>
  <c r="F7" i="354"/>
  <c r="F5" i="354" s="1"/>
  <c r="E7" i="354"/>
  <c r="D7" i="354"/>
  <c r="D5" i="354" s="1"/>
  <c r="C7" i="354"/>
  <c r="C5" i="354" s="1"/>
  <c r="B7" i="354"/>
  <c r="B5" i="354" s="1"/>
  <c r="E5" i="354"/>
  <c r="E5" i="353"/>
  <c r="C6" i="353"/>
  <c r="D6" i="353"/>
  <c r="C9" i="353"/>
  <c r="D9" i="353"/>
  <c r="E11" i="353"/>
  <c r="C15" i="353"/>
  <c r="C8" i="353" s="1"/>
  <c r="D15" i="353"/>
  <c r="D8" i="353" s="1"/>
  <c r="C30" i="353"/>
  <c r="D30" i="353"/>
  <c r="C38" i="353"/>
  <c r="D38" i="353"/>
  <c r="C45" i="353"/>
  <c r="D45" i="353"/>
  <c r="C48" i="353"/>
  <c r="C7" i="353" s="1"/>
  <c r="E48" i="353"/>
  <c r="C49" i="353"/>
  <c r="D49" i="353"/>
  <c r="D48" i="353" s="1"/>
  <c r="D7" i="353" s="1"/>
  <c r="C51" i="353"/>
  <c r="D51" i="353"/>
  <c r="C54" i="353"/>
  <c r="D54" i="353"/>
  <c r="C58" i="353"/>
  <c r="D58" i="353"/>
  <c r="C65" i="353"/>
  <c r="D65" i="353"/>
  <c r="E90" i="353"/>
  <c r="C91" i="353"/>
  <c r="C90" i="353" s="1"/>
  <c r="D91" i="353"/>
  <c r="D90" i="353" s="1"/>
  <c r="C101" i="353"/>
  <c r="D101" i="353"/>
  <c r="C109" i="353"/>
  <c r="D109" i="353"/>
  <c r="D5" i="353" l="1"/>
  <c r="C5" i="353"/>
  <c r="C11" i="353"/>
  <c r="D11" i="353"/>
  <c r="G62" i="339" l="1"/>
  <c r="G61" i="339"/>
  <c r="G60" i="339"/>
  <c r="B15" i="26" l="1"/>
  <c r="H9" i="23"/>
  <c r="J109" i="98" l="1"/>
  <c r="J110" i="98"/>
  <c r="J111" i="98"/>
  <c r="I109" i="98"/>
  <c r="I110" i="98"/>
  <c r="I111" i="98"/>
  <c r="G109" i="98"/>
  <c r="G110" i="98"/>
  <c r="G111" i="98"/>
  <c r="F109" i="98"/>
  <c r="F110" i="98"/>
  <c r="F111" i="98"/>
  <c r="D109" i="98"/>
  <c r="D110" i="98"/>
  <c r="D111" i="98"/>
  <c r="C110" i="98"/>
  <c r="C109" i="98"/>
  <c r="C108" i="98"/>
  <c r="C111" i="98"/>
  <c r="C70" i="293" l="1"/>
  <c r="G15" i="311" l="1"/>
  <c r="G17" i="311"/>
  <c r="H40" i="339" l="1"/>
  <c r="H66" i="339"/>
  <c r="G66" i="339"/>
  <c r="H13" i="311" l="1"/>
  <c r="F13" i="311"/>
  <c r="F18" i="311"/>
  <c r="F5" i="311" s="1"/>
  <c r="B18" i="311"/>
  <c r="G23" i="311"/>
  <c r="G21" i="311"/>
  <c r="G18" i="311" l="1"/>
  <c r="E63" i="339"/>
  <c r="G9" i="311" l="1"/>
  <c r="E65" i="293" l="1"/>
  <c r="E64" i="293" l="1"/>
  <c r="D39" i="339" l="1"/>
  <c r="F39" i="339"/>
  <c r="H39" i="339" l="1"/>
  <c r="D108" i="98" l="1"/>
  <c r="D107" i="98"/>
  <c r="C107" i="98"/>
  <c r="D63" i="293" l="1"/>
  <c r="D41" i="323" l="1"/>
  <c r="D21" i="323"/>
  <c r="F108" i="98" l="1"/>
  <c r="G108" i="98"/>
  <c r="I108" i="98"/>
  <c r="J108" i="98"/>
  <c r="D70" i="293" l="1"/>
  <c r="F70" i="293"/>
  <c r="G64" i="339" l="1"/>
  <c r="H64" i="339"/>
  <c r="G65" i="339"/>
  <c r="H65" i="339"/>
  <c r="D63" i="339" l="1"/>
  <c r="G6" i="311" l="1"/>
  <c r="G7" i="311"/>
  <c r="G11" i="311" l="1"/>
  <c r="H67" i="339" l="1"/>
  <c r="G67" i="339"/>
  <c r="I107" i="98" l="1"/>
  <c r="F107" i="98"/>
  <c r="G107" i="98"/>
  <c r="J107" i="98"/>
  <c r="J106" i="98" l="1"/>
  <c r="G106" i="98"/>
  <c r="D106" i="98"/>
  <c r="C106" i="98"/>
  <c r="F106" i="98"/>
  <c r="I106" i="98"/>
  <c r="E39" i="339" l="1"/>
  <c r="G6" i="339" l="1"/>
  <c r="F63" i="339" l="1"/>
  <c r="H62" i="339"/>
  <c r="H61" i="339"/>
  <c r="F60" i="339"/>
  <c r="E60" i="339"/>
  <c r="D60" i="339"/>
  <c r="H58" i="339"/>
  <c r="G58" i="339"/>
  <c r="H57" i="339"/>
  <c r="G57" i="339"/>
  <c r="F56" i="339"/>
  <c r="E56" i="339"/>
  <c r="D56" i="339"/>
  <c r="H47" i="339"/>
  <c r="G47" i="339"/>
  <c r="H46" i="339"/>
  <c r="G46" i="339"/>
  <c r="H45" i="339"/>
  <c r="G45" i="339"/>
  <c r="H44" i="339"/>
  <c r="G44" i="339"/>
  <c r="H43" i="339"/>
  <c r="G43" i="339"/>
  <c r="H42" i="339"/>
  <c r="G42" i="339"/>
  <c r="G40" i="339"/>
  <c r="F48" i="339"/>
  <c r="H28" i="339"/>
  <c r="G28" i="339"/>
  <c r="H27" i="339"/>
  <c r="G27" i="339"/>
  <c r="H26" i="339"/>
  <c r="G26" i="339"/>
  <c r="H25" i="339"/>
  <c r="G25" i="339"/>
  <c r="H24" i="339"/>
  <c r="G24" i="339"/>
  <c r="H23" i="339"/>
  <c r="G23" i="339"/>
  <c r="H22" i="339"/>
  <c r="G22" i="339"/>
  <c r="H21" i="339"/>
  <c r="G21" i="339"/>
  <c r="H20" i="339"/>
  <c r="G20" i="339"/>
  <c r="H19" i="339"/>
  <c r="G19" i="339"/>
  <c r="H18" i="339"/>
  <c r="G18" i="339"/>
  <c r="H17" i="339"/>
  <c r="G17" i="339"/>
  <c r="H16" i="339"/>
  <c r="G16" i="339"/>
  <c r="H14" i="339"/>
  <c r="G14" i="339"/>
  <c r="H13" i="339"/>
  <c r="G13" i="339"/>
  <c r="H12" i="339"/>
  <c r="G12" i="339"/>
  <c r="H11" i="339"/>
  <c r="G11" i="339"/>
  <c r="H10" i="339"/>
  <c r="G10" i="339"/>
  <c r="H9" i="339"/>
  <c r="G9" i="339"/>
  <c r="H8" i="339"/>
  <c r="G8" i="339"/>
  <c r="H6" i="339"/>
  <c r="G63" i="339" l="1"/>
  <c r="H63" i="339"/>
  <c r="G56" i="339"/>
  <c r="E48" i="339"/>
  <c r="H60" i="339"/>
  <c r="G39" i="339"/>
  <c r="H56" i="339"/>
  <c r="H48" i="339"/>
  <c r="G48" i="339"/>
  <c r="E63" i="293" l="1"/>
  <c r="E61" i="293"/>
  <c r="E62" i="293"/>
  <c r="E60" i="293"/>
  <c r="E59" i="293"/>
  <c r="E71" i="293"/>
  <c r="E37" i="293"/>
  <c r="E38" i="293"/>
  <c r="E39" i="293"/>
  <c r="E40" i="293"/>
  <c r="E41" i="293"/>
  <c r="E42" i="293"/>
  <c r="E43" i="293"/>
  <c r="E45" i="293"/>
  <c r="E46" i="293"/>
  <c r="E47" i="293"/>
  <c r="E48" i="293"/>
  <c r="E49" i="293"/>
  <c r="E50" i="293"/>
  <c r="E52" i="293"/>
  <c r="E53" i="293"/>
  <c r="E36" i="293"/>
  <c r="E34" i="293"/>
  <c r="J104" i="98"/>
  <c r="I104" i="98"/>
  <c r="G104" i="98"/>
  <c r="F104" i="98"/>
  <c r="F103" i="98"/>
  <c r="D104" i="98"/>
  <c r="C104" i="98"/>
  <c r="G13" i="311" l="1"/>
  <c r="C103" i="98" l="1"/>
  <c r="D103" i="98"/>
  <c r="G103" i="98"/>
  <c r="I103" i="98"/>
  <c r="J103" i="98"/>
  <c r="C102" i="98" l="1"/>
  <c r="D102" i="98"/>
  <c r="F102" i="98"/>
  <c r="G102" i="98"/>
  <c r="I102" i="98"/>
  <c r="J102" i="98"/>
  <c r="G101" i="98" l="1"/>
  <c r="C101" i="98" l="1"/>
  <c r="D101" i="98"/>
  <c r="F101" i="98"/>
  <c r="I101" i="98"/>
  <c r="J101" i="98"/>
  <c r="C100" i="98" l="1"/>
  <c r="D100" i="98"/>
  <c r="F100" i="98"/>
  <c r="G100" i="98"/>
  <c r="I100" i="98"/>
  <c r="J100" i="98"/>
  <c r="J94" i="98" l="1"/>
  <c r="J95" i="98"/>
  <c r="J96" i="98"/>
  <c r="J97" i="98"/>
  <c r="J98" i="98"/>
  <c r="J99" i="98"/>
  <c r="G94" i="98"/>
  <c r="G95" i="98"/>
  <c r="G96" i="98"/>
  <c r="G97" i="98"/>
  <c r="G98" i="98"/>
  <c r="G99" i="98"/>
  <c r="D94" i="98"/>
  <c r="D95" i="98"/>
  <c r="D96" i="98"/>
  <c r="D97" i="98"/>
  <c r="D98" i="98"/>
  <c r="D99" i="98"/>
  <c r="I99" i="98"/>
  <c r="F99" i="98"/>
  <c r="C99" i="98"/>
  <c r="C98" i="98" l="1"/>
  <c r="F98" i="98"/>
  <c r="I98" i="98"/>
  <c r="I97" i="98" l="1"/>
  <c r="F97" i="98"/>
  <c r="C97" i="98"/>
  <c r="F5" i="23" l="1"/>
  <c r="E69" i="293" l="1"/>
  <c r="E68" i="293"/>
  <c r="E70" i="293" l="1"/>
  <c r="C96" i="98" l="1"/>
  <c r="F96" i="98"/>
  <c r="I96" i="98"/>
  <c r="B11" i="26" l="1"/>
  <c r="D93" i="98" l="1"/>
  <c r="G93" i="98"/>
  <c r="J93" i="98"/>
  <c r="I95" i="98"/>
  <c r="F95" i="98"/>
  <c r="C95" i="98"/>
  <c r="F9" i="23" l="1"/>
  <c r="C94" i="98" l="1"/>
  <c r="E6" i="293" l="1"/>
  <c r="I93" i="98" l="1"/>
  <c r="I94" i="98"/>
  <c r="F93" i="98"/>
  <c r="F94" i="98"/>
  <c r="C93" i="98"/>
  <c r="C20" i="26" l="1"/>
  <c r="D17" i="95" l="1"/>
  <c r="F8" i="23" l="1"/>
  <c r="F6" i="23"/>
  <c r="F7" i="23"/>
  <c r="D91" i="98"/>
  <c r="D80" i="98" l="1"/>
  <c r="C78" i="98"/>
  <c r="I91" i="98" l="1"/>
  <c r="F91" i="98"/>
  <c r="C91" i="98"/>
  <c r="G91" i="98" l="1"/>
  <c r="J91" i="98"/>
  <c r="C90" i="98" l="1"/>
  <c r="D90" i="98" l="1"/>
  <c r="F90" i="98"/>
  <c r="G90" i="98"/>
  <c r="I90" i="98"/>
  <c r="J90" i="98"/>
  <c r="J87" i="98" l="1"/>
  <c r="I88" i="98"/>
  <c r="I87" i="98"/>
  <c r="I86" i="98"/>
  <c r="F88" i="98"/>
  <c r="F87" i="98"/>
  <c r="F86" i="98"/>
  <c r="C87" i="98"/>
  <c r="C86" i="98"/>
  <c r="C88" i="98"/>
  <c r="D89" i="98" l="1"/>
  <c r="G89" i="98"/>
  <c r="J89" i="98"/>
  <c r="I89" i="98"/>
  <c r="F89" i="98"/>
  <c r="C89" i="98"/>
  <c r="D88" i="98" l="1"/>
  <c r="G88" i="98"/>
  <c r="J88" i="98"/>
  <c r="D87" i="98" l="1"/>
  <c r="G87" i="98"/>
  <c r="D86" i="98" l="1"/>
  <c r="G86" i="98"/>
  <c r="J86" i="98"/>
  <c r="E7" i="293" l="1"/>
  <c r="E8" i="293"/>
  <c r="E9" i="293"/>
  <c r="E10" i="293"/>
  <c r="E11" i="293"/>
  <c r="E12" i="293"/>
  <c r="E13" i="293"/>
  <c r="E14" i="293"/>
  <c r="E15" i="293"/>
  <c r="E16" i="293"/>
  <c r="E17" i="293"/>
  <c r="E18" i="293"/>
  <c r="E19" i="293"/>
  <c r="E20" i="293"/>
  <c r="E21" i="293"/>
  <c r="E22" i="293"/>
  <c r="E23" i="293"/>
  <c r="E24" i="293"/>
  <c r="E25" i="293"/>
  <c r="E26" i="293"/>
  <c r="E27" i="293"/>
  <c r="E28" i="293"/>
  <c r="E29" i="293"/>
  <c r="E30" i="293"/>
  <c r="E31" i="293"/>
  <c r="E32" i="293"/>
  <c r="E33" i="293"/>
  <c r="E54" i="293"/>
  <c r="E55" i="293"/>
  <c r="E56" i="293"/>
  <c r="E57" i="293"/>
  <c r="J85" i="98" l="1"/>
  <c r="I85" i="98"/>
  <c r="G85" i="98"/>
  <c r="F85" i="98"/>
  <c r="D85" i="98"/>
  <c r="C85" i="98"/>
  <c r="J84" i="98" l="1"/>
  <c r="J83" i="98"/>
  <c r="G83" i="98"/>
  <c r="G84" i="98"/>
  <c r="C84" i="98"/>
  <c r="D84" i="98"/>
  <c r="F84" i="98"/>
  <c r="I84" i="98"/>
  <c r="D83" i="98"/>
  <c r="C83" i="98"/>
  <c r="D82" i="98" l="1"/>
  <c r="C82" i="98"/>
  <c r="C81" i="98"/>
  <c r="I83" i="98" l="1"/>
  <c r="J82" i="98"/>
  <c r="I82" i="98"/>
  <c r="G82" i="98"/>
  <c r="F83" i="98"/>
  <c r="F82" i="98"/>
  <c r="D81" i="98" l="1"/>
  <c r="C80" i="98"/>
  <c r="J81" i="98" l="1"/>
  <c r="I81" i="98"/>
  <c r="G81" i="98"/>
  <c r="G80" i="98"/>
  <c r="F81" i="98"/>
  <c r="F80" i="98"/>
  <c r="D78" i="98" l="1"/>
  <c r="J80" i="98" l="1"/>
  <c r="I80" i="98"/>
  <c r="F78" i="98" l="1"/>
  <c r="G78" i="98"/>
  <c r="I78" i="98"/>
  <c r="J78" i="98"/>
  <c r="C77" i="98" l="1"/>
  <c r="D77" i="98"/>
  <c r="F77" i="98"/>
  <c r="G77" i="98"/>
  <c r="I77" i="98"/>
  <c r="J77" i="98"/>
  <c r="J76" i="98" l="1"/>
  <c r="I76" i="98"/>
  <c r="G76" i="98"/>
  <c r="F76" i="98"/>
  <c r="C76" i="98" l="1"/>
  <c r="D76" i="98"/>
  <c r="J75" i="98" l="1"/>
  <c r="I75" i="98"/>
  <c r="G75" i="98"/>
  <c r="F75" i="98"/>
  <c r="D75" i="98"/>
  <c r="C75" i="98"/>
  <c r="L17" i="95" l="1"/>
  <c r="J17" i="95"/>
  <c r="H17" i="95"/>
  <c r="F17" i="95"/>
  <c r="C74" i="98" l="1"/>
  <c r="D74" i="98"/>
  <c r="F74" i="98"/>
  <c r="G74" i="98"/>
  <c r="I74" i="98"/>
  <c r="J74" i="98"/>
  <c r="J73" i="98" l="1"/>
  <c r="G73" i="98" l="1"/>
  <c r="D73" i="98"/>
  <c r="I73" i="98"/>
  <c r="F73" i="98"/>
  <c r="C73" i="98"/>
  <c r="N17" i="95" l="1"/>
  <c r="C72" i="98"/>
  <c r="D72" i="98"/>
  <c r="F72" i="98"/>
  <c r="G72" i="98"/>
  <c r="I72" i="98"/>
  <c r="J72" i="98"/>
  <c r="D70" i="98"/>
  <c r="D71" i="98"/>
  <c r="J70" i="98"/>
  <c r="J71" i="98"/>
  <c r="G70" i="98"/>
  <c r="G71" i="98"/>
  <c r="I70" i="98"/>
  <c r="I71" i="98"/>
  <c r="F70" i="98"/>
  <c r="F71" i="98"/>
  <c r="C70" i="98"/>
  <c r="C71" i="98"/>
  <c r="C69" i="98"/>
  <c r="D69" i="98"/>
  <c r="F69" i="98"/>
  <c r="G69" i="98"/>
  <c r="I69" i="98"/>
  <c r="J69" i="98"/>
  <c r="I68" i="98"/>
  <c r="F68" i="98"/>
  <c r="C68" i="98"/>
  <c r="D68" i="98"/>
  <c r="G68" i="98"/>
  <c r="J68" i="98"/>
  <c r="I17" i="95"/>
  <c r="J67" i="98"/>
  <c r="G67" i="98"/>
  <c r="D67" i="98"/>
  <c r="I67" i="98"/>
  <c r="F67" i="98"/>
  <c r="C67" i="98"/>
  <c r="I61" i="98"/>
  <c r="F61" i="98"/>
  <c r="C61" i="98"/>
  <c r="C26" i="26"/>
  <c r="B26" i="26"/>
  <c r="B20" i="26"/>
  <c r="C15" i="26"/>
  <c r="M17" i="95"/>
  <c r="K17" i="95"/>
  <c r="G17" i="95"/>
  <c r="E17" i="95"/>
  <c r="C17" i="95"/>
  <c r="J65" i="98"/>
  <c r="I65" i="98"/>
  <c r="G65" i="98"/>
  <c r="F65" i="98"/>
  <c r="D65" i="98"/>
  <c r="C65" i="98"/>
  <c r="J64" i="98"/>
  <c r="I64" i="98"/>
  <c r="G64" i="98"/>
  <c r="F64" i="98"/>
  <c r="D64" i="98"/>
  <c r="C64" i="98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/>
  <c r="I60" i="98"/>
  <c r="G60" i="98"/>
  <c r="F60" i="98"/>
  <c r="D60" i="98"/>
  <c r="C60" i="98"/>
  <c r="J59" i="98"/>
  <c r="I59" i="98"/>
  <c r="G59" i="98"/>
  <c r="F59" i="98"/>
  <c r="D59" i="98"/>
  <c r="C59" i="98"/>
  <c r="J58" i="98"/>
  <c r="I58" i="98"/>
  <c r="G58" i="98"/>
  <c r="F58" i="98"/>
  <c r="D58" i="98"/>
  <c r="C58" i="98"/>
  <c r="J57" i="98"/>
  <c r="I57" i="98"/>
  <c r="G57" i="98"/>
  <c r="F57" i="98"/>
  <c r="D57" i="98"/>
  <c r="C57" i="98"/>
  <c r="J56" i="98"/>
  <c r="I56" i="98"/>
  <c r="G56" i="98"/>
  <c r="F56" i="98"/>
  <c r="D56" i="98"/>
  <c r="C56" i="98"/>
  <c r="J55" i="98"/>
  <c r="I55" i="98"/>
  <c r="G55" i="98"/>
  <c r="F55" i="98"/>
  <c r="D55" i="98"/>
  <c r="C55" i="98"/>
  <c r="J54" i="98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/>
  <c r="F12" i="23"/>
  <c r="F11" i="23"/>
  <c r="C16" i="26"/>
  <c r="B16" i="26"/>
  <c r="C11" i="26"/>
</calcChain>
</file>

<file path=xl/comments1.xml><?xml version="1.0" encoding="utf-8"?>
<comments xmlns="http://schemas.openxmlformats.org/spreadsheetml/2006/main">
  <authors>
    <author>Санарова Анастасия Олеговна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</commentList>
</comments>
</file>

<file path=xl/sharedStrings.xml><?xml version="1.0" encoding="utf-8"?>
<sst xmlns="http://schemas.openxmlformats.org/spreadsheetml/2006/main" count="1117" uniqueCount="634">
  <si>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</si>
  <si>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</si>
  <si>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</si>
  <si>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</si>
  <si>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</si>
  <si>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</si>
  <si>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</si>
  <si>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</si>
  <si>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</si>
  <si>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</si>
  <si>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</si>
  <si>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</si>
  <si>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</si>
  <si>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</si>
  <si>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</si>
  <si>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</si>
  <si>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</si>
  <si>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</si>
  <si>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</si>
  <si>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</si>
  <si>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</si>
  <si>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</si>
  <si>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</si>
  <si>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</si>
  <si>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</si>
  <si>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</si>
  <si>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</si>
  <si>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</si>
  <si>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</si>
  <si>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Родилось</t>
  </si>
  <si>
    <t>Умерло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</si>
  <si>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</si>
  <si>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</si>
  <si>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</si>
  <si>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</si>
  <si>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</si>
  <si>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</si>
  <si>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</si>
  <si>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</si>
  <si>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</si>
  <si>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</si>
  <si>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</si>
  <si>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</si>
  <si>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</si>
  <si>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</si>
  <si>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</si>
  <si>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ТАО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</si>
  <si>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</si>
  <si>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</si>
  <si>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</si>
  <si>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</si>
  <si>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</si>
  <si>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Миграционный прирост населения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</si>
  <si>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</si>
  <si>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</si>
  <si>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</si>
  <si>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</si>
  <si>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</si>
  <si>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</si>
  <si>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</si>
  <si>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</si>
  <si>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</si>
  <si>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</si>
  <si>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</si>
  <si>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</si>
  <si>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</si>
  <si>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</si>
  <si>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</si>
  <si>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</si>
  <si>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</si>
  <si>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</si>
  <si>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</si>
  <si>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</si>
  <si>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</si>
  <si>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</si>
  <si>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</si>
  <si>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</si>
  <si>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</si>
  <si>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</si>
  <si>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</si>
  <si>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</si>
  <si>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</si>
  <si>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</si>
  <si>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</si>
  <si>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</si>
  <si>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</si>
  <si>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</si>
  <si>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</si>
  <si>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</si>
  <si>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</si>
  <si>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</si>
  <si>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руб./Гкал</t>
  </si>
  <si>
    <t>руб./куб.м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</si>
  <si>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</si>
  <si>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</si>
  <si>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</si>
  <si>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</si>
  <si>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</si>
  <si>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</si>
  <si>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</si>
  <si>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</si>
  <si>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</si>
  <si>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</si>
  <si>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</si>
  <si>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</si>
  <si>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декабрь 2009</t>
  </si>
  <si>
    <t>золото</t>
  </si>
  <si>
    <t>серебро</t>
  </si>
  <si>
    <t xml:space="preserve"> - среднее профессиональное образование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</si>
  <si>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</si>
  <si>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</si>
  <si>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</si>
  <si>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</si>
  <si>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</si>
  <si>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</si>
  <si>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</si>
  <si>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</si>
  <si>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</si>
  <si>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</si>
  <si>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</si>
  <si>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</si>
  <si>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</si>
  <si>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</si>
  <si>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</si>
  <si>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</si>
  <si>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</si>
  <si>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</si>
  <si>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</si>
  <si>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</si>
  <si>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</si>
  <si>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</si>
  <si>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</si>
  <si>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</si>
  <si>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</si>
  <si>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</si>
  <si>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</si>
  <si>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</si>
  <si>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</si>
  <si>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</si>
  <si>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</si>
  <si>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</si>
  <si>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</si>
  <si>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</si>
  <si>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</si>
  <si>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</si>
  <si>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2 кв. 2013</t>
  </si>
  <si>
    <t>МО г. Норильск</t>
  </si>
  <si>
    <t>3 кв.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</si>
  <si>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</si>
  <si>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</si>
  <si>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</si>
  <si>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</si>
  <si>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</si>
  <si>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</si>
  <si>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</si>
  <si>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</si>
  <si>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 xml:space="preserve"> Ед.
изм.</t>
  </si>
  <si>
    <t>2014</t>
  </si>
  <si>
    <t xml:space="preserve">1) Данные Красноярскстата </t>
  </si>
  <si>
    <t xml:space="preserve">1) По данным Росстата </t>
  </si>
  <si>
    <t>1) По данным Красноярскстата</t>
  </si>
  <si>
    <t>1 кв. 2014</t>
  </si>
  <si>
    <t xml:space="preserve"> - основное общее образование</t>
  </si>
  <si>
    <t>2 кв. 2014</t>
  </si>
  <si>
    <t>жилищная услуга (средний тариф (с НДС) по всем сериям квартир, включая общежития)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</si>
  <si>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</si>
  <si>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</si>
  <si>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</si>
  <si>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</si>
  <si>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</si>
  <si>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декабрь 2014</t>
  </si>
  <si>
    <t>вакансий</t>
  </si>
  <si>
    <t>2015</t>
  </si>
  <si>
    <t>г. Норильск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</si>
  <si>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</si>
  <si>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</si>
  <si>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</si>
  <si>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>1 кв. 2015</t>
  </si>
  <si>
    <t>2 кв. 2015</t>
  </si>
  <si>
    <t>Сводный                                                      (все товары и платные услуги)</t>
  </si>
  <si>
    <r>
      <t>Сводный                                                      (все товары и платные услуги)</t>
    </r>
    <r>
      <rPr>
        <sz val="13"/>
        <rFont val="Times New Roman"/>
        <family val="1"/>
        <charset val="204"/>
      </rPr>
      <t>, в т.ч.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</si>
  <si>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</si>
  <si>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</si>
  <si>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3 кв. 2015</t>
  </si>
  <si>
    <t>Информация о среднесписочной численности работников местного бюджета</t>
  </si>
  <si>
    <t>на 01.01.16г.</t>
  </si>
  <si>
    <t>4 кв. 2015</t>
  </si>
  <si>
    <t xml:space="preserve">Заявленная потребность предприятиями и организациями в работниках </t>
  </si>
  <si>
    <t>1 кв. 2016</t>
  </si>
  <si>
    <t xml:space="preserve">Стоимость минимального набора продуктов питания </t>
  </si>
  <si>
    <t>2 кв. 2016</t>
  </si>
  <si>
    <t xml:space="preserve"> - высшее профессиональное образование</t>
  </si>
  <si>
    <t>3 кв. 2016</t>
  </si>
  <si>
    <t>на 01.01.17г.</t>
  </si>
  <si>
    <t>4 кв. 2016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</si>
  <si>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</si>
  <si>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</si>
  <si>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</si>
  <si>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</si>
  <si>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</si>
  <si>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</si>
  <si>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</si>
  <si>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</si>
  <si>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</si>
  <si>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</si>
  <si>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</si>
  <si>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</si>
  <si>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</si>
  <si>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</si>
  <si>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1 кв. 2017</t>
  </si>
  <si>
    <t>Деятельности по операциям с недвижимым имуществом</t>
  </si>
  <si>
    <t>0 / 0</t>
  </si>
  <si>
    <t xml:space="preserve"> - </t>
  </si>
  <si>
    <t>2 кв. 2017</t>
  </si>
  <si>
    <t>3 кв. 2017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</si>
  <si>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</si>
  <si>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</si>
  <si>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декабрь 2017</t>
  </si>
  <si>
    <t>4 кв. 2017</t>
  </si>
  <si>
    <t>2018</t>
  </si>
  <si>
    <t>Енисейский 
объединенный банк</t>
  </si>
  <si>
    <t>*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</si>
  <si>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</si>
  <si>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</si>
  <si>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</si>
  <si>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</si>
  <si>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</si>
  <si>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</si>
  <si>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</si>
  <si>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</si>
  <si>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</si>
  <si>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</si>
  <si>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</si>
  <si>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</si>
  <si>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</si>
  <si>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</si>
  <si>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</si>
  <si>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</si>
  <si>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</si>
  <si>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</si>
  <si>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</si>
  <si>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</si>
  <si>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</si>
  <si>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</si>
  <si>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</si>
  <si>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</si>
  <si>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Абонентская плата за домашний телефон</t>
  </si>
  <si>
    <t>Предоставление разговора на автоматической междугородней телефон. связи на расстоянии 601-1200 км. (1 мин)</t>
  </si>
  <si>
    <t>Предоставление разговора по автономной  междугородней телефон. связи на расстоянии 1201-3000 км. (1 мин)</t>
  </si>
  <si>
    <t>Отправка телеграмм по России (15 слов)</t>
  </si>
  <si>
    <t>1 день проживания на 1-го человека в санатории "Заполярье"</t>
  </si>
  <si>
    <t>Дома отдыха и пансионаты (1 день пребыв.) г. Сочи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</si>
  <si>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</si>
  <si>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</si>
  <si>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</si>
  <si>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</si>
  <si>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 xml:space="preserve">Себестоимость  на содержание 1-го ребенка в ДДУ </t>
  </si>
  <si>
    <t>Фактическая оплата родителями содержания 1-го ребенка в ДДУ</t>
  </si>
  <si>
    <t>Доля фактической оплаты родителями содержания 1-го ребенка в ДДУ в общей себестоимости</t>
  </si>
  <si>
    <t>Базовый тариф, взимаемый с родителей за содержание 1-го ребенка в ДДУ</t>
  </si>
  <si>
    <t>1 кв.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</si>
  <si>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</si>
  <si>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</si>
  <si>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руб./100 кВт/час</t>
  </si>
  <si>
    <t>МО город  Норильск</t>
  </si>
  <si>
    <t xml:space="preserve">Таймырский Долгано-Ненецкий муницип. район 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</si>
  <si>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</si>
  <si>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</si>
  <si>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</si>
  <si>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</si>
  <si>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</si>
  <si>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</si>
  <si>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</si>
  <si>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</si>
  <si>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</si>
  <si>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</si>
  <si>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</si>
  <si>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</si>
  <si>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</si>
  <si>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        школа-интернат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</si>
  <si>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</si>
  <si>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</si>
  <si>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</si>
  <si>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</si>
  <si>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</si>
  <si>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</si>
  <si>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</si>
  <si>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</si>
  <si>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</si>
  <si>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</si>
  <si>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</si>
  <si>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</si>
  <si>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</si>
  <si>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 xml:space="preserve"> - ФГБОУ ВО «Норильский государственный индустриальный институт»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</si>
  <si>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</si>
  <si>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</si>
  <si>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</si>
  <si>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</si>
  <si>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</si>
  <si>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</si>
  <si>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</si>
  <si>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</si>
  <si>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</si>
  <si>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</si>
  <si>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</si>
  <si>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</si>
  <si>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</si>
  <si>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</si>
  <si>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</si>
  <si>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</si>
  <si>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</si>
  <si>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</si>
  <si>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</si>
  <si>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</si>
  <si>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</si>
  <si>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</si>
  <si>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количество посетителей культурно-досуговых мероприятий</t>
  </si>
  <si>
    <t xml:space="preserve">    - количество киносеансов / зрителей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</si>
  <si>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</si>
  <si>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</si>
  <si>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</si>
  <si>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 xml:space="preserve"> - количество посетителей учреждений библиотечной деятельности</t>
  </si>
  <si>
    <t>1.5. Кинокомплексы, всего:</t>
  </si>
  <si>
    <t xml:space="preserve">    - количество киносеансов</t>
  </si>
  <si>
    <t xml:space="preserve">    - количество зрителей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</si>
  <si>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</si>
  <si>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</si>
  <si>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</si>
  <si>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 xml:space="preserve"> - количество посещений учреждений музейного типа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</si>
  <si>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</si>
  <si>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</si>
  <si>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</si>
  <si>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</si>
  <si>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</si>
  <si>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</si>
  <si>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</si>
  <si>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</si>
  <si>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</si>
  <si>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</si>
  <si>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</si>
  <si>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</si>
  <si>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</si>
  <si>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</si>
  <si>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</si>
  <si>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</si>
  <si>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 xml:space="preserve">Сельское, лесное хозяйство, охота, рыболовство и рыбоводство </t>
  </si>
  <si>
    <t>Обрабатывающие производства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</si>
  <si>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</si>
  <si>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</si>
  <si>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</si>
  <si>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</si>
  <si>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</si>
  <si>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 xml:space="preserve">Количество браков, ед. </t>
  </si>
  <si>
    <r>
      <t>Количество разводов, ед.</t>
    </r>
    <r>
      <rPr>
        <sz val="13"/>
        <rFont val="Times New Roman Cyr"/>
        <family val="1"/>
        <charset val="204"/>
      </rPr>
      <t xml:space="preserve"> </t>
    </r>
  </si>
  <si>
    <t>3 кв. 2018</t>
  </si>
  <si>
    <t xml:space="preserve"> - «Политехнический колледж» ФГБОУ ВО («Норильский государственный индустриальный институт»)</t>
  </si>
  <si>
    <t xml:space="preserve"> - Представительство Национального открытого института г. Санкт-Петербург</t>
  </si>
  <si>
    <t xml:space="preserve"> - Представительство Томского государственного университета систем управления и радиоэлектроники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</si>
  <si>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</si>
  <si>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</si>
  <si>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1) min / max</t>
  </si>
  <si>
    <t>4 кв. 2018</t>
  </si>
  <si>
    <t>*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</si>
  <si>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</si>
  <si>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</si>
  <si>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</t>
  </si>
  <si>
    <t xml:space="preserve">         Прочие:</t>
  </si>
  <si>
    <t>по инвалидности всего, в т.ч.: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</si>
  <si>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
дети-инвалиды до 18 лет, социальные пенсии), всего</t>
    </r>
  </si>
  <si>
    <t>по случаю потере кормильца (трудовые)</t>
  </si>
  <si>
    <t>обращение с ТКО</t>
  </si>
  <si>
    <t>Декабрь 2019</t>
  </si>
  <si>
    <t>Средний курс за 2019 год</t>
  </si>
  <si>
    <t>1 кв. 2019</t>
  </si>
  <si>
    <t>Детское дошкольное учреждение: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</si>
  <si>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</si>
  <si>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</si>
  <si>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от 372 до 2 728</t>
  </si>
  <si>
    <t>Муниципальные учреждения по типам организационно-правовых форм 
(реализация федерального закона от  08.05.2010 №83-ФЗ)</t>
  </si>
  <si>
    <t>(ежеквартальная информация)</t>
  </si>
  <si>
    <t>Наименование</t>
  </si>
  <si>
    <t>Муниципальные учреждения всех типов</t>
  </si>
  <si>
    <t>из них</t>
  </si>
  <si>
    <t>бюджетные</t>
  </si>
  <si>
    <t>в том числе по отраслям:</t>
  </si>
  <si>
    <t>образование</t>
  </si>
  <si>
    <t>культура</t>
  </si>
  <si>
    <t>физическая культура и спорт</t>
  </si>
  <si>
    <t>молодежная политика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</si>
  <si>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</si>
  <si>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</si>
  <si>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</si>
  <si>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</si>
  <si>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</si>
  <si>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движения», МАУ "ИЦ "Норильские новости";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"Управление по содержанию и строительству автомобильных дорог", МКУ "Норильский городской архив", МКУ "Служба спасения" </t>
    </r>
  </si>
  <si>
    <t>Создание новых учреждений и изменение типов существующих учреждений:</t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</si>
  <si>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</si>
  <si>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</si>
  <si>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</si>
  <si>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r>
      <t xml:space="preserve"> </t>
    </r>
    <r>
      <rPr>
        <sz val="11"/>
        <color theme="1"/>
        <rFont val="Times New Roman"/>
        <family val="1"/>
        <charset val="204"/>
      </rPr>
      <t>- с 01 января 2014 года 10 муниципальных учреждений здравоохранения переданы в краевое подчинение с установлением статуса краевых государственных бюджетных учреждений здравоохранения (КГБУЗ)</t>
    </r>
  </si>
  <si>
    <r>
      <t xml:space="preserve"> </t>
    </r>
    <r>
      <rPr>
        <sz val="11"/>
        <color theme="1"/>
        <rFont val="Times New Roman"/>
        <family val="1"/>
        <charset val="204"/>
      </rPr>
      <t>- в 2014 году проведена реорганизация МБУ «Молодежный центр» путем присоединения к нему МБМДУ «Молодежный центр» (р-н Кайеркан), в результате чего количество бюджетных учреждений снизилось на 1 ед., кроме того с 24 сентября 2014 года функции по реализации молодежной политики на территории переданы из Управления по спорту и туризму Администрации города Норильска во вновь созданное Управление по молодежной политике и взаимодействию с общественными объединениями Администрации города Норильска, на основании распоряжения Администрации города Норильска № 5367 от 17.10.2014 МБУ «Молодежный центр» с филиалами в районах Талнах и Кайеркан определено, как подведомственное учреждение вновь созданного Управления</t>
    </r>
  </si>
  <si>
    <t xml:space="preserve"> - в 2015 году произошли следующие изменения:
1. Изменена организационно-правовая форма Управления капитальных ремонтов и строительства с муниципального учреждения Администрации города Норильска на муниципальное казенное учреждение
2. Реорганизовано МБОУ ДОД «Норильская детская школа искусств» путем присоединения к нему МБОУ ДОД «НДТШ «Артистенок»
3. МБУ «Дом физической культуры» и МБУ «Спортивный зал «Геркулес» реорганизованы путем присоединения к МБУ «Дом спорта «БОКМО»
4. МБУ «Спортивный зал «Горняк», МБУ «Спортивно-оздоровительный центр «Восток» и МБУ «Крытый каток «Умка» реорганизованы путем присоединения к МБУ «Спортивный комплекс «Талнах»
5. МБУ «Ледовый Дворец спорта» района Кайеркан присоединено к МБУ «Спортивный комплекс «Кайеркан»
6. МБУ «Плавательный бассейн города Норильска» и МБУ «Крытый каток «Льдинка» реорганизованы путем присоединения к МБУ «Дворец спорта «Арктика»
7.  Реорганизовано МБОУ «СОШ №13» путем присоединения к нему МБОУ «СОШ №18»
8.  Реорганизовано МБОУ «СОШ №1» путем присоединения к нему МБОУ «Лицей №1»</t>
  </si>
  <si>
    <t xml:space="preserve"> - в 2016 году произошли следующие изменения:
1. Изменена организационно-правовая форма Управления муниципального заказа с муниципального учреждения Администрации города Норильска на муниципальное казенное учреждение "Управление муниципальных закупок"
2. Реорганизовано МБУ «Норильская художественная галерея» путем присоединения к МБУ «Музей истории освоения и развития НПР». Впоследствии учреждение переименовано в МБУ «Музейно-выставочный комплекс «Музей Норильска»
3. МКУ «Централизованная бухгалтерия учреждений общего и дошкольного образования» переименовано в МКУ «Обеспечивающий комплекс учреждений общего и дошкольного образования»
4. МКУ «Централизованная бухгалтерия учреждений по делам культуры и искусства» переименовано в МКУ «Обеспечивающий комплекс учреждений культуры»
5. МКУ «Централизованная бухгалтерия учреждений по спорту и туризму» переименовано в МКУ «Обеспечивающий комплекс учреждений спорта»
6. Реорганизовано МБОУ «Центр образования №1» путем присоединения к МБОУ «СОШ №8»
7. Реорганизовано МБОУ «Центр образования №2» путем присоединения к МБОУ «СОШ №27»
8. Реорганизовано МБОУ «Центр образования №3» путем присоединения к МБОУ «СОШ №32»</t>
  </si>
  <si>
    <t>В 2018 году произошла  реорганизация учреждений: 
- МАДОУ «Детский сад №2 «Умка» в форме присоединения к нему МБДОУ «Детский сад №50 «Огонек» (январь 2018 года)
- МАДОУ «Детский сад №5 «Норильчонок» в форме присоединения к нему МБДОУ «Детский сад №49 «Белочка» (январь 2018 года)
- МБУК «Городской центр культуры» в форме присоединения к нему МБУК «Дом культуры «Энергия» (февраль 2018 года)</t>
  </si>
  <si>
    <t>Сеть учреждений</t>
  </si>
  <si>
    <t xml:space="preserve">         центр образования</t>
  </si>
  <si>
    <t xml:space="preserve"> - численность занимающихся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</si>
  <si>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</si>
  <si>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</si>
  <si>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- АНО «Учебный центр в городе Норильске» (является представителем ФГАОУ ВО «Тюменский государственный университет»</t>
  </si>
  <si>
    <t xml:space="preserve">          дворец спорта («Арктика», «Ледовый д/с «Кайеркан»)</t>
  </si>
  <si>
    <t>Январь 2020</t>
  </si>
  <si>
    <t>Февраль 2020</t>
  </si>
  <si>
    <t>Март 2020</t>
  </si>
  <si>
    <t>Апрель 2020</t>
  </si>
  <si>
    <t>Май 2020</t>
  </si>
  <si>
    <t>Июнь 2020</t>
  </si>
  <si>
    <t>Июль 2020</t>
  </si>
  <si>
    <t>Август 2020</t>
  </si>
  <si>
    <t>Сентябрь 2020</t>
  </si>
  <si>
    <t>Октябрь 2020</t>
  </si>
  <si>
    <t>Ноябрь 2020</t>
  </si>
  <si>
    <t>Декабрь 2020</t>
  </si>
  <si>
    <t>Средний курс за 2020 год</t>
  </si>
  <si>
    <t>61,32 / 64,43</t>
  </si>
  <si>
    <t>61,24 / 65,54</t>
  </si>
  <si>
    <t>62,5 / 63,17</t>
  </si>
  <si>
    <t>60,37 / 63,48</t>
  </si>
  <si>
    <t>60,01 / 64,36</t>
  </si>
  <si>
    <t>61,55 / 62,22</t>
  </si>
  <si>
    <t>63.63 / 65,74</t>
  </si>
  <si>
    <t>62,56 / 67,00</t>
  </si>
  <si>
    <t>63,55 / 64,37</t>
  </si>
  <si>
    <t>68,09 / 71,57</t>
  </si>
  <si>
    <t>67,47 / 72,17</t>
  </si>
  <si>
    <t>69,55 / 70,16</t>
  </si>
  <si>
    <t>67,05 / 70,53</t>
  </si>
  <si>
    <t>63,29 / 71,19</t>
  </si>
  <si>
    <t>68,21 / 68,90</t>
  </si>
  <si>
    <t>68,33 / 71,81</t>
  </si>
  <si>
    <t>67,70 / 72,64</t>
  </si>
  <si>
    <t>69,53 / 70,43</t>
  </si>
  <si>
    <t>Динамика индекса потребительских цен по Красноярскому краю (отчетный месяц к предыдущему), %</t>
  </si>
  <si>
    <t>Динамика индекса потребительских цен по Российской Федерации (отчетный месяц к предыдущему), %</t>
  </si>
  <si>
    <t>72,37 / 76,52</t>
  </si>
  <si>
    <t>79,97 / 84,58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</si>
  <si>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</si>
  <si>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</si>
  <si>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</si>
  <si>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</si>
  <si>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</si>
  <si>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</si>
  <si>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>Картофель</t>
  </si>
  <si>
    <t>Капуста белокочанная</t>
  </si>
  <si>
    <t>Лук репчатый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</si>
  <si>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</si>
  <si>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</si>
  <si>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</si>
  <si>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</si>
  <si>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</si>
  <si>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</si>
  <si>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</si>
  <si>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</si>
  <si>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</si>
  <si>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</si>
  <si>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</si>
  <si>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</si>
  <si>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</si>
  <si>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</si>
  <si>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</si>
  <si>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</si>
  <si>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</si>
  <si>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</si>
  <si>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</si>
  <si>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</si>
  <si>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Услуги бань и душевых (в общем зале - 2 часа)</t>
  </si>
  <si>
    <t>Стрижка волос простая женская</t>
  </si>
  <si>
    <t>Стрижка волос простая мужская</t>
  </si>
  <si>
    <t>Ремонт женской верхней одежды</t>
  </si>
  <si>
    <t>Ремонт мужской верхней одежды</t>
  </si>
  <si>
    <t>Химическая чистка одежды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</si>
  <si>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</si>
  <si>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абсорбационного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</si>
  <si>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</si>
  <si>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</si>
  <si>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 xml:space="preserve">Плавательный бассейн  расценка за 1 занятие </t>
  </si>
  <si>
    <t>Постановка набоек, косячков, рубчиков из всех видов материалов</t>
  </si>
  <si>
    <t>2) По МО г. Норильск приведены данные МКУ "Управление жилищно-коммунального хозяйства"</t>
  </si>
  <si>
    <t>3) Муниципальный / коммерческий (частный) общественный транспорт</t>
  </si>
  <si>
    <t>к декабрю 2019 г., %</t>
  </si>
  <si>
    <t>декабрь 2019</t>
  </si>
  <si>
    <t>2020</t>
  </si>
  <si>
    <t>На 
01.01.20 г.</t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</si>
  <si>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</si>
  <si>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Декабрь
2019</t>
  </si>
  <si>
    <t xml:space="preserve">                - Управление по спорту</t>
  </si>
  <si>
    <t xml:space="preserve">                - Управление общего и дошкольного образования</t>
  </si>
  <si>
    <t>На 01.01.20 г.</t>
  </si>
  <si>
    <t>Январь-декабрь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</si>
  <si>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</si>
  <si>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Стоимость проезда в городском общественном транспорте (автобус) по маршрутам в черте районов: Центральный; Кайеркан; Талнах</t>
  </si>
  <si>
    <r>
      <t xml:space="preserve"> 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</si>
  <si>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70,64 / 79,02</t>
  </si>
  <si>
    <t>78,50 / 87,18</t>
  </si>
  <si>
    <t>71,91 / 74,06</t>
  </si>
  <si>
    <t>79,54 / 81,85</t>
  </si>
  <si>
    <t>Постоянное население - всего</t>
  </si>
  <si>
    <t>- в конце 2018 года муниципальные бюджетные учреждения дополнительного образования «Детско-юношеские спортивные школы» реорганизованы в новый вид учреждений МБУ «Спортивные школы»</t>
  </si>
  <si>
    <t>В 2019 году произошли следующие изменения:
1) реорганизация учреждений: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</si>
  <si>
    <t>2) Изменена организационно-правовая форма:
- Управление потребительского рынка и услуг Администрации города Норильска на муниципальное казенное учреждение «Управление потребительского рынка и услуг»;
- Управление жилищно-коммунального хозяйства Администрации города Норильска на муниципальное казенное учреждение «Управление жилищно-коммунального хозяйства»</t>
  </si>
  <si>
    <t>3) Созданы:
- МКУ «Управление земельных и имущественных отношений» 
- МАУ «Центр развития туризма»
- МКУ «Управление социальной политики» (с 01.01.2020)</t>
  </si>
  <si>
    <t>4) Перешли в краевое подчинение:
- МБУ «КЦСОН» (с 01.01.2020- КГБУ СО «КЦСОН» Центральный»)
- МБУ «РЦ «Виктория» (с 01.01.2020 - КГБУ СО «Реабилитационный центр для детей «Виктория»)
- МБУ «Центр социальной помощи семье и детям «Норильский» (с 01.01.2020 - КГБУ СО «Центр семьи «Норильский»)</t>
  </si>
  <si>
    <t>1.6. Среднее профессиональное образование, всего: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</si>
  <si>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</si>
  <si>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II. Сеть учреждений (Краевой бюджет):</t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</si>
  <si>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</si>
  <si>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</si>
  <si>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</si>
  <si>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1.3. Театры (Краевой бюджет), всего:</t>
  </si>
  <si>
    <t>в т.ч.: Публичная библиотека</t>
  </si>
  <si>
    <t xml:space="preserve"> - МБУ «Кинокомплекс «Родина»</t>
  </si>
  <si>
    <t>1.2. Детские спортивные школы, всего:</t>
  </si>
  <si>
    <t>V. Сеть учреждений (Краевой бюджет):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</si>
  <si>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</si>
  <si>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</si>
  <si>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</si>
  <si>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</si>
  <si>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</si>
  <si>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</si>
  <si>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1.10. МКУ «Управление муниципального закупок»</t>
  </si>
  <si>
    <t>1.15. МКУ «Обеспечивающий комплекс учреждений общего и дошкольного образования»</t>
  </si>
  <si>
    <t>1.16. МКУ «Обеспечивающий комплекс учреждений культуры»</t>
  </si>
  <si>
    <t>1.17. МКУ «Обеспечивающий комплекс учреждений спорта»</t>
  </si>
  <si>
    <r>
      <rPr>
        <b/>
        <sz val="12"/>
        <rFont val="Times New Roman"/>
        <family val="1"/>
        <charset val="204"/>
      </rPr>
      <t xml:space="preserve">(1) </t>
    </r>
    <r>
      <rPr>
        <sz val="12"/>
        <rFont val="Times New Roman"/>
        <family val="1"/>
        <charset val="204"/>
      </rPr>
      <t>в 2019 году произошла  реорганизация учреждений образования: 
- МБДОУ «Детский сад № 48 «Золотая рыбка» присоединено к МБДОУ «Детский сад № 68 «Ладушки»;
- МБДОУ «Детский сад № 31 «Малыш» присоединено к МБДОУ «Детский сад № 82 «Сказка».</t>
    </r>
  </si>
  <si>
    <t>2 кв. 2019</t>
  </si>
  <si>
    <t>3 кв. 2019</t>
  </si>
  <si>
    <t xml:space="preserve">4 кв. 2019 </t>
  </si>
  <si>
    <t>1 кв. 2020</t>
  </si>
  <si>
    <t>ежеквартальная информация</t>
  </si>
  <si>
    <r>
      <t>Д е м о г р а ф и я</t>
    </r>
    <r>
      <rPr>
        <b/>
        <vertAlign val="superscript"/>
        <sz val="16"/>
        <rFont val="Times New Roman Cyr"/>
        <charset val="204"/>
      </rPr>
      <t>1)</t>
    </r>
  </si>
  <si>
    <t>МО город Норильск</t>
  </si>
  <si>
    <t>Таймырский Долгано-Ненецкий муниципальный район</t>
  </si>
  <si>
    <r>
      <t>Справочно: ЗФ ПАО "ГМК "Норильский никель"</t>
    </r>
    <r>
      <rPr>
        <i/>
        <vertAlign val="superscript"/>
        <sz val="13"/>
        <rFont val="Times New Roman Cyr"/>
        <charset val="204"/>
      </rPr>
      <t>2)</t>
    </r>
  </si>
  <si>
    <t>Справочно: По итогам 2019 г. среднесписочная численность работников по полному кругу организаций и предприятий составила 93 479 чел (сумма среднесписочной численности работников занятых в крупных и средних организациях - 77 871 чел. и численности работников СМП - 15 608 чел.)</t>
  </si>
  <si>
    <t>2) По данным ЗФ ПАО "ГМК "Норильский никель"</t>
  </si>
  <si>
    <t>Таймырский
Долгано-Ненецкий муницип. Район</t>
  </si>
  <si>
    <t>1) По данным  МКУ "Управление потребительского рынка и услуг"</t>
  </si>
  <si>
    <t>Красноярск</t>
  </si>
  <si>
    <t xml:space="preserve">2) По данным Таймырского Долгано-Ненецкого муниципального района </t>
  </si>
  <si>
    <t>На 01.07.2020 г.</t>
  </si>
  <si>
    <t>На 01.07.2019 г.</t>
  </si>
  <si>
    <t>На 01.07.19 г.</t>
  </si>
  <si>
    <t>На 01.07.20 г.</t>
  </si>
  <si>
    <t>72,83 / 77,19</t>
  </si>
  <si>
    <t>70,77 / 74,85</t>
  </si>
  <si>
    <t>71,97 / 79,79</t>
  </si>
  <si>
    <t>70,00 / 78,00</t>
  </si>
  <si>
    <t>74,05 / 75,33</t>
  </si>
  <si>
    <t>72,08 / 72,97</t>
  </si>
  <si>
    <t>79,1 / 83,96</t>
  </si>
  <si>
    <t>77,17 / 81,82</t>
  </si>
  <si>
    <t>78,82 / 86,82</t>
  </si>
  <si>
    <t>76,17 / 84,17</t>
  </si>
  <si>
    <t>80,58 / 81,81</t>
  </si>
  <si>
    <t>78,46 / 79,50</t>
  </si>
  <si>
    <t>67,43 / 71,34</t>
  </si>
  <si>
    <t>75,86 / 80,26</t>
  </si>
  <si>
    <t>66,13 / 74,13</t>
  </si>
  <si>
    <t>74,13 / 82,13</t>
  </si>
  <si>
    <t>68,82 / 69,75</t>
  </si>
  <si>
    <t>77,44 / 78,42</t>
  </si>
  <si>
    <t>43,5 / 45,5</t>
  </si>
  <si>
    <t>На 01.07.17 г.</t>
  </si>
  <si>
    <t>На 01.07.18 г.</t>
  </si>
  <si>
    <t>За июнь 2019 г.</t>
  </si>
  <si>
    <t>Июнь
2019</t>
  </si>
  <si>
    <t>Июнь
2020</t>
  </si>
  <si>
    <t>Отклонение 
01.07.20 / 01.07.19, 
+, -</t>
  </si>
  <si>
    <t>Отклонение                                      июнь 2020 /
июнь 2019</t>
  </si>
  <si>
    <t>На 
01.07.19 г.</t>
  </si>
  <si>
    <t>На 
01.07.20 г.</t>
  </si>
  <si>
    <t>Отклонение                                    01.07.20 г. / 01.07.19 г.</t>
  </si>
  <si>
    <t xml:space="preserve">На 01.07.20 г. </t>
  </si>
  <si>
    <r>
      <rPr>
        <b/>
        <sz val="12"/>
        <rFont val="Times New Roman"/>
        <family val="1"/>
        <charset val="204"/>
      </rPr>
      <t>(10)</t>
    </r>
    <r>
      <rPr>
        <sz val="12"/>
        <rFont val="Times New Roman"/>
        <family val="1"/>
        <charset val="204"/>
      </rPr>
      <t xml:space="preserve"> 01.01.2020 создано:
- муниципальное казенное учреждение «Управление социальной политики» в результате разграничения полномочий по реализации государственных и муниципальных услуг</t>
    </r>
  </si>
  <si>
    <r>
      <rPr>
        <b/>
        <sz val="12"/>
        <rFont val="Times New Roman"/>
        <family val="1"/>
        <charset val="204"/>
      </rPr>
      <t>(9)</t>
    </r>
    <r>
      <rPr>
        <sz val="12"/>
        <rFont val="Times New Roman"/>
        <family val="1"/>
        <charset val="204"/>
      </rPr>
      <t xml:space="preserve"> во втором полугодии 2019 года создано:
- муниципальное казенное учреждение «Управление потребительского рынка и услуг» путем изменения типа муниципального учреждения «Управление потребительского рынка и услуг Администрации города Норильска»;
- муниципальное казенное учреждение «Управление жилищно-коммунального хозяйства» путем изменения типа муниципального учреждения «Управление жилищно-коммунального хозяйства Администрации города Норильска»;
- муниципальное казенное учреждение «Управление земельных и имущественных отношений»</t>
    </r>
  </si>
  <si>
    <r>
      <rPr>
        <b/>
        <sz val="12"/>
        <rFont val="Times New Roman"/>
        <family val="1"/>
        <charset val="204"/>
      </rPr>
      <t>(8)</t>
    </r>
    <r>
      <rPr>
        <sz val="12"/>
        <rFont val="Times New Roman"/>
        <family val="1"/>
        <charset val="204"/>
      </rPr>
      <t xml:space="preserve"> в декабре 2019 года создано:
- муниципальное автономное учреждение «Центр развития туризма»</t>
    </r>
  </si>
  <si>
    <r>
      <rPr>
        <b/>
        <sz val="12"/>
        <rFont val="Times New Roman"/>
        <family val="1"/>
        <charset val="204"/>
      </rPr>
      <t>(7)</t>
    </r>
    <r>
      <rPr>
        <sz val="12"/>
        <rFont val="Times New Roman"/>
        <family val="1"/>
        <charset val="204"/>
      </rPr>
      <t xml:space="preserve"> по состоянию на 01.07.2020 обучение детей по направлению водитель автотранспортных средств не завершено (проходят обучение 125 чел.).</t>
    </r>
  </si>
  <si>
    <r>
      <rPr>
        <b/>
        <sz val="12"/>
        <rFont val="Times New Roman"/>
        <family val="1"/>
        <charset val="204"/>
      </rPr>
      <t>(6)</t>
    </r>
    <r>
      <rPr>
        <sz val="12"/>
        <rFont val="Times New Roman"/>
        <family val="1"/>
        <charset val="204"/>
      </rPr>
      <t xml:space="preserve"> увеличение посетителей клубных формирований в 2020 году обусловлено популяризацией деятельности МБУ «Молодежный центр» среди молодежи города</t>
    </r>
  </si>
  <si>
    <r>
      <rPr>
        <b/>
        <sz val="12"/>
        <rFont val="Times New Roman"/>
        <family val="1"/>
        <charset val="204"/>
      </rPr>
      <t>(5)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«Центр социальной помощи семье и детям «Норильский» путем передачи в собственность Красноярского края муниципального бюджетного учреждения «Центр социальной помощи семье и детям «Норильский»</t>
    </r>
  </si>
  <si>
    <r>
      <rPr>
        <b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«Реабилитационный центр для детей-инвалидов, детей и подростков с ограниченными возможностями «Виктория» путем передачи в собственность Красноярского края муниципального бюджетного учреждения «Реабилитационный центр для детей и подростков с ограниченными возможностями «Виктория»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</si>
  <si>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01.01.2020 создано:
- Краевое государственное бюджетное учреждение социального обслуживания «Комплексный центр социального обслуживания населения «Центральный» путем передачи в собственность Красноярского края муниципального бюджетного учреждения «Комплексный центр социального обслуживания населения»</t>
    </r>
  </si>
  <si>
    <r>
      <rPr>
        <b/>
        <sz val="12"/>
        <rFont val="Times New Roman"/>
        <family val="1"/>
        <charset val="204"/>
      </rPr>
      <t>(2)</t>
    </r>
    <r>
      <rPr>
        <sz val="12"/>
        <rFont val="Times New Roman"/>
        <family val="1"/>
        <charset val="204"/>
      </rPr>
      <t xml:space="preserve"> помещение библиотечного отдела в п. Снежногорск передано в оперативное управление ЦБС, отдел стал филиалом учреждения в декабре 2019 года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</si>
  <si>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до июля 2017 года именовалась АНО «Учебный центр Санкт-Петербургского университета аэрокосмического приборостроения», с конца 2017 года является представительством двух организаций профессионального образования</t>
    </r>
  </si>
  <si>
    <r>
      <t>1.14. МКУ «Управление социальной политики»</t>
    </r>
    <r>
      <rPr>
        <b/>
        <sz val="13"/>
        <color rgb="FF7030A0"/>
        <rFont val="Arial"/>
        <family val="2"/>
        <charset val="204"/>
      </rPr>
      <t>¹º</t>
    </r>
  </si>
  <si>
    <r>
      <t>1.13. МКУ «Управление земельных и имущественных отношений»</t>
    </r>
    <r>
      <rPr>
        <b/>
        <sz val="13"/>
        <color rgb="FF7030A0"/>
        <rFont val="Arial"/>
        <family val="2"/>
        <charset val="204"/>
      </rPr>
      <t>⁹</t>
    </r>
  </si>
  <si>
    <r>
      <t>1.12. МКУ «Управление жилищно-коммунального хозяйства»</t>
    </r>
    <r>
      <rPr>
        <b/>
        <sz val="13"/>
        <color rgb="FF7030A0"/>
        <rFont val="Arial"/>
        <family val="2"/>
        <charset val="204"/>
      </rPr>
      <t>⁹</t>
    </r>
  </si>
  <si>
    <r>
      <t>1.11. МКУ «Управление потребительского рынка и услуг»</t>
    </r>
    <r>
      <rPr>
        <b/>
        <sz val="13"/>
        <color rgb="FF7030A0"/>
        <rFont val="Arial"/>
        <family val="2"/>
        <charset val="204"/>
      </rPr>
      <t>⁹</t>
    </r>
  </si>
  <si>
    <r>
      <t>1.5. МАУ «Центр развития туризма»</t>
    </r>
    <r>
      <rPr>
        <b/>
        <sz val="13"/>
        <color rgb="FF7030A0"/>
        <rFont val="Verdana"/>
        <family val="2"/>
        <charset val="204"/>
      </rPr>
      <t>⁸</t>
    </r>
  </si>
  <si>
    <r>
      <t xml:space="preserve"> - количество детей, обучившихся по направлению водитель автотранспортных средств</t>
    </r>
    <r>
      <rPr>
        <sz val="13"/>
        <color rgb="FF7030A0"/>
        <rFont val="Verdana"/>
        <family val="2"/>
        <charset val="204"/>
      </rPr>
      <t>⁷</t>
    </r>
  </si>
  <si>
    <r>
      <t xml:space="preserve"> - численность посещающих клубные формирования</t>
    </r>
    <r>
      <rPr>
        <sz val="13"/>
        <color rgb="FF7030A0"/>
        <rFont val="Calibri"/>
        <family val="2"/>
        <charset val="204"/>
      </rPr>
      <t>⁶</t>
    </r>
  </si>
  <si>
    <t xml:space="preserve"> -  КГБУ СО «Центр социальной помощи семье и детям «Норильский»⁵</t>
  </si>
  <si>
    <t xml:space="preserve">  - КГБУ СО «Реабилитационный центр для детей-инвалидов, детей и подростков с ограниченны-ми возможностями «Виктория»⁴</t>
  </si>
  <si>
    <t xml:space="preserve"> - КГБУ СО «КЦСОН» Норильский»³</t>
  </si>
  <si>
    <t xml:space="preserve"> - МБУ «Музейно-выставочный комплекс «Музей Норильска»</t>
  </si>
  <si>
    <r>
      <t xml:space="preserve">         отделы Публичной библиотеки</t>
    </r>
    <r>
      <rPr>
        <vertAlign val="superscript"/>
        <sz val="13"/>
        <color rgb="FF7030A0"/>
        <rFont val="Times New Roman"/>
        <family val="1"/>
        <charset val="204"/>
      </rPr>
      <t>2</t>
    </r>
  </si>
  <si>
    <t>825 / 28 032</t>
  </si>
  <si>
    <t>1 807 / 47 131</t>
  </si>
  <si>
    <r>
      <t xml:space="preserve"> - Представительство колледжа экономики и управления г. Санкт-Петербург ("Национальный открытый институт г. Санкт-Петербург")</t>
    </r>
    <r>
      <rPr>
        <sz val="10"/>
        <rFont val="Arial Cyr"/>
        <charset val="204"/>
      </rPr>
      <t/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</si>
  <si>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Н.Е.Жуковского»)</t>
    </r>
    <r>
      <rPr>
        <vertAlign val="superscript"/>
        <sz val="13"/>
        <color rgb="FFFF0000"/>
        <rFont val="Times New Roman"/>
        <family val="1"/>
        <charset val="204"/>
      </rPr>
      <t>1</t>
    </r>
  </si>
  <si>
    <t>5 475 / 257</t>
  </si>
  <si>
    <t>4 508/147</t>
  </si>
  <si>
    <t>1.1. Учреждения дошкольного образования, всего:</t>
  </si>
  <si>
    <t>Отклонение
 01.07.20 г./ 01.07.19 г., +, -</t>
  </si>
  <si>
    <t>2 кв. 2020</t>
  </si>
  <si>
    <r>
      <t>Средние цены в городах РФ и МО г. Норильск на 01.07.2019 г.</t>
    </r>
    <r>
      <rPr>
        <b/>
        <vertAlign val="superscript"/>
        <sz val="14"/>
        <rFont val="Times New Roman"/>
        <family val="1"/>
        <charset val="204"/>
      </rPr>
      <t>1)</t>
    </r>
  </si>
  <si>
    <t>Итого 
за 6 месяцев*</t>
  </si>
  <si>
    <t>* к декабрю предыдущего года</t>
  </si>
  <si>
    <t>Январь-июнь
 2019</t>
  </si>
  <si>
    <t>Январь-июнь
 2020</t>
  </si>
  <si>
    <t>Отклонение                                   январь-июнь 2020 /
январь-июнь 2019</t>
  </si>
  <si>
    <t>За июнь 2020 г.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</si>
  <si>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</t>
    </r>
  </si>
  <si>
    <t>44 / 50</t>
  </si>
  <si>
    <t>43,9 / 46,0</t>
  </si>
  <si>
    <t>45,0 / 47,0</t>
  </si>
  <si>
    <t>46,5 / 49,0</t>
  </si>
  <si>
    <t>49,0 / 49,2</t>
  </si>
  <si>
    <t>50,9 / 51,0</t>
  </si>
  <si>
    <t>51,7 / 52,0</t>
  </si>
  <si>
    <t>57,4 / 59,0</t>
  </si>
  <si>
    <t>50,20 / 52,0</t>
  </si>
  <si>
    <t>52,2 / 53,0</t>
  </si>
  <si>
    <t>РФ</t>
  </si>
  <si>
    <t>45,7 / 48,0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</si>
</sst>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2" formatCode="[$-F800]dddd\,\ mmmm\ dd\,\ yyyy"/>
    <numFmt numFmtId="173" formatCode="0.00000"/>
    <numFmt numFmtId="177" formatCode="0.000"/>
    <numFmt numFmtId="178" formatCode="0.00000000000000"/>
  </numFmts>
  <fonts count="19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3"/>
      <color theme="1"/>
      <name val="Times New Roman"/>
      <family val="1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sz val="9"/>
      <color rgb="FFFF0000"/>
      <name val="Times New Roman CYR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b/>
      <sz val="10"/>
      <color theme="1"/>
      <name val="Times New Roman"/>
      <family val="1"/>
      <charset val="204"/>
    </font>
    <font>
      <sz val="13"/>
      <color rgb="FF7030A0"/>
      <name val="Calibri"/>
      <family val="2"/>
      <charset val="204"/>
    </font>
    <font>
      <sz val="13"/>
      <color rgb="FF7030A0"/>
      <name val="Verdana"/>
      <family val="2"/>
      <charset val="204"/>
    </font>
    <font>
      <b/>
      <sz val="13"/>
      <color rgb="FF7030A0"/>
      <name val="Verdana"/>
      <family val="2"/>
      <charset val="204"/>
    </font>
    <font>
      <b/>
      <sz val="13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i/>
      <vertAlign val="superscript"/>
      <sz val="13"/>
      <name val="Times New Roman Cyr"/>
      <charset val="204"/>
    </font>
    <font>
      <b/>
      <sz val="13"/>
      <color theme="1"/>
      <name val="Times New Roman Cyr"/>
      <charset val="204"/>
    </font>
    <font>
      <sz val="13"/>
      <color theme="1"/>
      <name val="Times New Roman Cyr"/>
      <charset val="204"/>
    </font>
    <font>
      <i/>
      <sz val="13"/>
      <color theme="1"/>
      <name val="Times New Roman Cyr"/>
      <charset val="204"/>
    </font>
    <font>
      <vertAlign val="superscript"/>
      <sz val="13"/>
      <color rgb="FF7030A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FEC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58">
    <xf numFmtId="0" fontId="0" fillId="0" borderId="0"/>
    <xf numFmtId="164" fontId="50" fillId="0" borderId="0" applyFont="0" applyFill="0" applyBorder="0" applyAlignment="0" applyProtection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49" fillId="0" borderId="0"/>
    <xf numFmtId="0" fontId="50" fillId="0" borderId="0"/>
    <xf numFmtId="9" fontId="50" fillId="0" borderId="0" applyFont="0" applyFill="0" applyBorder="0" applyAlignment="0" applyProtection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105" fillId="7" borderId="0" applyNumberFormat="0" applyBorder="0" applyAlignment="0" applyProtection="0"/>
    <xf numFmtId="0" fontId="105" fillId="8" borderId="0" applyNumberFormat="0" applyBorder="0" applyAlignment="0" applyProtection="0"/>
    <xf numFmtId="0" fontId="105" fillId="9" borderId="0" applyNumberFormat="0" applyBorder="0" applyAlignment="0" applyProtection="0"/>
    <xf numFmtId="0" fontId="105" fillId="10" borderId="0" applyNumberFormat="0" applyBorder="0" applyAlignment="0" applyProtection="0"/>
    <xf numFmtId="0" fontId="105" fillId="11" borderId="0" applyNumberFormat="0" applyBorder="0" applyAlignment="0" applyProtection="0"/>
    <xf numFmtId="0" fontId="105" fillId="12" borderId="0" applyNumberFormat="0" applyBorder="0" applyAlignment="0" applyProtection="0"/>
    <xf numFmtId="0" fontId="105" fillId="13" borderId="0" applyNumberFormat="0" applyBorder="0" applyAlignment="0" applyProtection="0"/>
    <xf numFmtId="0" fontId="105" fillId="14" borderId="0" applyNumberFormat="0" applyBorder="0" applyAlignment="0" applyProtection="0"/>
    <xf numFmtId="0" fontId="105" fillId="15" borderId="0" applyNumberFormat="0" applyBorder="0" applyAlignment="0" applyProtection="0"/>
    <xf numFmtId="0" fontId="105" fillId="16" borderId="0" applyNumberFormat="0" applyBorder="0" applyAlignment="0" applyProtection="0"/>
    <xf numFmtId="0" fontId="105" fillId="17" borderId="0" applyNumberFormat="0" applyBorder="0" applyAlignment="0" applyProtection="0"/>
    <xf numFmtId="0" fontId="105" fillId="18" borderId="0" applyNumberFormat="0" applyBorder="0" applyAlignment="0" applyProtection="0"/>
    <xf numFmtId="0" fontId="106" fillId="19" borderId="0" applyNumberFormat="0" applyBorder="0" applyAlignment="0" applyProtection="0"/>
    <xf numFmtId="0" fontId="106" fillId="20" borderId="0" applyNumberFormat="0" applyBorder="0" applyAlignment="0" applyProtection="0"/>
    <xf numFmtId="0" fontId="106" fillId="6" borderId="0" applyNumberFormat="0" applyBorder="0" applyAlignment="0" applyProtection="0"/>
    <xf numFmtId="0" fontId="106" fillId="21" borderId="0" applyNumberFormat="0" applyBorder="0" applyAlignment="0" applyProtection="0"/>
    <xf numFmtId="0" fontId="106" fillId="22" borderId="0" applyNumberFormat="0" applyBorder="0" applyAlignment="0" applyProtection="0"/>
    <xf numFmtId="0" fontId="106" fillId="4" borderId="0" applyNumberFormat="0" applyBorder="0" applyAlignment="0" applyProtection="0"/>
    <xf numFmtId="0" fontId="106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106" fillId="28" borderId="0" applyNumberFormat="0" applyBorder="0" applyAlignment="0" applyProtection="0"/>
    <xf numFmtId="0" fontId="121" fillId="29" borderId="80" applyNumberFormat="0" applyAlignment="0" applyProtection="0"/>
    <xf numFmtId="0" fontId="120" fillId="30" borderId="81" applyNumberFormat="0" applyAlignment="0" applyProtection="0"/>
    <xf numFmtId="0" fontId="119" fillId="30" borderId="80" applyNumberFormat="0" applyAlignment="0" applyProtection="0"/>
    <xf numFmtId="44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0" fontId="118" fillId="0" borderId="78" applyNumberFormat="0" applyFill="0" applyAlignment="0" applyProtection="0"/>
    <xf numFmtId="0" fontId="117" fillId="0" borderId="86" applyNumberFormat="0" applyFill="0" applyAlignment="0" applyProtection="0"/>
    <xf numFmtId="0" fontId="116" fillId="0" borderId="79" applyNumberFormat="0" applyFill="0" applyAlignment="0" applyProtection="0"/>
    <xf numFmtId="0" fontId="116" fillId="0" borderId="0" applyNumberFormat="0" applyFill="0" applyBorder="0" applyAlignment="0" applyProtection="0"/>
    <xf numFmtId="0" fontId="107" fillId="0" borderId="85" applyNumberFormat="0" applyFill="0" applyAlignment="0" applyProtection="0"/>
    <xf numFmtId="0" fontId="108" fillId="31" borderId="83" applyNumberFormat="0" applyAlignment="0" applyProtection="0"/>
    <xf numFmtId="0" fontId="115" fillId="0" borderId="0" applyNumberFormat="0" applyFill="0" applyBorder="0" applyAlignment="0" applyProtection="0"/>
    <xf numFmtId="0" fontId="114" fillId="32" borderId="0" applyNumberFormat="0" applyBorder="0" applyAlignment="0" applyProtection="0"/>
    <xf numFmtId="0" fontId="113" fillId="33" borderId="0" applyNumberFormat="0" applyBorder="0" applyAlignment="0" applyProtection="0"/>
    <xf numFmtId="0" fontId="112" fillId="0" borderId="0" applyNumberFormat="0" applyFill="0" applyBorder="0" applyAlignment="0" applyProtection="0"/>
    <xf numFmtId="0" fontId="50" fillId="34" borderId="84" applyNumberFormat="0" applyFont="0" applyAlignment="0" applyProtection="0"/>
    <xf numFmtId="9" fontId="50" fillId="0" borderId="0" applyFont="0" applyFill="0" applyBorder="0" applyAlignment="0" applyProtection="0"/>
    <xf numFmtId="0" fontId="111" fillId="0" borderId="82" applyNumberFormat="0" applyFill="0" applyAlignment="0" applyProtection="0"/>
    <xf numFmtId="0" fontId="109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0" fontId="110" fillId="35" borderId="0" applyNumberFormat="0" applyBorder="0" applyAlignment="0" applyProtection="0"/>
    <xf numFmtId="0" fontId="50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127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50" fillId="0" borderId="0"/>
    <xf numFmtId="0" fontId="50" fillId="0" borderId="0"/>
    <xf numFmtId="44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50" fillId="0" borderId="0"/>
    <xf numFmtId="0" fontId="144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80" fillId="0" borderId="0"/>
    <xf numFmtId="0" fontId="5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5" fillId="0" borderId="0"/>
    <xf numFmtId="0" fontId="50" fillId="0" borderId="0"/>
    <xf numFmtId="0" fontId="12" fillId="0" borderId="0"/>
    <xf numFmtId="0" fontId="12" fillId="0" borderId="0"/>
    <xf numFmtId="0" fontId="50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5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4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5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74" fillId="0" borderId="0"/>
    <xf numFmtId="0" fontId="4" fillId="0" borderId="0"/>
    <xf numFmtId="0" fontId="3" fillId="0" borderId="0"/>
    <xf numFmtId="0" fontId="2" fillId="0" borderId="0"/>
    <xf numFmtId="0" fontId="17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06">
    <xf numFmtId="0" fontId="0" fillId="0" borderId="0" xfId="0"/>
    <xf numFmtId="166" fontId="56" fillId="0" borderId="0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 applyAlignment="1">
      <alignment horizontal="center"/>
    </xf>
    <xf numFmtId="0" fontId="51" fillId="0" borderId="0" xfId="0" applyFont="1" applyFill="1" applyBorder="1"/>
    <xf numFmtId="0" fontId="56" fillId="0" borderId="0" xfId="0" applyFont="1" applyFill="1" applyBorder="1"/>
    <xf numFmtId="0" fontId="56" fillId="0" borderId="0" xfId="0" applyFont="1" applyFill="1"/>
    <xf numFmtId="0" fontId="52" fillId="0" borderId="0" xfId="0" applyFont="1" applyFill="1"/>
    <xf numFmtId="167" fontId="51" fillId="0" borderId="0" xfId="0" applyNumberFormat="1" applyFont="1" applyFill="1"/>
    <xf numFmtId="0" fontId="59" fillId="0" borderId="0" xfId="0" applyFont="1" applyFill="1"/>
    <xf numFmtId="0" fontId="5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52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56" fillId="0" borderId="0" xfId="0" applyFont="1" applyFill="1" applyAlignment="1">
      <alignment wrapText="1"/>
    </xf>
    <xf numFmtId="0" fontId="73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top" wrapText="1"/>
    </xf>
    <xf numFmtId="0" fontId="77" fillId="0" borderId="0" xfId="0" applyFont="1" applyFill="1" applyBorder="1" applyAlignment="1">
      <alignment horizontal="center" wrapText="1"/>
    </xf>
    <xf numFmtId="0" fontId="76" fillId="0" borderId="0" xfId="0" applyFont="1" applyFill="1" applyBorder="1" applyAlignment="1">
      <alignment wrapText="1"/>
    </xf>
    <xf numFmtId="0" fontId="52" fillId="0" borderId="0" xfId="0" applyFont="1" applyFill="1" applyBorder="1"/>
    <xf numFmtId="0" fontId="74" fillId="0" borderId="0" xfId="0" applyFont="1" applyFill="1" applyBorder="1" applyAlignment="1">
      <alignment vertical="top" wrapText="1"/>
    </xf>
    <xf numFmtId="2" fontId="51" fillId="0" borderId="0" xfId="0" applyNumberFormat="1" applyFont="1" applyFill="1"/>
    <xf numFmtId="1" fontId="51" fillId="0" borderId="0" xfId="0" applyNumberFormat="1" applyFont="1" applyFill="1"/>
    <xf numFmtId="49" fontId="51" fillId="0" borderId="0" xfId="0" applyNumberFormat="1" applyFont="1" applyFill="1" applyAlignment="1">
      <alignment horizontal="center"/>
    </xf>
    <xf numFmtId="0" fontId="56" fillId="0" borderId="0" xfId="0" applyFont="1" applyFill="1" applyBorder="1" applyAlignment="1">
      <alignment wrapText="1"/>
    </xf>
    <xf numFmtId="0" fontId="52" fillId="0" borderId="0" xfId="0" applyFont="1" applyFill="1" applyBorder="1" applyAlignment="1">
      <alignment wrapText="1"/>
    </xf>
    <xf numFmtId="0" fontId="56" fillId="0" borderId="0" xfId="0" applyFont="1" applyFill="1" applyBorder="1" applyAlignment="1">
      <alignment vertical="center" wrapText="1"/>
    </xf>
    <xf numFmtId="0" fontId="56" fillId="0" borderId="0" xfId="0" applyFont="1" applyFill="1" applyBorder="1" applyAlignment="1">
      <alignment horizontal="left" vertical="center"/>
    </xf>
    <xf numFmtId="166" fontId="51" fillId="0" borderId="0" xfId="0" applyNumberFormat="1" applyFont="1" applyFill="1"/>
    <xf numFmtId="0" fontId="51" fillId="0" borderId="0" xfId="0" applyFont="1" applyFill="1" applyBorder="1" applyAlignment="1">
      <alignment vertical="center"/>
    </xf>
    <xf numFmtId="0" fontId="76" fillId="0" borderId="0" xfId="0" applyFont="1" applyFill="1" applyBorder="1"/>
    <xf numFmtId="3" fontId="51" fillId="0" borderId="0" xfId="0" applyNumberFormat="1" applyFont="1" applyFill="1"/>
    <xf numFmtId="0" fontId="90" fillId="0" borderId="0" xfId="0" applyFont="1" applyFill="1"/>
    <xf numFmtId="167" fontId="52" fillId="0" borderId="0" xfId="0" applyNumberFormat="1" applyFont="1" applyFill="1" applyBorder="1" applyAlignment="1">
      <alignment horizontal="center"/>
    </xf>
    <xf numFmtId="0" fontId="52" fillId="0" borderId="0" xfId="0" applyFont="1" applyFill="1" applyBorder="1" applyAlignment="1"/>
    <xf numFmtId="166" fontId="51" fillId="0" borderId="0" xfId="0" applyNumberFormat="1" applyFont="1" applyFill="1" applyBorder="1"/>
    <xf numFmtId="0" fontId="76" fillId="0" borderId="0" xfId="0" applyFont="1" applyFill="1" applyBorder="1" applyAlignment="1">
      <alignment vertical="top" wrapText="1"/>
    </xf>
    <xf numFmtId="0" fontId="77" fillId="0" borderId="0" xfId="0" applyFont="1" applyFill="1" applyBorder="1" applyAlignment="1">
      <alignment vertical="top" wrapText="1"/>
    </xf>
    <xf numFmtId="0" fontId="78" fillId="0" borderId="0" xfId="0" applyFont="1" applyFill="1" applyBorder="1"/>
    <xf numFmtId="0" fontId="79" fillId="0" borderId="0" xfId="0" applyFont="1" applyFill="1" applyBorder="1" applyAlignment="1">
      <alignment horizontal="right"/>
    </xf>
    <xf numFmtId="0" fontId="80" fillId="0" borderId="0" xfId="0" applyFont="1" applyFill="1" applyBorder="1" applyAlignment="1">
      <alignment horizontal="justify"/>
    </xf>
    <xf numFmtId="0" fontId="75" fillId="0" borderId="0" xfId="0" applyFont="1" applyFill="1"/>
    <xf numFmtId="0" fontId="64" fillId="0" borderId="0" xfId="0" applyFont="1" applyFill="1" applyAlignment="1"/>
    <xf numFmtId="4" fontId="51" fillId="0" borderId="0" xfId="0" applyNumberFormat="1" applyFont="1" applyFill="1"/>
    <xf numFmtId="0" fontId="63" fillId="0" borderId="0" xfId="0" applyFont="1" applyFill="1" applyBorder="1" applyAlignment="1">
      <alignment horizontal="center"/>
    </xf>
    <xf numFmtId="2" fontId="60" fillId="0" borderId="0" xfId="0" applyNumberFormat="1" applyFont="1" applyFill="1" applyAlignment="1">
      <alignment horizontal="center"/>
    </xf>
    <xf numFmtId="3" fontId="56" fillId="0" borderId="0" xfId="0" applyNumberFormat="1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4" fontId="56" fillId="0" borderId="0" xfId="0" applyNumberFormat="1" applyFont="1" applyFill="1" applyBorder="1" applyAlignment="1">
      <alignment horizontal="center" vertical="center"/>
    </xf>
    <xf numFmtId="2" fontId="60" fillId="0" borderId="0" xfId="0" applyNumberFormat="1" applyFont="1" applyFill="1" applyAlignment="1"/>
    <xf numFmtId="0" fontId="56" fillId="0" borderId="0" xfId="0" applyFont="1" applyFill="1" applyBorder="1" applyAlignment="1">
      <alignment vertical="center"/>
    </xf>
    <xf numFmtId="3" fontId="51" fillId="0" borderId="0" xfId="0" applyNumberFormat="1" applyFont="1" applyFill="1" applyBorder="1"/>
    <xf numFmtId="0" fontId="63" fillId="0" borderId="0" xfId="0" applyFont="1" applyFill="1" applyBorder="1" applyAlignment="1"/>
    <xf numFmtId="1" fontId="99" fillId="0" borderId="0" xfId="0" applyNumberFormat="1" applyFont="1" applyFill="1"/>
    <xf numFmtId="0" fontId="99" fillId="0" borderId="0" xfId="0" applyFont="1" applyFill="1"/>
    <xf numFmtId="4" fontId="99" fillId="0" borderId="0" xfId="0" applyNumberFormat="1" applyFont="1" applyFill="1"/>
    <xf numFmtId="0" fontId="53" fillId="0" borderId="0" xfId="0" applyFont="1" applyFill="1" applyBorder="1" applyAlignment="1">
      <alignment horizontal="center" vertical="center" wrapText="1"/>
    </xf>
    <xf numFmtId="2" fontId="7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/>
    <xf numFmtId="0" fontId="51" fillId="0" borderId="0" xfId="0" applyFont="1" applyFill="1"/>
    <xf numFmtId="0" fontId="52" fillId="0" borderId="0" xfId="0" applyFont="1" applyFill="1" applyAlignment="1">
      <alignment horizontal="center"/>
    </xf>
    <xf numFmtId="0" fontId="75" fillId="0" borderId="0" xfId="0" applyFont="1" applyFill="1" applyBorder="1"/>
    <xf numFmtId="0" fontId="66" fillId="0" borderId="0" xfId="0" applyFont="1" applyFill="1" applyBorder="1" applyAlignment="1">
      <alignment horizontal="left" vertical="justify" wrapText="1"/>
    </xf>
    <xf numFmtId="0" fontId="65" fillId="0" borderId="0" xfId="0" applyFont="1" applyFill="1" applyBorder="1" applyAlignment="1">
      <alignment horizontal="left" vertical="justify" wrapText="1"/>
    </xf>
    <xf numFmtId="0" fontId="56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51" fillId="2" borderId="0" xfId="0" applyFont="1" applyFill="1" applyBorder="1"/>
    <xf numFmtId="0" fontId="82" fillId="0" borderId="0" xfId="0" applyFont="1" applyFill="1" applyBorder="1" applyAlignment="1"/>
    <xf numFmtId="167" fontId="52" fillId="0" borderId="0" xfId="0" applyNumberFormat="1" applyFont="1" applyFill="1" applyBorder="1"/>
    <xf numFmtId="167" fontId="99" fillId="0" borderId="0" xfId="0" applyNumberFormat="1" applyFont="1" applyFill="1"/>
    <xf numFmtId="0" fontId="123" fillId="0" borderId="0" xfId="0" applyFont="1" applyFill="1" applyBorder="1"/>
    <xf numFmtId="167" fontId="125" fillId="0" borderId="0" xfId="0" applyNumberFormat="1" applyFont="1" applyFill="1"/>
    <xf numFmtId="167" fontId="124" fillId="0" borderId="0" xfId="0" applyNumberFormat="1" applyFont="1" applyFill="1"/>
    <xf numFmtId="167" fontId="51" fillId="0" borderId="0" xfId="0" applyNumberFormat="1" applyFont="1" applyFill="1" applyAlignment="1">
      <alignment horizontal="center" vertical="center"/>
    </xf>
    <xf numFmtId="0" fontId="73" fillId="0" borderId="0" xfId="0" applyFont="1" applyFill="1" applyBorder="1" applyAlignment="1">
      <alignment vertical="top" wrapText="1"/>
    </xf>
    <xf numFmtId="0" fontId="0" fillId="2" borderId="0" xfId="0" applyFill="1" applyBorder="1"/>
    <xf numFmtId="0" fontId="123" fillId="2" borderId="0" xfId="0" applyFont="1" applyFill="1" applyBorder="1"/>
    <xf numFmtId="0" fontId="52" fillId="0" borderId="6" xfId="0" applyFont="1" applyFill="1" applyBorder="1" applyAlignment="1">
      <alignment horizontal="center"/>
    </xf>
    <xf numFmtId="3" fontId="51" fillId="0" borderId="0" xfId="0" applyNumberFormat="1" applyFont="1" applyFill="1" applyAlignment="1">
      <alignment vertical="center"/>
    </xf>
    <xf numFmtId="167" fontId="98" fillId="0" borderId="0" xfId="0" applyNumberFormat="1" applyFont="1" applyFill="1"/>
    <xf numFmtId="0" fontId="57" fillId="0" borderId="0" xfId="0" applyFont="1" applyFill="1" applyBorder="1" applyAlignment="1">
      <alignment horizontal="center"/>
    </xf>
    <xf numFmtId="0" fontId="51" fillId="0" borderId="58" xfId="0" applyFont="1" applyFill="1" applyBorder="1"/>
    <xf numFmtId="0" fontId="88" fillId="0" borderId="0" xfId="0" applyFont="1" applyFill="1" applyAlignment="1"/>
    <xf numFmtId="0" fontId="62" fillId="0" borderId="0" xfId="0" applyFont="1" applyFill="1" applyAlignment="1"/>
    <xf numFmtId="0" fontId="84" fillId="0" borderId="0" xfId="0" applyFont="1" applyFill="1"/>
    <xf numFmtId="0" fontId="55" fillId="0" borderId="0" xfId="0" applyFont="1" applyFill="1" applyBorder="1"/>
    <xf numFmtId="0" fontId="55" fillId="0" borderId="0" xfId="0" applyFont="1" applyFill="1" applyBorder="1" applyAlignment="1">
      <alignment horizontal="left"/>
    </xf>
    <xf numFmtId="166" fontId="52" fillId="0" borderId="7" xfId="0" applyNumberFormat="1" applyFont="1" applyFill="1" applyBorder="1" applyAlignment="1">
      <alignment horizontal="center" vertical="center"/>
    </xf>
    <xf numFmtId="0" fontId="52" fillId="0" borderId="8" xfId="0" applyFont="1" applyFill="1" applyBorder="1"/>
    <xf numFmtId="166" fontId="52" fillId="0" borderId="0" xfId="0" applyNumberFormat="1" applyFont="1" applyFill="1" applyBorder="1"/>
    <xf numFmtId="166" fontId="57" fillId="0" borderId="0" xfId="0" applyNumberFormat="1" applyFont="1" applyFill="1" applyBorder="1" applyAlignment="1">
      <alignment horizontal="center"/>
    </xf>
    <xf numFmtId="0" fontId="92" fillId="0" borderId="0" xfId="10" applyFont="1" applyFill="1"/>
    <xf numFmtId="0" fontId="92" fillId="0" borderId="0" xfId="7" applyFont="1" applyFill="1"/>
    <xf numFmtId="167" fontId="92" fillId="0" borderId="0" xfId="10" applyNumberFormat="1" applyFont="1" applyFill="1" applyBorder="1"/>
    <xf numFmtId="0" fontId="73" fillId="0" borderId="0" xfId="0" applyFont="1" applyFill="1" applyAlignment="1">
      <alignment horizontal="left"/>
    </xf>
    <xf numFmtId="0" fontId="92" fillId="0" borderId="0" xfId="11" applyFont="1" applyFill="1"/>
    <xf numFmtId="0" fontId="92" fillId="0" borderId="0" xfId="13" applyFont="1" applyFill="1"/>
    <xf numFmtId="0" fontId="73" fillId="0" borderId="0" xfId="0" applyFont="1" applyFill="1" applyBorder="1" applyAlignment="1">
      <alignment horizontal="left" wrapText="1"/>
    </xf>
    <xf numFmtId="0" fontId="95" fillId="0" borderId="0" xfId="3" applyFont="1" applyFill="1" applyBorder="1" applyAlignment="1">
      <alignment horizontal="right" wrapText="1"/>
    </xf>
    <xf numFmtId="0" fontId="93" fillId="0" borderId="0" xfId="2" applyFont="1" applyFill="1" applyBorder="1" applyAlignment="1">
      <alignment horizontal="right" wrapText="1"/>
    </xf>
    <xf numFmtId="0" fontId="91" fillId="0" borderId="0" xfId="15" applyFill="1"/>
    <xf numFmtId="167" fontId="97" fillId="0" borderId="0" xfId="17" applyNumberFormat="1" applyFont="1" applyFill="1" applyBorder="1" applyAlignment="1">
      <alignment horizontal="center" wrapText="1"/>
    </xf>
    <xf numFmtId="0" fontId="95" fillId="0" borderId="0" xfId="4" applyFont="1" applyFill="1" applyBorder="1" applyAlignment="1">
      <alignment horizontal="right" wrapText="1"/>
    </xf>
    <xf numFmtId="0" fontId="92" fillId="0" borderId="0" xfId="16" applyFont="1" applyFill="1"/>
    <xf numFmtId="0" fontId="92" fillId="0" borderId="0" xfId="8" applyFont="1" applyFill="1"/>
    <xf numFmtId="0" fontId="92" fillId="0" borderId="0" xfId="9" applyFont="1" applyFill="1"/>
    <xf numFmtId="167" fontId="73" fillId="0" borderId="0" xfId="0" applyNumberFormat="1" applyFont="1" applyFill="1" applyBorder="1" applyAlignment="1">
      <alignment horizontal="center" vertical="center" wrapText="1"/>
    </xf>
    <xf numFmtId="0" fontId="96" fillId="0" borderId="0" xfId="5" applyFont="1" applyFill="1" applyBorder="1" applyAlignment="1">
      <alignment horizontal="right" wrapText="1"/>
    </xf>
    <xf numFmtId="0" fontId="94" fillId="0" borderId="0" xfId="8" applyFont="1" applyFill="1"/>
    <xf numFmtId="0" fontId="94" fillId="0" borderId="0" xfId="9" applyFont="1" applyFill="1"/>
    <xf numFmtId="0" fontId="53" fillId="0" borderId="0" xfId="0" applyFont="1" applyFill="1"/>
    <xf numFmtId="0" fontId="52" fillId="0" borderId="0" xfId="0" applyFont="1" applyFill="1" applyAlignment="1">
      <alignment horizontal="center" vertical="center"/>
    </xf>
    <xf numFmtId="3" fontId="66" fillId="2" borderId="0" xfId="0" applyNumberFormat="1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/>
    </xf>
    <xf numFmtId="0" fontId="63" fillId="0" borderId="0" xfId="0" applyFont="1" applyFill="1" applyBorder="1"/>
    <xf numFmtId="0" fontId="56" fillId="0" borderId="2" xfId="0" applyFont="1" applyFill="1" applyBorder="1" applyAlignment="1">
      <alignment horizontal="left"/>
    </xf>
    <xf numFmtId="2" fontId="55" fillId="0" borderId="32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Alignment="1">
      <alignment horizontal="center"/>
    </xf>
    <xf numFmtId="172" fontId="137" fillId="0" borderId="0" xfId="0" applyNumberFormat="1" applyFont="1" applyFill="1"/>
    <xf numFmtId="0" fontId="85" fillId="0" borderId="0" xfId="0" applyFont="1" applyFill="1" applyBorder="1" applyAlignment="1">
      <alignment horizontal="center" vertical="center"/>
    </xf>
    <xf numFmtId="3" fontId="56" fillId="0" borderId="66" xfId="0" applyNumberFormat="1" applyFont="1" applyFill="1" applyBorder="1" applyAlignment="1">
      <alignment horizontal="center" vertical="center"/>
    </xf>
    <xf numFmtId="166" fontId="56" fillId="0" borderId="14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/>
    </xf>
    <xf numFmtId="0" fontId="141" fillId="0" borderId="0" xfId="0" applyFont="1" applyFill="1" applyBorder="1"/>
    <xf numFmtId="0" fontId="51" fillId="0" borderId="66" xfId="0" applyFont="1" applyFill="1" applyBorder="1"/>
    <xf numFmtId="0" fontId="51" fillId="0" borderId="66" xfId="0" applyFont="1" applyFill="1" applyBorder="1" applyAlignment="1">
      <alignment horizontal="center"/>
    </xf>
    <xf numFmtId="166" fontId="56" fillId="0" borderId="0" xfId="0" applyNumberFormat="1" applyFont="1" applyFill="1" applyBorder="1" applyAlignment="1">
      <alignment wrapText="1"/>
    </xf>
    <xf numFmtId="166" fontId="52" fillId="0" borderId="0" xfId="0" applyNumberFormat="1" applyFont="1" applyFill="1" applyBorder="1" applyAlignment="1">
      <alignment horizontal="center" vertical="center" wrapText="1"/>
    </xf>
    <xf numFmtId="2" fontId="51" fillId="0" borderId="0" xfId="0" applyNumberFormat="1" applyFont="1" applyFill="1" applyBorder="1"/>
    <xf numFmtId="167" fontId="0" fillId="0" borderId="0" xfId="0" applyNumberFormat="1" applyFill="1" applyBorder="1" applyAlignment="1">
      <alignment horizontal="center" vertical="center"/>
    </xf>
    <xf numFmtId="167" fontId="56" fillId="0" borderId="0" xfId="0" applyNumberFormat="1" applyFont="1" applyFill="1" applyBorder="1"/>
    <xf numFmtId="0" fontId="75" fillId="0" borderId="0" xfId="19" applyFont="1" applyFill="1"/>
    <xf numFmtId="0" fontId="72" fillId="0" borderId="32" xfId="19" applyFont="1" applyFill="1" applyBorder="1" applyAlignment="1">
      <alignment horizontal="center" vertical="center"/>
    </xf>
    <xf numFmtId="14" fontId="72" fillId="0" borderId="55" xfId="19" applyNumberFormat="1" applyFont="1" applyFill="1" applyBorder="1" applyAlignment="1">
      <alignment horizontal="center" vertical="center"/>
    </xf>
    <xf numFmtId="0" fontId="89" fillId="0" borderId="1" xfId="19" applyFont="1" applyFill="1" applyBorder="1" applyAlignment="1">
      <alignment horizontal="left" vertical="center" wrapText="1"/>
    </xf>
    <xf numFmtId="0" fontId="89" fillId="0" borderId="1" xfId="19" applyFont="1" applyFill="1" applyBorder="1" applyAlignment="1">
      <alignment horizontal="center" vertical="center"/>
    </xf>
    <xf numFmtId="3" fontId="89" fillId="0" borderId="1" xfId="19" applyNumberFormat="1" applyFont="1" applyFill="1" applyBorder="1" applyAlignment="1">
      <alignment horizontal="center" vertical="center"/>
    </xf>
    <xf numFmtId="0" fontId="146" fillId="0" borderId="3" xfId="19" applyNumberFormat="1" applyFont="1" applyFill="1" applyBorder="1" applyAlignment="1">
      <alignment horizontal="left" vertical="center" indent="2"/>
    </xf>
    <xf numFmtId="0" fontId="146" fillId="0" borderId="3" xfId="19" applyFont="1" applyFill="1" applyBorder="1" applyAlignment="1">
      <alignment horizontal="center" vertical="center"/>
    </xf>
    <xf numFmtId="3" fontId="146" fillId="0" borderId="4" xfId="19" applyNumberFormat="1" applyFont="1" applyFill="1" applyBorder="1" applyAlignment="1">
      <alignment horizontal="center" vertical="center"/>
    </xf>
    <xf numFmtId="0" fontId="147" fillId="0" borderId="3" xfId="19" applyNumberFormat="1" applyFont="1" applyFill="1" applyBorder="1" applyAlignment="1">
      <alignment horizontal="left" vertical="center" indent="2"/>
    </xf>
    <xf numFmtId="0" fontId="147" fillId="0" borderId="3" xfId="19" applyFont="1" applyFill="1" applyBorder="1" applyAlignment="1">
      <alignment horizontal="center" vertical="center"/>
    </xf>
    <xf numFmtId="3" fontId="147" fillId="0" borderId="4" xfId="19" applyNumberFormat="1" applyFont="1" applyFill="1" applyBorder="1" applyAlignment="1">
      <alignment horizontal="center" vertical="center"/>
    </xf>
    <xf numFmtId="0" fontId="148" fillId="0" borderId="3" xfId="19" applyNumberFormat="1" applyFont="1" applyFill="1" applyBorder="1" applyAlignment="1">
      <alignment horizontal="left" vertical="center" indent="2"/>
    </xf>
    <xf numFmtId="0" fontId="148" fillId="0" borderId="3" xfId="19" applyFont="1" applyFill="1" applyBorder="1" applyAlignment="1">
      <alignment horizontal="center" vertical="center"/>
    </xf>
    <xf numFmtId="3" fontId="148" fillId="0" borderId="4" xfId="19" applyNumberFormat="1" applyFont="1" applyFill="1" applyBorder="1" applyAlignment="1">
      <alignment horizontal="center" vertical="center"/>
    </xf>
    <xf numFmtId="0" fontId="149" fillId="0" borderId="2" xfId="19" applyNumberFormat="1" applyFont="1" applyFill="1" applyBorder="1" applyAlignment="1">
      <alignment horizontal="left" vertical="center" wrapText="1" indent="2"/>
    </xf>
    <xf numFmtId="0" fontId="149" fillId="0" borderId="2" xfId="19" applyFont="1" applyFill="1" applyBorder="1" applyAlignment="1">
      <alignment horizontal="center" vertical="center"/>
    </xf>
    <xf numFmtId="3" fontId="149" fillId="0" borderId="31" xfId="19" applyNumberFormat="1" applyFont="1" applyFill="1" applyBorder="1" applyAlignment="1">
      <alignment horizontal="center" vertical="center"/>
    </xf>
    <xf numFmtId="0" fontId="72" fillId="0" borderId="5" xfId="19" applyFont="1" applyFill="1" applyBorder="1"/>
    <xf numFmtId="0" fontId="75" fillId="0" borderId="0" xfId="19" applyFont="1" applyFill="1" applyBorder="1"/>
    <xf numFmtId="0" fontId="150" fillId="0" borderId="4" xfId="19" applyFont="1" applyFill="1" applyBorder="1"/>
    <xf numFmtId="0" fontId="151" fillId="0" borderId="4" xfId="19" applyFont="1" applyFill="1" applyBorder="1" applyAlignment="1">
      <alignment horizontal="left"/>
    </xf>
    <xf numFmtId="0" fontId="151" fillId="0" borderId="3" xfId="19" applyFont="1" applyFill="1" applyBorder="1" applyAlignment="1">
      <alignment horizontal="center"/>
    </xf>
    <xf numFmtId="3" fontId="150" fillId="0" borderId="3" xfId="19" applyNumberFormat="1" applyFont="1" applyFill="1" applyBorder="1" applyAlignment="1">
      <alignment horizontal="center"/>
    </xf>
    <xf numFmtId="3" fontId="151" fillId="0" borderId="3" xfId="19" applyNumberFormat="1" applyFont="1" applyFill="1" applyBorder="1" applyAlignment="1">
      <alignment horizontal="center" vertical="center"/>
    </xf>
    <xf numFmtId="0" fontId="153" fillId="0" borderId="4" xfId="19" applyFont="1" applyFill="1" applyBorder="1"/>
    <xf numFmtId="0" fontId="154" fillId="0" borderId="4" xfId="19" applyFont="1" applyFill="1" applyBorder="1" applyAlignment="1">
      <alignment horizontal="left"/>
    </xf>
    <xf numFmtId="49" fontId="154" fillId="0" borderId="3" xfId="19" applyNumberFormat="1" applyFont="1" applyFill="1" applyBorder="1" applyAlignment="1">
      <alignment horizontal="center" vertical="center"/>
    </xf>
    <xf numFmtId="0" fontId="75" fillId="5" borderId="0" xfId="19" applyFont="1" applyFill="1"/>
    <xf numFmtId="0" fontId="122" fillId="0" borderId="4" xfId="19" applyFont="1" applyFill="1" applyBorder="1" applyAlignment="1">
      <alignment horizontal="left"/>
    </xf>
    <xf numFmtId="3" fontId="122" fillId="0" borderId="3" xfId="19" applyNumberFormat="1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left"/>
    </xf>
    <xf numFmtId="0" fontId="155" fillId="0" borderId="3" xfId="19" applyNumberFormat="1" applyFont="1" applyFill="1" applyBorder="1" applyAlignment="1">
      <alignment horizontal="center" vertical="center"/>
    </xf>
    <xf numFmtId="49" fontId="122" fillId="0" borderId="3" xfId="19" applyNumberFormat="1" applyFont="1" applyFill="1" applyBorder="1" applyAlignment="1">
      <alignment horizontal="center" vertical="center"/>
    </xf>
    <xf numFmtId="0" fontId="151" fillId="0" borderId="4" xfId="19" applyFont="1" applyFill="1" applyBorder="1"/>
    <xf numFmtId="0" fontId="154" fillId="0" borderId="1" xfId="19" applyFont="1" applyFill="1" applyBorder="1" applyAlignment="1">
      <alignment horizontal="center" vertical="center"/>
    </xf>
    <xf numFmtId="0" fontId="153" fillId="0" borderId="3" xfId="19" applyFont="1" applyFill="1" applyBorder="1" applyAlignment="1">
      <alignment horizontal="center" vertical="center"/>
    </xf>
    <xf numFmtId="0" fontId="154" fillId="0" borderId="4" xfId="19" applyFont="1" applyFill="1" applyBorder="1"/>
    <xf numFmtId="0" fontId="154" fillId="0" borderId="3" xfId="19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vertical="center" wrapText="1"/>
    </xf>
    <xf numFmtId="0" fontId="72" fillId="0" borderId="5" xfId="19" applyFont="1" applyFill="1" applyBorder="1" applyAlignment="1">
      <alignment vertical="center"/>
    </xf>
    <xf numFmtId="0" fontId="85" fillId="0" borderId="0" xfId="19" applyFont="1" applyFill="1"/>
    <xf numFmtId="0" fontId="67" fillId="0" borderId="4" xfId="19" applyFont="1" applyFill="1" applyBorder="1"/>
    <xf numFmtId="3" fontId="67" fillId="0" borderId="3" xfId="19" applyNumberFormat="1" applyFont="1" applyFill="1" applyBorder="1" applyAlignment="1">
      <alignment horizontal="center"/>
    </xf>
    <xf numFmtId="0" fontId="72" fillId="0" borderId="4" xfId="19" applyFont="1" applyFill="1" applyBorder="1"/>
    <xf numFmtId="0" fontId="155" fillId="0" borderId="4" xfId="19" applyFont="1" applyFill="1" applyBorder="1" applyAlignment="1">
      <alignment wrapText="1"/>
    </xf>
    <xf numFmtId="0" fontId="155" fillId="0" borderId="3" xfId="19" applyFont="1" applyFill="1" applyBorder="1" applyAlignment="1">
      <alignment horizontal="center" vertical="center"/>
    </xf>
    <xf numFmtId="0" fontId="150" fillId="0" borderId="3" xfId="19" applyFont="1" applyFill="1" applyBorder="1" applyAlignment="1">
      <alignment horizontal="left"/>
    </xf>
    <xf numFmtId="0" fontId="151" fillId="0" borderId="3" xfId="19" applyFont="1" applyFill="1" applyBorder="1" applyAlignment="1">
      <alignment horizontal="left"/>
    </xf>
    <xf numFmtId="0" fontId="155" fillId="0" borderId="3" xfId="19" applyFont="1" applyFill="1" applyBorder="1" applyAlignment="1">
      <alignment horizontal="left" wrapText="1"/>
    </xf>
    <xf numFmtId="0" fontId="151" fillId="0" borderId="3" xfId="19" applyFont="1" applyFill="1" applyBorder="1" applyAlignment="1">
      <alignment horizontal="left" wrapText="1"/>
    </xf>
    <xf numFmtId="3" fontId="151" fillId="0" borderId="3" xfId="19" applyNumberFormat="1" applyFont="1" applyFill="1" applyBorder="1" applyAlignment="1">
      <alignment horizontal="center"/>
    </xf>
    <xf numFmtId="0" fontId="150" fillId="0" borderId="1" xfId="19" applyFont="1" applyFill="1" applyBorder="1" applyAlignment="1">
      <alignment horizontal="left"/>
    </xf>
    <xf numFmtId="0" fontId="151" fillId="0" borderId="3" xfId="19" applyFont="1" applyFill="1" applyBorder="1"/>
    <xf numFmtId="0" fontId="151" fillId="0" borderId="3" xfId="19" applyFont="1" applyFill="1" applyBorder="1" applyAlignment="1">
      <alignment vertical="center" wrapText="1"/>
    </xf>
    <xf numFmtId="0" fontId="150" fillId="0" borderId="4" xfId="19" applyFont="1" applyFill="1" applyBorder="1" applyAlignment="1">
      <alignment horizontal="left"/>
    </xf>
    <xf numFmtId="0" fontId="151" fillId="0" borderId="2" xfId="19" applyFont="1" applyFill="1" applyBorder="1" applyAlignment="1">
      <alignment horizontal="center" vertical="center"/>
    </xf>
    <xf numFmtId="0" fontId="150" fillId="0" borderId="5" xfId="19" applyFont="1" applyFill="1" applyBorder="1" applyAlignment="1">
      <alignment horizontal="left"/>
    </xf>
    <xf numFmtId="0" fontId="60" fillId="0" borderId="0" xfId="0" applyFont="1" applyFill="1" applyBorder="1" applyAlignment="1">
      <alignment horizontal="center"/>
    </xf>
    <xf numFmtId="173" fontId="51" fillId="0" borderId="0" xfId="0" applyNumberFormat="1" applyFont="1" applyFill="1"/>
    <xf numFmtId="167" fontId="67" fillId="0" borderId="0" xfId="0" applyNumberFormat="1" applyFont="1" applyFill="1" applyBorder="1" applyAlignment="1">
      <alignment horizontal="center" vertical="center" wrapText="1"/>
    </xf>
    <xf numFmtId="167" fontId="161" fillId="0" borderId="0" xfId="0" applyNumberFormat="1" applyFont="1" applyFill="1"/>
    <xf numFmtId="1" fontId="90" fillId="0" borderId="0" xfId="0" applyNumberFormat="1" applyFont="1" applyFill="1"/>
    <xf numFmtId="167" fontId="90" fillId="0" borderId="0" xfId="0" applyNumberFormat="1" applyFont="1" applyFill="1"/>
    <xf numFmtId="166" fontId="56" fillId="37" borderId="2" xfId="0" applyNumberFormat="1" applyFont="1" applyFill="1" applyBorder="1" applyAlignment="1">
      <alignment horizontal="center" vertical="center"/>
    </xf>
    <xf numFmtId="0" fontId="55" fillId="37" borderId="1" xfId="0" applyFont="1" applyFill="1" applyBorder="1" applyAlignment="1">
      <alignment vertical="center" wrapText="1"/>
    </xf>
    <xf numFmtId="0" fontId="56" fillId="37" borderId="5" xfId="0" applyNumberFormat="1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horizontal="center" vertical="center"/>
    </xf>
    <xf numFmtId="0" fontId="51" fillId="37" borderId="10" xfId="0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vertical="center"/>
    </xf>
    <xf numFmtId="0" fontId="51" fillId="37" borderId="1" xfId="0" applyFont="1" applyFill="1" applyBorder="1"/>
    <xf numFmtId="0" fontId="51" fillId="37" borderId="38" xfId="0" applyFont="1" applyFill="1" applyBorder="1"/>
    <xf numFmtId="0" fontId="56" fillId="37" borderId="3" xfId="0" applyFont="1" applyFill="1" applyBorder="1" applyAlignment="1">
      <alignment vertical="center"/>
    </xf>
    <xf numFmtId="0" fontId="56" fillId="37" borderId="4" xfId="0" applyFont="1" applyFill="1" applyBorder="1" applyAlignment="1">
      <alignment horizontal="center" vertical="center"/>
    </xf>
    <xf numFmtId="166" fontId="56" fillId="37" borderId="3" xfId="0" applyNumberFormat="1" applyFont="1" applyFill="1" applyBorder="1" applyAlignment="1">
      <alignment horizontal="center" vertical="center"/>
    </xf>
    <xf numFmtId="166" fontId="56" fillId="37" borderId="0" xfId="0" applyNumberFormat="1" applyFont="1" applyFill="1" applyBorder="1" applyAlignment="1">
      <alignment horizontal="center" vertical="center"/>
    </xf>
    <xf numFmtId="167" fontId="51" fillId="37" borderId="3" xfId="0" applyNumberFormat="1" applyFont="1" applyFill="1" applyBorder="1"/>
    <xf numFmtId="167" fontId="51" fillId="37" borderId="39" xfId="0" applyNumberFormat="1" applyFont="1" applyFill="1" applyBorder="1"/>
    <xf numFmtId="0" fontId="56" fillId="37" borderId="2" xfId="0" applyFont="1" applyFill="1" applyBorder="1" applyAlignment="1">
      <alignment vertical="center" wrapText="1"/>
    </xf>
    <xf numFmtId="0" fontId="56" fillId="37" borderId="31" xfId="0" applyFont="1" applyFill="1" applyBorder="1" applyAlignment="1">
      <alignment horizontal="center" vertical="center"/>
    </xf>
    <xf numFmtId="166" fontId="56" fillId="37" borderId="9" xfId="0" applyNumberFormat="1" applyFont="1" applyFill="1" applyBorder="1" applyAlignment="1">
      <alignment horizontal="center" vertical="center"/>
    </xf>
    <xf numFmtId="167" fontId="51" fillId="37" borderId="2" xfId="0" applyNumberFormat="1" applyFont="1" applyFill="1" applyBorder="1"/>
    <xf numFmtId="167" fontId="51" fillId="37" borderId="40" xfId="0" applyNumberFormat="1" applyFont="1" applyFill="1" applyBorder="1"/>
    <xf numFmtId="0" fontId="54" fillId="0" borderId="0" xfId="0" applyFont="1" applyFill="1" applyBorder="1" applyAlignment="1">
      <alignment horizontal="center" vertical="top" wrapText="1"/>
    </xf>
    <xf numFmtId="0" fontId="56" fillId="0" borderId="5" xfId="0" applyNumberFormat="1" applyFont="1" applyFill="1" applyBorder="1" applyAlignment="1">
      <alignment horizontal="center" vertical="center" wrapText="1"/>
    </xf>
    <xf numFmtId="0" fontId="56" fillId="0" borderId="31" xfId="0" applyNumberFormat="1" applyFont="1" applyFill="1" applyBorder="1" applyAlignment="1">
      <alignment horizontal="center" vertical="center"/>
    </xf>
    <xf numFmtId="0" fontId="56" fillId="0" borderId="55" xfId="0" applyNumberFormat="1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vertical="center" wrapText="1"/>
    </xf>
    <xf numFmtId="0" fontId="66" fillId="0" borderId="31" xfId="0" applyFont="1" applyFill="1" applyBorder="1" applyAlignment="1">
      <alignment vertical="center"/>
    </xf>
    <xf numFmtId="0" fontId="55" fillId="0" borderId="55" xfId="0" applyFont="1" applyFill="1" applyBorder="1" applyAlignment="1">
      <alignment vertical="center"/>
    </xf>
    <xf numFmtId="0" fontId="55" fillId="0" borderId="55" xfId="0" applyFont="1" applyFill="1" applyBorder="1" applyAlignment="1">
      <alignment horizontal="left" vertical="center" wrapText="1"/>
    </xf>
    <xf numFmtId="0" fontId="55" fillId="0" borderId="55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center" vertical="center"/>
    </xf>
    <xf numFmtId="166" fontId="56" fillId="0" borderId="9" xfId="0" applyNumberFormat="1" applyFont="1" applyFill="1" applyBorder="1" applyAlignment="1">
      <alignment horizontal="center" vertical="center"/>
    </xf>
    <xf numFmtId="2" fontId="55" fillId="0" borderId="32" xfId="0" applyNumberFormat="1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 wrapText="1"/>
    </xf>
    <xf numFmtId="166" fontId="56" fillId="0" borderId="32" xfId="0" applyNumberFormat="1" applyFont="1" applyFill="1" applyBorder="1" applyAlignment="1">
      <alignment horizontal="center" vertical="center"/>
    </xf>
    <xf numFmtId="166" fontId="52" fillId="0" borderId="0" xfId="0" applyNumberFormat="1" applyFont="1" applyFill="1" applyAlignment="1">
      <alignment horizontal="center" vertical="center"/>
    </xf>
    <xf numFmtId="167" fontId="52" fillId="0" borderId="0" xfId="0" applyNumberFormat="1" applyFont="1" applyFill="1" applyAlignment="1">
      <alignment horizontal="center" vertical="center"/>
    </xf>
    <xf numFmtId="3" fontId="56" fillId="0" borderId="59" xfId="0" applyNumberFormat="1" applyFont="1" applyFill="1" applyBorder="1" applyAlignment="1">
      <alignment horizontal="center" vertical="center"/>
    </xf>
    <xf numFmtId="167" fontId="56" fillId="0" borderId="57" xfId="0" applyNumberFormat="1" applyFont="1" applyFill="1" applyBorder="1" applyAlignment="1">
      <alignment horizontal="center"/>
    </xf>
    <xf numFmtId="0" fontId="55" fillId="0" borderId="11" xfId="0" applyFont="1" applyFill="1" applyBorder="1"/>
    <xf numFmtId="0" fontId="51" fillId="0" borderId="17" xfId="0" applyFont="1" applyFill="1" applyBorder="1"/>
    <xf numFmtId="0" fontId="56" fillId="0" borderId="17" xfId="0" applyFont="1" applyFill="1" applyBorder="1"/>
    <xf numFmtId="0" fontId="56" fillId="0" borderId="44" xfId="0" applyFont="1" applyFill="1" applyBorder="1"/>
    <xf numFmtId="0" fontId="55" fillId="0" borderId="56" xfId="0" applyFont="1" applyFill="1" applyBorder="1"/>
    <xf numFmtId="0" fontId="56" fillId="0" borderId="29" xfId="0" applyFont="1" applyFill="1" applyBorder="1"/>
    <xf numFmtId="0" fontId="56" fillId="0" borderId="36" xfId="0" applyFont="1" applyFill="1" applyBorder="1"/>
    <xf numFmtId="0" fontId="51" fillId="0" borderId="56" xfId="0" applyFont="1" applyFill="1" applyBorder="1"/>
    <xf numFmtId="0" fontId="52" fillId="0" borderId="17" xfId="0" applyFont="1" applyFill="1" applyBorder="1"/>
    <xf numFmtId="0" fontId="52" fillId="0" borderId="24" xfId="0" applyFont="1" applyFill="1" applyBorder="1"/>
    <xf numFmtId="0" fontId="56" fillId="0" borderId="11" xfId="0" applyFont="1" applyFill="1" applyBorder="1"/>
    <xf numFmtId="0" fontId="56" fillId="0" borderId="57" xfId="0" applyFont="1" applyFill="1" applyBorder="1"/>
    <xf numFmtId="166" fontId="103" fillId="0" borderId="59" xfId="0" applyNumberFormat="1" applyFont="1" applyFill="1" applyBorder="1" applyAlignment="1">
      <alignment horizontal="center" vertical="center"/>
    </xf>
    <xf numFmtId="166" fontId="103" fillId="0" borderId="41" xfId="0" applyNumberFormat="1" applyFont="1" applyFill="1" applyBorder="1" applyAlignment="1">
      <alignment horizontal="center" vertical="center"/>
    </xf>
    <xf numFmtId="166" fontId="103" fillId="0" borderId="11" xfId="0" applyNumberFormat="1" applyFont="1" applyFill="1" applyBorder="1" applyAlignment="1">
      <alignment horizontal="center" vertical="center"/>
    </xf>
    <xf numFmtId="166" fontId="103" fillId="0" borderId="12" xfId="0" applyNumberFormat="1" applyFont="1" applyFill="1" applyBorder="1" applyAlignment="1">
      <alignment horizontal="center" vertical="center"/>
    </xf>
    <xf numFmtId="166" fontId="56" fillId="0" borderId="58" xfId="0" applyNumberFormat="1" applyFont="1" applyFill="1" applyBorder="1" applyAlignment="1">
      <alignment horizontal="center" vertical="center"/>
    </xf>
    <xf numFmtId="0" fontId="51" fillId="0" borderId="39" xfId="0" applyFont="1" applyFill="1" applyBorder="1"/>
    <xf numFmtId="166" fontId="56" fillId="0" borderId="64" xfId="0" applyNumberFormat="1" applyFont="1" applyFill="1" applyBorder="1" applyAlignment="1">
      <alignment horizontal="center" vertical="center"/>
    </xf>
    <xf numFmtId="167" fontId="52" fillId="0" borderId="18" xfId="0" applyNumberFormat="1" applyFont="1" applyFill="1" applyBorder="1" applyAlignment="1">
      <alignment horizontal="center"/>
    </xf>
    <xf numFmtId="167" fontId="52" fillId="0" borderId="30" xfId="0" applyNumberFormat="1" applyFont="1" applyFill="1" applyBorder="1" applyAlignment="1">
      <alignment horizontal="center"/>
    </xf>
    <xf numFmtId="167" fontId="52" fillId="0" borderId="58" xfId="0" applyNumberFormat="1" applyFont="1" applyFill="1" applyBorder="1" applyAlignment="1">
      <alignment horizontal="center"/>
    </xf>
    <xf numFmtId="167" fontId="52" fillId="0" borderId="76" xfId="0" applyNumberFormat="1" applyFont="1" applyFill="1" applyBorder="1" applyAlignment="1">
      <alignment horizontal="center"/>
    </xf>
    <xf numFmtId="166" fontId="56" fillId="2" borderId="55" xfId="0" applyNumberFormat="1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wrapText="1"/>
    </xf>
    <xf numFmtId="0" fontId="67" fillId="0" borderId="59" xfId="0" applyFont="1" applyFill="1" applyBorder="1" applyAlignment="1">
      <alignment horizontal="center" wrapText="1"/>
    </xf>
    <xf numFmtId="0" fontId="67" fillId="0" borderId="57" xfId="0" applyFont="1" applyFill="1" applyBorder="1" applyAlignment="1">
      <alignment horizontal="center" wrapText="1"/>
    </xf>
    <xf numFmtId="167" fontId="67" fillId="0" borderId="59" xfId="0" applyNumberFormat="1" applyFont="1" applyFill="1" applyBorder="1" applyAlignment="1">
      <alignment horizontal="center" wrapText="1"/>
    </xf>
    <xf numFmtId="167" fontId="67" fillId="0" borderId="57" xfId="0" applyNumberFormat="1" applyFont="1" applyFill="1" applyBorder="1" applyAlignment="1">
      <alignment horizontal="center" wrapText="1"/>
    </xf>
    <xf numFmtId="0" fontId="67" fillId="0" borderId="17" xfId="0" applyFont="1" applyFill="1" applyBorder="1" applyAlignment="1">
      <alignment horizontal="center" wrapText="1"/>
    </xf>
    <xf numFmtId="0" fontId="67" fillId="0" borderId="58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center" wrapText="1"/>
    </xf>
    <xf numFmtId="167" fontId="67" fillId="0" borderId="58" xfId="0" applyNumberFormat="1" applyFont="1" applyFill="1" applyBorder="1" applyAlignment="1">
      <alignment horizontal="center" wrapText="1"/>
    </xf>
    <xf numFmtId="167" fontId="67" fillId="0" borderId="18" xfId="0" applyNumberFormat="1" applyFont="1" applyFill="1" applyBorder="1" applyAlignment="1">
      <alignment horizontal="center" wrapText="1"/>
    </xf>
    <xf numFmtId="2" fontId="67" fillId="0" borderId="18" xfId="0" applyNumberFormat="1" applyFont="1" applyFill="1" applyBorder="1" applyAlignment="1">
      <alignment horizontal="center" wrapText="1"/>
    </xf>
    <xf numFmtId="0" fontId="67" fillId="0" borderId="36" xfId="0" applyFont="1" applyFill="1" applyBorder="1" applyAlignment="1">
      <alignment horizontal="center" vertical="top" wrapText="1"/>
    </xf>
    <xf numFmtId="0" fontId="67" fillId="0" borderId="46" xfId="0" applyFont="1" applyFill="1" applyBorder="1" applyAlignment="1">
      <alignment horizontal="center" wrapText="1"/>
    </xf>
    <xf numFmtId="167" fontId="67" fillId="0" borderId="61" xfId="0" applyNumberFormat="1" applyFont="1" applyFill="1" applyBorder="1" applyAlignment="1">
      <alignment horizontal="center" wrapText="1"/>
    </xf>
    <xf numFmtId="2" fontId="67" fillId="0" borderId="37" xfId="0" applyNumberFormat="1" applyFont="1" applyFill="1" applyBorder="1" applyAlignment="1">
      <alignment horizontal="center" wrapText="1"/>
    </xf>
    <xf numFmtId="167" fontId="67" fillId="0" borderId="37" xfId="0" applyNumberFormat="1" applyFont="1" applyFill="1" applyBorder="1" applyAlignment="1">
      <alignment horizontal="center" wrapText="1"/>
    </xf>
    <xf numFmtId="49" fontId="67" fillId="0" borderId="12" xfId="0" applyNumberFormat="1" applyFont="1" applyFill="1" applyBorder="1" applyAlignment="1">
      <alignment horizontal="center" vertical="top" wrapText="1"/>
    </xf>
    <xf numFmtId="2" fontId="67" fillId="0" borderId="57" xfId="0" applyNumberFormat="1" applyFont="1" applyFill="1" applyBorder="1" applyAlignment="1">
      <alignment horizontal="center" wrapText="1"/>
    </xf>
    <xf numFmtId="167" fontId="67" fillId="0" borderId="11" xfId="0" applyNumberFormat="1" applyFont="1" applyFill="1" applyBorder="1" applyAlignment="1">
      <alignment horizontal="center" wrapText="1"/>
    </xf>
    <xf numFmtId="49" fontId="67" fillId="0" borderId="23" xfId="0" applyNumberFormat="1" applyFont="1" applyFill="1" applyBorder="1" applyAlignment="1">
      <alignment horizontal="center" vertical="top" wrapText="1"/>
    </xf>
    <xf numFmtId="167" fontId="67" fillId="0" borderId="46" xfId="0" applyNumberFormat="1" applyFont="1" applyFill="1" applyBorder="1" applyAlignment="1">
      <alignment horizontal="center" wrapText="1"/>
    </xf>
    <xf numFmtId="0" fontId="67" fillId="0" borderId="23" xfId="0" applyFont="1" applyFill="1" applyBorder="1" applyAlignment="1">
      <alignment horizontal="center" vertical="top" wrapText="1"/>
    </xf>
    <xf numFmtId="0" fontId="67" fillId="0" borderId="14" xfId="0" applyFont="1" applyFill="1" applyBorder="1" applyAlignment="1">
      <alignment horizontal="center" vertical="top" wrapText="1"/>
    </xf>
    <xf numFmtId="167" fontId="67" fillId="0" borderId="17" xfId="0" applyNumberFormat="1" applyFont="1" applyFill="1" applyBorder="1" applyAlignment="1">
      <alignment horizontal="center" wrapText="1"/>
    </xf>
    <xf numFmtId="49" fontId="67" fillId="0" borderId="56" xfId="0" applyNumberFormat="1" applyFont="1" applyFill="1" applyBorder="1" applyAlignment="1">
      <alignment horizontal="center" vertical="top" wrapText="1"/>
    </xf>
    <xf numFmtId="167" fontId="67" fillId="0" borderId="60" xfId="0" applyNumberFormat="1" applyFont="1" applyFill="1" applyBorder="1" applyAlignment="1">
      <alignment horizontal="center" wrapText="1"/>
    </xf>
    <xf numFmtId="167" fontId="67" fillId="0" borderId="53" xfId="0" applyNumberFormat="1" applyFont="1" applyFill="1" applyBorder="1" applyAlignment="1">
      <alignment horizontal="center" wrapText="1"/>
    </xf>
    <xf numFmtId="2" fontId="67" fillId="0" borderId="11" xfId="0" applyNumberFormat="1" applyFont="1" applyFill="1" applyBorder="1" applyAlignment="1">
      <alignment horizontal="center" wrapText="1"/>
    </xf>
    <xf numFmtId="49" fontId="67" fillId="0" borderId="29" xfId="0" applyNumberFormat="1" applyFont="1" applyFill="1" applyBorder="1" applyAlignment="1">
      <alignment horizontal="center" vertical="top" wrapText="1"/>
    </xf>
    <xf numFmtId="167" fontId="67" fillId="0" borderId="19" xfId="0" applyNumberFormat="1" applyFont="1" applyFill="1" applyBorder="1" applyAlignment="1">
      <alignment horizontal="center" wrapText="1"/>
    </xf>
    <xf numFmtId="167" fontId="67" fillId="0" borderId="20" xfId="0" applyNumberFormat="1" applyFont="1" applyFill="1" applyBorder="1" applyAlignment="1">
      <alignment horizontal="center" wrapText="1"/>
    </xf>
    <xf numFmtId="49" fontId="67" fillId="0" borderId="36" xfId="0" applyNumberFormat="1" applyFont="1" applyFill="1" applyBorder="1" applyAlignment="1">
      <alignment horizontal="center" vertical="top" wrapText="1"/>
    </xf>
    <xf numFmtId="167" fontId="67" fillId="0" borderId="62" xfId="0" applyNumberFormat="1" applyFont="1" applyFill="1" applyBorder="1" applyAlignment="1">
      <alignment horizontal="center" wrapText="1"/>
    </xf>
    <xf numFmtId="2" fontId="67" fillId="0" borderId="61" xfId="0" applyNumberFormat="1" applyFont="1" applyFill="1" applyBorder="1" applyAlignment="1">
      <alignment horizontal="center" wrapText="1"/>
    </xf>
    <xf numFmtId="167" fontId="67" fillId="0" borderId="26" xfId="0" applyNumberFormat="1" applyFont="1" applyFill="1" applyBorder="1" applyAlignment="1">
      <alignment horizontal="center" wrapText="1"/>
    </xf>
    <xf numFmtId="2" fontId="67" fillId="0" borderId="46" xfId="0" applyNumberFormat="1" applyFont="1" applyFill="1" applyBorder="1" applyAlignment="1">
      <alignment horizontal="center" wrapText="1"/>
    </xf>
    <xf numFmtId="2" fontId="67" fillId="0" borderId="58" xfId="0" applyNumberFormat="1" applyFont="1" applyFill="1" applyBorder="1" applyAlignment="1">
      <alignment horizontal="center" wrapText="1"/>
    </xf>
    <xf numFmtId="2" fontId="67" fillId="0" borderId="17" xfId="0" applyNumberFormat="1" applyFont="1" applyFill="1" applyBorder="1" applyAlignment="1">
      <alignment horizontal="center" wrapText="1"/>
    </xf>
    <xf numFmtId="49" fontId="67" fillId="0" borderId="14" xfId="0" applyNumberFormat="1" applyFont="1" applyFill="1" applyBorder="1" applyAlignment="1">
      <alignment horizontal="center" vertical="top" wrapText="1"/>
    </xf>
    <xf numFmtId="49" fontId="67" fillId="0" borderId="66" xfId="0" applyNumberFormat="1" applyFont="1" applyFill="1" applyBorder="1" applyAlignment="1">
      <alignment horizontal="center" vertical="top" wrapText="1"/>
    </xf>
    <xf numFmtId="167" fontId="67" fillId="0" borderId="44" xfId="0" applyNumberFormat="1" applyFont="1" applyFill="1" applyBorder="1" applyAlignment="1">
      <alignment horizontal="center" wrapText="1"/>
    </xf>
    <xf numFmtId="167" fontId="67" fillId="0" borderId="64" xfId="0" applyNumberFormat="1" applyFont="1" applyFill="1" applyBorder="1" applyAlignment="1">
      <alignment horizontal="center" wrapText="1"/>
    </xf>
    <xf numFmtId="167" fontId="67" fillId="0" borderId="67" xfId="0" applyNumberFormat="1" applyFont="1" applyFill="1" applyBorder="1" applyAlignment="1">
      <alignment horizontal="center" wrapText="1"/>
    </xf>
    <xf numFmtId="167" fontId="67" fillId="0" borderId="68" xfId="0" applyNumberFormat="1" applyFont="1" applyFill="1" applyBorder="1" applyAlignment="1">
      <alignment horizontal="center" wrapText="1"/>
    </xf>
    <xf numFmtId="167" fontId="67" fillId="0" borderId="11" xfId="0" applyNumberFormat="1" applyFont="1" applyFill="1" applyBorder="1" applyAlignment="1">
      <alignment horizontal="center" vertical="center" wrapText="1"/>
    </xf>
    <xf numFmtId="167" fontId="67" fillId="0" borderId="59" xfId="0" applyNumberFormat="1" applyFont="1" applyFill="1" applyBorder="1" applyAlignment="1">
      <alignment horizontal="center" vertical="center" wrapText="1"/>
    </xf>
    <xf numFmtId="167" fontId="67" fillId="0" borderId="57" xfId="0" applyNumberFormat="1" applyFont="1" applyFill="1" applyBorder="1" applyAlignment="1">
      <alignment horizontal="center" vertical="center" wrapText="1"/>
    </xf>
    <xf numFmtId="167" fontId="67" fillId="0" borderId="60" xfId="0" applyNumberFormat="1" applyFont="1" applyFill="1" applyBorder="1" applyAlignment="1">
      <alignment horizontal="center" vertical="center" wrapText="1"/>
    </xf>
    <xf numFmtId="167" fontId="67" fillId="0" borderId="53" xfId="0" applyNumberFormat="1" applyFont="1" applyFill="1" applyBorder="1" applyAlignment="1">
      <alignment horizontal="center" vertical="center" wrapText="1"/>
    </xf>
    <xf numFmtId="167" fontId="67" fillId="0" borderId="18" xfId="0" applyNumberFormat="1" applyFont="1" applyFill="1" applyBorder="1" applyAlignment="1">
      <alignment horizontal="center" vertical="center" wrapText="1"/>
    </xf>
    <xf numFmtId="167" fontId="67" fillId="0" borderId="20" xfId="0" applyNumberFormat="1" applyFont="1" applyFill="1" applyBorder="1" applyAlignment="1">
      <alignment horizontal="center" vertical="center" wrapText="1"/>
    </xf>
    <xf numFmtId="167" fontId="67" fillId="0" borderId="17" xfId="0" applyNumberFormat="1" applyFont="1" applyFill="1" applyBorder="1" applyAlignment="1">
      <alignment horizontal="center" vertical="center" wrapText="1"/>
    </xf>
    <xf numFmtId="49" fontId="67" fillId="0" borderId="29" xfId="0" applyNumberFormat="1" applyFont="1" applyFill="1" applyBorder="1" applyAlignment="1">
      <alignment horizontal="center" vertical="center" wrapText="1"/>
    </xf>
    <xf numFmtId="167" fontId="67" fillId="0" borderId="58" xfId="0" applyNumberFormat="1" applyFont="1" applyFill="1" applyBorder="1" applyAlignment="1">
      <alignment horizontal="center" vertical="center" wrapText="1"/>
    </xf>
    <xf numFmtId="167" fontId="67" fillId="0" borderId="19" xfId="0" applyNumberFormat="1" applyFont="1" applyFill="1" applyBorder="1" applyAlignment="1">
      <alignment horizontal="center" vertical="center" wrapText="1"/>
    </xf>
    <xf numFmtId="49" fontId="67" fillId="0" borderId="36" xfId="0" applyNumberFormat="1" applyFont="1" applyFill="1" applyBorder="1" applyAlignment="1">
      <alignment horizontal="center" vertical="center" wrapText="1"/>
    </xf>
    <xf numFmtId="167" fontId="67" fillId="0" borderId="46" xfId="0" applyNumberFormat="1" applyFont="1" applyFill="1" applyBorder="1" applyAlignment="1">
      <alignment horizontal="center" vertical="center" wrapText="1"/>
    </xf>
    <xf numFmtId="167" fontId="67" fillId="0" borderId="61" xfId="0" applyNumberFormat="1" applyFont="1" applyFill="1" applyBorder="1" applyAlignment="1">
      <alignment horizontal="center" vertical="center" wrapText="1"/>
    </xf>
    <xf numFmtId="167" fontId="67" fillId="0" borderId="37" xfId="0" applyNumberFormat="1" applyFont="1" applyFill="1" applyBorder="1" applyAlignment="1">
      <alignment horizontal="center" vertical="center" wrapText="1"/>
    </xf>
    <xf numFmtId="167" fontId="67" fillId="0" borderId="62" xfId="0" applyNumberFormat="1" applyFont="1" applyFill="1" applyBorder="1" applyAlignment="1">
      <alignment horizontal="center" vertical="center" wrapText="1"/>
    </xf>
    <xf numFmtId="167" fontId="67" fillId="0" borderId="26" xfId="0" applyNumberFormat="1" applyFont="1" applyFill="1" applyBorder="1" applyAlignment="1">
      <alignment horizontal="center" vertical="center" wrapText="1"/>
    </xf>
    <xf numFmtId="49" fontId="67" fillId="0" borderId="66" xfId="0" applyNumberFormat="1" applyFont="1" applyFill="1" applyBorder="1" applyAlignment="1">
      <alignment horizontal="center" vertical="center" wrapText="1"/>
    </xf>
    <xf numFmtId="166" fontId="67" fillId="0" borderId="44" xfId="0" applyNumberFormat="1" applyFont="1" applyFill="1" applyBorder="1" applyAlignment="1">
      <alignment horizontal="center" vertical="center" wrapText="1"/>
    </xf>
    <xf numFmtId="167" fontId="67" fillId="0" borderId="64" xfId="0" applyNumberFormat="1" applyFont="1" applyFill="1" applyBorder="1" applyAlignment="1">
      <alignment horizontal="center" vertical="center" wrapText="1"/>
    </xf>
    <xf numFmtId="167" fontId="67" fillId="0" borderId="67" xfId="0" applyNumberFormat="1" applyFont="1" applyFill="1" applyBorder="1" applyAlignment="1">
      <alignment horizontal="center" vertical="center" wrapText="1"/>
    </xf>
    <xf numFmtId="49" fontId="67" fillId="0" borderId="12" xfId="0" applyNumberFormat="1" applyFont="1" applyFill="1" applyBorder="1" applyAlignment="1">
      <alignment horizontal="center" vertical="center" wrapText="1"/>
    </xf>
    <xf numFmtId="166" fontId="67" fillId="0" borderId="11" xfId="0" applyNumberFormat="1" applyFont="1" applyFill="1" applyBorder="1" applyAlignment="1">
      <alignment horizontal="center" vertical="center" wrapText="1"/>
    </xf>
    <xf numFmtId="49" fontId="67" fillId="0" borderId="14" xfId="0" applyNumberFormat="1" applyFont="1" applyFill="1" applyBorder="1" applyAlignment="1">
      <alignment horizontal="center" vertical="center" wrapText="1"/>
    </xf>
    <xf numFmtId="166" fontId="67" fillId="0" borderId="17" xfId="0" applyNumberFormat="1" applyFont="1" applyFill="1" applyBorder="1" applyAlignment="1">
      <alignment horizontal="center" vertical="center" wrapText="1"/>
    </xf>
    <xf numFmtId="49" fontId="67" fillId="0" borderId="23" xfId="0" applyNumberFormat="1" applyFont="1" applyFill="1" applyBorder="1" applyAlignment="1">
      <alignment horizontal="center" vertical="center" wrapText="1"/>
    </xf>
    <xf numFmtId="166" fontId="67" fillId="0" borderId="46" xfId="0" applyNumberFormat="1" applyFont="1" applyFill="1" applyBorder="1" applyAlignment="1">
      <alignment horizontal="center" vertical="center" wrapText="1"/>
    </xf>
    <xf numFmtId="49" fontId="67" fillId="0" borderId="3" xfId="0" applyNumberFormat="1" applyFont="1" applyFill="1" applyBorder="1" applyAlignment="1">
      <alignment horizontal="center" vertical="center" wrapText="1"/>
    </xf>
    <xf numFmtId="166" fontId="67" fillId="0" borderId="77" xfId="0" applyNumberFormat="1" applyFont="1" applyFill="1" applyBorder="1" applyAlignment="1">
      <alignment horizontal="center" vertical="center" wrapText="1"/>
    </xf>
    <xf numFmtId="167" fontId="67" fillId="0" borderId="7" xfId="0" applyNumberFormat="1" applyFont="1" applyFill="1" applyBorder="1" applyAlignment="1">
      <alignment horizontal="center" vertical="center" wrapText="1"/>
    </xf>
    <xf numFmtId="167" fontId="67" fillId="0" borderId="47" xfId="0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166" fontId="67" fillId="0" borderId="70" xfId="0" applyNumberFormat="1" applyFont="1" applyFill="1" applyBorder="1" applyAlignment="1">
      <alignment horizontal="center" vertical="center" wrapText="1"/>
    </xf>
    <xf numFmtId="167" fontId="67" fillId="0" borderId="75" xfId="0" applyNumberFormat="1" applyFont="1" applyFill="1" applyBorder="1" applyAlignment="1">
      <alignment horizontal="center" vertical="center" wrapText="1"/>
    </xf>
    <xf numFmtId="167" fontId="67" fillId="0" borderId="71" xfId="0" applyNumberFormat="1" applyFont="1" applyFill="1" applyBorder="1" applyAlignment="1">
      <alignment horizontal="center" vertical="center" wrapText="1"/>
    </xf>
    <xf numFmtId="49" fontId="67" fillId="0" borderId="3" xfId="19" applyNumberFormat="1" applyFont="1" applyFill="1" applyBorder="1" applyAlignment="1">
      <alignment horizontal="center" vertical="center" wrapText="1"/>
    </xf>
    <xf numFmtId="166" fontId="67" fillId="0" borderId="77" xfId="19" applyNumberFormat="1" applyFont="1" applyFill="1" applyBorder="1" applyAlignment="1">
      <alignment horizontal="center" vertical="center" wrapText="1"/>
    </xf>
    <xf numFmtId="167" fontId="67" fillId="0" borderId="7" xfId="19" applyNumberFormat="1" applyFont="1" applyFill="1" applyBorder="1" applyAlignment="1">
      <alignment horizontal="center" vertical="center" wrapText="1"/>
    </xf>
    <xf numFmtId="167" fontId="67" fillId="0" borderId="47" xfId="19" applyNumberFormat="1" applyFont="1" applyFill="1" applyBorder="1" applyAlignment="1">
      <alignment horizontal="center" vertical="center" wrapText="1"/>
    </xf>
    <xf numFmtId="49" fontId="67" fillId="0" borderId="14" xfId="19" applyNumberFormat="1" applyFont="1" applyFill="1" applyBorder="1" applyAlignment="1">
      <alignment horizontal="center" vertical="center" wrapText="1"/>
    </xf>
    <xf numFmtId="166" fontId="67" fillId="0" borderId="17" xfId="19" applyNumberFormat="1" applyFont="1" applyFill="1" applyBorder="1" applyAlignment="1">
      <alignment horizontal="center" vertical="center" wrapText="1"/>
    </xf>
    <xf numFmtId="167" fontId="67" fillId="0" borderId="58" xfId="19" applyNumberFormat="1" applyFont="1" applyFill="1" applyBorder="1" applyAlignment="1">
      <alignment horizontal="center" vertical="center" wrapText="1"/>
    </xf>
    <xf numFmtId="167" fontId="67" fillId="0" borderId="18" xfId="19" applyNumberFormat="1" applyFont="1" applyFill="1" applyBorder="1" applyAlignment="1">
      <alignment horizontal="center" vertical="center" wrapText="1"/>
    </xf>
    <xf numFmtId="49" fontId="67" fillId="0" borderId="2" xfId="19" applyNumberFormat="1" applyFont="1" applyFill="1" applyBorder="1" applyAlignment="1">
      <alignment horizontal="center" vertical="center" wrapText="1"/>
    </xf>
    <xf numFmtId="166" fontId="67" fillId="0" borderId="24" xfId="19" applyNumberFormat="1" applyFont="1" applyFill="1" applyBorder="1" applyAlignment="1">
      <alignment horizontal="center" vertical="center" wrapText="1"/>
    </xf>
    <xf numFmtId="167" fontId="67" fillId="0" borderId="76" xfId="19" applyNumberFormat="1" applyFont="1" applyFill="1" applyBorder="1" applyAlignment="1">
      <alignment horizontal="center" vertical="center" wrapText="1"/>
    </xf>
    <xf numFmtId="167" fontId="67" fillId="0" borderId="30" xfId="19" applyNumberFormat="1" applyFont="1" applyFill="1" applyBorder="1" applyAlignment="1">
      <alignment horizontal="center" vertical="center" wrapText="1"/>
    </xf>
    <xf numFmtId="49" fontId="67" fillId="0" borderId="32" xfId="0" applyNumberFormat="1" applyFont="1" applyFill="1" applyBorder="1" applyAlignment="1">
      <alignment horizontal="center" vertical="center" wrapText="1"/>
    </xf>
    <xf numFmtId="166" fontId="67" fillId="0" borderId="27" xfId="0" applyNumberFormat="1" applyFont="1" applyFill="1" applyBorder="1" applyAlignment="1">
      <alignment horizontal="center" vertical="center" wrapText="1"/>
    </xf>
    <xf numFmtId="167" fontId="67" fillId="0" borderId="63" xfId="0" applyNumberFormat="1" applyFont="1" applyFill="1" applyBorder="1" applyAlignment="1">
      <alignment horizontal="center" vertical="center" wrapText="1"/>
    </xf>
    <xf numFmtId="167" fontId="67" fillId="0" borderId="28" xfId="0" applyNumberFormat="1" applyFont="1" applyFill="1" applyBorder="1" applyAlignment="1">
      <alignment horizontal="center" vertical="center" wrapText="1"/>
    </xf>
    <xf numFmtId="166" fontId="67" fillId="0" borderId="72" xfId="0" applyNumberFormat="1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/>
    </xf>
    <xf numFmtId="0" fontId="82" fillId="0" borderId="0" xfId="0" applyFont="1" applyFill="1" applyAlignment="1">
      <alignment horizontal="center"/>
    </xf>
    <xf numFmtId="0" fontId="89" fillId="0" borderId="32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vertical="center"/>
    </xf>
    <xf numFmtId="0" fontId="89" fillId="0" borderId="56" xfId="0" applyFont="1" applyFill="1" applyBorder="1" applyAlignment="1">
      <alignment horizontal="center" vertical="center" wrapText="1"/>
    </xf>
    <xf numFmtId="166" fontId="136" fillId="0" borderId="12" xfId="0" applyNumberFormat="1" applyFont="1" applyFill="1" applyBorder="1" applyAlignment="1">
      <alignment horizontal="center" vertical="center" wrapText="1"/>
    </xf>
    <xf numFmtId="166" fontId="136" fillId="0" borderId="13" xfId="0" applyNumberFormat="1" applyFont="1" applyFill="1" applyBorder="1" applyAlignment="1">
      <alignment horizontal="center" vertical="center" wrapText="1"/>
    </xf>
    <xf numFmtId="166" fontId="136" fillId="0" borderId="41" xfId="0" applyNumberFormat="1" applyFont="1" applyFill="1" applyBorder="1" applyAlignment="1">
      <alignment horizontal="center" vertical="center" wrapText="1"/>
    </xf>
    <xf numFmtId="0" fontId="89" fillId="0" borderId="29" xfId="0" applyFont="1" applyFill="1" applyBorder="1" applyAlignment="1">
      <alignment horizontal="center" vertical="center" wrapText="1"/>
    </xf>
    <xf numFmtId="166" fontId="136" fillId="0" borderId="14" xfId="0" applyNumberFormat="1" applyFont="1" applyFill="1" applyBorder="1" applyAlignment="1">
      <alignment horizontal="center" vertical="center" wrapText="1"/>
    </xf>
    <xf numFmtId="166" fontId="136" fillId="0" borderId="16" xfId="0" applyNumberFormat="1" applyFont="1" applyFill="1" applyBorder="1" applyAlignment="1">
      <alignment horizontal="center" vertical="center" wrapText="1"/>
    </xf>
    <xf numFmtId="166" fontId="136" fillId="0" borderId="43" xfId="0" applyNumberFormat="1" applyFont="1" applyFill="1" applyBorder="1" applyAlignment="1">
      <alignment horizontal="center" vertical="center" wrapText="1"/>
    </xf>
    <xf numFmtId="0" fontId="89" fillId="0" borderId="36" xfId="0" applyFont="1" applyFill="1" applyBorder="1" applyAlignment="1">
      <alignment horizontal="center" vertical="center" wrapText="1"/>
    </xf>
    <xf numFmtId="166" fontId="136" fillId="0" borderId="23" xfId="0" applyNumberFormat="1" applyFont="1" applyFill="1" applyBorder="1" applyAlignment="1">
      <alignment horizontal="center" vertical="center" wrapText="1"/>
    </xf>
    <xf numFmtId="166" fontId="136" fillId="0" borderId="49" xfId="0" applyNumberFormat="1" applyFont="1" applyFill="1" applyBorder="1" applyAlignment="1">
      <alignment horizontal="center" vertical="center" wrapText="1"/>
    </xf>
    <xf numFmtId="166" fontId="136" fillId="0" borderId="15" xfId="0" applyNumberFormat="1" applyFont="1" applyFill="1" applyBorder="1" applyAlignment="1">
      <alignment horizontal="center" vertical="center" wrapText="1"/>
    </xf>
    <xf numFmtId="166" fontId="136" fillId="0" borderId="22" xfId="0" applyNumberFormat="1" applyFont="1" applyFill="1" applyBorder="1" applyAlignment="1">
      <alignment horizontal="center" vertical="center" wrapText="1"/>
    </xf>
    <xf numFmtId="166" fontId="136" fillId="0" borderId="21" xfId="0" applyNumberFormat="1" applyFont="1" applyFill="1" applyBorder="1" applyAlignment="1">
      <alignment horizontal="center" vertical="center" wrapText="1"/>
    </xf>
    <xf numFmtId="166" fontId="136" fillId="0" borderId="48" xfId="0" applyNumberFormat="1" applyFont="1" applyFill="1" applyBorder="1" applyAlignment="1">
      <alignment horizontal="center" vertical="center" wrapText="1"/>
    </xf>
    <xf numFmtId="166" fontId="136" fillId="0" borderId="66" xfId="0" applyNumberFormat="1" applyFont="1" applyFill="1" applyBorder="1" applyAlignment="1">
      <alignment horizontal="center" vertical="center" wrapText="1"/>
    </xf>
    <xf numFmtId="166" fontId="89" fillId="0" borderId="27" xfId="0" applyNumberFormat="1" applyFont="1" applyFill="1" applyBorder="1" applyAlignment="1">
      <alignment horizontal="center" vertical="center" wrapText="1"/>
    </xf>
    <xf numFmtId="166" fontId="89" fillId="0" borderId="32" xfId="0" applyNumberFormat="1" applyFont="1" applyFill="1" applyBorder="1" applyAlignment="1">
      <alignment horizontal="center" vertical="center" wrapText="1"/>
    </xf>
    <xf numFmtId="166" fontId="56" fillId="0" borderId="55" xfId="0" applyNumberFormat="1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center" vertical="top"/>
    </xf>
    <xf numFmtId="0" fontId="60" fillId="0" borderId="0" xfId="0" applyFont="1" applyFill="1" applyBorder="1" applyAlignment="1">
      <alignment horizontal="center" vertical="center"/>
    </xf>
    <xf numFmtId="0" fontId="55" fillId="0" borderId="32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/>
    </xf>
    <xf numFmtId="3" fontId="56" fillId="0" borderId="58" xfId="0" applyNumberFormat="1" applyFont="1" applyFill="1" applyBorder="1" applyAlignment="1">
      <alignment horizontal="center" vertical="center"/>
    </xf>
    <xf numFmtId="3" fontId="56" fillId="0" borderId="18" xfId="0" applyNumberFormat="1" applyFont="1" applyFill="1" applyBorder="1" applyAlignment="1">
      <alignment horizontal="center" vertical="center"/>
    </xf>
    <xf numFmtId="3" fontId="56" fillId="0" borderId="14" xfId="0" applyNumberFormat="1" applyFont="1" applyFill="1" applyBorder="1" applyAlignment="1">
      <alignment horizontal="center" vertical="center"/>
    </xf>
    <xf numFmtId="3" fontId="56" fillId="0" borderId="23" xfId="0" applyNumberFormat="1" applyFont="1" applyFill="1" applyBorder="1" applyAlignment="1">
      <alignment horizontal="center" vertical="center"/>
    </xf>
    <xf numFmtId="3" fontId="56" fillId="0" borderId="64" xfId="0" applyNumberFormat="1" applyFont="1" applyFill="1" applyBorder="1" applyAlignment="1">
      <alignment horizontal="center" vertical="center"/>
    </xf>
    <xf numFmtId="3" fontId="56" fillId="0" borderId="67" xfId="0" applyNumberFormat="1" applyFont="1" applyFill="1" applyBorder="1" applyAlignment="1">
      <alignment horizontal="center" vertical="center"/>
    </xf>
    <xf numFmtId="0" fontId="56" fillId="0" borderId="50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0" fontId="122" fillId="0" borderId="4" xfId="19" applyFont="1" applyFill="1" applyBorder="1" applyAlignment="1">
      <alignment horizontal="left" wrapText="1"/>
    </xf>
    <xf numFmtId="0" fontId="122" fillId="0" borderId="3" xfId="19" applyNumberFormat="1" applyFont="1" applyFill="1" applyBorder="1" applyAlignment="1">
      <alignment horizontal="center" vertical="center"/>
    </xf>
    <xf numFmtId="0" fontId="122" fillId="0" borderId="3" xfId="19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center" vertical="center"/>
    </xf>
    <xf numFmtId="167" fontId="67" fillId="0" borderId="0" xfId="0" applyNumberFormat="1" applyFont="1" applyFill="1" applyBorder="1" applyAlignment="1">
      <alignment horizontal="center" vertical="center" wrapText="1"/>
    </xf>
    <xf numFmtId="3" fontId="67" fillId="0" borderId="39" xfId="19" applyNumberFormat="1" applyFont="1" applyFill="1" applyBorder="1" applyAlignment="1">
      <alignment horizontal="center"/>
    </xf>
    <xf numFmtId="3" fontId="55" fillId="0" borderId="12" xfId="0" applyNumberFormat="1" applyFont="1" applyFill="1" applyBorder="1" applyAlignment="1">
      <alignment horizontal="center" vertical="center" wrapText="1"/>
    </xf>
    <xf numFmtId="3" fontId="56" fillId="0" borderId="14" xfId="0" applyNumberFormat="1" applyFont="1" applyFill="1" applyBorder="1" applyAlignment="1">
      <alignment horizontal="center" vertical="center" wrapText="1"/>
    </xf>
    <xf numFmtId="3" fontId="56" fillId="0" borderId="23" xfId="0" applyNumberFormat="1" applyFont="1" applyFill="1" applyBorder="1" applyAlignment="1">
      <alignment horizontal="center" vertical="center" wrapText="1"/>
    </xf>
    <xf numFmtId="3" fontId="70" fillId="0" borderId="66" xfId="0" applyNumberFormat="1" applyFont="1" applyFill="1" applyBorder="1" applyAlignment="1">
      <alignment horizontal="center" vertical="center" wrapText="1"/>
    </xf>
    <xf numFmtId="49" fontId="56" fillId="0" borderId="58" xfId="0" applyNumberFormat="1" applyFont="1" applyFill="1" applyBorder="1" applyAlignment="1">
      <alignment horizontal="left" vertical="center" indent="2"/>
    </xf>
    <xf numFmtId="166" fontId="55" fillId="0" borderId="12" xfId="0" applyNumberFormat="1" applyFont="1" applyFill="1" applyBorder="1" applyAlignment="1">
      <alignment horizontal="center" vertical="center" wrapText="1"/>
    </xf>
    <xf numFmtId="166" fontId="56" fillId="0" borderId="23" xfId="0" applyNumberFormat="1" applyFont="1" applyFill="1" applyBorder="1" applyAlignment="1">
      <alignment horizontal="center" vertical="center" wrapText="1"/>
    </xf>
    <xf numFmtId="3" fontId="56" fillId="0" borderId="58" xfId="0" applyNumberFormat="1" applyFont="1" applyFill="1" applyBorder="1" applyAlignment="1">
      <alignment horizontal="center" vertical="center" wrapText="1"/>
    </xf>
    <xf numFmtId="166" fontId="56" fillId="0" borderId="58" xfId="0" applyNumberFormat="1" applyFont="1" applyFill="1" applyBorder="1" applyAlignment="1">
      <alignment horizontal="center" vertical="center" wrapText="1"/>
    </xf>
    <xf numFmtId="166" fontId="70" fillId="0" borderId="66" xfId="0" applyNumberFormat="1" applyFont="1" applyFill="1" applyBorder="1" applyAlignment="1">
      <alignment horizontal="center" vertical="center" wrapText="1"/>
    </xf>
    <xf numFmtId="2" fontId="55" fillId="2" borderId="50" xfId="0" applyNumberFormat="1" applyFont="1" applyFill="1" applyBorder="1" applyAlignment="1">
      <alignment horizontal="center" vertical="top"/>
    </xf>
    <xf numFmtId="49" fontId="55" fillId="2" borderId="50" xfId="0" applyNumberFormat="1" applyFont="1" applyFill="1" applyBorder="1" applyAlignment="1">
      <alignment horizontal="center" vertical="center" wrapText="1"/>
    </xf>
    <xf numFmtId="3" fontId="55" fillId="2" borderId="10" xfId="0" applyNumberFormat="1" applyFont="1" applyFill="1" applyBorder="1" applyAlignment="1">
      <alignment horizontal="center" vertical="center"/>
    </xf>
    <xf numFmtId="3" fontId="56" fillId="2" borderId="0" xfId="0" applyNumberFormat="1" applyFont="1" applyFill="1" applyBorder="1" applyAlignment="1">
      <alignment horizontal="center" vertical="center"/>
    </xf>
    <xf numFmtId="3" fontId="70" fillId="2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" fontId="56" fillId="0" borderId="1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166" fontId="56" fillId="0" borderId="17" xfId="0" applyNumberFormat="1" applyFont="1" applyFill="1" applyBorder="1" applyAlignment="1">
      <alignment horizontal="center" vertical="center"/>
    </xf>
    <xf numFmtId="166" fontId="56" fillId="0" borderId="18" xfId="0" applyNumberFormat="1" applyFont="1" applyFill="1" applyBorder="1" applyAlignment="1">
      <alignment horizontal="center" vertical="center"/>
    </xf>
    <xf numFmtId="166" fontId="56" fillId="0" borderId="44" xfId="0" applyNumberFormat="1" applyFont="1" applyFill="1" applyBorder="1" applyAlignment="1">
      <alignment horizontal="center" vertical="center"/>
    </xf>
    <xf numFmtId="166" fontId="56" fillId="0" borderId="67" xfId="0" applyNumberFormat="1" applyFont="1" applyFill="1" applyBorder="1" applyAlignment="1">
      <alignment horizontal="center" vertical="center"/>
    </xf>
    <xf numFmtId="166" fontId="56" fillId="0" borderId="1" xfId="0" applyNumberFormat="1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 vertical="center" wrapText="1"/>
    </xf>
    <xf numFmtId="0" fontId="56" fillId="0" borderId="2" xfId="0" applyFont="1" applyFill="1" applyBorder="1" applyAlignment="1">
      <alignment wrapText="1"/>
    </xf>
    <xf numFmtId="0" fontId="55" fillId="0" borderId="1" xfId="0" applyFont="1" applyFill="1" applyBorder="1" applyAlignment="1">
      <alignment wrapText="1"/>
    </xf>
    <xf numFmtId="0" fontId="56" fillId="0" borderId="2" xfId="0" applyFont="1" applyFill="1" applyBorder="1" applyAlignment="1">
      <alignment horizontal="left" wrapText="1"/>
    </xf>
    <xf numFmtId="0" fontId="56" fillId="0" borderId="3" xfId="0" applyFont="1" applyFill="1" applyBorder="1" applyAlignment="1">
      <alignment horizontal="left" wrapText="1"/>
    </xf>
    <xf numFmtId="0" fontId="55" fillId="0" borderId="5" xfId="0" applyFont="1" applyFill="1" applyBorder="1" applyAlignment="1">
      <alignment wrapText="1"/>
    </xf>
    <xf numFmtId="2" fontId="143" fillId="0" borderId="50" xfId="0" applyNumberFormat="1" applyFont="1" applyFill="1" applyBorder="1" applyAlignment="1">
      <alignment horizontal="center" vertical="center" wrapText="1"/>
    </xf>
    <xf numFmtId="0" fontId="51" fillId="2" borderId="0" xfId="0" applyFont="1" applyFill="1"/>
    <xf numFmtId="168" fontId="51" fillId="0" borderId="0" xfId="0" applyNumberFormat="1" applyFont="1" applyFill="1" applyAlignment="1">
      <alignment vertical="center"/>
    </xf>
    <xf numFmtId="3" fontId="66" fillId="0" borderId="0" xfId="0" applyNumberFormat="1" applyFont="1" applyFill="1" applyBorder="1" applyAlignment="1">
      <alignment horizontal="center" vertical="center" wrapText="1"/>
    </xf>
    <xf numFmtId="0" fontId="140" fillId="0" borderId="0" xfId="0" applyFont="1" applyFill="1" applyBorder="1" applyAlignment="1">
      <alignment vertical="center"/>
    </xf>
    <xf numFmtId="0" fontId="139" fillId="0" borderId="0" xfId="0" applyFont="1" applyFill="1" applyBorder="1" applyAlignment="1">
      <alignment vertical="center"/>
    </xf>
    <xf numFmtId="0" fontId="89" fillId="0" borderId="55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/>
    </xf>
    <xf numFmtId="0" fontId="67" fillId="0" borderId="56" xfId="0" applyFont="1" applyFill="1" applyBorder="1" applyAlignment="1">
      <alignment vertical="top" wrapText="1"/>
    </xf>
    <xf numFmtId="0" fontId="67" fillId="0" borderId="29" xfId="0" applyFont="1" applyFill="1" applyBorder="1" applyAlignment="1">
      <alignment vertical="top" wrapText="1"/>
    </xf>
    <xf numFmtId="0" fontId="56" fillId="0" borderId="65" xfId="0" applyFont="1" applyFill="1" applyBorder="1"/>
    <xf numFmtId="0" fontId="63" fillId="0" borderId="0" xfId="0" applyFont="1" applyFill="1" applyBorder="1" applyAlignment="1">
      <alignment horizontal="left" vertical="center" wrapText="1"/>
    </xf>
    <xf numFmtId="166" fontId="52" fillId="0" borderId="12" xfId="0" applyNumberFormat="1" applyFont="1" applyFill="1" applyBorder="1" applyAlignment="1">
      <alignment horizontal="center"/>
    </xf>
    <xf numFmtId="166" fontId="52" fillId="0" borderId="14" xfId="0" applyNumberFormat="1" applyFont="1" applyFill="1" applyBorder="1" applyAlignment="1">
      <alignment horizontal="center"/>
    </xf>
    <xf numFmtId="166" fontId="73" fillId="0" borderId="56" xfId="0" applyNumberFormat="1" applyFont="1" applyFill="1" applyBorder="1" applyAlignment="1">
      <alignment horizontal="center" wrapText="1"/>
    </xf>
    <xf numFmtId="166" fontId="52" fillId="0" borderId="41" xfId="0" applyNumberFormat="1" applyFont="1" applyFill="1" applyBorder="1" applyAlignment="1">
      <alignment horizontal="center"/>
    </xf>
    <xf numFmtId="166" fontId="73" fillId="0" borderId="29" xfId="0" applyNumberFormat="1" applyFont="1" applyFill="1" applyBorder="1" applyAlignment="1">
      <alignment horizontal="center" wrapText="1"/>
    </xf>
    <xf numFmtId="166" fontId="52" fillId="0" borderId="43" xfId="0" applyNumberFormat="1" applyFont="1" applyFill="1" applyBorder="1" applyAlignment="1">
      <alignment horizontal="center"/>
    </xf>
    <xf numFmtId="166" fontId="73" fillId="0" borderId="29" xfId="0" applyNumberFormat="1" applyFont="1" applyFill="1" applyBorder="1" applyAlignment="1">
      <alignment horizontal="center" vertical="top" wrapText="1"/>
    </xf>
    <xf numFmtId="166" fontId="73" fillId="0" borderId="29" xfId="0" applyNumberFormat="1" applyFont="1" applyFill="1" applyBorder="1" applyAlignment="1">
      <alignment horizontal="center"/>
    </xf>
    <xf numFmtId="166" fontId="52" fillId="0" borderId="66" xfId="0" applyNumberFormat="1" applyFont="1" applyFill="1" applyBorder="1" applyAlignment="1">
      <alignment horizontal="center"/>
    </xf>
    <xf numFmtId="166" fontId="73" fillId="0" borderId="65" xfId="0" applyNumberFormat="1" applyFont="1" applyFill="1" applyBorder="1" applyAlignment="1">
      <alignment horizontal="center"/>
    </xf>
    <xf numFmtId="166" fontId="52" fillId="0" borderId="45" xfId="0" applyNumberFormat="1" applyFont="1" applyFill="1" applyBorder="1" applyAlignment="1">
      <alignment horizontal="center"/>
    </xf>
    <xf numFmtId="166" fontId="129" fillId="0" borderId="55" xfId="0" applyNumberFormat="1" applyFont="1" applyFill="1" applyBorder="1" applyAlignment="1">
      <alignment horizontal="center" vertical="center"/>
    </xf>
    <xf numFmtId="0" fontId="56" fillId="0" borderId="4" xfId="0" applyNumberFormat="1" applyFont="1" applyFill="1" applyBorder="1" applyAlignment="1">
      <alignment horizontal="center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6" fillId="0" borderId="4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horizontal="left"/>
    </xf>
    <xf numFmtId="0" fontId="56" fillId="0" borderId="32" xfId="0" applyFont="1" applyFill="1" applyBorder="1" applyAlignment="1">
      <alignment horizontal="left" vertical="center"/>
    </xf>
    <xf numFmtId="0" fontId="56" fillId="0" borderId="32" xfId="0" applyNumberFormat="1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left" wrapText="1"/>
    </xf>
    <xf numFmtId="0" fontId="56" fillId="0" borderId="32" xfId="0" applyFont="1" applyFill="1" applyBorder="1" applyAlignment="1">
      <alignment horizontal="left" vertical="center" wrapText="1"/>
    </xf>
    <xf numFmtId="0" fontId="56" fillId="0" borderId="4" xfId="0" applyNumberFormat="1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 wrapText="1"/>
    </xf>
    <xf numFmtId="0" fontId="56" fillId="0" borderId="5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left" vertical="center"/>
    </xf>
    <xf numFmtId="0" fontId="56" fillId="0" borderId="4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left" vertical="center"/>
    </xf>
    <xf numFmtId="0" fontId="66" fillId="0" borderId="55" xfId="0" applyFont="1" applyFill="1" applyBorder="1" applyAlignment="1">
      <alignment horizontal="left" vertical="center" wrapText="1"/>
    </xf>
    <xf numFmtId="0" fontId="73" fillId="0" borderId="0" xfId="0" applyFont="1" applyFill="1"/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/>
    </xf>
    <xf numFmtId="167" fontId="67" fillId="0" borderId="0" xfId="0" applyNumberFormat="1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center" vertical="center" wrapText="1"/>
    </xf>
    <xf numFmtId="0" fontId="56" fillId="0" borderId="31" xfId="0" applyFont="1" applyFill="1" applyBorder="1" applyAlignment="1">
      <alignment horizontal="center" vertical="center"/>
    </xf>
    <xf numFmtId="2" fontId="52" fillId="0" borderId="0" xfId="0" applyNumberFormat="1" applyFont="1" applyFill="1" applyBorder="1"/>
    <xf numFmtId="0" fontId="55" fillId="0" borderId="5" xfId="0" applyFont="1" applyFill="1" applyBorder="1" applyAlignment="1">
      <alignment horizontal="left"/>
    </xf>
    <xf numFmtId="166" fontId="56" fillId="0" borderId="4" xfId="0" applyNumberFormat="1" applyFont="1" applyFill="1" applyBorder="1" applyAlignment="1">
      <alignment horizontal="left" wrapText="1"/>
    </xf>
    <xf numFmtId="0" fontId="56" fillId="0" borderId="4" xfId="0" applyFont="1" applyFill="1" applyBorder="1" applyAlignment="1">
      <alignment horizontal="left" wrapText="1"/>
    </xf>
    <xf numFmtId="4" fontId="51" fillId="0" borderId="0" xfId="0" applyNumberFormat="1" applyFont="1" applyFill="1" applyBorder="1"/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right" vertical="center"/>
    </xf>
    <xf numFmtId="1" fontId="72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 vertical="center"/>
    </xf>
    <xf numFmtId="2" fontId="67" fillId="0" borderId="0" xfId="0" applyNumberFormat="1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center" vertical="center"/>
    </xf>
    <xf numFmtId="0" fontId="67" fillId="0" borderId="0" xfId="0" applyNumberFormat="1" applyFont="1" applyFill="1" applyBorder="1" applyAlignment="1">
      <alignment horizontal="center" vertical="center"/>
    </xf>
    <xf numFmtId="0" fontId="67" fillId="0" borderId="56" xfId="0" applyFont="1" applyFill="1" applyBorder="1" applyAlignment="1">
      <alignment horizontal="center" vertical="top" wrapText="1"/>
    </xf>
    <xf numFmtId="0" fontId="67" fillId="0" borderId="29" xfId="0" applyFont="1" applyFill="1" applyBorder="1" applyAlignment="1">
      <alignment horizontal="center" vertical="top" wrapText="1"/>
    </xf>
    <xf numFmtId="49" fontId="67" fillId="0" borderId="55" xfId="0" applyNumberFormat="1" applyFont="1" applyFill="1" applyBorder="1" applyAlignment="1">
      <alignment horizontal="center" vertical="center" wrapText="1"/>
    </xf>
    <xf numFmtId="167" fontId="67" fillId="0" borderId="0" xfId="0" applyNumberFormat="1" applyFont="1" applyFill="1" applyBorder="1" applyAlignment="1">
      <alignment horizontal="center" vertical="center" wrapText="1"/>
    </xf>
    <xf numFmtId="177" fontId="67" fillId="0" borderId="0" xfId="0" applyNumberFormat="1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wrapText="1"/>
    </xf>
    <xf numFmtId="0" fontId="64" fillId="0" borderId="55" xfId="0" applyFont="1" applyFill="1" applyBorder="1" applyAlignment="1">
      <alignment horizontal="center" vertical="center" wrapText="1"/>
    </xf>
    <xf numFmtId="0" fontId="64" fillId="0" borderId="3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left" wrapText="1"/>
    </xf>
    <xf numFmtId="0" fontId="73" fillId="0" borderId="14" xfId="0" applyFont="1" applyFill="1" applyBorder="1" applyAlignment="1">
      <alignment horizontal="left" wrapText="1"/>
    </xf>
    <xf numFmtId="0" fontId="74" fillId="0" borderId="14" xfId="0" applyFont="1" applyFill="1" applyBorder="1" applyAlignment="1">
      <alignment horizontal="left" wrapText="1"/>
    </xf>
    <xf numFmtId="166" fontId="51" fillId="0" borderId="0" xfId="0" applyNumberFormat="1" applyFont="1" applyFill="1" applyBorder="1" applyAlignment="1">
      <alignment horizontal="center" vertical="center"/>
    </xf>
    <xf numFmtId="167" fontId="56" fillId="0" borderId="0" xfId="0" applyNumberFormat="1" applyFont="1" applyFill="1" applyBorder="1" applyAlignment="1">
      <alignment horizontal="left" vertical="center"/>
    </xf>
    <xf numFmtId="167" fontId="56" fillId="0" borderId="0" xfId="0" applyNumberFormat="1" applyFont="1" applyFill="1" applyBorder="1" applyAlignment="1">
      <alignment horizontal="left"/>
    </xf>
    <xf numFmtId="4" fontId="164" fillId="0" borderId="0" xfId="0" applyNumberFormat="1" applyFont="1" applyFill="1" applyBorder="1"/>
    <xf numFmtId="173" fontId="92" fillId="0" borderId="0" xfId="12" applyNumberFormat="1" applyFont="1" applyFill="1"/>
    <xf numFmtId="173" fontId="91" fillId="0" borderId="0" xfId="14" applyNumberFormat="1" applyFill="1"/>
    <xf numFmtId="173" fontId="92" fillId="0" borderId="0" xfId="10" applyNumberFormat="1" applyFont="1" applyFill="1"/>
    <xf numFmtId="173" fontId="92" fillId="0" borderId="0" xfId="16" applyNumberFormat="1" applyFont="1" applyFill="1"/>
    <xf numFmtId="173" fontId="94" fillId="0" borderId="0" xfId="10" applyNumberFormat="1" applyFont="1" applyFill="1"/>
    <xf numFmtId="0" fontId="51" fillId="0" borderId="5" xfId="0" applyFont="1" applyFill="1" applyBorder="1"/>
    <xf numFmtId="0" fontId="51" fillId="0" borderId="10" xfId="0" applyFont="1" applyFill="1" applyBorder="1"/>
    <xf numFmtId="0" fontId="51" fillId="0" borderId="38" xfId="0" applyFont="1" applyFill="1" applyBorder="1"/>
    <xf numFmtId="14" fontId="51" fillId="0" borderId="59" xfId="0" applyNumberFormat="1" applyFont="1" applyFill="1" applyBorder="1" applyAlignment="1">
      <alignment vertical="center"/>
    </xf>
    <xf numFmtId="14" fontId="51" fillId="0" borderId="57" xfId="0" applyNumberFormat="1" applyFont="1" applyFill="1" applyBorder="1" applyAlignment="1">
      <alignment vertical="center"/>
    </xf>
    <xf numFmtId="14" fontId="51" fillId="0" borderId="12" xfId="0" applyNumberFormat="1" applyFont="1" applyFill="1" applyBorder="1" applyAlignment="1">
      <alignment vertical="center"/>
    </xf>
    <xf numFmtId="166" fontId="56" fillId="0" borderId="5" xfId="0" applyNumberFormat="1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 wrapText="1"/>
    </xf>
    <xf numFmtId="166" fontId="129" fillId="0" borderId="32" xfId="0" applyNumberFormat="1" applyFont="1" applyFill="1" applyBorder="1" applyAlignment="1">
      <alignment horizontal="center" vertical="center"/>
    </xf>
    <xf numFmtId="0" fontId="75" fillId="3" borderId="0" xfId="292" applyFont="1" applyFill="1" applyBorder="1"/>
    <xf numFmtId="0" fontId="154" fillId="0" borderId="3" xfId="19" applyNumberFormat="1" applyFont="1" applyFill="1" applyBorder="1" applyAlignment="1">
      <alignment horizontal="center" vertical="center"/>
    </xf>
    <xf numFmtId="0" fontId="75" fillId="38" borderId="0" xfId="19" applyFont="1" applyFill="1" applyBorder="1"/>
    <xf numFmtId="0" fontId="75" fillId="38" borderId="0" xfId="19" applyFont="1" applyFill="1"/>
    <xf numFmtId="0" fontId="72" fillId="5" borderId="39" xfId="19" applyFont="1" applyFill="1" applyBorder="1" applyAlignment="1">
      <alignment horizontal="center"/>
    </xf>
    <xf numFmtId="0" fontId="75" fillId="5" borderId="0" xfId="19" applyFont="1" applyFill="1" applyBorder="1"/>
    <xf numFmtId="0" fontId="122" fillId="0" borderId="4" xfId="19" applyFont="1" applyFill="1" applyBorder="1" applyAlignment="1">
      <alignment horizontal="left" vertical="center" wrapText="1"/>
    </xf>
    <xf numFmtId="0" fontId="155" fillId="0" borderId="4" xfId="19" applyFont="1" applyFill="1" applyBorder="1" applyAlignment="1">
      <alignment horizontal="left" vertical="center"/>
    </xf>
    <xf numFmtId="0" fontId="85" fillId="5" borderId="0" xfId="19" applyFont="1" applyFill="1"/>
    <xf numFmtId="3" fontId="165" fillId="0" borderId="3" xfId="292" applyNumberFormat="1" applyFont="1" applyFill="1" applyBorder="1" applyAlignment="1">
      <alignment horizontal="center" vertical="center"/>
    </xf>
    <xf numFmtId="0" fontId="67" fillId="0" borderId="0" xfId="19" applyFont="1" applyFill="1" applyBorder="1" applyAlignment="1">
      <alignment horizontal="center"/>
    </xf>
    <xf numFmtId="0" fontId="85" fillId="5" borderId="0" xfId="19" applyFont="1" applyFill="1" applyBorder="1"/>
    <xf numFmtId="0" fontId="154" fillId="0" borderId="4" xfId="19" applyFont="1" applyFill="1" applyBorder="1" applyAlignment="1">
      <alignment horizontal="center" vertical="center"/>
    </xf>
    <xf numFmtId="0" fontId="75" fillId="0" borderId="0" xfId="19" applyFont="1" applyFill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166" fontId="52" fillId="0" borderId="0" xfId="0" applyNumberFormat="1" applyFont="1" applyFill="1" applyBorder="1" applyAlignment="1">
      <alignment horizontal="center" vertical="center"/>
    </xf>
    <xf numFmtId="14" fontId="51" fillId="0" borderId="58" xfId="0" applyNumberFormat="1" applyFont="1" applyFill="1" applyBorder="1" applyAlignment="1">
      <alignment vertical="center"/>
    </xf>
    <xf numFmtId="0" fontId="65" fillId="0" borderId="0" xfId="0" applyFont="1" applyFill="1" applyBorder="1"/>
    <xf numFmtId="0" fontId="64" fillId="0" borderId="0" xfId="0" applyFont="1" applyFill="1" applyBorder="1" applyAlignment="1">
      <alignment horizontal="center" vertical="center"/>
    </xf>
    <xf numFmtId="166" fontId="64" fillId="0" borderId="0" xfId="0" applyNumberFormat="1" applyFont="1" applyFill="1" applyBorder="1" applyAlignment="1">
      <alignment horizontal="center" vertical="center"/>
    </xf>
    <xf numFmtId="166" fontId="56" fillId="5" borderId="31" xfId="0" applyNumberFormat="1" applyFont="1" applyFill="1" applyBorder="1" applyAlignment="1">
      <alignment horizontal="center" vertical="center"/>
    </xf>
    <xf numFmtId="4" fontId="74" fillId="5" borderId="14" xfId="120" applyNumberFormat="1" applyFont="1" applyFill="1" applyBorder="1" applyAlignment="1">
      <alignment horizontal="center" wrapText="1"/>
    </xf>
    <xf numFmtId="3" fontId="56" fillId="39" borderId="14" xfId="0" applyNumberFormat="1" applyFont="1" applyFill="1" applyBorder="1" applyAlignment="1">
      <alignment horizontal="center" vertical="center" wrapText="1"/>
    </xf>
    <xf numFmtId="3" fontId="56" fillId="39" borderId="58" xfId="0" applyNumberFormat="1" applyFont="1" applyFill="1" applyBorder="1" applyAlignment="1">
      <alignment horizontal="center" vertical="center" wrapText="1"/>
    </xf>
    <xf numFmtId="3" fontId="66" fillId="5" borderId="12" xfId="0" applyNumberFormat="1" applyFont="1" applyFill="1" applyBorder="1" applyAlignment="1">
      <alignment horizontal="center" vertical="center" wrapText="1"/>
    </xf>
    <xf numFmtId="3" fontId="66" fillId="5" borderId="14" xfId="0" applyNumberFormat="1" applyFont="1" applyFill="1" applyBorder="1" applyAlignment="1">
      <alignment horizontal="center" vertical="center" wrapText="1"/>
    </xf>
    <xf numFmtId="3" fontId="66" fillId="5" borderId="66" xfId="0" applyNumberFormat="1" applyFont="1" applyFill="1" applyBorder="1" applyAlignment="1">
      <alignment horizontal="center" vertical="center" wrapText="1"/>
    </xf>
    <xf numFmtId="3" fontId="66" fillId="5" borderId="14" xfId="0" applyNumberFormat="1" applyFont="1" applyFill="1" applyBorder="1" applyAlignment="1">
      <alignment horizontal="center" vertical="center"/>
    </xf>
    <xf numFmtId="3" fontId="65" fillId="5" borderId="56" xfId="0" applyNumberFormat="1" applyFont="1" applyFill="1" applyBorder="1" applyAlignment="1">
      <alignment horizontal="center" vertical="center"/>
    </xf>
    <xf numFmtId="3" fontId="70" fillId="5" borderId="14" xfId="0" applyNumberFormat="1" applyFont="1" applyFill="1" applyBorder="1" applyAlignment="1">
      <alignment horizontal="center" vertical="center"/>
    </xf>
    <xf numFmtId="3" fontId="66" fillId="5" borderId="66" xfId="0" applyNumberFormat="1" applyFont="1" applyFill="1" applyBorder="1" applyAlignment="1">
      <alignment horizontal="center" vertical="center"/>
    </xf>
    <xf numFmtId="3" fontId="56" fillId="5" borderId="22" xfId="0" applyNumberFormat="1" applyFont="1" applyFill="1" applyBorder="1" applyAlignment="1">
      <alignment horizontal="center" vertical="center"/>
    </xf>
    <xf numFmtId="3" fontId="65" fillId="5" borderId="12" xfId="0" applyNumberFormat="1" applyFont="1" applyFill="1" applyBorder="1" applyAlignment="1">
      <alignment horizontal="center" vertical="center"/>
    </xf>
    <xf numFmtId="166" fontId="65" fillId="5" borderId="12" xfId="0" applyNumberFormat="1" applyFont="1" applyFill="1" applyBorder="1" applyAlignment="1">
      <alignment horizontal="center" vertical="center"/>
    </xf>
    <xf numFmtId="166" fontId="56" fillId="5" borderId="22" xfId="0" applyNumberFormat="1" applyFont="1" applyFill="1" applyBorder="1" applyAlignment="1">
      <alignment horizontal="center" vertical="center"/>
    </xf>
    <xf numFmtId="3" fontId="70" fillId="5" borderId="22" xfId="0" applyNumberFormat="1" applyFont="1" applyFill="1" applyBorder="1" applyAlignment="1">
      <alignment horizontal="center" vertical="center"/>
    </xf>
    <xf numFmtId="166" fontId="70" fillId="5" borderId="22" xfId="0" applyNumberFormat="1" applyFont="1" applyFill="1" applyBorder="1" applyAlignment="1">
      <alignment horizontal="center" vertical="center"/>
    </xf>
    <xf numFmtId="3" fontId="70" fillId="5" borderId="2" xfId="0" applyNumberFormat="1" applyFont="1" applyFill="1" applyBorder="1" applyAlignment="1">
      <alignment horizontal="center" vertical="center"/>
    </xf>
    <xf numFmtId="166" fontId="70" fillId="5" borderId="2" xfId="0" applyNumberFormat="1" applyFont="1" applyFill="1" applyBorder="1" applyAlignment="1">
      <alignment horizontal="center" vertical="center"/>
    </xf>
    <xf numFmtId="0" fontId="64" fillId="5" borderId="48" xfId="0" applyNumberFormat="1" applyFont="1" applyFill="1" applyBorder="1" applyAlignment="1">
      <alignment horizontal="center" vertical="center"/>
    </xf>
    <xf numFmtId="3" fontId="65" fillId="5" borderId="22" xfId="0" applyNumberFormat="1" applyFont="1" applyFill="1" applyBorder="1" applyAlignment="1">
      <alignment horizontal="center" vertical="center"/>
    </xf>
    <xf numFmtId="166" fontId="65" fillId="5" borderId="22" xfId="0" applyNumberFormat="1" applyFont="1" applyFill="1" applyBorder="1" applyAlignment="1">
      <alignment horizontal="center" vertical="center"/>
    </xf>
    <xf numFmtId="0" fontId="64" fillId="5" borderId="43" xfId="0" applyNumberFormat="1" applyFont="1" applyFill="1" applyBorder="1" applyAlignment="1">
      <alignment horizontal="center" vertical="center"/>
    </xf>
    <xf numFmtId="3" fontId="65" fillId="5" borderId="14" xfId="0" applyNumberFormat="1" applyFont="1" applyFill="1" applyBorder="1" applyAlignment="1">
      <alignment horizontal="center" vertical="center"/>
    </xf>
    <xf numFmtId="166" fontId="65" fillId="5" borderId="14" xfId="0" applyNumberFormat="1" applyFont="1" applyFill="1" applyBorder="1" applyAlignment="1">
      <alignment horizontal="center" vertical="center"/>
    </xf>
    <xf numFmtId="0" fontId="100" fillId="5" borderId="45" xfId="0" applyNumberFormat="1" applyFont="1" applyFill="1" applyBorder="1" applyAlignment="1">
      <alignment horizontal="center" vertical="center"/>
    </xf>
    <xf numFmtId="3" fontId="65" fillId="5" borderId="66" xfId="0" applyNumberFormat="1" applyFont="1" applyFill="1" applyBorder="1" applyAlignment="1">
      <alignment horizontal="center" vertical="center"/>
    </xf>
    <xf numFmtId="3" fontId="65" fillId="5" borderId="2" xfId="0" applyNumberFormat="1" applyFont="1" applyFill="1" applyBorder="1" applyAlignment="1">
      <alignment horizontal="center" vertical="center"/>
    </xf>
    <xf numFmtId="166" fontId="65" fillId="5" borderId="2" xfId="0" applyNumberFormat="1" applyFont="1" applyFill="1" applyBorder="1" applyAlignment="1">
      <alignment horizontal="center" vertical="center"/>
    </xf>
    <xf numFmtId="166" fontId="66" fillId="5" borderId="22" xfId="0" applyNumberFormat="1" applyFont="1" applyFill="1" applyBorder="1" applyAlignment="1">
      <alignment horizontal="center" vertical="center"/>
    </xf>
    <xf numFmtId="167" fontId="56" fillId="5" borderId="32" xfId="0" applyNumberFormat="1" applyFont="1" applyFill="1" applyBorder="1" applyAlignment="1">
      <alignment horizontal="center" vertical="center"/>
    </xf>
    <xf numFmtId="3" fontId="56" fillId="5" borderId="32" xfId="0" applyNumberFormat="1" applyFont="1" applyFill="1" applyBorder="1" applyAlignment="1">
      <alignment horizontal="center" vertical="center" wrapText="1"/>
    </xf>
    <xf numFmtId="167" fontId="56" fillId="5" borderId="55" xfId="0" applyNumberFormat="1" applyFont="1" applyFill="1" applyBorder="1" applyAlignment="1">
      <alignment horizontal="center" vertical="center"/>
    </xf>
    <xf numFmtId="3" fontId="56" fillId="5" borderId="55" xfId="0" applyNumberFormat="1" applyFont="1" applyFill="1" applyBorder="1" applyAlignment="1">
      <alignment horizontal="center" vertical="center" wrapText="1"/>
    </xf>
    <xf numFmtId="166" fontId="56" fillId="5" borderId="3" xfId="0" applyNumberFormat="1" applyFont="1" applyFill="1" applyBorder="1" applyAlignment="1">
      <alignment horizontal="center" vertical="center" wrapText="1"/>
    </xf>
    <xf numFmtId="166" fontId="56" fillId="5" borderId="2" xfId="0" applyNumberFormat="1" applyFont="1" applyFill="1" applyBorder="1" applyAlignment="1">
      <alignment horizontal="center" vertical="center"/>
    </xf>
    <xf numFmtId="3" fontId="56" fillId="5" borderId="32" xfId="0" applyNumberFormat="1" applyFont="1" applyFill="1" applyBorder="1" applyAlignment="1">
      <alignment horizontal="center" vertical="center"/>
    </xf>
    <xf numFmtId="3" fontId="55" fillId="5" borderId="12" xfId="0" applyNumberFormat="1" applyFont="1" applyFill="1" applyBorder="1" applyAlignment="1">
      <alignment horizontal="center" vertical="center" wrapText="1"/>
    </xf>
    <xf numFmtId="3" fontId="56" fillId="5" borderId="14" xfId="0" applyNumberFormat="1" applyFont="1" applyFill="1" applyBorder="1" applyAlignment="1">
      <alignment horizontal="center" vertical="center" wrapText="1"/>
    </xf>
    <xf numFmtId="3" fontId="56" fillId="5" borderId="23" xfId="0" applyNumberFormat="1" applyFont="1" applyFill="1" applyBorder="1" applyAlignment="1">
      <alignment horizontal="center" vertical="center" wrapText="1"/>
    </xf>
    <xf numFmtId="3" fontId="70" fillId="5" borderId="66" xfId="0" applyNumberFormat="1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66" fillId="0" borderId="31" xfId="0" applyFont="1" applyFill="1" applyBorder="1" applyAlignment="1">
      <alignment horizontal="left" vertical="center" wrapText="1"/>
    </xf>
    <xf numFmtId="0" fontId="67" fillId="5" borderId="14" xfId="0" applyFont="1" applyFill="1" applyBorder="1" applyAlignment="1">
      <alignment horizontal="center" vertical="center"/>
    </xf>
    <xf numFmtId="3" fontId="56" fillId="5" borderId="4" xfId="0" applyNumberFormat="1" applyFont="1" applyFill="1" applyBorder="1" applyAlignment="1">
      <alignment horizontal="center" vertical="center"/>
    </xf>
    <xf numFmtId="2" fontId="51" fillId="5" borderId="0" xfId="0" applyNumberFormat="1" applyFont="1" applyFill="1" applyBorder="1"/>
    <xf numFmtId="166" fontId="67" fillId="5" borderId="59" xfId="0" applyNumberFormat="1" applyFont="1" applyFill="1" applyBorder="1" applyAlignment="1">
      <alignment horizontal="center" vertical="center"/>
    </xf>
    <xf numFmtId="166" fontId="67" fillId="5" borderId="53" xfId="0" applyNumberFormat="1" applyFont="1" applyFill="1" applyBorder="1" applyAlignment="1">
      <alignment horizontal="center" vertical="center"/>
    </xf>
    <xf numFmtId="4" fontId="67" fillId="5" borderId="17" xfId="0" applyNumberFormat="1" applyFont="1" applyFill="1" applyBorder="1" applyAlignment="1">
      <alignment horizontal="center"/>
    </xf>
    <xf numFmtId="4" fontId="67" fillId="5" borderId="58" xfId="0" applyNumberFormat="1" applyFont="1" applyFill="1" applyBorder="1" applyAlignment="1">
      <alignment horizontal="center"/>
    </xf>
    <xf numFmtId="4" fontId="67" fillId="5" borderId="20" xfId="0" applyNumberFormat="1" applyFont="1" applyFill="1" applyBorder="1" applyAlignment="1">
      <alignment horizontal="center"/>
    </xf>
    <xf numFmtId="167" fontId="67" fillId="5" borderId="44" xfId="0" applyNumberFormat="1" applyFont="1" applyFill="1" applyBorder="1" applyAlignment="1">
      <alignment horizontal="center"/>
    </xf>
    <xf numFmtId="167" fontId="67" fillId="5" borderId="64" xfId="0" applyNumberFormat="1" applyFont="1" applyFill="1" applyBorder="1" applyAlignment="1">
      <alignment horizontal="center"/>
    </xf>
    <xf numFmtId="167" fontId="67" fillId="5" borderId="73" xfId="0" applyNumberFormat="1" applyFont="1" applyFill="1" applyBorder="1" applyAlignment="1">
      <alignment horizontal="center"/>
    </xf>
    <xf numFmtId="166" fontId="67" fillId="5" borderId="58" xfId="0" applyNumberFormat="1" applyFont="1" applyFill="1" applyBorder="1" applyAlignment="1">
      <alignment horizontal="center" vertical="center"/>
    </xf>
    <xf numFmtId="166" fontId="67" fillId="5" borderId="20" xfId="0" applyNumberFormat="1" applyFont="1" applyFill="1" applyBorder="1" applyAlignment="1">
      <alignment horizontal="center" vertical="center"/>
    </xf>
    <xf numFmtId="166" fontId="67" fillId="5" borderId="44" xfId="0" applyNumberFormat="1" applyFont="1" applyFill="1" applyBorder="1" applyAlignment="1">
      <alignment horizontal="center"/>
    </xf>
    <xf numFmtId="166" fontId="67" fillId="5" borderId="64" xfId="0" applyNumberFormat="1" applyFont="1" applyFill="1" applyBorder="1" applyAlignment="1">
      <alignment horizontal="center"/>
    </xf>
    <xf numFmtId="166" fontId="67" fillId="5" borderId="73" xfId="0" applyNumberFormat="1" applyFont="1" applyFill="1" applyBorder="1" applyAlignment="1">
      <alignment horizontal="center"/>
    </xf>
    <xf numFmtId="4" fontId="67" fillId="5" borderId="11" xfId="0" applyNumberFormat="1" applyFont="1" applyFill="1" applyBorder="1" applyAlignment="1">
      <alignment horizontal="center"/>
    </xf>
    <xf numFmtId="4" fontId="67" fillId="5" borderId="59" xfId="0" applyNumberFormat="1" applyFont="1" applyFill="1" applyBorder="1" applyAlignment="1">
      <alignment horizontal="center"/>
    </xf>
    <xf numFmtId="4" fontId="67" fillId="5" borderId="53" xfId="0" applyNumberFormat="1" applyFont="1" applyFill="1" applyBorder="1" applyAlignment="1">
      <alignment horizontal="center"/>
    </xf>
    <xf numFmtId="167" fontId="67" fillId="5" borderId="73" xfId="0" applyNumberFormat="1" applyFont="1" applyFill="1" applyBorder="1" applyAlignment="1">
      <alignment horizontal="center" vertical="center"/>
    </xf>
    <xf numFmtId="0" fontId="75" fillId="5" borderId="0" xfId="0" applyFont="1" applyFill="1" applyBorder="1"/>
    <xf numFmtId="0" fontId="73" fillId="5" borderId="0" xfId="0" applyFont="1" applyFill="1" applyBorder="1" applyAlignment="1">
      <alignment horizontal="center"/>
    </xf>
    <xf numFmtId="2" fontId="75" fillId="5" borderId="0" xfId="0" applyNumberFormat="1" applyFont="1" applyFill="1" applyBorder="1"/>
    <xf numFmtId="49" fontId="67" fillId="5" borderId="0" xfId="0" applyNumberFormat="1" applyFont="1" applyFill="1" applyBorder="1" applyAlignment="1">
      <alignment horizontal="center" vertical="center" wrapText="1"/>
    </xf>
    <xf numFmtId="2" fontId="67" fillId="5" borderId="0" xfId="0" applyNumberFormat="1" applyFont="1" applyFill="1" applyBorder="1" applyAlignment="1">
      <alignment horizontal="center" vertical="center" wrapText="1"/>
    </xf>
    <xf numFmtId="0" fontId="67" fillId="5" borderId="0" xfId="0" applyFont="1" applyFill="1" applyBorder="1" applyAlignment="1">
      <alignment horizontal="center" vertical="center" wrapText="1"/>
    </xf>
    <xf numFmtId="0" fontId="75" fillId="5" borderId="0" xfId="0" applyFont="1" applyFill="1" applyBorder="1" applyAlignment="1">
      <alignment horizontal="center"/>
    </xf>
    <xf numFmtId="0" fontId="72" fillId="5" borderId="58" xfId="0" applyFont="1" applyFill="1" applyBorder="1" applyAlignment="1">
      <alignment horizontal="center" vertical="center"/>
    </xf>
    <xf numFmtId="0" fontId="73" fillId="5" borderId="0" xfId="0" applyNumberFormat="1" applyFont="1" applyFill="1" applyBorder="1" applyAlignment="1">
      <alignment horizontal="left" vertical="top" wrapText="1"/>
    </xf>
    <xf numFmtId="0" fontId="67" fillId="5" borderId="58" xfId="0" applyFont="1" applyFill="1" applyBorder="1" applyAlignment="1">
      <alignment horizontal="center" vertical="center"/>
    </xf>
    <xf numFmtId="0" fontId="72" fillId="5" borderId="26" xfId="0" applyFont="1" applyFill="1" applyBorder="1" applyAlignment="1">
      <alignment horizontal="center" vertical="center"/>
    </xf>
    <xf numFmtId="0" fontId="72" fillId="5" borderId="20" xfId="0" applyFont="1" applyFill="1" applyBorder="1" applyAlignment="1">
      <alignment horizontal="center" vertical="center"/>
    </xf>
    <xf numFmtId="2" fontId="67" fillId="5" borderId="58" xfId="0" applyNumberFormat="1" applyFont="1" applyFill="1" applyBorder="1" applyAlignment="1">
      <alignment horizontal="center" vertical="center"/>
    </xf>
    <xf numFmtId="0" fontId="67" fillId="5" borderId="0" xfId="0" applyFont="1" applyFill="1" applyBorder="1"/>
    <xf numFmtId="167" fontId="75" fillId="5" borderId="0" xfId="0" applyNumberFormat="1" applyFont="1" applyFill="1" applyBorder="1"/>
    <xf numFmtId="0" fontId="75" fillId="5" borderId="0" xfId="0" applyFont="1" applyFill="1" applyBorder="1" applyAlignment="1"/>
    <xf numFmtId="0" fontId="75" fillId="5" borderId="0" xfId="0" applyFont="1" applyFill="1" applyBorder="1" applyAlignment="1">
      <alignment vertical="top"/>
    </xf>
    <xf numFmtId="0" fontId="72" fillId="5" borderId="0" xfId="0" applyNumberFormat="1" applyFont="1" applyFill="1" applyBorder="1" applyAlignment="1">
      <alignment horizontal="left" vertical="center" wrapText="1"/>
    </xf>
    <xf numFmtId="0" fontId="85" fillId="5" borderId="0" xfId="0" applyFont="1" applyFill="1" applyBorder="1" applyAlignment="1">
      <alignment horizontal="center" vertical="center"/>
    </xf>
    <xf numFmtId="0" fontId="72" fillId="5" borderId="0" xfId="0" applyNumberFormat="1" applyFont="1" applyFill="1" applyBorder="1" applyAlignment="1">
      <alignment vertical="center" wrapText="1"/>
    </xf>
    <xf numFmtId="0" fontId="73" fillId="0" borderId="0" xfId="19" applyFont="1" applyFill="1" applyAlignment="1">
      <alignment vertical="center"/>
    </xf>
    <xf numFmtId="3" fontId="89" fillId="5" borderId="38" xfId="19" applyNumberFormat="1" applyFont="1" applyFill="1" applyBorder="1" applyAlignment="1">
      <alignment horizontal="center" vertical="center"/>
    </xf>
    <xf numFmtId="3" fontId="89" fillId="5" borderId="3" xfId="19" applyNumberFormat="1" applyFont="1" applyFill="1" applyBorder="1" applyAlignment="1">
      <alignment horizontal="center" vertical="center"/>
    </xf>
    <xf numFmtId="3" fontId="89" fillId="5" borderId="2" xfId="19" applyNumberFormat="1" applyFont="1" applyFill="1" applyBorder="1" applyAlignment="1">
      <alignment horizontal="center" vertical="center"/>
    </xf>
    <xf numFmtId="1" fontId="72" fillId="0" borderId="1" xfId="19" applyNumberFormat="1" applyFont="1" applyFill="1" applyBorder="1" applyAlignment="1">
      <alignment horizontal="center" vertical="center"/>
    </xf>
    <xf numFmtId="0" fontId="72" fillId="5" borderId="38" xfId="19" applyFont="1" applyFill="1" applyBorder="1" applyAlignment="1">
      <alignment horizontal="center"/>
    </xf>
    <xf numFmtId="0" fontId="73" fillId="0" borderId="0" xfId="19" applyFont="1" applyFill="1" applyBorder="1" applyAlignment="1">
      <alignment vertical="center"/>
    </xf>
    <xf numFmtId="0" fontId="150" fillId="0" borderId="3" xfId="19" applyFont="1" applyFill="1" applyBorder="1" applyAlignment="1">
      <alignment horizontal="center" vertical="center"/>
    </xf>
    <xf numFmtId="0" fontId="151" fillId="0" borderId="3" xfId="19" applyFont="1" applyFill="1" applyBorder="1" applyAlignment="1">
      <alignment horizontal="center" vertical="center"/>
    </xf>
    <xf numFmtId="3" fontId="67" fillId="5" borderId="39" xfId="19" applyNumberFormat="1" applyFont="1" applyFill="1" applyBorder="1" applyAlignment="1">
      <alignment horizontal="center"/>
    </xf>
    <xf numFmtId="0" fontId="152" fillId="5" borderId="39" xfId="19" applyFont="1" applyFill="1" applyBorder="1"/>
    <xf numFmtId="0" fontId="151" fillId="0" borderId="3" xfId="19" applyNumberFormat="1" applyFont="1" applyFill="1" applyBorder="1" applyAlignment="1">
      <alignment horizontal="center" vertical="center"/>
    </xf>
    <xf numFmtId="49" fontId="73" fillId="0" borderId="0" xfId="19" applyNumberFormat="1" applyFont="1" applyFill="1" applyBorder="1" applyAlignment="1">
      <alignment vertical="center"/>
    </xf>
    <xf numFmtId="0" fontId="73" fillId="5" borderId="0" xfId="292" applyFont="1" applyFill="1" applyBorder="1" applyAlignment="1">
      <alignment vertical="center"/>
    </xf>
    <xf numFmtId="0" fontId="67" fillId="5" borderId="39" xfId="19" applyFont="1" applyFill="1" applyBorder="1" applyAlignment="1">
      <alignment horizontal="center"/>
    </xf>
    <xf numFmtId="0" fontId="73" fillId="38" borderId="0" xfId="19" applyFont="1" applyFill="1" applyBorder="1" applyAlignment="1">
      <alignment vertical="center"/>
    </xf>
    <xf numFmtId="0" fontId="138" fillId="5" borderId="4" xfId="19" applyFont="1" applyFill="1" applyBorder="1" applyAlignment="1">
      <alignment horizontal="left"/>
    </xf>
    <xf numFmtId="0" fontId="166" fillId="0" borderId="4" xfId="19" applyFont="1" applyFill="1" applyBorder="1" applyAlignment="1">
      <alignment horizontal="center" vertical="center"/>
    </xf>
    <xf numFmtId="0" fontId="138" fillId="0" borderId="4" xfId="19" applyFont="1" applyFill="1" applyBorder="1" applyAlignment="1">
      <alignment horizontal="center" vertical="center"/>
    </xf>
    <xf numFmtId="0" fontId="72" fillId="0" borderId="3" xfId="19" applyFont="1" applyFill="1" applyBorder="1" applyAlignment="1">
      <alignment horizontal="center" vertical="center"/>
    </xf>
    <xf numFmtId="0" fontId="138" fillId="5" borderId="39" xfId="19" applyFont="1" applyFill="1" applyBorder="1" applyAlignment="1">
      <alignment horizontal="center"/>
    </xf>
    <xf numFmtId="0" fontId="97" fillId="0" borderId="0" xfId="19" applyFont="1" applyFill="1" applyBorder="1" applyAlignment="1">
      <alignment vertical="center"/>
    </xf>
    <xf numFmtId="0" fontId="159" fillId="5" borderId="0" xfId="19" applyFont="1" applyFill="1" applyBorder="1"/>
    <xf numFmtId="0" fontId="159" fillId="5" borderId="0" xfId="19" applyFont="1" applyFill="1"/>
    <xf numFmtId="0" fontId="122" fillId="5" borderId="4" xfId="19" applyFont="1" applyFill="1" applyBorder="1" applyAlignment="1">
      <alignment horizontal="left" vertical="center" wrapText="1"/>
    </xf>
    <xf numFmtId="0" fontId="155" fillId="0" borderId="4" xfId="19" applyFont="1" applyFill="1" applyBorder="1" applyAlignment="1">
      <alignment horizontal="left" vertical="center" wrapText="1"/>
    </xf>
    <xf numFmtId="0" fontId="67" fillId="2" borderId="4" xfId="19" applyFont="1" applyFill="1" applyBorder="1" applyAlignment="1">
      <alignment horizontal="left" vertical="center" wrapText="1"/>
    </xf>
    <xf numFmtId="3" fontId="72" fillId="0" borderId="3" xfId="19" applyNumberFormat="1" applyFont="1" applyFill="1" applyBorder="1" applyAlignment="1">
      <alignment horizontal="center" vertical="center"/>
    </xf>
    <xf numFmtId="0" fontId="73" fillId="0" borderId="0" xfId="292" applyFont="1" applyFill="1" applyAlignment="1">
      <alignment vertical="center"/>
    </xf>
    <xf numFmtId="0" fontId="178" fillId="0" borderId="0" xfId="550" applyFont="1" applyFill="1" applyBorder="1" applyAlignment="1">
      <alignment vertical="center"/>
    </xf>
    <xf numFmtId="0" fontId="153" fillId="5" borderId="5" xfId="19" applyFont="1" applyFill="1" applyBorder="1"/>
    <xf numFmtId="0" fontId="153" fillId="0" borderId="1" xfId="19" applyFont="1" applyFill="1" applyBorder="1" applyAlignment="1">
      <alignment horizontal="center" vertical="center"/>
    </xf>
    <xf numFmtId="0" fontId="67" fillId="5" borderId="1" xfId="19" applyFont="1" applyFill="1" applyBorder="1" applyAlignment="1">
      <alignment horizontal="center"/>
    </xf>
    <xf numFmtId="0" fontId="72" fillId="5" borderId="3" xfId="19" applyFont="1" applyFill="1" applyBorder="1" applyAlignment="1">
      <alignment horizontal="center"/>
    </xf>
    <xf numFmtId="0" fontId="122" fillId="5" borderId="3" xfId="19" applyFont="1" applyFill="1" applyBorder="1" applyAlignment="1">
      <alignment horizontal="center"/>
    </xf>
    <xf numFmtId="0" fontId="156" fillId="5" borderId="3" xfId="19" applyFont="1" applyFill="1" applyBorder="1" applyAlignment="1">
      <alignment horizontal="center"/>
    </xf>
    <xf numFmtId="0" fontId="67" fillId="5" borderId="3" xfId="19" applyFont="1" applyFill="1" applyBorder="1" applyAlignment="1">
      <alignment horizontal="center"/>
    </xf>
    <xf numFmtId="49" fontId="67" fillId="5" borderId="3" xfId="19" applyNumberFormat="1" applyFont="1" applyFill="1" applyBorder="1" applyAlignment="1">
      <alignment horizontal="center" vertical="center"/>
    </xf>
    <xf numFmtId="0" fontId="154" fillId="0" borderId="2" xfId="19" applyFont="1" applyFill="1" applyBorder="1" applyAlignment="1">
      <alignment horizontal="center" vertical="center"/>
    </xf>
    <xf numFmtId="0" fontId="67" fillId="5" borderId="2" xfId="19" applyFont="1" applyFill="1" applyBorder="1" applyAlignment="1">
      <alignment horizontal="center"/>
    </xf>
    <xf numFmtId="0" fontId="73" fillId="5" borderId="0" xfId="19" applyFont="1" applyFill="1" applyBorder="1" applyAlignment="1">
      <alignment vertical="center"/>
    </xf>
    <xf numFmtId="3" fontId="72" fillId="0" borderId="1" xfId="19" applyNumberFormat="1" applyFont="1" applyFill="1" applyBorder="1" applyAlignment="1">
      <alignment horizontal="center" vertical="center"/>
    </xf>
    <xf numFmtId="3" fontId="72" fillId="0" borderId="38" xfId="19" applyNumberFormat="1" applyFont="1" applyFill="1" applyBorder="1" applyAlignment="1">
      <alignment horizontal="center" vertical="center"/>
    </xf>
    <xf numFmtId="0" fontId="150" fillId="0" borderId="39" xfId="19" applyFont="1" applyFill="1" applyBorder="1" applyAlignment="1">
      <alignment horizontal="center" vertical="center"/>
    </xf>
    <xf numFmtId="0" fontId="74" fillId="0" borderId="0" xfId="19" applyFont="1" applyFill="1" applyAlignment="1">
      <alignment vertical="center"/>
    </xf>
    <xf numFmtId="3" fontId="67" fillId="0" borderId="39" xfId="19" applyNumberFormat="1" applyFont="1" applyFill="1" applyBorder="1" applyAlignment="1">
      <alignment horizontal="center" vertical="center"/>
    </xf>
    <xf numFmtId="0" fontId="72" fillId="0" borderId="39" xfId="19" applyFont="1" applyFill="1" applyBorder="1" applyAlignment="1">
      <alignment horizontal="center" vertical="center"/>
    </xf>
    <xf numFmtId="0" fontId="151" fillId="0" borderId="39" xfId="19" applyFont="1" applyFill="1" applyBorder="1" applyAlignment="1">
      <alignment horizontal="center" vertical="center"/>
    </xf>
    <xf numFmtId="0" fontId="67" fillId="0" borderId="3" xfId="19" applyFont="1" applyFill="1" applyBorder="1"/>
    <xf numFmtId="0" fontId="73" fillId="5" borderId="0" xfId="19" applyFont="1" applyFill="1" applyAlignment="1">
      <alignment vertical="center"/>
    </xf>
    <xf numFmtId="0" fontId="155" fillId="0" borderId="39" xfId="19" applyFont="1" applyFill="1" applyBorder="1" applyAlignment="1">
      <alignment horizontal="center" vertical="center"/>
    </xf>
    <xf numFmtId="0" fontId="153" fillId="0" borderId="39" xfId="19" applyFont="1" applyFill="1" applyBorder="1" applyAlignment="1">
      <alignment horizontal="center" vertical="center"/>
    </xf>
    <xf numFmtId="0" fontId="154" fillId="0" borderId="39" xfId="19" applyFont="1" applyFill="1" applyBorder="1" applyAlignment="1">
      <alignment horizontal="center" vertical="center"/>
    </xf>
    <xf numFmtId="0" fontId="138" fillId="0" borderId="3" xfId="19" applyFont="1" applyFill="1" applyBorder="1" applyAlignment="1">
      <alignment horizontal="left"/>
    </xf>
    <xf numFmtId="0" fontId="157" fillId="5" borderId="0" xfId="19" applyFont="1" applyFill="1" applyAlignment="1">
      <alignment vertical="center"/>
    </xf>
    <xf numFmtId="0" fontId="179" fillId="5" borderId="0" xfId="19" applyFont="1" applyFill="1"/>
    <xf numFmtId="3" fontId="151" fillId="0" borderId="39" xfId="19" applyNumberFormat="1" applyFont="1" applyFill="1" applyBorder="1" applyAlignment="1">
      <alignment horizontal="center"/>
    </xf>
    <xf numFmtId="3" fontId="150" fillId="0" borderId="3" xfId="19" applyNumberFormat="1" applyFont="1" applyFill="1" applyBorder="1" applyAlignment="1">
      <alignment horizontal="center" vertical="center"/>
    </xf>
    <xf numFmtId="3" fontId="150" fillId="0" borderId="39" xfId="19" applyNumberFormat="1" applyFont="1" applyFill="1" applyBorder="1" applyAlignment="1">
      <alignment horizontal="center" vertical="center"/>
    </xf>
    <xf numFmtId="0" fontId="74" fillId="5" borderId="0" xfId="19" applyFont="1" applyFill="1" applyAlignment="1">
      <alignment vertical="center"/>
    </xf>
    <xf numFmtId="49" fontId="151" fillId="0" borderId="3" xfId="19" applyNumberFormat="1" applyFont="1" applyFill="1" applyBorder="1" applyAlignment="1">
      <alignment horizontal="center" vertical="center"/>
    </xf>
    <xf numFmtId="49" fontId="151" fillId="0" borderId="39" xfId="19" applyNumberFormat="1" applyFont="1" applyFill="1" applyBorder="1" applyAlignment="1">
      <alignment horizontal="center" vertical="center"/>
    </xf>
    <xf numFmtId="0" fontId="151" fillId="0" borderId="2" xfId="19" applyFont="1" applyFill="1" applyBorder="1" applyAlignment="1">
      <alignment horizontal="left"/>
    </xf>
    <xf numFmtId="0" fontId="67" fillId="5" borderId="40" xfId="19" applyFont="1" applyFill="1" applyBorder="1" applyAlignment="1">
      <alignment horizontal="center"/>
    </xf>
    <xf numFmtId="0" fontId="150" fillId="0" borderId="1" xfId="19" applyFont="1" applyFill="1" applyBorder="1" applyAlignment="1">
      <alignment horizontal="center" vertical="center"/>
    </xf>
    <xf numFmtId="0" fontId="150" fillId="0" borderId="38" xfId="19" applyFont="1" applyFill="1" applyBorder="1" applyAlignment="1">
      <alignment horizontal="center" vertical="center"/>
    </xf>
    <xf numFmtId="0" fontId="72" fillId="5" borderId="1" xfId="19" applyFont="1" applyFill="1" applyBorder="1" applyAlignment="1">
      <alignment horizontal="center"/>
    </xf>
    <xf numFmtId="3" fontId="122" fillId="5" borderId="3" xfId="19" applyNumberFormat="1" applyFont="1" applyFill="1" applyBorder="1" applyAlignment="1">
      <alignment horizontal="center"/>
    </xf>
    <xf numFmtId="3" fontId="67" fillId="5" borderId="3" xfId="19" applyNumberFormat="1" applyFont="1" applyFill="1" applyBorder="1" applyAlignment="1">
      <alignment horizontal="center" vertical="center"/>
    </xf>
    <xf numFmtId="3" fontId="153" fillId="0" borderId="1" xfId="19" applyNumberFormat="1" applyFont="1" applyFill="1" applyBorder="1" applyAlignment="1">
      <alignment horizontal="center" vertical="center"/>
    </xf>
    <xf numFmtId="0" fontId="154" fillId="0" borderId="4" xfId="19" applyFont="1" applyFill="1" applyBorder="1" applyAlignment="1">
      <alignment wrapText="1"/>
    </xf>
    <xf numFmtId="0" fontId="153" fillId="0" borderId="4" xfId="19" applyFont="1" applyFill="1" applyBorder="1" applyAlignment="1">
      <alignment wrapText="1"/>
    </xf>
    <xf numFmtId="0" fontId="154" fillId="5" borderId="4" xfId="19" applyFont="1" applyFill="1" applyBorder="1"/>
    <xf numFmtId="3" fontId="150" fillId="0" borderId="1" xfId="19" applyNumberFormat="1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horizontal="left" vertical="distributed"/>
    </xf>
    <xf numFmtId="3" fontId="151" fillId="0" borderId="39" xfId="19" applyNumberFormat="1" applyFont="1" applyFill="1" applyBorder="1" applyAlignment="1">
      <alignment horizontal="center" vertical="center"/>
    </xf>
    <xf numFmtId="0" fontId="122" fillId="5" borderId="39" xfId="19" applyFont="1" applyFill="1" applyBorder="1" applyAlignment="1">
      <alignment horizontal="center"/>
    </xf>
    <xf numFmtId="0" fontId="150" fillId="0" borderId="4" xfId="19" applyFont="1" applyFill="1" applyBorder="1" applyAlignment="1">
      <alignment horizontal="left" vertical="center"/>
    </xf>
    <xf numFmtId="0" fontId="150" fillId="0" borderId="31" xfId="19" applyFont="1" applyFill="1" applyBorder="1"/>
    <xf numFmtId="0" fontId="150" fillId="0" borderId="2" xfId="19" applyFont="1" applyFill="1" applyBorder="1" applyAlignment="1">
      <alignment horizontal="center" vertical="center"/>
    </xf>
    <xf numFmtId="0" fontId="122" fillId="5" borderId="40" xfId="19" applyFont="1" applyFill="1" applyBorder="1" applyAlignment="1">
      <alignment horizontal="center"/>
    </xf>
    <xf numFmtId="2" fontId="131" fillId="5" borderId="32" xfId="0" applyNumberFormat="1" applyFont="1" applyFill="1" applyBorder="1" applyAlignment="1">
      <alignment horizontal="center" vertical="center"/>
    </xf>
    <xf numFmtId="3" fontId="66" fillId="5" borderId="56" xfId="0" applyNumberFormat="1" applyFont="1" applyFill="1" applyBorder="1" applyAlignment="1">
      <alignment horizontal="center" vertical="center" wrapText="1"/>
    </xf>
    <xf numFmtId="3" fontId="66" fillId="5" borderId="29" xfId="0" applyNumberFormat="1" applyFont="1" applyFill="1" applyBorder="1" applyAlignment="1">
      <alignment horizontal="center" vertical="center" wrapText="1"/>
    </xf>
    <xf numFmtId="166" fontId="56" fillId="5" borderId="3" xfId="0" applyNumberFormat="1" applyFont="1" applyFill="1" applyBorder="1" applyAlignment="1">
      <alignment horizontal="center" vertical="center"/>
    </xf>
    <xf numFmtId="166" fontId="56" fillId="5" borderId="1" xfId="0" applyNumberFormat="1" applyFont="1" applyFill="1" applyBorder="1" applyAlignment="1">
      <alignment horizontal="center" vertical="center"/>
    </xf>
    <xf numFmtId="0" fontId="72" fillId="5" borderId="32" xfId="19" applyFont="1" applyFill="1" applyBorder="1" applyAlignment="1">
      <alignment horizontal="center" vertical="center" wrapText="1"/>
    </xf>
    <xf numFmtId="14" fontId="72" fillId="5" borderId="32" xfId="19" applyNumberFormat="1" applyFont="1" applyFill="1" applyBorder="1" applyAlignment="1">
      <alignment horizontal="center" vertical="center"/>
    </xf>
    <xf numFmtId="166" fontId="56" fillId="5" borderId="66" xfId="0" applyNumberFormat="1" applyFont="1" applyFill="1" applyBorder="1" applyAlignment="1">
      <alignment horizontal="center" vertical="center"/>
    </xf>
    <xf numFmtId="3" fontId="56" fillId="0" borderId="1" xfId="0" applyNumberFormat="1" applyFont="1" applyFill="1" applyBorder="1" applyAlignment="1">
      <alignment horizontal="center" vertical="center"/>
    </xf>
    <xf numFmtId="3" fontId="56" fillId="0" borderId="2" xfId="0" applyNumberFormat="1" applyFont="1" applyFill="1" applyBorder="1" applyAlignment="1">
      <alignment horizontal="center" vertical="center"/>
    </xf>
    <xf numFmtId="3" fontId="56" fillId="2" borderId="3" xfId="0" applyNumberFormat="1" applyFont="1" applyFill="1" applyBorder="1" applyAlignment="1">
      <alignment horizontal="center" vertical="center"/>
    </xf>
    <xf numFmtId="3" fontId="66" fillId="5" borderId="0" xfId="0" applyNumberFormat="1" applyFont="1" applyFill="1" applyBorder="1" applyAlignment="1">
      <alignment horizontal="center" vertical="center" wrapText="1"/>
    </xf>
    <xf numFmtId="167" fontId="99" fillId="5" borderId="0" xfId="0" applyNumberFormat="1" applyFont="1" applyFill="1"/>
    <xf numFmtId="1" fontId="51" fillId="5" borderId="0" xfId="0" applyNumberFormat="1" applyFont="1" applyFill="1"/>
    <xf numFmtId="167" fontId="51" fillId="5" borderId="0" xfId="0" applyNumberFormat="1" applyFont="1" applyFill="1"/>
    <xf numFmtId="0" fontId="51" fillId="5" borderId="0" xfId="0" applyFont="1" applyFill="1" applyAlignment="1">
      <alignment vertical="center"/>
    </xf>
    <xf numFmtId="166" fontId="52" fillId="5" borderId="58" xfId="0" applyNumberFormat="1" applyFont="1" applyFill="1" applyBorder="1" applyAlignment="1">
      <alignment horizontal="center" vertical="center"/>
    </xf>
    <xf numFmtId="166" fontId="56" fillId="5" borderId="5" xfId="0" applyNumberFormat="1" applyFont="1" applyFill="1" applyBorder="1" applyAlignment="1">
      <alignment horizontal="center" vertical="center"/>
    </xf>
    <xf numFmtId="166" fontId="56" fillId="5" borderId="4" xfId="0" applyNumberFormat="1" applyFont="1" applyFill="1" applyBorder="1" applyAlignment="1">
      <alignment horizontal="center" vertical="center"/>
    </xf>
    <xf numFmtId="3" fontId="56" fillId="5" borderId="31" xfId="0" applyNumberFormat="1" applyFont="1" applyFill="1" applyBorder="1" applyAlignment="1">
      <alignment horizontal="center" vertical="center"/>
    </xf>
    <xf numFmtId="3" fontId="56" fillId="5" borderId="1" xfId="0" applyNumberFormat="1" applyFont="1" applyFill="1" applyBorder="1" applyAlignment="1">
      <alignment horizontal="center" vertical="center"/>
    </xf>
    <xf numFmtId="3" fontId="56" fillId="5" borderId="2" xfId="0" applyNumberFormat="1" applyFont="1" applyFill="1" applyBorder="1" applyAlignment="1">
      <alignment horizontal="center" vertical="center"/>
    </xf>
    <xf numFmtId="166" fontId="56" fillId="5" borderId="5" xfId="0" applyNumberFormat="1" applyFont="1" applyFill="1" applyBorder="1" applyAlignment="1">
      <alignment horizontal="center" vertical="center"/>
    </xf>
    <xf numFmtId="166" fontId="56" fillId="5" borderId="4" xfId="0" applyNumberFormat="1" applyFont="1" applyFill="1" applyBorder="1" applyAlignment="1">
      <alignment horizontal="center" vertical="center"/>
    </xf>
    <xf numFmtId="3" fontId="56" fillId="5" borderId="5" xfId="0" applyNumberFormat="1" applyFont="1" applyFill="1" applyBorder="1" applyAlignment="1">
      <alignment horizontal="center" vertical="center"/>
    </xf>
    <xf numFmtId="2" fontId="67" fillId="5" borderId="55" xfId="0" applyNumberFormat="1" applyFont="1" applyFill="1" applyBorder="1" applyAlignment="1">
      <alignment horizontal="center" vertical="center" wrapText="1"/>
    </xf>
    <xf numFmtId="0" fontId="67" fillId="5" borderId="55" xfId="0" applyFont="1" applyFill="1" applyBorder="1" applyAlignment="1">
      <alignment horizontal="center" vertical="center" wrapText="1"/>
    </xf>
    <xf numFmtId="0" fontId="55" fillId="5" borderId="32" xfId="0" applyFont="1" applyFill="1" applyBorder="1" applyAlignment="1">
      <alignment horizontal="center" vertical="center" wrapText="1"/>
    </xf>
    <xf numFmtId="0" fontId="67" fillId="5" borderId="29" xfId="0" applyFont="1" applyFill="1" applyBorder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51" fillId="5" borderId="0" xfId="0" applyFont="1" applyFill="1" applyAlignment="1">
      <alignment horizontal="center" vertical="center"/>
    </xf>
    <xf numFmtId="166" fontId="66" fillId="5" borderId="2" xfId="0" applyNumberFormat="1" applyFont="1" applyFill="1" applyBorder="1" applyAlignment="1">
      <alignment horizontal="center" vertical="center"/>
    </xf>
    <xf numFmtId="166" fontId="52" fillId="5" borderId="14" xfId="0" applyNumberFormat="1" applyFont="1" applyFill="1" applyBorder="1" applyAlignment="1">
      <alignment horizontal="center"/>
    </xf>
    <xf numFmtId="166" fontId="67" fillId="5" borderId="60" xfId="0" applyNumberFormat="1" applyFont="1" applyFill="1" applyBorder="1" applyAlignment="1">
      <alignment horizontal="center" vertical="center"/>
    </xf>
    <xf numFmtId="166" fontId="67" fillId="5" borderId="19" xfId="0" applyNumberFormat="1" applyFont="1" applyFill="1" applyBorder="1" applyAlignment="1">
      <alignment horizontal="center" vertical="center"/>
    </xf>
    <xf numFmtId="166" fontId="67" fillId="5" borderId="11" xfId="0" applyNumberFormat="1" applyFont="1" applyFill="1" applyBorder="1" applyAlignment="1">
      <alignment horizontal="center" vertical="center"/>
    </xf>
    <xf numFmtId="166" fontId="67" fillId="5" borderId="17" xfId="0" applyNumberFormat="1" applyFont="1" applyFill="1" applyBorder="1" applyAlignment="1">
      <alignment horizontal="center" vertical="center"/>
    </xf>
    <xf numFmtId="0" fontId="75" fillId="2" borderId="0" xfId="0" applyFont="1" applyFill="1" applyBorder="1"/>
    <xf numFmtId="0" fontId="73" fillId="2" borderId="0" xfId="0" applyFont="1" applyFill="1" applyBorder="1" applyAlignment="1"/>
    <xf numFmtId="3" fontId="56" fillId="5" borderId="31" xfId="0" applyNumberFormat="1" applyFont="1" applyFill="1" applyBorder="1" applyAlignment="1">
      <alignment horizontal="center" vertical="center"/>
    </xf>
    <xf numFmtId="3" fontId="56" fillId="5" borderId="1" xfId="0" applyNumberFormat="1" applyFont="1" applyFill="1" applyBorder="1" applyAlignment="1">
      <alignment horizontal="center" vertical="center"/>
    </xf>
    <xf numFmtId="3" fontId="56" fillId="5" borderId="2" xfId="0" applyNumberFormat="1" applyFont="1" applyFill="1" applyBorder="1" applyAlignment="1">
      <alignment horizontal="center" vertical="center"/>
    </xf>
    <xf numFmtId="166" fontId="56" fillId="5" borderId="5" xfId="0" applyNumberFormat="1" applyFont="1" applyFill="1" applyBorder="1" applyAlignment="1">
      <alignment horizontal="center" vertical="center"/>
    </xf>
    <xf numFmtId="3" fontId="56" fillId="5" borderId="4" xfId="0" applyNumberFormat="1" applyFont="1" applyFill="1" applyBorder="1" applyAlignment="1">
      <alignment horizontal="center" vertical="center"/>
    </xf>
    <xf numFmtId="3" fontId="56" fillId="5" borderId="39" xfId="0" applyNumberFormat="1" applyFont="1" applyFill="1" applyBorder="1" applyAlignment="1">
      <alignment horizontal="center" vertical="center"/>
    </xf>
    <xf numFmtId="0" fontId="72" fillId="0" borderId="1" xfId="19" applyFont="1" applyFill="1" applyBorder="1" applyAlignment="1">
      <alignment horizontal="center" vertical="center"/>
    </xf>
    <xf numFmtId="166" fontId="56" fillId="5" borderId="50" xfId="0" applyNumberFormat="1" applyFont="1" applyFill="1" applyBorder="1" applyAlignment="1">
      <alignment horizontal="center" vertical="center"/>
    </xf>
    <xf numFmtId="166" fontId="56" fillId="5" borderId="32" xfId="0" applyNumberFormat="1" applyFont="1" applyFill="1" applyBorder="1" applyAlignment="1">
      <alignment horizontal="center" vertical="center"/>
    </xf>
    <xf numFmtId="166" fontId="56" fillId="5" borderId="32" xfId="0" applyNumberFormat="1" applyFont="1" applyFill="1" applyBorder="1" applyAlignment="1">
      <alignment horizontal="center" vertical="center" wrapText="1"/>
    </xf>
    <xf numFmtId="166" fontId="56" fillId="5" borderId="50" xfId="0" applyNumberFormat="1" applyFont="1" applyFill="1" applyBorder="1" applyAlignment="1">
      <alignment horizontal="center" vertical="center" wrapText="1"/>
    </xf>
    <xf numFmtId="166" fontId="56" fillId="5" borderId="38" xfId="0" applyNumberFormat="1" applyFont="1" applyFill="1" applyBorder="1" applyAlignment="1">
      <alignment horizontal="center" vertical="center" wrapText="1"/>
    </xf>
    <xf numFmtId="166" fontId="56" fillId="5" borderId="55" xfId="0" applyNumberFormat="1" applyFont="1" applyFill="1" applyBorder="1" applyAlignment="1">
      <alignment horizontal="center" vertical="center"/>
    </xf>
    <xf numFmtId="4" fontId="56" fillId="5" borderId="55" xfId="0" applyNumberFormat="1" applyFont="1" applyFill="1" applyBorder="1" applyAlignment="1">
      <alignment horizontal="center" vertical="center"/>
    </xf>
    <xf numFmtId="4" fontId="56" fillId="5" borderId="32" xfId="0" applyNumberFormat="1" applyFont="1" applyFill="1" applyBorder="1" applyAlignment="1">
      <alignment horizontal="center" vertical="center"/>
    </xf>
    <xf numFmtId="166" fontId="56" fillId="5" borderId="52" xfId="0" applyNumberFormat="1" applyFont="1" applyFill="1" applyBorder="1" applyAlignment="1">
      <alignment horizontal="center" vertical="center"/>
    </xf>
    <xf numFmtId="4" fontId="56" fillId="5" borderId="5" xfId="0" applyNumberFormat="1" applyFont="1" applyFill="1" applyBorder="1" applyAlignment="1">
      <alignment horizontal="center" vertical="center"/>
    </xf>
    <xf numFmtId="4" fontId="56" fillId="5" borderId="4" xfId="0" applyNumberFormat="1" applyFont="1" applyFill="1" applyBorder="1" applyAlignment="1">
      <alignment horizontal="center" vertical="center" wrapText="1"/>
    </xf>
    <xf numFmtId="4" fontId="56" fillId="5" borderId="4" xfId="0" applyNumberFormat="1" applyFont="1" applyFill="1" applyBorder="1" applyAlignment="1">
      <alignment horizontal="center" vertical="center"/>
    </xf>
    <xf numFmtId="4" fontId="56" fillId="5" borderId="31" xfId="0" applyNumberFormat="1" applyFont="1" applyFill="1" applyBorder="1" applyAlignment="1">
      <alignment horizontal="center" vertical="center"/>
    </xf>
    <xf numFmtId="166" fontId="55" fillId="5" borderId="5" xfId="0" applyNumberFormat="1" applyFont="1" applyFill="1" applyBorder="1" applyAlignment="1">
      <alignment horizontal="center" vertical="center"/>
    </xf>
    <xf numFmtId="0" fontId="67" fillId="5" borderId="56" xfId="0" applyFont="1" applyFill="1" applyBorder="1" applyAlignment="1">
      <alignment horizontal="center" vertical="center" wrapText="1"/>
    </xf>
    <xf numFmtId="0" fontId="67" fillId="5" borderId="12" xfId="0" applyFont="1" applyFill="1" applyBorder="1" applyAlignment="1">
      <alignment horizontal="center" vertical="center"/>
    </xf>
    <xf numFmtId="167" fontId="67" fillId="5" borderId="29" xfId="0" applyNumberFormat="1" applyFont="1" applyFill="1" applyBorder="1" applyAlignment="1">
      <alignment horizontal="center" vertical="center" wrapText="1"/>
    </xf>
    <xf numFmtId="0" fontId="67" fillId="5" borderId="29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67" fillId="5" borderId="66" xfId="0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vertical="top" wrapText="1"/>
    </xf>
    <xf numFmtId="0" fontId="51" fillId="5" borderId="0" xfId="0" applyFont="1" applyFill="1"/>
    <xf numFmtId="0" fontId="72" fillId="5" borderId="55" xfId="0" applyFont="1" applyFill="1" applyBorder="1" applyAlignment="1">
      <alignment horizontal="center" vertical="center" wrapText="1"/>
    </xf>
    <xf numFmtId="0" fontId="72" fillId="5" borderId="32" xfId="0" applyFont="1" applyFill="1" applyBorder="1" applyAlignment="1">
      <alignment horizontal="center" vertical="center" wrapText="1"/>
    </xf>
    <xf numFmtId="0" fontId="83" fillId="5" borderId="0" xfId="0" applyFont="1" applyFill="1" applyBorder="1" applyAlignment="1">
      <alignment vertical="top" wrapText="1"/>
    </xf>
    <xf numFmtId="0" fontId="51" fillId="5" borderId="0" xfId="0" applyFont="1" applyFill="1" applyBorder="1"/>
    <xf numFmtId="167" fontId="0" fillId="5" borderId="0" xfId="0" applyNumberForma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 vertical="top" wrapText="1"/>
    </xf>
    <xf numFmtId="0" fontId="52" fillId="5" borderId="0" xfId="0" applyFont="1" applyFill="1" applyAlignment="1">
      <alignment horizontal="center" vertical="center"/>
    </xf>
    <xf numFmtId="0" fontId="52" fillId="5" borderId="0" xfId="0" applyFont="1" applyFill="1" applyAlignment="1">
      <alignment horizontal="center"/>
    </xf>
    <xf numFmtId="0" fontId="72" fillId="5" borderId="0" xfId="0" applyFont="1" applyFill="1" applyBorder="1" applyAlignment="1">
      <alignment vertical="top" wrapText="1"/>
    </xf>
    <xf numFmtId="0" fontId="51" fillId="5" borderId="0" xfId="0" applyFont="1" applyFill="1" applyAlignment="1">
      <alignment horizontal="right"/>
    </xf>
    <xf numFmtId="0" fontId="74" fillId="5" borderId="0" xfId="0" applyFont="1" applyFill="1" applyBorder="1" applyAlignment="1">
      <alignment vertical="top" wrapText="1"/>
    </xf>
    <xf numFmtId="0" fontId="72" fillId="5" borderId="55" xfId="0" applyFont="1" applyFill="1" applyBorder="1" applyAlignment="1">
      <alignment horizontal="center" vertical="center"/>
    </xf>
    <xf numFmtId="1" fontId="72" fillId="5" borderId="55" xfId="0" applyNumberFormat="1" applyFont="1" applyFill="1" applyBorder="1" applyAlignment="1">
      <alignment horizontal="center" vertical="center"/>
    </xf>
    <xf numFmtId="0" fontId="81" fillId="5" borderId="0" xfId="0" applyFont="1" applyFill="1" applyBorder="1" applyAlignment="1">
      <alignment vertical="center"/>
    </xf>
    <xf numFmtId="0" fontId="81" fillId="5" borderId="0" xfId="0" applyFont="1" applyFill="1" applyBorder="1" applyAlignment="1">
      <alignment vertical="center" wrapText="1"/>
    </xf>
    <xf numFmtId="2" fontId="67" fillId="5" borderId="55" xfId="0" applyNumberFormat="1" applyFont="1" applyFill="1" applyBorder="1" applyAlignment="1">
      <alignment horizontal="center" vertical="center"/>
    </xf>
    <xf numFmtId="2" fontId="67" fillId="5" borderId="32" xfId="0" applyNumberFormat="1" applyFont="1" applyFill="1" applyBorder="1" applyAlignment="1">
      <alignment horizontal="center" vertical="center"/>
    </xf>
    <xf numFmtId="2" fontId="73" fillId="5" borderId="0" xfId="0" applyNumberFormat="1" applyFont="1" applyFill="1" applyBorder="1" applyAlignment="1">
      <alignment vertical="center"/>
    </xf>
    <xf numFmtId="4" fontId="67" fillId="5" borderId="55" xfId="0" applyNumberFormat="1" applyFont="1" applyFill="1" applyBorder="1" applyAlignment="1">
      <alignment horizontal="center" vertical="center"/>
    </xf>
    <xf numFmtId="4" fontId="67" fillId="5" borderId="55" xfId="0" applyNumberFormat="1" applyFont="1" applyFill="1" applyBorder="1" applyAlignment="1">
      <alignment horizontal="center" vertical="center" wrapText="1"/>
    </xf>
    <xf numFmtId="4" fontId="67" fillId="5" borderId="32" xfId="0" applyNumberFormat="1" applyFont="1" applyFill="1" applyBorder="1" applyAlignment="1">
      <alignment horizontal="center" vertical="center" wrapText="1"/>
    </xf>
    <xf numFmtId="4" fontId="73" fillId="5" borderId="0" xfId="0" applyNumberFormat="1" applyFont="1" applyFill="1" applyBorder="1" applyAlignment="1">
      <alignment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 wrapText="1"/>
    </xf>
    <xf numFmtId="0" fontId="67" fillId="5" borderId="32" xfId="0" applyNumberFormat="1" applyFont="1" applyFill="1" applyBorder="1" applyAlignment="1">
      <alignment horizontal="center" vertical="center" wrapText="1"/>
    </xf>
    <xf numFmtId="1" fontId="73" fillId="5" borderId="0" xfId="0" applyNumberFormat="1" applyFont="1" applyFill="1" applyBorder="1" applyAlignment="1">
      <alignment vertical="center"/>
    </xf>
    <xf numFmtId="4" fontId="73" fillId="5" borderId="1" xfId="120" applyNumberFormat="1" applyFont="1" applyFill="1" applyBorder="1" applyAlignment="1">
      <alignment horizontal="center" wrapText="1"/>
    </xf>
    <xf numFmtId="4" fontId="73" fillId="5" borderId="14" xfId="120" applyNumberFormat="1" applyFont="1" applyFill="1" applyBorder="1" applyAlignment="1">
      <alignment horizontal="center" wrapText="1"/>
    </xf>
    <xf numFmtId="3" fontId="56" fillId="2" borderId="58" xfId="0" applyNumberFormat="1" applyFont="1" applyFill="1" applyBorder="1" applyAlignment="1">
      <alignment horizontal="center" vertical="center" wrapText="1"/>
    </xf>
    <xf numFmtId="3" fontId="104" fillId="5" borderId="14" xfId="0" applyNumberFormat="1" applyFont="1" applyFill="1" applyBorder="1" applyAlignment="1">
      <alignment horizontal="center" vertical="center"/>
    </xf>
    <xf numFmtId="3" fontId="70" fillId="5" borderId="23" xfId="0" applyNumberFormat="1" applyFont="1" applyFill="1" applyBorder="1" applyAlignment="1">
      <alignment horizontal="center" vertical="center"/>
    </xf>
    <xf numFmtId="3" fontId="56" fillId="5" borderId="66" xfId="0" applyNumberFormat="1" applyFont="1" applyFill="1" applyBorder="1" applyAlignment="1">
      <alignment horizontal="center" vertical="center"/>
    </xf>
    <xf numFmtId="3" fontId="187" fillId="5" borderId="22" xfId="0" applyNumberFormat="1" applyFont="1" applyFill="1" applyBorder="1" applyAlignment="1">
      <alignment horizontal="center" vertical="center"/>
    </xf>
    <xf numFmtId="3" fontId="186" fillId="5" borderId="56" xfId="0" applyNumberFormat="1" applyFont="1" applyFill="1" applyBorder="1" applyAlignment="1">
      <alignment horizontal="center" vertical="center"/>
    </xf>
    <xf numFmtId="3" fontId="188" fillId="5" borderId="29" xfId="0" applyNumberFormat="1" applyFont="1" applyFill="1" applyBorder="1" applyAlignment="1">
      <alignment vertical="center"/>
    </xf>
    <xf numFmtId="3" fontId="188" fillId="5" borderId="14" xfId="0" applyNumberFormat="1" applyFont="1" applyFill="1" applyBorder="1" applyAlignment="1">
      <alignment horizontal="center" vertical="center"/>
    </xf>
    <xf numFmtId="3" fontId="188" fillId="5" borderId="23" xfId="0" applyNumberFormat="1" applyFont="1" applyFill="1" applyBorder="1" applyAlignment="1">
      <alignment horizontal="center" vertical="center"/>
    </xf>
    <xf numFmtId="3" fontId="187" fillId="5" borderId="66" xfId="0" applyNumberFormat="1" applyFont="1" applyFill="1" applyBorder="1" applyAlignment="1">
      <alignment horizontal="center" vertical="center"/>
    </xf>
    <xf numFmtId="1" fontId="51" fillId="5" borderId="0" xfId="0" applyNumberFormat="1" applyFont="1" applyFill="1" applyBorder="1"/>
    <xf numFmtId="2" fontId="65" fillId="5" borderId="32" xfId="0" applyNumberFormat="1" applyFont="1" applyFill="1" applyBorder="1" applyAlignment="1">
      <alignment horizontal="center" vertical="center" wrapText="1"/>
    </xf>
    <xf numFmtId="3" fontId="66" fillId="5" borderId="22" xfId="0" applyNumberFormat="1" applyFont="1" applyFill="1" applyBorder="1" applyAlignment="1">
      <alignment horizontal="center" vertical="center"/>
    </xf>
    <xf numFmtId="3" fontId="56" fillId="5" borderId="0" xfId="0" applyNumberFormat="1" applyFont="1" applyFill="1" applyBorder="1" applyAlignment="1">
      <alignment horizontal="center" vertical="center" wrapText="1"/>
    </xf>
    <xf numFmtId="0" fontId="99" fillId="5" borderId="0" xfId="0" applyFont="1" applyFill="1"/>
    <xf numFmtId="3" fontId="51" fillId="5" borderId="0" xfId="0" applyNumberFormat="1" applyFont="1" applyFill="1"/>
    <xf numFmtId="4" fontId="51" fillId="5" borderId="0" xfId="0" applyNumberFormat="1" applyFont="1" applyFill="1"/>
    <xf numFmtId="3" fontId="66" fillId="5" borderId="2" xfId="0" applyNumberFormat="1" applyFont="1" applyFill="1" applyBorder="1" applyAlignment="1">
      <alignment horizontal="center" vertical="center"/>
    </xf>
    <xf numFmtId="3" fontId="56" fillId="5" borderId="3" xfId="0" applyNumberFormat="1" applyFont="1" applyFill="1" applyBorder="1" applyAlignment="1">
      <alignment horizontal="center" vertical="center"/>
    </xf>
    <xf numFmtId="4" fontId="56" fillId="5" borderId="3" xfId="0" applyNumberFormat="1" applyFont="1" applyFill="1" applyBorder="1" applyAlignment="1">
      <alignment horizontal="center" vertical="center"/>
    </xf>
    <xf numFmtId="4" fontId="56" fillId="5" borderId="2" xfId="0" applyNumberFormat="1" applyFont="1" applyFill="1" applyBorder="1" applyAlignment="1">
      <alignment horizontal="center" vertical="center"/>
    </xf>
    <xf numFmtId="166" fontId="56" fillId="5" borderId="2" xfId="0" applyNumberFormat="1" applyFont="1" applyFill="1" applyBorder="1" applyAlignment="1">
      <alignment horizontal="center" vertical="center" wrapText="1"/>
    </xf>
    <xf numFmtId="14" fontId="51" fillId="0" borderId="0" xfId="0" applyNumberFormat="1" applyFont="1" applyFill="1" applyBorder="1"/>
    <xf numFmtId="3" fontId="75" fillId="0" borderId="0" xfId="554" applyNumberFormat="1" applyFont="1" applyFill="1" applyAlignment="1">
      <alignment horizontal="left"/>
    </xf>
    <xf numFmtId="3" fontId="151" fillId="0" borderId="2" xfId="555" applyNumberFormat="1" applyFont="1" applyFill="1" applyBorder="1" applyAlignment="1">
      <alignment horizontal="center"/>
    </xf>
    <xf numFmtId="3" fontId="75" fillId="0" borderId="0" xfId="554" applyNumberFormat="1" applyFont="1" applyFill="1" applyAlignment="1">
      <alignment horizontal="left" vertical="center"/>
    </xf>
    <xf numFmtId="3" fontId="151" fillId="0" borderId="0" xfId="555" applyNumberFormat="1" applyFont="1" applyFill="1" applyAlignment="1">
      <alignment horizontal="center" vertical="center"/>
    </xf>
    <xf numFmtId="3" fontId="151" fillId="0" borderId="3" xfId="546" applyNumberFormat="1" applyFont="1" applyFill="1" applyBorder="1" applyAlignment="1">
      <alignment horizontal="center" vertical="center"/>
    </xf>
    <xf numFmtId="3" fontId="151" fillId="0" borderId="39" xfId="555" applyNumberFormat="1" applyFont="1" applyFill="1" applyBorder="1" applyAlignment="1">
      <alignment horizontal="center"/>
    </xf>
    <xf numFmtId="0" fontId="151" fillId="0" borderId="31" xfId="19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horizontal="center" vertical="center"/>
    </xf>
    <xf numFmtId="0" fontId="150" fillId="0" borderId="4" xfId="19" applyFont="1" applyFill="1" applyBorder="1" applyAlignment="1">
      <alignment horizontal="center" vertical="center"/>
    </xf>
    <xf numFmtId="3" fontId="155" fillId="0" borderId="39" xfId="556" applyNumberFormat="1" applyFont="1" applyFill="1" applyBorder="1" applyAlignment="1">
      <alignment horizontal="center" vertical="center"/>
    </xf>
    <xf numFmtId="3" fontId="155" fillId="0" borderId="3" xfId="556" applyNumberFormat="1" applyFont="1" applyFill="1" applyBorder="1" applyAlignment="1">
      <alignment horizontal="center" vertical="center"/>
    </xf>
    <xf numFmtId="0" fontId="155" fillId="0" borderId="4" xfId="19" applyFont="1" applyFill="1" applyBorder="1" applyAlignment="1">
      <alignment horizontal="center" vertical="center"/>
    </xf>
    <xf numFmtId="3" fontId="151" fillId="0" borderId="39" xfId="556" applyNumberFormat="1" applyFont="1" applyFill="1" applyBorder="1" applyAlignment="1">
      <alignment horizontal="center" vertical="center"/>
    </xf>
    <xf numFmtId="3" fontId="151" fillId="0" borderId="3" xfId="554" applyNumberFormat="1" applyFont="1" applyFill="1" applyBorder="1" applyAlignment="1">
      <alignment horizontal="center"/>
    </xf>
    <xf numFmtId="3" fontId="151" fillId="0" borderId="3" xfId="556" applyNumberFormat="1" applyFont="1" applyFill="1" applyBorder="1" applyAlignment="1">
      <alignment horizontal="center" vertical="center"/>
    </xf>
    <xf numFmtId="3" fontId="150" fillId="0" borderId="39" xfId="556" applyNumberFormat="1" applyFont="1" applyFill="1" applyBorder="1" applyAlignment="1">
      <alignment horizontal="center" vertical="center"/>
    </xf>
    <xf numFmtId="3" fontId="150" fillId="0" borderId="3" xfId="556" applyNumberFormat="1" applyFont="1" applyFill="1" applyBorder="1" applyAlignment="1">
      <alignment horizontal="center" vertical="center"/>
    </xf>
    <xf numFmtId="0" fontId="151" fillId="0" borderId="4" xfId="19" applyFont="1" applyFill="1" applyBorder="1" applyAlignment="1">
      <alignment wrapText="1"/>
    </xf>
    <xf numFmtId="0" fontId="153" fillId="0" borderId="4" xfId="19" applyFont="1" applyFill="1" applyBorder="1" applyAlignment="1">
      <alignment horizontal="center" vertical="center"/>
    </xf>
    <xf numFmtId="0" fontId="67" fillId="0" borderId="3" xfId="19" applyFont="1" applyFill="1" applyBorder="1" applyAlignment="1">
      <alignment horizontal="center"/>
    </xf>
    <xf numFmtId="0" fontId="67" fillId="0" borderId="4" xfId="19" applyFont="1" applyFill="1" applyBorder="1" applyAlignment="1">
      <alignment horizontal="center" vertical="center"/>
    </xf>
    <xf numFmtId="0" fontId="72" fillId="0" borderId="4" xfId="19" applyFont="1" applyFill="1" applyBorder="1" applyAlignment="1">
      <alignment horizontal="center" vertical="center"/>
    </xf>
    <xf numFmtId="0" fontId="72" fillId="0" borderId="5" xfId="19" applyFont="1" applyFill="1" applyBorder="1" applyAlignment="1">
      <alignment horizontal="center" vertical="center"/>
    </xf>
    <xf numFmtId="0" fontId="138" fillId="0" borderId="3" xfId="19" applyFont="1" applyFill="1" applyBorder="1" applyAlignment="1">
      <alignment horizontal="center" vertical="center"/>
    </xf>
    <xf numFmtId="0" fontId="150" fillId="0" borderId="3" xfId="19" applyFont="1" applyFill="1" applyBorder="1" applyAlignment="1">
      <alignment horizontal="center"/>
    </xf>
    <xf numFmtId="0" fontId="168" fillId="0" borderId="0" xfId="557" applyFont="1" applyFill="1" applyBorder="1" applyAlignment="1">
      <alignment horizontal="center" vertical="center" wrapText="1"/>
    </xf>
    <xf numFmtId="0" fontId="1" fillId="0" borderId="0" xfId="557" applyFill="1" applyAlignment="1">
      <alignment vertical="center" wrapText="1"/>
    </xf>
    <xf numFmtId="0" fontId="157" fillId="0" borderId="21" xfId="557" applyFont="1" applyFill="1" applyBorder="1" applyAlignment="1">
      <alignment horizontal="center" vertical="center" wrapText="1"/>
    </xf>
    <xf numFmtId="0" fontId="1" fillId="0" borderId="0" xfId="557" applyFill="1" applyAlignment="1">
      <alignment horizontal="center" vertical="center" wrapText="1"/>
    </xf>
    <xf numFmtId="0" fontId="166" fillId="0" borderId="69" xfId="557" applyFont="1" applyFill="1" applyBorder="1" applyAlignment="1">
      <alignment horizontal="center" vertical="center" wrapText="1"/>
    </xf>
    <xf numFmtId="0" fontId="138" fillId="0" borderId="58" xfId="557" applyFont="1" applyFill="1" applyBorder="1" applyAlignment="1">
      <alignment horizontal="left" vertical="center" wrapText="1"/>
    </xf>
    <xf numFmtId="0" fontId="138" fillId="0" borderId="58" xfId="557" applyFont="1" applyFill="1" applyBorder="1" applyAlignment="1">
      <alignment vertical="center" wrapText="1"/>
    </xf>
    <xf numFmtId="0" fontId="167" fillId="0" borderId="0" xfId="557" applyFont="1" applyAlignment="1">
      <alignment vertical="center" wrapText="1"/>
    </xf>
    <xf numFmtId="0" fontId="166" fillId="0" borderId="58" xfId="557" applyFont="1" applyFill="1" applyBorder="1" applyAlignment="1">
      <alignment horizontal="right" vertical="center" wrapText="1"/>
    </xf>
    <xf numFmtId="0" fontId="166" fillId="0" borderId="58" xfId="557" applyFont="1" applyFill="1" applyBorder="1" applyAlignment="1">
      <alignment vertical="center" wrapText="1"/>
    </xf>
    <xf numFmtId="0" fontId="1" fillId="0" borderId="58" xfId="557" applyBorder="1" applyAlignment="1">
      <alignment vertical="center" wrapText="1"/>
    </xf>
    <xf numFmtId="0" fontId="1" fillId="0" borderId="0" xfId="557" applyAlignment="1">
      <alignment vertical="center" wrapText="1"/>
    </xf>
    <xf numFmtId="0" fontId="169" fillId="0" borderId="58" xfId="557" applyFont="1" applyFill="1" applyBorder="1" applyAlignment="1">
      <alignment horizontal="right" vertical="center" wrapText="1"/>
    </xf>
    <xf numFmtId="0" fontId="169" fillId="0" borderId="58" xfId="557" applyFont="1" applyFill="1" applyBorder="1" applyAlignment="1">
      <alignment vertical="center" wrapText="1"/>
    </xf>
    <xf numFmtId="0" fontId="170" fillId="0" borderId="0" xfId="557" applyFont="1" applyAlignment="1">
      <alignment vertical="center" wrapText="1"/>
    </xf>
    <xf numFmtId="3" fontId="169" fillId="0" borderId="58" xfId="557" applyNumberFormat="1" applyFont="1" applyFill="1" applyBorder="1" applyAlignment="1">
      <alignment vertical="center" wrapText="1"/>
    </xf>
    <xf numFmtId="0" fontId="169" fillId="5" borderId="58" xfId="557" applyFont="1" applyFill="1" applyBorder="1" applyAlignment="1">
      <alignment vertical="center" wrapText="1"/>
    </xf>
    <xf numFmtId="0" fontId="1" fillId="0" borderId="58" xfId="557" applyFill="1" applyBorder="1" applyAlignment="1">
      <alignment vertical="center" wrapText="1"/>
    </xf>
    <xf numFmtId="0" fontId="170" fillId="0" borderId="58" xfId="557" applyFont="1" applyFill="1" applyBorder="1" applyAlignment="1">
      <alignment vertical="center" wrapText="1"/>
    </xf>
    <xf numFmtId="0" fontId="138" fillId="5" borderId="58" xfId="557" applyFont="1" applyFill="1" applyBorder="1" applyAlignment="1">
      <alignment vertical="center" wrapText="1"/>
    </xf>
    <xf numFmtId="0" fontId="1" fillId="0" borderId="0" xfId="557" applyFont="1" applyAlignment="1">
      <alignment vertical="center" wrapText="1"/>
    </xf>
    <xf numFmtId="0" fontId="158" fillId="0" borderId="0" xfId="557" applyFont="1" applyFill="1" applyAlignment="1">
      <alignment horizontal="left" vertical="center" wrapText="1"/>
    </xf>
    <xf numFmtId="0" fontId="136" fillId="0" borderId="0" xfId="0" applyFont="1" applyFill="1" applyBorder="1"/>
    <xf numFmtId="3" fontId="55" fillId="5" borderId="56" xfId="0" applyNumberFormat="1" applyFont="1" applyFill="1" applyBorder="1" applyAlignment="1">
      <alignment horizontal="center" vertical="center" wrapText="1"/>
    </xf>
    <xf numFmtId="3" fontId="56" fillId="5" borderId="29" xfId="0" applyNumberFormat="1" applyFont="1" applyFill="1" applyBorder="1" applyAlignment="1">
      <alignment horizontal="center" vertical="center" wrapText="1"/>
    </xf>
    <xf numFmtId="3" fontId="56" fillId="2" borderId="16" xfId="0" applyNumberFormat="1" applyFont="1" applyFill="1" applyBorder="1" applyAlignment="1">
      <alignment horizontal="center" vertical="center" wrapText="1"/>
    </xf>
    <xf numFmtId="3" fontId="175" fillId="5" borderId="29" xfId="0" applyNumberFormat="1" applyFont="1" applyFill="1" applyBorder="1" applyAlignment="1">
      <alignment horizontal="center" vertical="center" wrapText="1"/>
    </xf>
    <xf numFmtId="3" fontId="56" fillId="5" borderId="36" xfId="0" applyNumberFormat="1" applyFont="1" applyFill="1" applyBorder="1" applyAlignment="1">
      <alignment horizontal="center" vertical="center" wrapText="1"/>
    </xf>
    <xf numFmtId="3" fontId="55" fillId="5" borderId="13" xfId="0" applyNumberFormat="1" applyFont="1" applyFill="1" applyBorder="1" applyAlignment="1">
      <alignment horizontal="center" vertical="center" wrapText="1"/>
    </xf>
    <xf numFmtId="3" fontId="56" fillId="5" borderId="16" xfId="0" applyNumberFormat="1" applyFont="1" applyFill="1" applyBorder="1" applyAlignment="1">
      <alignment horizontal="center" vertical="center" wrapText="1"/>
    </xf>
    <xf numFmtId="3" fontId="56" fillId="5" borderId="15" xfId="0" applyNumberFormat="1" applyFont="1" applyFill="1" applyBorder="1" applyAlignment="1">
      <alignment horizontal="center" vertical="center" wrapText="1"/>
    </xf>
    <xf numFmtId="3" fontId="70" fillId="5" borderId="65" xfId="0" applyNumberFormat="1" applyFont="1" applyFill="1" applyBorder="1" applyAlignment="1">
      <alignment horizontal="center" vertical="center" wrapText="1"/>
    </xf>
    <xf numFmtId="0" fontId="51" fillId="2" borderId="0" xfId="0" applyFont="1" applyFill="1" applyAlignment="1">
      <alignment vertical="center"/>
    </xf>
    <xf numFmtId="3" fontId="70" fillId="5" borderId="54" xfId="0" applyNumberFormat="1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left" vertical="top" wrapText="1"/>
    </xf>
    <xf numFmtId="0" fontId="66" fillId="5" borderId="0" xfId="0" applyFont="1" applyFill="1" applyBorder="1" applyAlignment="1">
      <alignment horizontal="right" vertical="top" wrapText="1"/>
    </xf>
    <xf numFmtId="0" fontId="56" fillId="5" borderId="0" xfId="0" applyFont="1" applyFill="1" applyBorder="1" applyAlignment="1">
      <alignment horizontal="left" wrapText="1"/>
    </xf>
    <xf numFmtId="0" fontId="66" fillId="5" borderId="0" xfId="0" applyFont="1" applyFill="1" applyBorder="1" applyAlignment="1">
      <alignment horizontal="right" vertical="center" wrapText="1"/>
    </xf>
    <xf numFmtId="166" fontId="56" fillId="5" borderId="4" xfId="0" applyNumberFormat="1" applyFont="1" applyFill="1" applyBorder="1" applyAlignment="1">
      <alignment horizontal="center" vertical="center"/>
    </xf>
    <xf numFmtId="3" fontId="56" fillId="2" borderId="29" xfId="0" applyNumberFormat="1" applyFont="1" applyFill="1" applyBorder="1" applyAlignment="1">
      <alignment horizontal="center" vertical="center" wrapText="1"/>
    </xf>
    <xf numFmtId="2" fontId="73" fillId="0" borderId="0" xfId="0" applyNumberFormat="1" applyFont="1" applyFill="1" applyAlignment="1">
      <alignment horizontal="left"/>
    </xf>
    <xf numFmtId="178" fontId="53" fillId="0" borderId="0" xfId="0" applyNumberFormat="1" applyFont="1" applyFill="1"/>
    <xf numFmtId="167" fontId="67" fillId="5" borderId="56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" fontId="56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vertical="center" wrapText="1"/>
    </xf>
    <xf numFmtId="3" fontId="151" fillId="0" borderId="2" xfId="19" applyNumberFormat="1" applyFont="1" applyFill="1" applyBorder="1" applyAlignment="1">
      <alignment horizontal="center"/>
    </xf>
    <xf numFmtId="3" fontId="151" fillId="0" borderId="40" xfId="555" applyNumberFormat="1" applyFont="1" applyFill="1" applyBorder="1" applyAlignment="1">
      <alignment horizontal="center"/>
    </xf>
    <xf numFmtId="0" fontId="72" fillId="0" borderId="5" xfId="0" applyFont="1" applyFill="1" applyBorder="1" applyAlignment="1">
      <alignment horizontal="center" vertical="top" wrapText="1"/>
    </xf>
    <xf numFmtId="0" fontId="72" fillId="0" borderId="10" xfId="0" applyFont="1" applyFill="1" applyBorder="1" applyAlignment="1">
      <alignment horizontal="center" vertical="top" wrapText="1"/>
    </xf>
    <xf numFmtId="0" fontId="72" fillId="0" borderId="38" xfId="0" applyFont="1" applyFill="1" applyBorder="1" applyAlignment="1">
      <alignment horizontal="center" vertical="top" wrapText="1"/>
    </xf>
    <xf numFmtId="0" fontId="72" fillId="0" borderId="56" xfId="0" applyFont="1" applyFill="1" applyBorder="1" applyAlignment="1">
      <alignment horizontal="center" vertical="top" wrapText="1"/>
    </xf>
    <xf numFmtId="0" fontId="72" fillId="0" borderId="65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/>
    </xf>
    <xf numFmtId="3" fontId="56" fillId="5" borderId="55" xfId="0" applyNumberFormat="1" applyFont="1" applyFill="1" applyBorder="1" applyAlignment="1">
      <alignment horizontal="center" vertical="center"/>
    </xf>
    <xf numFmtId="3" fontId="56" fillId="5" borderId="52" xfId="0" applyNumberFormat="1" applyFont="1" applyFill="1" applyBorder="1" applyAlignment="1">
      <alignment horizontal="center" vertical="center"/>
    </xf>
    <xf numFmtId="3" fontId="56" fillId="5" borderId="5" xfId="0" applyNumberFormat="1" applyFont="1" applyFill="1" applyBorder="1" applyAlignment="1">
      <alignment horizontal="center" vertical="center"/>
    </xf>
    <xf numFmtId="3" fontId="56" fillId="5" borderId="38" xfId="0" applyNumberFormat="1" applyFont="1" applyFill="1" applyBorder="1" applyAlignment="1">
      <alignment horizontal="center" vertical="center"/>
    </xf>
    <xf numFmtId="3" fontId="56" fillId="5" borderId="31" xfId="0" applyNumberFormat="1" applyFont="1" applyFill="1" applyBorder="1" applyAlignment="1">
      <alignment horizontal="center" vertical="center"/>
    </xf>
    <xf numFmtId="3" fontId="56" fillId="5" borderId="40" xfId="0" applyNumberFormat="1" applyFont="1" applyFill="1" applyBorder="1" applyAlignment="1">
      <alignment horizontal="center" vertical="center"/>
    </xf>
    <xf numFmtId="3" fontId="142" fillId="0" borderId="0" xfId="0" applyNumberFormat="1" applyFont="1" applyFill="1" applyBorder="1" applyAlignment="1">
      <alignment horizontal="center" vertical="center" wrapText="1"/>
    </xf>
    <xf numFmtId="3" fontId="56" fillId="0" borderId="0" xfId="0" applyNumberFormat="1" applyFont="1" applyFill="1" applyBorder="1" applyAlignment="1">
      <alignment horizontal="center" vertical="center"/>
    </xf>
    <xf numFmtId="3" fontId="56" fillId="5" borderId="10" xfId="0" applyNumberFormat="1" applyFont="1" applyFill="1" applyBorder="1" applyAlignment="1">
      <alignment horizontal="center"/>
    </xf>
    <xf numFmtId="3" fontId="56" fillId="5" borderId="38" xfId="0" applyNumberFormat="1" applyFont="1" applyFill="1" applyBorder="1" applyAlignment="1">
      <alignment horizontal="center"/>
    </xf>
    <xf numFmtId="3" fontId="56" fillId="5" borderId="9" xfId="0" applyNumberFormat="1" applyFont="1" applyFill="1" applyBorder="1" applyAlignment="1">
      <alignment horizontal="center"/>
    </xf>
    <xf numFmtId="3" fontId="56" fillId="5" borderId="40" xfId="0" applyNumberFormat="1" applyFont="1" applyFill="1" applyBorder="1" applyAlignment="1">
      <alignment horizontal="center"/>
    </xf>
    <xf numFmtId="0" fontId="56" fillId="5" borderId="5" xfId="0" applyFont="1" applyFill="1" applyBorder="1" applyAlignment="1">
      <alignment horizontal="center"/>
    </xf>
    <xf numFmtId="0" fontId="56" fillId="5" borderId="38" xfId="0" applyFont="1" applyFill="1" applyBorder="1" applyAlignment="1">
      <alignment horizontal="center"/>
    </xf>
    <xf numFmtId="3" fontId="56" fillId="5" borderId="31" xfId="0" applyNumberFormat="1" applyFont="1" applyFill="1" applyBorder="1" applyAlignment="1">
      <alignment horizontal="center"/>
    </xf>
    <xf numFmtId="3" fontId="56" fillId="5" borderId="5" xfId="0" applyNumberFormat="1" applyFont="1" applyFill="1" applyBorder="1" applyAlignment="1">
      <alignment horizontal="center"/>
    </xf>
    <xf numFmtId="0" fontId="52" fillId="0" borderId="0" xfId="0" applyFont="1" applyFill="1" applyBorder="1" applyAlignment="1">
      <alignment horizontal="left" vertical="center" wrapText="1"/>
    </xf>
    <xf numFmtId="166" fontId="56" fillId="5" borderId="5" xfId="0" applyNumberFormat="1" applyFont="1" applyFill="1" applyBorder="1" applyAlignment="1">
      <alignment horizontal="center" vertical="center"/>
    </xf>
    <xf numFmtId="166" fontId="56" fillId="5" borderId="38" xfId="0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left"/>
    </xf>
    <xf numFmtId="166" fontId="56" fillId="0" borderId="5" xfId="0" applyNumberFormat="1" applyFont="1" applyFill="1" applyBorder="1" applyAlignment="1">
      <alignment horizontal="center" vertical="center"/>
    </xf>
    <xf numFmtId="166" fontId="56" fillId="0" borderId="38" xfId="0" applyNumberFormat="1" applyFont="1" applyFill="1" applyBorder="1" applyAlignment="1">
      <alignment horizontal="center" vertical="center"/>
    </xf>
    <xf numFmtId="3" fontId="56" fillId="5" borderId="1" xfId="0" applyNumberFormat="1" applyFont="1" applyFill="1" applyBorder="1" applyAlignment="1">
      <alignment horizontal="center"/>
    </xf>
    <xf numFmtId="3" fontId="56" fillId="5" borderId="2" xfId="0" applyNumberFormat="1" applyFont="1" applyFill="1" applyBorder="1" applyAlignment="1">
      <alignment horizontal="center"/>
    </xf>
    <xf numFmtId="3" fontId="56" fillId="0" borderId="31" xfId="0" applyNumberFormat="1" applyFont="1" applyFill="1" applyBorder="1" applyAlignment="1">
      <alignment horizontal="center" vertical="center"/>
    </xf>
    <xf numFmtId="3" fontId="56" fillId="0" borderId="40" xfId="0" applyNumberFormat="1" applyFont="1" applyFill="1" applyBorder="1" applyAlignment="1">
      <alignment horizontal="center" vertical="center"/>
    </xf>
    <xf numFmtId="3" fontId="56" fillId="0" borderId="5" xfId="0" applyNumberFormat="1" applyFont="1" applyFill="1" applyBorder="1" applyAlignment="1">
      <alignment horizontal="center"/>
    </xf>
    <xf numFmtId="3" fontId="56" fillId="0" borderId="38" xfId="0" applyNumberFormat="1" applyFont="1" applyFill="1" applyBorder="1" applyAlignment="1">
      <alignment horizontal="center"/>
    </xf>
    <xf numFmtId="3" fontId="56" fillId="0" borderId="31" xfId="0" applyNumberFormat="1" applyFont="1" applyFill="1" applyBorder="1" applyAlignment="1">
      <alignment horizontal="center"/>
    </xf>
    <xf numFmtId="3" fontId="56" fillId="0" borderId="40" xfId="0" applyNumberFormat="1" applyFont="1" applyFill="1" applyBorder="1" applyAlignment="1">
      <alignment horizontal="center"/>
    </xf>
    <xf numFmtId="2" fontId="61" fillId="0" borderId="0" xfId="0" applyNumberFormat="1" applyFont="1" applyFill="1" applyAlignment="1">
      <alignment horizontal="center"/>
    </xf>
    <xf numFmtId="2" fontId="101" fillId="0" borderId="9" xfId="0" applyNumberFormat="1" applyFont="1" applyFill="1" applyBorder="1" applyAlignment="1">
      <alignment horizontal="right" vertical="center"/>
    </xf>
    <xf numFmtId="0" fontId="55" fillId="0" borderId="1" xfId="0" applyFont="1" applyFill="1" applyBorder="1" applyAlignment="1">
      <alignment horizontal="center" vertical="center"/>
    </xf>
    <xf numFmtId="0" fontId="130" fillId="0" borderId="2" xfId="0" applyFont="1" applyFill="1" applyBorder="1" applyAlignment="1">
      <alignment horizontal="center" vertical="center"/>
    </xf>
    <xf numFmtId="0" fontId="72" fillId="0" borderId="50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/>
    </xf>
    <xf numFmtId="0" fontId="55" fillId="0" borderId="55" xfId="0" applyFont="1" applyFill="1" applyBorder="1" applyAlignment="1">
      <alignment horizontal="center" vertical="center" wrapText="1"/>
    </xf>
    <xf numFmtId="0" fontId="55" fillId="0" borderId="52" xfId="0" applyFont="1" applyFill="1" applyBorder="1" applyAlignment="1">
      <alignment horizontal="center" vertical="center" wrapText="1"/>
    </xf>
    <xf numFmtId="2" fontId="131" fillId="0" borderId="55" xfId="0" applyNumberFormat="1" applyFont="1" applyFill="1" applyBorder="1" applyAlignment="1">
      <alignment horizontal="center" vertical="center"/>
    </xf>
    <xf numFmtId="2" fontId="131" fillId="0" borderId="52" xfId="0" applyNumberFormat="1" applyFont="1" applyFill="1" applyBorder="1" applyAlignment="1">
      <alignment horizontal="center" vertical="center"/>
    </xf>
    <xf numFmtId="3" fontId="65" fillId="5" borderId="55" xfId="0" applyNumberFormat="1" applyFont="1" applyFill="1" applyBorder="1" applyAlignment="1">
      <alignment horizontal="center" vertical="center"/>
    </xf>
    <xf numFmtId="3" fontId="65" fillId="5" borderId="50" xfId="0" applyNumberFormat="1" applyFont="1" applyFill="1" applyBorder="1" applyAlignment="1">
      <alignment horizontal="center" vertical="center"/>
    </xf>
    <xf numFmtId="3" fontId="56" fillId="5" borderId="4" xfId="0" applyNumberFormat="1" applyFont="1" applyFill="1" applyBorder="1" applyAlignment="1">
      <alignment horizontal="center" vertical="center"/>
    </xf>
    <xf numFmtId="3" fontId="56" fillId="5" borderId="39" xfId="0" applyNumberFormat="1" applyFont="1" applyFill="1" applyBorder="1" applyAlignment="1">
      <alignment horizontal="center" vertical="center"/>
    </xf>
    <xf numFmtId="166" fontId="56" fillId="5" borderId="4" xfId="0" applyNumberFormat="1" applyFont="1" applyFill="1" applyBorder="1" applyAlignment="1">
      <alignment horizontal="center" vertical="center"/>
    </xf>
    <xf numFmtId="166" fontId="56" fillId="5" borderId="39" xfId="0" applyNumberFormat="1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right"/>
    </xf>
    <xf numFmtId="0" fontId="55" fillId="0" borderId="5" xfId="0" applyFont="1" applyFill="1" applyBorder="1" applyAlignment="1">
      <alignment horizontal="center" vertical="center"/>
    </xf>
    <xf numFmtId="0" fontId="55" fillId="0" borderId="10" xfId="0" applyFont="1" applyFill="1" applyBorder="1" applyAlignment="1">
      <alignment horizontal="center" vertical="center"/>
    </xf>
    <xf numFmtId="0" fontId="55" fillId="0" borderId="38" xfId="0" applyFont="1" applyFill="1" applyBorder="1" applyAlignment="1">
      <alignment horizontal="center" vertical="center"/>
    </xf>
    <xf numFmtId="0" fontId="55" fillId="0" borderId="4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39" xfId="0" applyFont="1" applyFill="1" applyBorder="1" applyAlignment="1">
      <alignment horizontal="center" vertical="center"/>
    </xf>
    <xf numFmtId="0" fontId="55" fillId="0" borderId="31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40" xfId="0" applyFont="1" applyFill="1" applyBorder="1" applyAlignment="1">
      <alignment horizontal="center" vertical="center"/>
    </xf>
    <xf numFmtId="49" fontId="55" fillId="5" borderId="5" xfId="0" applyNumberFormat="1" applyFont="1" applyFill="1" applyBorder="1" applyAlignment="1">
      <alignment horizontal="center" vertical="center" wrapText="1"/>
    </xf>
    <xf numFmtId="49" fontId="55" fillId="5" borderId="4" xfId="0" applyNumberFormat="1" applyFont="1" applyFill="1" applyBorder="1" applyAlignment="1">
      <alignment horizontal="center" vertical="center" wrapText="1"/>
    </xf>
    <xf numFmtId="49" fontId="55" fillId="5" borderId="3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55" fillId="0" borderId="3" xfId="0" applyNumberFormat="1" applyFont="1" applyFill="1" applyBorder="1" applyAlignment="1">
      <alignment horizontal="center" vertical="center" wrapText="1"/>
    </xf>
    <xf numFmtId="49" fontId="55" fillId="0" borderId="2" xfId="0" applyNumberFormat="1" applyFont="1" applyFill="1" applyBorder="1" applyAlignment="1">
      <alignment horizontal="center" vertical="center" wrapText="1"/>
    </xf>
    <xf numFmtId="2" fontId="55" fillId="0" borderId="11" xfId="0" applyNumberFormat="1" applyFont="1" applyFill="1" applyBorder="1" applyAlignment="1">
      <alignment horizontal="center" vertical="center" wrapText="1"/>
    </xf>
    <xf numFmtId="2" fontId="55" fillId="0" borderId="57" xfId="0" applyNumberFormat="1" applyFont="1" applyFill="1" applyBorder="1" applyAlignment="1">
      <alignment horizontal="center" vertical="center" wrapText="1"/>
    </xf>
    <xf numFmtId="2" fontId="55" fillId="0" borderId="44" xfId="0" applyNumberFormat="1" applyFont="1" applyFill="1" applyBorder="1" applyAlignment="1">
      <alignment horizontal="center" vertical="center" wrapText="1"/>
    </xf>
    <xf numFmtId="2" fontId="55" fillId="0" borderId="67" xfId="0" applyNumberFormat="1" applyFont="1" applyFill="1" applyBorder="1" applyAlignment="1">
      <alignment horizontal="center" vertical="center" wrapText="1"/>
    </xf>
    <xf numFmtId="0" fontId="56" fillId="0" borderId="29" xfId="0" applyFont="1" applyFill="1" applyBorder="1" applyAlignment="1">
      <alignment horizontal="left" vertical="center" indent="2"/>
    </xf>
    <xf numFmtId="0" fontId="56" fillId="0" borderId="16" xfId="0" applyFont="1" applyFill="1" applyBorder="1" applyAlignment="1">
      <alignment horizontal="left" vertical="center" indent="2"/>
    </xf>
    <xf numFmtId="0" fontId="56" fillId="0" borderId="43" xfId="0" applyFont="1" applyFill="1" applyBorder="1" applyAlignment="1">
      <alignment horizontal="left" vertical="center" indent="2"/>
    </xf>
    <xf numFmtId="0" fontId="55" fillId="0" borderId="56" xfId="0" applyFont="1" applyFill="1" applyBorder="1" applyAlignment="1">
      <alignment horizontal="left" vertical="center" wrapText="1"/>
    </xf>
    <xf numFmtId="0" fontId="55" fillId="0" borderId="13" xfId="0" applyFont="1" applyFill="1" applyBorder="1" applyAlignment="1">
      <alignment horizontal="left" vertical="center" wrapText="1"/>
    </xf>
    <xf numFmtId="0" fontId="55" fillId="0" borderId="41" xfId="0" applyFont="1" applyFill="1" applyBorder="1" applyAlignment="1">
      <alignment horizontal="left" vertical="center" wrapText="1"/>
    </xf>
    <xf numFmtId="0" fontId="56" fillId="0" borderId="29" xfId="0" applyFont="1" applyFill="1" applyBorder="1" applyAlignment="1">
      <alignment horizontal="left" vertical="center" wrapText="1" indent="2"/>
    </xf>
    <xf numFmtId="0" fontId="56" fillId="0" borderId="16" xfId="0" applyFont="1" applyFill="1" applyBorder="1" applyAlignment="1">
      <alignment horizontal="left" vertical="center" wrapText="1" indent="2"/>
    </xf>
    <xf numFmtId="0" fontId="56" fillId="0" borderId="43" xfId="0" applyFont="1" applyFill="1" applyBorder="1" applyAlignment="1">
      <alignment horizontal="left" vertical="center" wrapText="1" indent="2"/>
    </xf>
    <xf numFmtId="0" fontId="63" fillId="0" borderId="0" xfId="0" applyFont="1" applyFill="1" applyBorder="1" applyAlignment="1">
      <alignment horizontal="left" vertical="top" wrapText="1"/>
    </xf>
    <xf numFmtId="0" fontId="56" fillId="0" borderId="58" xfId="0" applyFont="1" applyFill="1" applyBorder="1" applyAlignment="1">
      <alignment horizontal="left" vertical="center" indent="2"/>
    </xf>
    <xf numFmtId="0" fontId="70" fillId="0" borderId="65" xfId="0" applyFont="1" applyFill="1" applyBorder="1" applyAlignment="1">
      <alignment horizontal="left" vertical="center" indent="2"/>
    </xf>
    <xf numFmtId="0" fontId="70" fillId="0" borderId="54" xfId="0" applyFont="1" applyFill="1" applyBorder="1" applyAlignment="1">
      <alignment horizontal="left" vertical="center" indent="2"/>
    </xf>
    <xf numFmtId="0" fontId="70" fillId="0" borderId="45" xfId="0" applyFont="1" applyFill="1" applyBorder="1" applyAlignment="1">
      <alignment horizontal="left" vertical="center" indent="2"/>
    </xf>
    <xf numFmtId="0" fontId="104" fillId="5" borderId="15" xfId="0" applyFont="1" applyFill="1" applyBorder="1" applyAlignment="1">
      <alignment horizontal="justify" vertical="center" wrapText="1"/>
    </xf>
    <xf numFmtId="0" fontId="63" fillId="2" borderId="0" xfId="0" applyFont="1" applyFill="1" applyBorder="1" applyAlignment="1">
      <alignment horizontal="left" vertical="top" wrapText="1"/>
    </xf>
    <xf numFmtId="0" fontId="63" fillId="5" borderId="0" xfId="0" applyFont="1" applyFill="1" applyBorder="1" applyAlignment="1">
      <alignment horizontal="left" vertical="top" wrapText="1"/>
    </xf>
    <xf numFmtId="0" fontId="61" fillId="5" borderId="0" xfId="0" applyFont="1" applyFill="1" applyBorder="1" applyAlignment="1">
      <alignment horizontal="center" vertical="center"/>
    </xf>
    <xf numFmtId="0" fontId="72" fillId="5" borderId="5" xfId="0" applyFont="1" applyFill="1" applyBorder="1" applyAlignment="1">
      <alignment horizontal="center" vertical="center"/>
    </xf>
    <xf numFmtId="0" fontId="72" fillId="5" borderId="10" xfId="0" applyFont="1" applyFill="1" applyBorder="1" applyAlignment="1">
      <alignment horizontal="center" vertical="center"/>
    </xf>
    <xf numFmtId="0" fontId="72" fillId="5" borderId="38" xfId="0" applyFont="1" applyFill="1" applyBorder="1" applyAlignment="1">
      <alignment horizontal="center" vertical="center"/>
    </xf>
    <xf numFmtId="0" fontId="72" fillId="5" borderId="31" xfId="0" applyFont="1" applyFill="1" applyBorder="1" applyAlignment="1">
      <alignment horizontal="center" vertical="center"/>
    </xf>
    <xf numFmtId="0" fontId="72" fillId="5" borderId="9" xfId="0" applyFont="1" applyFill="1" applyBorder="1" applyAlignment="1">
      <alignment horizontal="center" vertical="center"/>
    </xf>
    <xf numFmtId="0" fontId="72" fillId="5" borderId="40" xfId="0" applyFont="1" applyFill="1" applyBorder="1" applyAlignment="1">
      <alignment horizontal="center" vertical="center"/>
    </xf>
    <xf numFmtId="49" fontId="65" fillId="5" borderId="1" xfId="0" applyNumberFormat="1" applyFont="1" applyFill="1" applyBorder="1" applyAlignment="1">
      <alignment horizontal="center" vertical="center" wrapText="1"/>
    </xf>
    <xf numFmtId="49" fontId="65" fillId="5" borderId="2" xfId="0" applyNumberFormat="1" applyFont="1" applyFill="1" applyBorder="1" applyAlignment="1">
      <alignment horizontal="center" vertical="center" wrapText="1"/>
    </xf>
    <xf numFmtId="2" fontId="65" fillId="5" borderId="55" xfId="0" applyNumberFormat="1" applyFont="1" applyFill="1" applyBorder="1" applyAlignment="1">
      <alignment horizontal="center" vertical="center" wrapText="1"/>
    </xf>
    <xf numFmtId="2" fontId="65" fillId="5" borderId="52" xfId="0" applyNumberFormat="1" applyFont="1" applyFill="1" applyBorder="1" applyAlignment="1">
      <alignment horizontal="center" vertical="center" wrapText="1"/>
    </xf>
    <xf numFmtId="0" fontId="101" fillId="5" borderId="0" xfId="0" applyFont="1" applyFill="1" applyBorder="1" applyAlignment="1">
      <alignment horizontal="left" vertical="center" wrapText="1"/>
    </xf>
    <xf numFmtId="0" fontId="66" fillId="5" borderId="0" xfId="0" applyFont="1" applyFill="1" applyBorder="1" applyAlignment="1">
      <alignment horizontal="left" vertical="center" wrapText="1"/>
    </xf>
    <xf numFmtId="0" fontId="65" fillId="5" borderId="42" xfId="0" applyFont="1" applyFill="1" applyBorder="1" applyAlignment="1">
      <alignment horizontal="left" vertical="center" wrapText="1"/>
    </xf>
    <xf numFmtId="0" fontId="65" fillId="5" borderId="69" xfId="0" applyFont="1" applyFill="1" applyBorder="1" applyAlignment="1">
      <alignment horizontal="left" vertical="center" wrapText="1"/>
    </xf>
    <xf numFmtId="0" fontId="65" fillId="5" borderId="34" xfId="0" applyFont="1" applyFill="1" applyBorder="1" applyAlignment="1">
      <alignment horizontal="left" vertical="center" wrapText="1"/>
    </xf>
    <xf numFmtId="0" fontId="66" fillId="5" borderId="29" xfId="0" applyFont="1" applyFill="1" applyBorder="1" applyAlignment="1">
      <alignment horizontal="left" vertical="center" wrapText="1"/>
    </xf>
    <xf numFmtId="0" fontId="66" fillId="5" borderId="16" xfId="0" applyFont="1" applyFill="1" applyBorder="1" applyAlignment="1">
      <alignment horizontal="left" vertical="center" wrapText="1"/>
    </xf>
    <xf numFmtId="0" fontId="66" fillId="5" borderId="43" xfId="0" applyFont="1" applyFill="1" applyBorder="1" applyAlignment="1">
      <alignment horizontal="left" vertical="center" wrapText="1"/>
    </xf>
    <xf numFmtId="0" fontId="70" fillId="5" borderId="29" xfId="0" applyFont="1" applyFill="1" applyBorder="1" applyAlignment="1">
      <alignment horizontal="left" vertical="center" wrapText="1"/>
    </xf>
    <xf numFmtId="0" fontId="70" fillId="5" borderId="16" xfId="0" applyFont="1" applyFill="1" applyBorder="1" applyAlignment="1">
      <alignment horizontal="left" vertical="center" wrapText="1"/>
    </xf>
    <xf numFmtId="0" fontId="70" fillId="5" borderId="43" xfId="0" applyFont="1" applyFill="1" applyBorder="1" applyAlignment="1">
      <alignment horizontal="left" vertical="center" wrapText="1"/>
    </xf>
    <xf numFmtId="49" fontId="70" fillId="5" borderId="29" xfId="0" applyNumberFormat="1" applyFont="1" applyFill="1" applyBorder="1" applyAlignment="1">
      <alignment horizontal="left" vertical="center" wrapText="1"/>
    </xf>
    <xf numFmtId="49" fontId="70" fillId="5" borderId="16" xfId="0" applyNumberFormat="1" applyFont="1" applyFill="1" applyBorder="1" applyAlignment="1">
      <alignment horizontal="left" vertical="center" wrapText="1"/>
    </xf>
    <xf numFmtId="49" fontId="70" fillId="5" borderId="43" xfId="0" applyNumberFormat="1" applyFont="1" applyFill="1" applyBorder="1" applyAlignment="1">
      <alignment horizontal="left" vertical="center" wrapText="1"/>
    </xf>
    <xf numFmtId="0" fontId="66" fillId="5" borderId="65" xfId="0" applyFont="1" applyFill="1" applyBorder="1" applyAlignment="1">
      <alignment horizontal="left" vertical="center" wrapText="1"/>
    </xf>
    <xf numFmtId="0" fontId="66" fillId="5" borderId="54" xfId="0" applyFont="1" applyFill="1" applyBorder="1" applyAlignment="1">
      <alignment horizontal="left" vertical="center" wrapText="1"/>
    </xf>
    <xf numFmtId="0" fontId="66" fillId="5" borderId="45" xfId="0" applyFont="1" applyFill="1" applyBorder="1" applyAlignment="1">
      <alignment horizontal="left" vertical="center" wrapText="1"/>
    </xf>
    <xf numFmtId="0" fontId="65" fillId="5" borderId="35" xfId="0" applyFont="1" applyFill="1" applyBorder="1" applyAlignment="1">
      <alignment horizontal="left" vertical="center" wrapText="1"/>
    </xf>
    <xf numFmtId="0" fontId="65" fillId="5" borderId="19" xfId="0" applyFont="1" applyFill="1" applyBorder="1" applyAlignment="1">
      <alignment horizontal="left" vertical="center" wrapText="1"/>
    </xf>
    <xf numFmtId="0" fontId="65" fillId="5" borderId="18" xfId="0" applyFont="1" applyFill="1" applyBorder="1" applyAlignment="1">
      <alignment horizontal="left" vertical="center" wrapText="1"/>
    </xf>
    <xf numFmtId="0" fontId="100" fillId="5" borderId="68" xfId="0" applyFont="1" applyFill="1" applyBorder="1" applyAlignment="1">
      <alignment horizontal="left" vertical="center" wrapText="1"/>
    </xf>
    <xf numFmtId="0" fontId="100" fillId="5" borderId="67" xfId="0" applyFont="1" applyFill="1" applyBorder="1" applyAlignment="1">
      <alignment horizontal="left" vertical="center" wrapText="1"/>
    </xf>
    <xf numFmtId="0" fontId="66" fillId="5" borderId="10" xfId="0" applyFont="1" applyFill="1" applyBorder="1" applyAlignment="1">
      <alignment horizontal="left" vertical="center" wrapText="1"/>
    </xf>
    <xf numFmtId="0" fontId="65" fillId="5" borderId="5" xfId="0" applyFont="1" applyFill="1" applyBorder="1" applyAlignment="1">
      <alignment horizontal="center" vertical="center"/>
    </xf>
    <xf numFmtId="0" fontId="65" fillId="5" borderId="10" xfId="0" applyFont="1" applyFill="1" applyBorder="1" applyAlignment="1">
      <alignment horizontal="center" vertical="center"/>
    </xf>
    <xf numFmtId="0" fontId="65" fillId="5" borderId="38" xfId="0" applyFont="1" applyFill="1" applyBorder="1" applyAlignment="1">
      <alignment horizontal="center" vertical="center"/>
    </xf>
    <xf numFmtId="0" fontId="65" fillId="5" borderId="31" xfId="0" applyFont="1" applyFill="1" applyBorder="1" applyAlignment="1">
      <alignment horizontal="center" vertical="center"/>
    </xf>
    <xf numFmtId="0" fontId="65" fillId="5" borderId="9" xfId="0" applyFont="1" applyFill="1" applyBorder="1" applyAlignment="1">
      <alignment horizontal="center" vertical="center"/>
    </xf>
    <xf numFmtId="0" fontId="65" fillId="5" borderId="40" xfId="0" applyFont="1" applyFill="1" applyBorder="1" applyAlignment="1">
      <alignment horizontal="center" vertical="center"/>
    </xf>
    <xf numFmtId="2" fontId="65" fillId="5" borderId="70" xfId="0" applyNumberFormat="1" applyFont="1" applyFill="1" applyBorder="1" applyAlignment="1">
      <alignment horizontal="center" vertical="center" wrapText="1"/>
    </xf>
    <xf numFmtId="2" fontId="65" fillId="5" borderId="71" xfId="0" applyNumberFormat="1" applyFont="1" applyFill="1" applyBorder="1" applyAlignment="1">
      <alignment horizontal="center" vertical="center" wrapText="1"/>
    </xf>
    <xf numFmtId="0" fontId="65" fillId="5" borderId="33" xfId="0" applyFont="1" applyFill="1" applyBorder="1" applyAlignment="1">
      <alignment horizontal="left" vertical="center" wrapText="1"/>
    </xf>
    <xf numFmtId="0" fontId="65" fillId="5" borderId="21" xfId="0" applyFont="1" applyFill="1" applyBorder="1" applyAlignment="1">
      <alignment horizontal="left" vertical="center" wrapText="1"/>
    </xf>
    <xf numFmtId="0" fontId="65" fillId="5" borderId="48" xfId="0" applyFont="1" applyFill="1" applyBorder="1" applyAlignment="1">
      <alignment horizontal="left" vertical="center" wrapText="1"/>
    </xf>
    <xf numFmtId="0" fontId="66" fillId="5" borderId="29" xfId="0" applyFont="1" applyFill="1" applyBorder="1" applyAlignment="1">
      <alignment vertical="center" wrapText="1"/>
    </xf>
    <xf numFmtId="0" fontId="66" fillId="5" borderId="16" xfId="0" applyFont="1" applyFill="1" applyBorder="1" applyAlignment="1">
      <alignment vertical="center" wrapText="1"/>
    </xf>
    <xf numFmtId="0" fontId="66" fillId="5" borderId="43" xfId="0" applyFont="1" applyFill="1" applyBorder="1" applyAlignment="1">
      <alignment vertical="center" wrapText="1"/>
    </xf>
    <xf numFmtId="0" fontId="99" fillId="5" borderId="0" xfId="0" applyFont="1" applyFill="1" applyAlignment="1">
      <alignment horizontal="center" wrapText="1"/>
    </xf>
    <xf numFmtId="0" fontId="65" fillId="5" borderId="29" xfId="0" applyFont="1" applyFill="1" applyBorder="1" applyAlignment="1">
      <alignment vertical="center" wrapText="1"/>
    </xf>
    <xf numFmtId="0" fontId="65" fillId="5" borderId="16" xfId="0" applyFont="1" applyFill="1" applyBorder="1" applyAlignment="1">
      <alignment vertical="center" wrapText="1"/>
    </xf>
    <xf numFmtId="0" fontId="65" fillId="5" borderId="43" xfId="0" applyFont="1" applyFill="1" applyBorder="1" applyAlignment="1">
      <alignment vertical="center" wrapText="1"/>
    </xf>
    <xf numFmtId="0" fontId="65" fillId="5" borderId="65" xfId="0" applyFont="1" applyFill="1" applyBorder="1" applyAlignment="1">
      <alignment vertical="center" wrapText="1"/>
    </xf>
    <xf numFmtId="0" fontId="65" fillId="5" borderId="54" xfId="0" applyFont="1" applyFill="1" applyBorder="1" applyAlignment="1">
      <alignment vertical="center" wrapText="1"/>
    </xf>
    <xf numFmtId="0" fontId="65" fillId="5" borderId="45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horizont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2" fontId="55" fillId="0" borderId="55" xfId="0" applyNumberFormat="1" applyFont="1" applyFill="1" applyBorder="1" applyAlignment="1">
      <alignment horizontal="center" vertical="center"/>
    </xf>
    <xf numFmtId="0" fontId="130" fillId="0" borderId="50" xfId="0" applyFont="1" applyFill="1" applyBorder="1" applyAlignment="1">
      <alignment vertical="center"/>
    </xf>
    <xf numFmtId="0" fontId="130" fillId="0" borderId="52" xfId="0" applyFont="1" applyFill="1" applyBorder="1" applyAlignment="1">
      <alignment vertical="center"/>
    </xf>
    <xf numFmtId="0" fontId="61" fillId="0" borderId="0" xfId="0" applyFont="1" applyFill="1" applyBorder="1" applyAlignment="1">
      <alignment horizontal="center" vertical="top"/>
    </xf>
    <xf numFmtId="49" fontId="72" fillId="0" borderId="55" xfId="0" applyNumberFormat="1" applyFont="1" applyFill="1" applyBorder="1" applyAlignment="1">
      <alignment horizontal="center" vertical="center" wrapText="1"/>
    </xf>
    <xf numFmtId="49" fontId="72" fillId="0" borderId="50" xfId="0" applyNumberFormat="1" applyFont="1" applyFill="1" applyBorder="1" applyAlignment="1">
      <alignment horizontal="center" vertical="center" wrapText="1"/>
    </xf>
    <xf numFmtId="49" fontId="72" fillId="0" borderId="52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73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" vertical="justify"/>
    </xf>
    <xf numFmtId="0" fontId="83" fillId="0" borderId="34" xfId="0" applyFont="1" applyFill="1" applyBorder="1" applyAlignment="1">
      <alignment horizontal="center" vertical="center" wrapText="1"/>
    </xf>
    <xf numFmtId="0" fontId="83" fillId="0" borderId="67" xfId="0" applyFont="1" applyFill="1" applyBorder="1" applyAlignment="1">
      <alignment horizontal="center" vertical="center" wrapText="1"/>
    </xf>
    <xf numFmtId="0" fontId="133" fillId="0" borderId="27" xfId="0" applyFont="1" applyFill="1" applyBorder="1" applyAlignment="1">
      <alignment horizontal="center" vertical="center" wrapText="1"/>
    </xf>
    <xf numFmtId="0" fontId="133" fillId="0" borderId="63" xfId="0" applyFont="1" applyFill="1" applyBorder="1" applyAlignment="1">
      <alignment horizontal="center" vertical="center" wrapText="1"/>
    </xf>
    <xf numFmtId="0" fontId="133" fillId="0" borderId="28" xfId="0" applyFont="1" applyFill="1" applyBorder="1" applyAlignment="1">
      <alignment horizontal="center" vertical="center" wrapText="1"/>
    </xf>
    <xf numFmtId="0" fontId="83" fillId="0" borderId="11" xfId="0" applyFont="1" applyFill="1" applyBorder="1" applyAlignment="1">
      <alignment horizontal="center" vertical="center" wrapText="1"/>
    </xf>
    <xf numFmtId="0" fontId="83" fillId="0" borderId="44" xfId="0" applyFont="1" applyFill="1" applyBorder="1" applyAlignment="1">
      <alignment horizontal="center" vertical="center" wrapText="1"/>
    </xf>
    <xf numFmtId="0" fontId="83" fillId="0" borderId="59" xfId="0" applyFont="1" applyFill="1" applyBorder="1" applyAlignment="1">
      <alignment horizontal="center" vertical="center" wrapText="1"/>
    </xf>
    <xf numFmtId="0" fontId="83" fillId="0" borderId="64" xfId="0" applyFont="1" applyFill="1" applyBorder="1" applyAlignment="1">
      <alignment horizontal="center" vertical="center" wrapText="1"/>
    </xf>
    <xf numFmtId="0" fontId="83" fillId="0" borderId="57" xfId="0" applyFont="1" applyFill="1" applyBorder="1" applyAlignment="1">
      <alignment horizontal="center" vertical="center" wrapText="1"/>
    </xf>
    <xf numFmtId="0" fontId="67" fillId="0" borderId="56" xfId="0" applyFont="1" applyFill="1" applyBorder="1" applyAlignment="1">
      <alignment horizontal="center" vertical="top" wrapText="1"/>
    </xf>
    <xf numFmtId="0" fontId="67" fillId="0" borderId="29" xfId="0" applyFont="1" applyFill="1" applyBorder="1" applyAlignment="1">
      <alignment horizontal="center" vertical="top" wrapText="1"/>
    </xf>
    <xf numFmtId="0" fontId="67" fillId="0" borderId="65" xfId="0" applyFont="1" applyFill="1" applyBorder="1" applyAlignment="1">
      <alignment horizontal="center" vertical="top" wrapText="1"/>
    </xf>
    <xf numFmtId="0" fontId="133" fillId="0" borderId="72" xfId="0" applyFont="1" applyFill="1" applyBorder="1" applyAlignment="1">
      <alignment horizontal="center" vertical="center" wrapText="1"/>
    </xf>
    <xf numFmtId="0" fontId="83" fillId="0" borderId="42" xfId="0" applyFont="1" applyFill="1" applyBorder="1" applyAlignment="1">
      <alignment horizontal="center" vertical="center" wrapText="1"/>
    </xf>
    <xf numFmtId="0" fontId="83" fillId="0" borderId="69" xfId="0" applyFont="1" applyFill="1" applyBorder="1" applyAlignment="1">
      <alignment horizontal="center" vertical="center" wrapText="1"/>
    </xf>
    <xf numFmtId="0" fontId="83" fillId="0" borderId="35" xfId="0" applyFont="1" applyFill="1" applyBorder="1" applyAlignment="1">
      <alignment horizontal="center" vertical="center" wrapText="1"/>
    </xf>
    <xf numFmtId="0" fontId="83" fillId="0" borderId="68" xfId="0" applyFont="1" applyFill="1" applyBorder="1" applyAlignment="1">
      <alignment horizontal="center" vertical="center" wrapText="1"/>
    </xf>
    <xf numFmtId="0" fontId="67" fillId="5" borderId="17" xfId="0" applyFont="1" applyFill="1" applyBorder="1" applyAlignment="1">
      <alignment horizontal="center" vertical="center" wrapText="1"/>
    </xf>
    <xf numFmtId="0" fontId="67" fillId="5" borderId="18" xfId="0" applyFont="1" applyFill="1" applyBorder="1" applyAlignment="1">
      <alignment horizontal="center" vertical="center" wrapText="1"/>
    </xf>
    <xf numFmtId="0" fontId="67" fillId="5" borderId="44" xfId="0" applyFont="1" applyFill="1" applyBorder="1" applyAlignment="1">
      <alignment horizontal="center" vertical="center" wrapText="1"/>
    </xf>
    <xf numFmtId="0" fontId="67" fillId="5" borderId="67" xfId="0" applyFont="1" applyFill="1" applyBorder="1" applyAlignment="1">
      <alignment horizontal="center" vertical="center" wrapText="1"/>
    </xf>
    <xf numFmtId="0" fontId="82" fillId="5" borderId="0" xfId="0" applyFont="1" applyFill="1" applyBorder="1" applyAlignment="1">
      <alignment horizontal="center" vertical="top" wrapText="1"/>
    </xf>
    <xf numFmtId="2" fontId="55" fillId="0" borderId="50" xfId="0" applyNumberFormat="1" applyFont="1" applyFill="1" applyBorder="1" applyAlignment="1">
      <alignment horizontal="center" vertical="center"/>
    </xf>
    <xf numFmtId="0" fontId="72" fillId="5" borderId="27" xfId="0" applyFont="1" applyFill="1" applyBorder="1" applyAlignment="1">
      <alignment horizontal="center" vertical="center" wrapText="1"/>
    </xf>
    <xf numFmtId="0" fontId="72" fillId="5" borderId="28" xfId="0" applyFont="1" applyFill="1" applyBorder="1" applyAlignment="1">
      <alignment horizontal="center" vertical="center" wrapText="1"/>
    </xf>
    <xf numFmtId="0" fontId="67" fillId="5" borderId="42" xfId="0" applyFont="1" applyFill="1" applyBorder="1" applyAlignment="1">
      <alignment horizontal="center" vertical="center" wrapText="1"/>
    </xf>
    <xf numFmtId="0" fontId="67" fillId="5" borderId="34" xfId="0" applyFont="1" applyFill="1" applyBorder="1" applyAlignment="1">
      <alignment horizontal="center" vertical="center" wrapText="1"/>
    </xf>
    <xf numFmtId="0" fontId="73" fillId="5" borderId="10" xfId="0" applyFont="1" applyFill="1" applyBorder="1" applyAlignment="1">
      <alignment horizontal="left" vertical="top" wrapText="1"/>
    </xf>
    <xf numFmtId="0" fontId="55" fillId="0" borderId="2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 wrapText="1"/>
    </xf>
    <xf numFmtId="0" fontId="63" fillId="5" borderId="0" xfId="0" applyFont="1" applyFill="1" applyBorder="1" applyAlignment="1">
      <alignment horizontal="left" vertical="center" wrapText="1"/>
    </xf>
    <xf numFmtId="0" fontId="73" fillId="5" borderId="0" xfId="0" applyFont="1" applyFill="1" applyBorder="1" applyAlignment="1">
      <alignment horizontal="left" vertical="top" wrapText="1"/>
    </xf>
    <xf numFmtId="0" fontId="52" fillId="5" borderId="10" xfId="0" applyFont="1" applyFill="1" applyBorder="1" applyAlignment="1">
      <alignment horizontal="left" wrapText="1"/>
    </xf>
    <xf numFmtId="0" fontId="89" fillId="0" borderId="55" xfId="0" applyFont="1" applyFill="1" applyBorder="1" applyAlignment="1">
      <alignment horizontal="center" vertical="center" wrapText="1"/>
    </xf>
    <xf numFmtId="0" fontId="89" fillId="0" borderId="52" xfId="0" applyFont="1" applyFill="1" applyBorder="1" applyAlignment="1">
      <alignment horizontal="center" vertical="center" wrapText="1"/>
    </xf>
    <xf numFmtId="0" fontId="89" fillId="0" borderId="0" xfId="0" applyFont="1" applyFill="1" applyAlignment="1">
      <alignment horizontal="center" vertical="center"/>
    </xf>
    <xf numFmtId="0" fontId="89" fillId="0" borderId="1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67" fillId="5" borderId="21" xfId="0" applyFont="1" applyFill="1" applyBorder="1" applyAlignment="1">
      <alignment horizontal="center"/>
    </xf>
    <xf numFmtId="0" fontId="67" fillId="5" borderId="0" xfId="0" applyFont="1" applyFill="1" applyBorder="1" applyAlignment="1">
      <alignment horizontal="center"/>
    </xf>
    <xf numFmtId="0" fontId="67" fillId="5" borderId="25" xfId="0" applyFont="1" applyFill="1" applyBorder="1" applyAlignment="1">
      <alignment horizontal="center"/>
    </xf>
    <xf numFmtId="0" fontId="67" fillId="5" borderId="35" xfId="0" applyFont="1" applyFill="1" applyBorder="1" applyAlignment="1">
      <alignment horizontal="center"/>
    </xf>
    <xf numFmtId="49" fontId="67" fillId="5" borderId="55" xfId="0" applyNumberFormat="1" applyFont="1" applyFill="1" applyBorder="1" applyAlignment="1">
      <alignment horizontal="center" vertical="center" wrapText="1"/>
    </xf>
    <xf numFmtId="49" fontId="67" fillId="5" borderId="50" xfId="0" applyNumberFormat="1" applyFont="1" applyFill="1" applyBorder="1" applyAlignment="1">
      <alignment horizontal="center" vertical="center" wrapText="1"/>
    </xf>
    <xf numFmtId="49" fontId="67" fillId="5" borderId="52" xfId="0" applyNumberFormat="1" applyFont="1" applyFill="1" applyBorder="1" applyAlignment="1">
      <alignment horizontal="center" vertical="center" wrapText="1"/>
    </xf>
    <xf numFmtId="2" fontId="67" fillId="5" borderId="55" xfId="0" applyNumberFormat="1" applyFont="1" applyFill="1" applyBorder="1" applyAlignment="1">
      <alignment horizontal="center" vertical="center" wrapText="1"/>
    </xf>
    <xf numFmtId="2" fontId="67" fillId="5" borderId="50" xfId="0" applyNumberFormat="1" applyFont="1" applyFill="1" applyBorder="1" applyAlignment="1">
      <alignment horizontal="center" vertical="center" wrapText="1"/>
    </xf>
    <xf numFmtId="2" fontId="67" fillId="5" borderId="52" xfId="0" applyNumberFormat="1" applyFont="1" applyFill="1" applyBorder="1" applyAlignment="1">
      <alignment horizontal="center" vertical="center" wrapText="1"/>
    </xf>
    <xf numFmtId="0" fontId="67" fillId="5" borderId="55" xfId="0" applyFont="1" applyFill="1" applyBorder="1" applyAlignment="1">
      <alignment horizontal="center" vertical="center" wrapText="1"/>
    </xf>
    <xf numFmtId="0" fontId="67" fillId="5" borderId="50" xfId="0" applyFont="1" applyFill="1" applyBorder="1" applyAlignment="1">
      <alignment horizontal="center" vertical="center" wrapText="1"/>
    </xf>
    <xf numFmtId="0" fontId="67" fillId="5" borderId="72" xfId="0" applyFont="1" applyFill="1" applyBorder="1" applyAlignment="1">
      <alignment horizontal="center" vertical="center" wrapText="1"/>
    </xf>
    <xf numFmtId="0" fontId="67" fillId="5" borderId="51" xfId="0" applyFont="1" applyFill="1" applyBorder="1" applyAlignment="1">
      <alignment horizontal="center" vertical="center" wrapText="1"/>
    </xf>
    <xf numFmtId="0" fontId="67" fillId="5" borderId="52" xfId="0" applyFont="1" applyFill="1" applyBorder="1" applyAlignment="1">
      <alignment horizontal="center" vertical="center" wrapText="1"/>
    </xf>
    <xf numFmtId="0" fontId="72" fillId="5" borderId="55" xfId="0" applyNumberFormat="1" applyFont="1" applyFill="1" applyBorder="1" applyAlignment="1">
      <alignment horizontal="center" vertical="center" wrapText="1"/>
    </xf>
    <xf numFmtId="0" fontId="72" fillId="5" borderId="50" xfId="0" applyNumberFormat="1" applyFont="1" applyFill="1" applyBorder="1" applyAlignment="1">
      <alignment horizontal="center" vertical="center" wrapText="1"/>
    </xf>
    <xf numFmtId="0" fontId="72" fillId="5" borderId="52" xfId="0" applyNumberFormat="1" applyFont="1" applyFill="1" applyBorder="1" applyAlignment="1">
      <alignment horizontal="center" vertical="center" wrapText="1"/>
    </xf>
    <xf numFmtId="0" fontId="72" fillId="5" borderId="11" xfId="0" applyFont="1" applyFill="1" applyBorder="1" applyAlignment="1">
      <alignment horizontal="center" vertical="center" wrapText="1"/>
    </xf>
    <xf numFmtId="0" fontId="72" fillId="5" borderId="59" xfId="0" applyFont="1" applyFill="1" applyBorder="1" applyAlignment="1">
      <alignment horizontal="center" vertical="center" wrapText="1"/>
    </xf>
    <xf numFmtId="0" fontId="72" fillId="5" borderId="53" xfId="0" applyFont="1" applyFill="1" applyBorder="1" applyAlignment="1">
      <alignment horizontal="center" vertical="center" wrapText="1"/>
    </xf>
    <xf numFmtId="0" fontId="72" fillId="5" borderId="46" xfId="0" applyFont="1" applyFill="1" applyBorder="1" applyAlignment="1">
      <alignment horizontal="center" vertical="center" wrapText="1"/>
    </xf>
    <xf numFmtId="0" fontId="72" fillId="5" borderId="61" xfId="0" applyFont="1" applyFill="1" applyBorder="1" applyAlignment="1">
      <alignment horizontal="center" vertical="center" wrapText="1"/>
    </xf>
    <xf numFmtId="0" fontId="72" fillId="5" borderId="26" xfId="0" applyFont="1" applyFill="1" applyBorder="1" applyAlignment="1">
      <alignment horizontal="center" vertical="center" wrapText="1"/>
    </xf>
    <xf numFmtId="49" fontId="67" fillId="5" borderId="27" xfId="0" applyNumberFormat="1" applyFont="1" applyFill="1" applyBorder="1" applyAlignment="1">
      <alignment horizontal="center" vertical="center" wrapText="1"/>
    </xf>
    <xf numFmtId="49" fontId="67" fillId="5" borderId="63" xfId="0" applyNumberFormat="1" applyFont="1" applyFill="1" applyBorder="1" applyAlignment="1">
      <alignment horizontal="center" vertical="center" wrapText="1"/>
    </xf>
    <xf numFmtId="49" fontId="67" fillId="5" borderId="28" xfId="0" applyNumberFormat="1" applyFont="1" applyFill="1" applyBorder="1" applyAlignment="1">
      <alignment horizontal="center" vertical="center" wrapText="1"/>
    </xf>
    <xf numFmtId="2" fontId="67" fillId="5" borderId="51" xfId="0" applyNumberFormat="1" applyFont="1" applyFill="1" applyBorder="1" applyAlignment="1">
      <alignment horizontal="center" vertical="center" wrapText="1"/>
    </xf>
    <xf numFmtId="0" fontId="72" fillId="5" borderId="5" xfId="0" applyFont="1" applyFill="1" applyBorder="1" applyAlignment="1">
      <alignment horizontal="center" vertical="center" wrapText="1"/>
    </xf>
    <xf numFmtId="0" fontId="72" fillId="5" borderId="10" xfId="0" applyFont="1" applyFill="1" applyBorder="1" applyAlignment="1">
      <alignment horizontal="center" vertical="center" wrapText="1"/>
    </xf>
    <xf numFmtId="0" fontId="72" fillId="5" borderId="38" xfId="0" applyFont="1" applyFill="1" applyBorder="1" applyAlignment="1">
      <alignment horizontal="center" vertical="center" wrapText="1"/>
    </xf>
    <xf numFmtId="0" fontId="72" fillId="5" borderId="4" xfId="0" applyFont="1" applyFill="1" applyBorder="1" applyAlignment="1">
      <alignment horizontal="center" vertical="center" wrapText="1"/>
    </xf>
    <xf numFmtId="0" fontId="72" fillId="5" borderId="0" xfId="0" applyFont="1" applyFill="1" applyBorder="1" applyAlignment="1">
      <alignment horizontal="center" vertical="center" wrapText="1"/>
    </xf>
    <xf numFmtId="0" fontId="72" fillId="5" borderId="39" xfId="0" applyFont="1" applyFill="1" applyBorder="1" applyAlignment="1">
      <alignment horizontal="center" vertical="center" wrapText="1"/>
    </xf>
    <xf numFmtId="0" fontId="72" fillId="5" borderId="31" xfId="0" applyFont="1" applyFill="1" applyBorder="1" applyAlignment="1">
      <alignment horizontal="center" vertical="center" wrapText="1"/>
    </xf>
    <xf numFmtId="0" fontId="72" fillId="5" borderId="9" xfId="0" applyFont="1" applyFill="1" applyBorder="1" applyAlignment="1">
      <alignment horizontal="center" vertical="center" wrapText="1"/>
    </xf>
    <xf numFmtId="0" fontId="72" fillId="5" borderId="40" xfId="0" applyFont="1" applyFill="1" applyBorder="1" applyAlignment="1">
      <alignment horizontal="center" vertical="center" wrapText="1"/>
    </xf>
    <xf numFmtId="168" fontId="72" fillId="5" borderId="5" xfId="0" applyNumberFormat="1" applyFont="1" applyFill="1" applyBorder="1" applyAlignment="1">
      <alignment horizontal="center" vertical="center" wrapText="1"/>
    </xf>
    <xf numFmtId="168" fontId="72" fillId="5" borderId="10" xfId="0" applyNumberFormat="1" applyFont="1" applyFill="1" applyBorder="1" applyAlignment="1">
      <alignment horizontal="center" vertical="center" wrapText="1"/>
    </xf>
    <xf numFmtId="168" fontId="72" fillId="5" borderId="38" xfId="0" applyNumberFormat="1" applyFont="1" applyFill="1" applyBorder="1" applyAlignment="1">
      <alignment horizontal="center" vertical="center" wrapText="1"/>
    </xf>
    <xf numFmtId="168" fontId="72" fillId="5" borderId="4" xfId="0" applyNumberFormat="1" applyFont="1" applyFill="1" applyBorder="1" applyAlignment="1">
      <alignment horizontal="center" vertical="center" wrapText="1"/>
    </xf>
    <xf numFmtId="168" fontId="72" fillId="5" borderId="0" xfId="0" applyNumberFormat="1" applyFont="1" applyFill="1" applyBorder="1" applyAlignment="1">
      <alignment horizontal="center" vertical="center" wrapText="1"/>
    </xf>
    <xf numFmtId="168" fontId="72" fillId="5" borderId="39" xfId="0" applyNumberFormat="1" applyFont="1" applyFill="1" applyBorder="1" applyAlignment="1">
      <alignment horizontal="center" vertical="center" wrapText="1"/>
    </xf>
    <xf numFmtId="168" fontId="72" fillId="5" borderId="31" xfId="0" applyNumberFormat="1" applyFont="1" applyFill="1" applyBorder="1" applyAlignment="1">
      <alignment horizontal="center" vertical="center" wrapText="1"/>
    </xf>
    <xf numFmtId="168" fontId="72" fillId="5" borderId="9" xfId="0" applyNumberFormat="1" applyFont="1" applyFill="1" applyBorder="1" applyAlignment="1">
      <alignment horizontal="center" vertical="center" wrapText="1"/>
    </xf>
    <xf numFmtId="168" fontId="72" fillId="5" borderId="40" xfId="0" applyNumberFormat="1" applyFont="1" applyFill="1" applyBorder="1" applyAlignment="1">
      <alignment horizontal="center" vertical="center" wrapText="1"/>
    </xf>
    <xf numFmtId="167" fontId="67" fillId="5" borderId="75" xfId="1" applyNumberFormat="1" applyFont="1" applyFill="1" applyBorder="1" applyAlignment="1">
      <alignment horizontal="center" vertical="center"/>
    </xf>
    <xf numFmtId="167" fontId="67" fillId="5" borderId="7" xfId="1" applyNumberFormat="1" applyFont="1" applyFill="1" applyBorder="1" applyAlignment="1">
      <alignment horizontal="center" vertical="center"/>
    </xf>
    <xf numFmtId="167" fontId="67" fillId="5" borderId="76" xfId="1" applyNumberFormat="1" applyFont="1" applyFill="1" applyBorder="1" applyAlignment="1">
      <alignment horizontal="center" vertical="center"/>
    </xf>
    <xf numFmtId="167" fontId="67" fillId="5" borderId="10" xfId="1" applyNumberFormat="1" applyFont="1" applyFill="1" applyBorder="1" applyAlignment="1">
      <alignment horizontal="center" vertical="center"/>
    </xf>
    <xf numFmtId="167" fontId="67" fillId="5" borderId="0" xfId="1" applyNumberFormat="1" applyFont="1" applyFill="1" applyBorder="1" applyAlignment="1">
      <alignment horizontal="center" vertical="center"/>
    </xf>
    <xf numFmtId="167" fontId="67" fillId="5" borderId="9" xfId="1" applyNumberFormat="1" applyFont="1" applyFill="1" applyBorder="1" applyAlignment="1">
      <alignment horizontal="center" vertical="center"/>
    </xf>
    <xf numFmtId="0" fontId="72" fillId="5" borderId="33" xfId="0" applyFont="1" applyFill="1" applyBorder="1" applyAlignment="1">
      <alignment horizontal="center" vertical="center"/>
    </xf>
    <xf numFmtId="0" fontId="72" fillId="5" borderId="21" xfId="0" applyFont="1" applyFill="1" applyBorder="1" applyAlignment="1">
      <alignment horizontal="center" vertical="center"/>
    </xf>
    <xf numFmtId="0" fontId="72" fillId="5" borderId="48" xfId="0" applyFont="1" applyFill="1" applyBorder="1" applyAlignment="1">
      <alignment horizontal="center" vertical="center"/>
    </xf>
    <xf numFmtId="0" fontId="67" fillId="5" borderId="36" xfId="0" applyFont="1" applyFill="1" applyBorder="1" applyAlignment="1">
      <alignment horizontal="center" vertical="center"/>
    </xf>
    <xf numFmtId="0" fontId="67" fillId="5" borderId="31" xfId="0" applyFont="1" applyFill="1" applyBorder="1" applyAlignment="1">
      <alignment horizontal="center" vertical="center"/>
    </xf>
    <xf numFmtId="0" fontId="67" fillId="5" borderId="61" xfId="0" applyFont="1" applyFill="1" applyBorder="1" applyAlignment="1">
      <alignment horizontal="center" vertical="center"/>
    </xf>
    <xf numFmtId="0" fontId="67" fillId="5" borderId="76" xfId="0" applyFont="1" applyFill="1" applyBorder="1" applyAlignment="1">
      <alignment horizontal="center" vertical="center"/>
    </xf>
    <xf numFmtId="0" fontId="67" fillId="5" borderId="62" xfId="0" applyFont="1" applyFill="1" applyBorder="1" applyAlignment="1">
      <alignment horizontal="center" vertical="center"/>
    </xf>
    <xf numFmtId="0" fontId="67" fillId="5" borderId="74" xfId="0" applyFont="1" applyFill="1" applyBorder="1" applyAlignment="1">
      <alignment horizontal="center" vertical="center"/>
    </xf>
    <xf numFmtId="167" fontId="67" fillId="5" borderId="71" xfId="1" applyNumberFormat="1" applyFont="1" applyFill="1" applyBorder="1" applyAlignment="1">
      <alignment horizontal="center" vertical="center"/>
    </xf>
    <xf numFmtId="167" fontId="67" fillId="5" borderId="47" xfId="1" applyNumberFormat="1" applyFont="1" applyFill="1" applyBorder="1" applyAlignment="1">
      <alignment horizontal="center" vertical="center"/>
    </xf>
    <xf numFmtId="167" fontId="67" fillId="5" borderId="30" xfId="1" applyNumberFormat="1" applyFont="1" applyFill="1" applyBorder="1" applyAlignment="1">
      <alignment horizontal="center" vertical="center"/>
    </xf>
    <xf numFmtId="167" fontId="67" fillId="5" borderId="5" xfId="0" applyNumberFormat="1" applyFont="1" applyFill="1" applyBorder="1" applyAlignment="1">
      <alignment horizontal="center" vertical="center" wrapText="1"/>
    </xf>
    <xf numFmtId="167" fontId="67" fillId="5" borderId="10" xfId="0" applyNumberFormat="1" applyFont="1" applyFill="1" applyBorder="1" applyAlignment="1">
      <alignment horizontal="center" vertical="center" wrapText="1"/>
    </xf>
    <xf numFmtId="167" fontId="67" fillId="5" borderId="38" xfId="0" applyNumberFormat="1" applyFont="1" applyFill="1" applyBorder="1" applyAlignment="1">
      <alignment horizontal="center" vertical="center" wrapText="1"/>
    </xf>
    <xf numFmtId="167" fontId="67" fillId="5" borderId="4" xfId="0" applyNumberFormat="1" applyFont="1" applyFill="1" applyBorder="1" applyAlignment="1">
      <alignment horizontal="center" vertical="center" wrapText="1"/>
    </xf>
    <xf numFmtId="167" fontId="67" fillId="5" borderId="0" xfId="0" applyNumberFormat="1" applyFont="1" applyFill="1" applyBorder="1" applyAlignment="1">
      <alignment horizontal="center" vertical="center" wrapText="1"/>
    </xf>
    <xf numFmtId="167" fontId="67" fillId="5" borderId="39" xfId="0" applyNumberFormat="1" applyFont="1" applyFill="1" applyBorder="1" applyAlignment="1">
      <alignment horizontal="center" vertical="center" wrapText="1"/>
    </xf>
    <xf numFmtId="167" fontId="67" fillId="5" borderId="31" xfId="0" applyNumberFormat="1" applyFont="1" applyFill="1" applyBorder="1" applyAlignment="1">
      <alignment horizontal="center" vertical="center" wrapText="1"/>
    </xf>
    <xf numFmtId="167" fontId="67" fillId="5" borderId="9" xfId="0" applyNumberFormat="1" applyFont="1" applyFill="1" applyBorder="1" applyAlignment="1">
      <alignment horizontal="center" vertical="center" wrapText="1"/>
    </xf>
    <xf numFmtId="167" fontId="67" fillId="5" borderId="40" xfId="0" applyNumberFormat="1" applyFont="1" applyFill="1" applyBorder="1" applyAlignment="1">
      <alignment horizontal="center" vertical="center" wrapText="1"/>
    </xf>
    <xf numFmtId="1" fontId="72" fillId="5" borderId="75" xfId="0" applyNumberFormat="1" applyFont="1" applyFill="1" applyBorder="1" applyAlignment="1">
      <alignment horizontal="center" vertical="center"/>
    </xf>
    <xf numFmtId="1" fontId="72" fillId="5" borderId="7" xfId="0" applyNumberFormat="1" applyFont="1" applyFill="1" applyBorder="1" applyAlignment="1">
      <alignment horizontal="center" vertical="center"/>
    </xf>
    <xf numFmtId="1" fontId="72" fillId="5" borderId="76" xfId="0" applyNumberFormat="1" applyFont="1" applyFill="1" applyBorder="1" applyAlignment="1">
      <alignment horizontal="center" vertical="center"/>
    </xf>
    <xf numFmtId="1" fontId="72" fillId="5" borderId="59" xfId="0" applyNumberFormat="1" applyFont="1" applyFill="1" applyBorder="1" applyAlignment="1">
      <alignment horizontal="center" vertical="center"/>
    </xf>
    <xf numFmtId="1" fontId="72" fillId="5" borderId="58" xfId="0" applyNumberFormat="1" applyFont="1" applyFill="1" applyBorder="1" applyAlignment="1">
      <alignment horizontal="center" vertical="center"/>
    </xf>
    <xf numFmtId="1" fontId="72" fillId="5" borderId="64" xfId="0" applyNumberFormat="1" applyFont="1" applyFill="1" applyBorder="1" applyAlignment="1">
      <alignment horizontal="center" vertical="center"/>
    </xf>
    <xf numFmtId="49" fontId="72" fillId="5" borderId="4" xfId="0" applyNumberFormat="1" applyFont="1" applyFill="1" applyBorder="1" applyAlignment="1">
      <alignment horizontal="center" vertical="center" wrapText="1"/>
    </xf>
    <xf numFmtId="49" fontId="72" fillId="5" borderId="0" xfId="0" applyNumberFormat="1" applyFont="1" applyFill="1" applyBorder="1" applyAlignment="1">
      <alignment horizontal="center" vertical="center" wrapText="1"/>
    </xf>
    <xf numFmtId="49" fontId="72" fillId="5" borderId="39" xfId="0" applyNumberFormat="1" applyFont="1" applyFill="1" applyBorder="1" applyAlignment="1">
      <alignment horizontal="center" vertical="center" wrapText="1"/>
    </xf>
    <xf numFmtId="49" fontId="72" fillId="5" borderId="31" xfId="0" applyNumberFormat="1" applyFont="1" applyFill="1" applyBorder="1" applyAlignment="1">
      <alignment horizontal="center" vertical="center" wrapText="1"/>
    </xf>
    <xf numFmtId="49" fontId="72" fillId="5" borderId="9" xfId="0" applyNumberFormat="1" applyFont="1" applyFill="1" applyBorder="1" applyAlignment="1">
      <alignment horizontal="center" vertical="center" wrapText="1"/>
    </xf>
    <xf numFmtId="49" fontId="72" fillId="5" borderId="40" xfId="0" applyNumberFormat="1" applyFont="1" applyFill="1" applyBorder="1" applyAlignment="1">
      <alignment horizontal="center" vertical="center" wrapText="1"/>
    </xf>
    <xf numFmtId="167" fontId="166" fillId="5" borderId="59" xfId="548" applyNumberFormat="1" applyFont="1" applyFill="1" applyBorder="1" applyAlignment="1">
      <alignment horizontal="center" vertical="center" wrapText="1"/>
    </xf>
    <xf numFmtId="167" fontId="166" fillId="5" borderId="58" xfId="548" applyNumberFormat="1" applyFont="1" applyFill="1" applyBorder="1" applyAlignment="1">
      <alignment horizontal="center" vertical="center" wrapText="1"/>
    </xf>
    <xf numFmtId="167" fontId="166" fillId="5" borderId="64" xfId="548" applyNumberFormat="1" applyFont="1" applyFill="1" applyBorder="1" applyAlignment="1">
      <alignment horizontal="center" vertical="center" wrapText="1"/>
    </xf>
    <xf numFmtId="167" fontId="166" fillId="5" borderId="57" xfId="548" applyNumberFormat="1" applyFont="1" applyFill="1" applyBorder="1" applyAlignment="1">
      <alignment horizontal="center" vertical="center" wrapText="1"/>
    </xf>
    <xf numFmtId="167" fontId="166" fillId="5" borderId="18" xfId="548" applyNumberFormat="1" applyFont="1" applyFill="1" applyBorder="1" applyAlignment="1">
      <alignment horizontal="center" vertical="center" wrapText="1"/>
    </xf>
    <xf numFmtId="167" fontId="166" fillId="5" borderId="67" xfId="548" applyNumberFormat="1" applyFont="1" applyFill="1" applyBorder="1" applyAlignment="1">
      <alignment horizontal="center" vertical="center" wrapText="1"/>
    </xf>
    <xf numFmtId="167" fontId="166" fillId="5" borderId="1" xfId="548" applyNumberFormat="1" applyFont="1" applyFill="1" applyBorder="1" applyAlignment="1">
      <alignment horizontal="center" vertical="center" wrapText="1"/>
    </xf>
    <xf numFmtId="167" fontId="166" fillId="5" borderId="3" xfId="548" applyNumberFormat="1" applyFont="1" applyFill="1" applyBorder="1" applyAlignment="1">
      <alignment horizontal="center" vertical="center" wrapText="1"/>
    </xf>
    <xf numFmtId="167" fontId="166" fillId="5" borderId="2" xfId="548" applyNumberFormat="1" applyFont="1" applyFill="1" applyBorder="1" applyAlignment="1">
      <alignment horizontal="center" vertical="center" wrapText="1"/>
    </xf>
    <xf numFmtId="0" fontId="67" fillId="5" borderId="58" xfId="0" applyFont="1" applyFill="1" applyBorder="1" applyAlignment="1">
      <alignment horizontal="center" vertical="center"/>
    </xf>
    <xf numFmtId="0" fontId="67" fillId="5" borderId="20" xfId="0" applyFont="1" applyFill="1" applyBorder="1" applyAlignment="1">
      <alignment horizontal="center" vertical="center"/>
    </xf>
    <xf numFmtId="0" fontId="67" fillId="5" borderId="26" xfId="0" applyFont="1" applyFill="1" applyBorder="1" applyAlignment="1">
      <alignment horizontal="center" vertical="center"/>
    </xf>
    <xf numFmtId="1" fontId="72" fillId="0" borderId="75" xfId="0" applyNumberFormat="1" applyFont="1" applyFill="1" applyBorder="1" applyAlignment="1">
      <alignment horizontal="center" vertical="center"/>
    </xf>
    <xf numFmtId="1" fontId="72" fillId="0" borderId="7" xfId="0" applyNumberFormat="1" applyFont="1" applyFill="1" applyBorder="1" applyAlignment="1">
      <alignment horizontal="center" vertical="center"/>
    </xf>
    <xf numFmtId="1" fontId="72" fillId="0" borderId="76" xfId="0" applyNumberFormat="1" applyFont="1" applyFill="1" applyBorder="1" applyAlignment="1">
      <alignment horizontal="center" vertical="center"/>
    </xf>
    <xf numFmtId="1" fontId="72" fillId="0" borderId="87" xfId="0" applyNumberFormat="1" applyFont="1" applyFill="1" applyBorder="1" applyAlignment="1">
      <alignment horizontal="center" vertical="center"/>
    </xf>
    <xf numFmtId="1" fontId="72" fillId="0" borderId="6" xfId="0" applyNumberFormat="1" applyFont="1" applyFill="1" applyBorder="1" applyAlignment="1">
      <alignment horizontal="center" vertical="center"/>
    </xf>
    <xf numFmtId="1" fontId="72" fillId="0" borderId="74" xfId="0" applyNumberFormat="1" applyFont="1" applyFill="1" applyBorder="1" applyAlignment="1">
      <alignment horizontal="center" vertical="center"/>
    </xf>
    <xf numFmtId="0" fontId="72" fillId="5" borderId="11" xfId="0" applyFont="1" applyFill="1" applyBorder="1" applyAlignment="1">
      <alignment horizontal="center" vertical="center"/>
    </xf>
    <xf numFmtId="0" fontId="72" fillId="5" borderId="59" xfId="0" applyFont="1" applyFill="1" applyBorder="1" applyAlignment="1">
      <alignment horizontal="center" vertical="center"/>
    </xf>
    <xf numFmtId="0" fontId="72" fillId="5" borderId="57" xfId="0" applyFont="1" applyFill="1" applyBorder="1" applyAlignment="1">
      <alignment horizontal="center" vertical="center"/>
    </xf>
    <xf numFmtId="0" fontId="72" fillId="5" borderId="0" xfId="0" applyNumberFormat="1" applyFont="1" applyFill="1" applyBorder="1" applyAlignment="1">
      <alignment horizontal="center" vertical="top" wrapText="1"/>
    </xf>
    <xf numFmtId="0" fontId="89" fillId="5" borderId="0" xfId="0" applyFont="1" applyFill="1" applyBorder="1" applyAlignment="1">
      <alignment horizontal="center"/>
    </xf>
    <xf numFmtId="0" fontId="73" fillId="5" borderId="0" xfId="0" applyFont="1" applyFill="1" applyBorder="1" applyAlignment="1">
      <alignment horizontal="center" vertical="top" wrapText="1"/>
    </xf>
    <xf numFmtId="0" fontId="72" fillId="5" borderId="9" xfId="0" applyNumberFormat="1" applyFont="1" applyFill="1" applyBorder="1" applyAlignment="1">
      <alignment horizontal="center" vertical="top" wrapText="1"/>
    </xf>
    <xf numFmtId="0" fontId="72" fillId="5" borderId="56" xfId="0" applyFont="1" applyFill="1" applyBorder="1" applyAlignment="1">
      <alignment horizontal="center" vertical="center"/>
    </xf>
    <xf numFmtId="0" fontId="72" fillId="5" borderId="13" xfId="0" applyFont="1" applyFill="1" applyBorder="1" applyAlignment="1">
      <alignment horizontal="center" vertical="center"/>
    </xf>
    <xf numFmtId="0" fontId="72" fillId="5" borderId="41" xfId="0" applyFont="1" applyFill="1" applyBorder="1" applyAlignment="1">
      <alignment horizontal="center" vertical="center"/>
    </xf>
    <xf numFmtId="0" fontId="72" fillId="5" borderId="65" xfId="0" applyFont="1" applyFill="1" applyBorder="1" applyAlignment="1">
      <alignment horizontal="center" vertical="center"/>
    </xf>
    <xf numFmtId="0" fontId="72" fillId="5" borderId="54" xfId="0" applyFont="1" applyFill="1" applyBorder="1" applyAlignment="1">
      <alignment horizontal="center" vertical="center"/>
    </xf>
    <xf numFmtId="0" fontId="72" fillId="5" borderId="68" xfId="0" applyFont="1" applyFill="1" applyBorder="1" applyAlignment="1">
      <alignment horizontal="center" vertical="center"/>
    </xf>
    <xf numFmtId="0" fontId="72" fillId="5" borderId="73" xfId="0" applyFont="1" applyFill="1" applyBorder="1" applyAlignment="1">
      <alignment horizontal="center" vertical="center"/>
    </xf>
    <xf numFmtId="0" fontId="72" fillId="5" borderId="73" xfId="0" applyFont="1" applyFill="1" applyBorder="1" applyAlignment="1">
      <alignment horizontal="center" vertical="center" wrapText="1"/>
    </xf>
    <xf numFmtId="0" fontId="72" fillId="5" borderId="54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 wrapText="1"/>
    </xf>
    <xf numFmtId="0" fontId="72" fillId="5" borderId="45" xfId="0" applyFont="1" applyFill="1" applyBorder="1" applyAlignment="1">
      <alignment horizontal="center" vertical="center"/>
    </xf>
    <xf numFmtId="49" fontId="72" fillId="5" borderId="5" xfId="0" applyNumberFormat="1" applyFont="1" applyFill="1" applyBorder="1" applyAlignment="1">
      <alignment horizontal="center" vertical="center" wrapText="1"/>
    </xf>
    <xf numFmtId="49" fontId="72" fillId="5" borderId="10" xfId="0" applyNumberFormat="1" applyFont="1" applyFill="1" applyBorder="1" applyAlignment="1">
      <alignment horizontal="center" vertical="center" wrapText="1"/>
    </xf>
    <xf numFmtId="49" fontId="72" fillId="5" borderId="38" xfId="0" applyNumberFormat="1" applyFont="1" applyFill="1" applyBorder="1" applyAlignment="1">
      <alignment horizontal="center" vertical="center" wrapText="1"/>
    </xf>
    <xf numFmtId="167" fontId="67" fillId="5" borderId="75" xfId="0" applyNumberFormat="1" applyFont="1" applyFill="1" applyBorder="1" applyAlignment="1">
      <alignment horizontal="center" vertical="center"/>
    </xf>
    <xf numFmtId="167" fontId="67" fillId="5" borderId="7" xfId="0" applyNumberFormat="1" applyFont="1" applyFill="1" applyBorder="1" applyAlignment="1">
      <alignment horizontal="center" vertical="center"/>
    </xf>
    <xf numFmtId="167" fontId="67" fillId="5" borderId="76" xfId="0" applyNumberFormat="1" applyFont="1" applyFill="1" applyBorder="1" applyAlignment="1">
      <alignment horizontal="center" vertical="center"/>
    </xf>
    <xf numFmtId="167" fontId="67" fillId="5" borderId="10" xfId="0" applyNumberFormat="1" applyFont="1" applyFill="1" applyBorder="1" applyAlignment="1">
      <alignment horizontal="center" vertical="center"/>
    </xf>
    <xf numFmtId="167" fontId="67" fillId="5" borderId="0" xfId="0" applyNumberFormat="1" applyFont="1" applyFill="1" applyBorder="1" applyAlignment="1">
      <alignment horizontal="center" vertical="center"/>
    </xf>
    <xf numFmtId="167" fontId="67" fillId="5" borderId="9" xfId="0" applyNumberFormat="1" applyFont="1" applyFill="1" applyBorder="1" applyAlignment="1">
      <alignment horizontal="center" vertical="center"/>
    </xf>
    <xf numFmtId="167" fontId="67" fillId="5" borderId="71" xfId="0" applyNumberFormat="1" applyFont="1" applyFill="1" applyBorder="1" applyAlignment="1">
      <alignment horizontal="center" vertical="center"/>
    </xf>
    <xf numFmtId="167" fontId="67" fillId="5" borderId="47" xfId="0" applyNumberFormat="1" applyFont="1" applyFill="1" applyBorder="1" applyAlignment="1">
      <alignment horizontal="center" vertical="center"/>
    </xf>
    <xf numFmtId="167" fontId="67" fillId="5" borderId="30" xfId="0" applyNumberFormat="1" applyFont="1" applyFill="1" applyBorder="1" applyAlignment="1">
      <alignment horizontal="center" vertical="center"/>
    </xf>
    <xf numFmtId="0" fontId="67" fillId="5" borderId="17" xfId="0" applyFont="1" applyFill="1" applyBorder="1" applyAlignment="1">
      <alignment horizontal="center" vertical="center"/>
    </xf>
    <xf numFmtId="0" fontId="67" fillId="5" borderId="46" xfId="0" applyFont="1" applyFill="1" applyBorder="1" applyAlignment="1">
      <alignment horizontal="center" vertical="center"/>
    </xf>
    <xf numFmtId="1" fontId="72" fillId="0" borderId="38" xfId="0" applyNumberFormat="1" applyFont="1" applyFill="1" applyBorder="1" applyAlignment="1">
      <alignment horizontal="center" vertical="center"/>
    </xf>
    <xf numFmtId="1" fontId="72" fillId="0" borderId="39" xfId="0" applyNumberFormat="1" applyFont="1" applyFill="1" applyBorder="1" applyAlignment="1">
      <alignment horizontal="center" vertical="center"/>
    </xf>
    <xf numFmtId="1" fontId="72" fillId="0" borderId="40" xfId="0" applyNumberFormat="1" applyFont="1" applyFill="1" applyBorder="1" applyAlignment="1">
      <alignment horizontal="center" vertical="center"/>
    </xf>
    <xf numFmtId="0" fontId="72" fillId="5" borderId="53" xfId="0" applyFont="1" applyFill="1" applyBorder="1" applyAlignment="1">
      <alignment horizontal="center" vertical="center"/>
    </xf>
    <xf numFmtId="0" fontId="72" fillId="5" borderId="17" xfId="0" applyFont="1" applyFill="1" applyBorder="1" applyAlignment="1">
      <alignment horizontal="center" vertical="center"/>
    </xf>
    <xf numFmtId="0" fontId="72" fillId="5" borderId="58" xfId="0" applyFont="1" applyFill="1" applyBorder="1" applyAlignment="1">
      <alignment horizontal="center" vertical="center"/>
    </xf>
    <xf numFmtId="0" fontId="72" fillId="5" borderId="20" xfId="0" applyFont="1" applyFill="1" applyBorder="1" applyAlignment="1">
      <alignment horizontal="center" vertical="center"/>
    </xf>
    <xf numFmtId="0" fontId="73" fillId="5" borderId="0" xfId="0" applyNumberFormat="1" applyFont="1" applyFill="1" applyBorder="1" applyAlignment="1">
      <alignment horizontal="left" vertical="top" wrapText="1"/>
    </xf>
    <xf numFmtId="0" fontId="75" fillId="5" borderId="0" xfId="0" applyFont="1" applyFill="1" applyBorder="1" applyAlignment="1">
      <alignment horizontal="center"/>
    </xf>
    <xf numFmtId="0" fontId="72" fillId="5" borderId="0" xfId="0" applyNumberFormat="1" applyFont="1" applyFill="1" applyBorder="1" applyAlignment="1">
      <alignment horizontal="center" vertical="center" wrapText="1"/>
    </xf>
    <xf numFmtId="0" fontId="72" fillId="5" borderId="9" xfId="0" applyNumberFormat="1" applyFont="1" applyFill="1" applyBorder="1" applyAlignment="1">
      <alignment horizontal="center" vertical="center" wrapText="1"/>
    </xf>
    <xf numFmtId="167" fontId="166" fillId="5" borderId="69" xfId="548" applyNumberFormat="1" applyFont="1" applyFill="1" applyBorder="1" applyAlignment="1">
      <alignment horizontal="center" vertical="center" wrapText="1"/>
    </xf>
    <xf numFmtId="167" fontId="166" fillId="5" borderId="61" xfId="548" applyNumberFormat="1" applyFont="1" applyFill="1" applyBorder="1" applyAlignment="1">
      <alignment horizontal="center" vertical="center" wrapText="1"/>
    </xf>
    <xf numFmtId="167" fontId="166" fillId="5" borderId="34" xfId="548" applyNumberFormat="1" applyFont="1" applyFill="1" applyBorder="1" applyAlignment="1">
      <alignment horizontal="center" vertical="center" wrapText="1"/>
    </xf>
    <xf numFmtId="167" fontId="166" fillId="5" borderId="37" xfId="548" applyNumberFormat="1" applyFont="1" applyFill="1" applyBorder="1" applyAlignment="1">
      <alignment horizontal="center" vertical="center" wrapText="1"/>
    </xf>
    <xf numFmtId="0" fontId="72" fillId="36" borderId="55" xfId="19" applyFont="1" applyFill="1" applyBorder="1" applyAlignment="1">
      <alignment horizontal="center" vertical="center"/>
    </xf>
    <xf numFmtId="0" fontId="72" fillId="36" borderId="50" xfId="19" applyFont="1" applyFill="1" applyBorder="1" applyAlignment="1">
      <alignment horizontal="center" vertical="center"/>
    </xf>
    <xf numFmtId="0" fontId="72" fillId="36" borderId="52" xfId="19" applyFont="1" applyFill="1" applyBorder="1" applyAlignment="1">
      <alignment horizontal="center" vertical="center"/>
    </xf>
    <xf numFmtId="0" fontId="73" fillId="0" borderId="0" xfId="19" applyFont="1" applyFill="1" applyAlignment="1">
      <alignment horizontal="left" vertical="center" wrapText="1"/>
    </xf>
    <xf numFmtId="0" fontId="73" fillId="5" borderId="0" xfId="19" applyFont="1" applyFill="1" applyAlignment="1">
      <alignment horizontal="left" vertical="center" wrapText="1"/>
    </xf>
    <xf numFmtId="0" fontId="89" fillId="0" borderId="0" xfId="19" applyFont="1" applyFill="1" applyBorder="1" applyAlignment="1">
      <alignment horizontal="center" vertical="center"/>
    </xf>
    <xf numFmtId="0" fontId="73" fillId="0" borderId="0" xfId="19" applyFont="1" applyFill="1" applyBorder="1" applyAlignment="1">
      <alignment horizontal="right"/>
    </xf>
    <xf numFmtId="0" fontId="72" fillId="0" borderId="1" xfId="19" applyFont="1" applyFill="1" applyBorder="1" applyAlignment="1">
      <alignment horizontal="center" vertical="center"/>
    </xf>
    <xf numFmtId="0" fontId="72" fillId="0" borderId="31" xfId="19" applyFont="1" applyFill="1" applyBorder="1" applyAlignment="1">
      <alignment horizontal="center" vertical="center"/>
    </xf>
    <xf numFmtId="0" fontId="72" fillId="0" borderId="55" xfId="19" applyFont="1" applyFill="1" applyBorder="1" applyAlignment="1">
      <alignment horizontal="center" vertical="center"/>
    </xf>
    <xf numFmtId="0" fontId="72" fillId="0" borderId="50" xfId="19" applyFont="1" applyFill="1" applyBorder="1" applyAlignment="1">
      <alignment horizontal="center" vertical="center"/>
    </xf>
    <xf numFmtId="0" fontId="72" fillId="0" borderId="52" xfId="19" applyFont="1" applyFill="1" applyBorder="1" applyAlignment="1">
      <alignment horizontal="center" vertical="center"/>
    </xf>
    <xf numFmtId="0" fontId="72" fillId="36" borderId="9" xfId="19" applyFont="1" applyFill="1" applyBorder="1" applyAlignment="1">
      <alignment horizontal="center" vertical="center"/>
    </xf>
    <xf numFmtId="0" fontId="158" fillId="0" borderId="0" xfId="557" applyFont="1" applyFill="1" applyAlignment="1">
      <alignment horizontal="left" vertical="center" wrapText="1"/>
    </xf>
    <xf numFmtId="49" fontId="158" fillId="0" borderId="0" xfId="557" applyNumberFormat="1" applyFont="1" applyFill="1" applyAlignment="1">
      <alignment horizontal="left" vertical="center" wrapText="1"/>
    </xf>
    <xf numFmtId="0" fontId="168" fillId="0" borderId="0" xfId="557" applyFont="1" applyFill="1" applyBorder="1" applyAlignment="1">
      <alignment horizontal="center" vertical="center" wrapText="1"/>
    </xf>
    <xf numFmtId="0" fontId="157" fillId="0" borderId="0" xfId="557" applyFont="1" applyFill="1" applyBorder="1" applyAlignment="1">
      <alignment horizontal="right" wrapText="1"/>
    </xf>
    <xf numFmtId="0" fontId="166" fillId="0" borderId="20" xfId="557" applyFont="1" applyFill="1" applyBorder="1" applyAlignment="1">
      <alignment horizontal="center" vertical="center" wrapText="1"/>
    </xf>
    <xf numFmtId="0" fontId="166" fillId="0" borderId="58" xfId="557" applyFont="1" applyFill="1" applyBorder="1" applyAlignment="1">
      <alignment horizontal="center" vertical="center" wrapText="1"/>
    </xf>
    <xf numFmtId="0" fontId="173" fillId="0" borderId="0" xfId="557" applyFont="1" applyFill="1" applyAlignment="1">
      <alignment horizontal="left" vertical="center" wrapText="1"/>
    </xf>
    <xf numFmtId="167" fontId="51" fillId="0" borderId="0" xfId="0" applyNumberFormat="1" applyFont="1" applyFill="1" applyBorder="1" applyAlignment="1">
      <alignment horizontal="left"/>
    </xf>
    <xf numFmtId="0" fontId="57" fillId="40" borderId="0" xfId="0" applyFont="1" applyFill="1" applyBorder="1" applyAlignment="1">
      <alignment horizontal="center"/>
    </xf>
    <xf numFmtId="0" fontId="57" fillId="5" borderId="0" xfId="0" applyFont="1" applyFill="1" applyBorder="1" applyAlignment="1">
      <alignment horizontal="center"/>
    </xf>
    <xf numFmtId="166" fontId="52" fillId="0" borderId="0" xfId="0" applyNumberFormat="1" applyFont="1" applyFill="1" applyBorder="1" applyAlignment="1">
      <alignment horizontal="center"/>
    </xf>
    <xf numFmtId="166" fontId="52" fillId="40" borderId="0" xfId="0" applyNumberFormat="1" applyFont="1" applyFill="1" applyBorder="1" applyAlignment="1">
      <alignment horizontal="center"/>
    </xf>
    <xf numFmtId="166" fontId="52" fillId="5" borderId="0" xfId="0" applyNumberFormat="1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right" wrapText="1"/>
    </xf>
    <xf numFmtId="0" fontId="65" fillId="0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166" fontId="55" fillId="0" borderId="0" xfId="0" applyNumberFormat="1" applyFont="1" applyFill="1" applyBorder="1" applyAlignment="1">
      <alignment horizontal="center" vertical="center" wrapText="1"/>
    </xf>
    <xf numFmtId="167" fontId="163" fillId="0" borderId="0" xfId="0" applyNumberFormat="1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center"/>
    </xf>
    <xf numFmtId="168" fontId="99" fillId="0" borderId="0" xfId="0" applyNumberFormat="1" applyFont="1" applyFill="1" applyBorder="1"/>
    <xf numFmtId="166" fontId="55" fillId="0" borderId="0" xfId="0" applyNumberFormat="1" applyFont="1" applyFill="1" applyBorder="1" applyAlignment="1">
      <alignment horizontal="center"/>
    </xf>
    <xf numFmtId="166" fontId="56" fillId="0" borderId="0" xfId="0" applyNumberFormat="1" applyFont="1" applyFill="1" applyBorder="1"/>
    <xf numFmtId="166" fontId="56" fillId="0" borderId="0" xfId="0" applyNumberFormat="1" applyFont="1" applyFill="1" applyBorder="1" applyAlignment="1">
      <alignment horizontal="right"/>
    </xf>
    <xf numFmtId="166" fontId="99" fillId="0" borderId="0" xfId="0" applyNumberFormat="1" applyFont="1" applyFill="1" applyBorder="1"/>
    <xf numFmtId="14" fontId="65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left" wrapText="1"/>
    </xf>
    <xf numFmtId="4" fontId="51" fillId="0" borderId="0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2" fontId="51" fillId="0" borderId="0" xfId="0" applyNumberFormat="1" applyFont="1" applyFill="1" applyBorder="1" applyAlignment="1">
      <alignment horizontal="center" vertical="center"/>
    </xf>
    <xf numFmtId="2" fontId="99" fillId="0" borderId="0" xfId="0" applyNumberFormat="1" applyFont="1" applyFill="1" applyBorder="1" applyAlignment="1">
      <alignment horizontal="center"/>
    </xf>
    <xf numFmtId="0" fontId="63" fillId="0" borderId="0" xfId="0" applyFont="1" applyFill="1" applyBorder="1" applyAlignment="1">
      <alignment horizontal="left" vertical="center"/>
    </xf>
    <xf numFmtId="166" fontId="51" fillId="0" borderId="0" xfId="0" applyNumberFormat="1" applyFont="1" applyFill="1" applyBorder="1" applyAlignment="1">
      <alignment horizontal="center"/>
    </xf>
    <xf numFmtId="167" fontId="51" fillId="0" borderId="0" xfId="0" applyNumberFormat="1" applyFont="1" applyFill="1" applyBorder="1" applyAlignment="1">
      <alignment horizontal="center"/>
    </xf>
    <xf numFmtId="0" fontId="86" fillId="0" borderId="0" xfId="0" applyFont="1" applyFill="1" applyBorder="1"/>
    <xf numFmtId="4" fontId="53" fillId="0" borderId="0" xfId="0" applyNumberFormat="1" applyFont="1" applyFill="1" applyBorder="1" applyAlignment="1">
      <alignment horizontal="center" vertical="center"/>
    </xf>
    <xf numFmtId="2" fontId="53" fillId="0" borderId="0" xfId="0" applyNumberFormat="1" applyFont="1" applyFill="1" applyBorder="1" applyAlignment="1">
      <alignment horizontal="center" vertical="center"/>
    </xf>
    <xf numFmtId="169" fontId="51" fillId="0" borderId="0" xfId="0" applyNumberFormat="1" applyFont="1" applyFill="1" applyBorder="1" applyAlignment="1">
      <alignment horizontal="center" vertical="center"/>
    </xf>
    <xf numFmtId="167" fontId="53" fillId="0" borderId="0" xfId="0" applyNumberFormat="1" applyFont="1" applyFill="1" applyBorder="1" applyAlignment="1">
      <alignment horizontal="center" vertical="center"/>
    </xf>
    <xf numFmtId="167" fontId="99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center" wrapText="1"/>
    </xf>
    <xf numFmtId="173" fontId="51" fillId="0" borderId="0" xfId="0" applyNumberFormat="1" applyFont="1" applyFill="1" applyBorder="1"/>
    <xf numFmtId="0" fontId="64" fillId="0" borderId="0" xfId="0" applyFont="1" applyFill="1" applyBorder="1" applyAlignment="1">
      <alignment horizontal="right"/>
    </xf>
    <xf numFmtId="2" fontId="64" fillId="0" borderId="0" xfId="0" applyNumberFormat="1" applyFont="1" applyFill="1" applyBorder="1" applyAlignment="1">
      <alignment horizontal="center"/>
    </xf>
    <xf numFmtId="0" fontId="51" fillId="0" borderId="19" xfId="0" applyFont="1" applyFill="1" applyBorder="1" applyAlignment="1">
      <alignment vertical="center"/>
    </xf>
    <xf numFmtId="0" fontId="55" fillId="0" borderId="19" xfId="0" applyFont="1" applyFill="1" applyBorder="1" applyAlignment="1">
      <alignment vertical="center"/>
    </xf>
    <xf numFmtId="0" fontId="55" fillId="0" borderId="68" xfId="0" applyFont="1" applyFill="1" applyBorder="1" applyAlignment="1">
      <alignment vertical="center"/>
    </xf>
  </cellXfs>
  <cellStyles count="558">
    <cellStyle name="20% - Акцент1" xfId="241"/>
    <cellStyle name="20% - Акцент2" xfId="242"/>
    <cellStyle name="20% - Акцент3" xfId="243"/>
    <cellStyle name="20% - Акцент4" xfId="244"/>
    <cellStyle name="20% - Акцент5" xfId="245"/>
    <cellStyle name="20% - Акцент6" xfId="246"/>
    <cellStyle name="40% - Акцент1" xfId="247"/>
    <cellStyle name="40% - Акцент2" xfId="248"/>
    <cellStyle name="40% - Акцент3" xfId="249"/>
    <cellStyle name="40% - Акцент4" xfId="250"/>
    <cellStyle name="40% - Акцент5" xfId="251"/>
    <cellStyle name="40% - Акцент6" xfId="252"/>
    <cellStyle name="60% - Акцент1" xfId="253"/>
    <cellStyle name="60% - Акцент2" xfId="254"/>
    <cellStyle name="60% - Акцент3" xfId="255"/>
    <cellStyle name="60% - Акцент4" xfId="256"/>
    <cellStyle name="60% - Акцент5" xfId="257"/>
    <cellStyle name="60% - Акцент6" xfId="258"/>
    <cellStyle name="Comma" xfId="284"/>
    <cellStyle name="Comma [0]" xfId="285"/>
    <cellStyle name="Currency" xfId="268"/>
    <cellStyle name="Currency [0]" xfId="269"/>
    <cellStyle name="Normal" xfId="287"/>
    <cellStyle name="Percent" xfId="281"/>
    <cellStyle name="Акцент1 2" xfId="259"/>
    <cellStyle name="Акцент2 2" xfId="260"/>
    <cellStyle name="Акцент3 2" xfId="261"/>
    <cellStyle name="Акцент4 2" xfId="262"/>
    <cellStyle name="Акцент5 2" xfId="263"/>
    <cellStyle name="Акцент6 2" xfId="264"/>
    <cellStyle name="Ввод  2" xfId="265"/>
    <cellStyle name="Вывод 2" xfId="266"/>
    <cellStyle name="Вычисление 2" xfId="267"/>
    <cellStyle name="Гиперссылка" xfId="550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2 2" xfId="271"/>
    <cellStyle name="Заголовок 3 2" xfId="272"/>
    <cellStyle name="Заголовок 4 2" xfId="273"/>
    <cellStyle name="Итог 2" xfId="274"/>
    <cellStyle name="Контрольная ячейка 2" xfId="275"/>
    <cellStyle name="Название 2" xfId="276"/>
    <cellStyle name="Нейтральный 2" xfId="277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 2 2" xfId="549"/>
    <cellStyle name="Обычный 3 2 2 2 3 2 2 2 2 2 4 2 2 2 2 2 3 4 6 2 2 2 2" xfId="557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48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51"/>
    <cellStyle name="Обычный 7 2 3 3 2 2 2 2" xfId="554"/>
    <cellStyle name="Обычный 7 2 3 3 2 2 3 2" xfId="552"/>
    <cellStyle name="Обычный 7 2 3 3 2 2 3 2 2" xfId="556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553"/>
    <cellStyle name="Обычный 7 2 5 4 2 2" xfId="555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ояснение 2" xfId="279"/>
    <cellStyle name="Примечание 2" xfId="280"/>
    <cellStyle name="Процентный 2" xfId="20"/>
    <cellStyle name="Связанная ячейка 2" xfId="282"/>
    <cellStyle name="Текст предупреждения 2" xfId="283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4" xfId="480"/>
    <cellStyle name="Хороший 2" xfId="2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D284B1"/>
      <color rgb="FFECFD83"/>
      <color rgb="FF8B3180"/>
      <color rgb="FFC45C97"/>
      <color rgb="FF47375B"/>
      <color rgb="FFF7A209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60440797865E-2"/>
          <c:y val="0.18291482163195963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2.8814462106646357E-2"/>
                  <c:y val="4.4746962574876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06976710211684E-2"/>
                  <c:y val="4.6391256767896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706814330297023E-2"/>
                  <c:y val="5.4421206510402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254487036959748E-2"/>
                  <c:y val="-4.2543702075374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81061956928266E-2"/>
                  <c:y val="-5.0827769275028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0755945970256881E-4"/>
                  <c:y val="1.6769190802317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4157958327819626E-2"/>
                  <c:y val="-5.005185247527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2007075646066489E-2"/>
                  <c:y val="-3.5240304043756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059210131312851E-2"/>
                  <c:y val="4.444895083122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диаграмма!$BL$27:$BQ$27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 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диаграмма!$BL$28:$BQ$28</c:f>
              <c:numCache>
                <c:formatCode>#,##0</c:formatCode>
                <c:ptCount val="6"/>
                <c:pt idx="0">
                  <c:v>2921</c:v>
                </c:pt>
                <c:pt idx="1">
                  <c:v>2855</c:v>
                </c:pt>
                <c:pt idx="2">
                  <c:v>3361</c:v>
                </c:pt>
                <c:pt idx="3">
                  <c:v>3448</c:v>
                </c:pt>
                <c:pt idx="4">
                  <c:v>2849</c:v>
                </c:pt>
                <c:pt idx="5">
                  <c:v>2057</c:v>
                </c:pt>
              </c:numCache>
            </c:numRef>
          </c:val>
          <c:smooth val="0"/>
          <c:extLst/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6098091181524591E-2"/>
                  <c:y val="-4.6927860252006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692861333277575E-2"/>
                  <c:y val="-4.0375043241451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250796908727528E-2"/>
                  <c:y val="-4.7522042532416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051794104648757E-2"/>
                  <c:y val="3.86832937385978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0158256856742888E-2"/>
                  <c:y val="4.7363145229113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087530017746736E-2"/>
                  <c:y val="-6.008388775367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8563243560248974E-2"/>
                  <c:y val="4.24231110379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133179874067589E-2"/>
                  <c:y val="-5.736036272626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358887135635815E-2"/>
                  <c:y val="-6.68400564043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>
                    <a:solidFill>
                      <a:srgbClr val="FF0000"/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диаграмма!$BL$27:$BQ$27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 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диаграмма!$BL$29:$BQ$29</c:f>
              <c:numCache>
                <c:formatCode>#,##0</c:formatCode>
                <c:ptCount val="6"/>
                <c:pt idx="0">
                  <c:v>2920</c:v>
                </c:pt>
                <c:pt idx="1">
                  <c:v>2969</c:v>
                </c:pt>
                <c:pt idx="2">
                  <c:v>3789</c:v>
                </c:pt>
                <c:pt idx="3">
                  <c:v>3348</c:v>
                </c:pt>
                <c:pt idx="4">
                  <c:v>2587</c:v>
                </c:pt>
                <c:pt idx="5">
                  <c:v>2109</c:v>
                </c:pt>
              </c:numCache>
            </c:numRef>
          </c:val>
          <c:smooth val="0"/>
          <c:extLst/>
        </c:ser>
        <c:ser>
          <c:idx val="2"/>
          <c:order val="2"/>
          <c:tx>
            <c:strRef>
              <c:f>диаграмма!$G$30</c:f>
              <c:strCache>
                <c:ptCount val="1"/>
                <c:pt idx="0">
                  <c:v>Отток</c:v>
                </c:pt>
              </c:strCache>
            </c:strRef>
          </c:tx>
          <c:cat>
            <c:strRef>
              <c:f>диаграмма!$BL$27:$BQ$27</c:f>
              <c:strCache>
                <c:ptCount val="6"/>
                <c:pt idx="0">
                  <c:v>1 кв. 2019</c:v>
                </c:pt>
                <c:pt idx="1">
                  <c:v>2 кв. 2019</c:v>
                </c:pt>
                <c:pt idx="2">
                  <c:v>3 кв. 2019</c:v>
                </c:pt>
                <c:pt idx="3">
                  <c:v>4 кв. 2019 </c:v>
                </c:pt>
                <c:pt idx="4">
                  <c:v>1 кв. 2020</c:v>
                </c:pt>
                <c:pt idx="5">
                  <c:v>2 кв. 2020</c:v>
                </c:pt>
              </c:strCache>
            </c:strRef>
          </c:cat>
          <c:val>
            <c:numRef>
              <c:f>диаграмма!$BL$30:$BQ$30</c:f>
              <c:numCache>
                <c:formatCode>#,##0</c:formatCode>
                <c:ptCount val="6"/>
                <c:pt idx="0">
                  <c:v>1</c:v>
                </c:pt>
                <c:pt idx="1">
                  <c:v>-114</c:v>
                </c:pt>
                <c:pt idx="2">
                  <c:v>-428</c:v>
                </c:pt>
                <c:pt idx="3">
                  <c:v>100</c:v>
                </c:pt>
                <c:pt idx="4">
                  <c:v>262</c:v>
                </c:pt>
                <c:pt idx="5">
                  <c:v>-52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65632"/>
        <c:axId val="156866192"/>
        <c:extLst/>
      </c:lineChart>
      <c:catAx>
        <c:axId val="1568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156866192"/>
        <c:crosses val="autoZero"/>
        <c:auto val="1"/>
        <c:lblAlgn val="ctr"/>
        <c:lblOffset val="100"/>
        <c:noMultiLvlLbl val="0"/>
      </c:catAx>
      <c:valAx>
        <c:axId val="156866192"/>
        <c:scaling>
          <c:orientation val="minMax"/>
          <c:min val="2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6865632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34955761101815"/>
          <c:h val="5.241043195587862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диаграмма!$E$104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94770772558918E-2"/>
                  <c:y val="2.99804305283756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152936245853177E-2"/>
                  <c:y val="-5.4559686888454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351003864522485E-2"/>
                  <c:y val="-4.516634050880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диаграмма!$E$105:$E$116</c:f>
              <c:numCache>
                <c:formatCode>#\ ##0.0</c:formatCode>
                <c:ptCount val="12"/>
                <c:pt idx="0">
                  <c:v>12876.03</c:v>
                </c:pt>
                <c:pt idx="1">
                  <c:v>13572.75</c:v>
                </c:pt>
                <c:pt idx="2">
                  <c:v>13399.76</c:v>
                </c:pt>
                <c:pt idx="3">
                  <c:v>13930.75</c:v>
                </c:pt>
                <c:pt idx="4">
                  <c:v>14351.67</c:v>
                </c:pt>
                <c:pt idx="5">
                  <c:v>15107.03</c:v>
                </c:pt>
                <c:pt idx="6">
                  <c:v>13767.73</c:v>
                </c:pt>
                <c:pt idx="7">
                  <c:v>13429.2</c:v>
                </c:pt>
                <c:pt idx="8">
                  <c:v>12523.875</c:v>
                </c:pt>
                <c:pt idx="9">
                  <c:v>12323.151956521739</c:v>
                </c:pt>
                <c:pt idx="10">
                  <c:v>11249.21</c:v>
                </c:pt>
                <c:pt idx="11">
                  <c:v>10833.291052631579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2378562020829E-2"/>
                  <c:y val="3.467710371819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069267192441694E-2"/>
                  <c:y val="-3.5772994129158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916545368010302E-2"/>
                  <c:y val="3.15459882583169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434672917933968E-2"/>
                  <c:y val="3.4677103718199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3467291793403E-2"/>
                  <c:y val="3.4677103718199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43763612324592E-2"/>
                  <c:y val="4.0939334637964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640334283930519E-2"/>
                  <c:y val="-3.7338551859099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458379894716016E-2"/>
                  <c:y val="4.4070450097847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диаграмма!$F$105:$F$116</c:f>
              <c:numCache>
                <c:formatCode>#\ ##0.0</c:formatCode>
                <c:ptCount val="12"/>
                <c:pt idx="0">
                  <c:v>11451.94</c:v>
                </c:pt>
                <c:pt idx="1">
                  <c:v>12646.5</c:v>
                </c:pt>
                <c:pt idx="2">
                  <c:v>13056.307142857142</c:v>
                </c:pt>
                <c:pt idx="3">
                  <c:v>12815.125</c:v>
                </c:pt>
                <c:pt idx="4">
                  <c:v>11995.116666666667</c:v>
                </c:pt>
                <c:pt idx="5">
                  <c:v>11967.25</c:v>
                </c:pt>
                <c:pt idx="6">
                  <c:v>13458.585652173913</c:v>
                </c:pt>
                <c:pt idx="7">
                  <c:v>15677.976428571428</c:v>
                </c:pt>
                <c:pt idx="8">
                  <c:v>17668.097619047618</c:v>
                </c:pt>
                <c:pt idx="9">
                  <c:v>17107.61</c:v>
                </c:pt>
                <c:pt idx="10">
                  <c:v>15195.24</c:v>
                </c:pt>
                <c:pt idx="11">
                  <c:v>16151.424999999999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851672413703384E-2"/>
                  <c:y val="-3.919330631616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48361263936225E-2"/>
                  <c:y val="4.8627825631385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775475419793008E-2"/>
                  <c:y val="4.1518714270305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511548668392268E-2"/>
                  <c:y val="4.1768710418047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688647553227417E-2"/>
                  <c:y val="-3.761517481547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281829272246756E-2"/>
                  <c:y val="-4.0490870148080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898519208641743E-2"/>
                  <c:y val="-2.9973106244423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4985067041336791E-2"/>
                  <c:y val="-2.952965670543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4586049799069316E-2"/>
                  <c:y val="-2.880643696873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520193859334181E-2"/>
                  <c:y val="-3.6001766465262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083946036339281E-2"/>
                  <c:y val="-2.127518354440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677275283793299E-2"/>
                  <c:y val="2.2794759005024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диаграмма!$G$105:$G$116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11870.39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481328"/>
        <c:axId val="162481888"/>
      </c:lineChart>
      <c:catAx>
        <c:axId val="16248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48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81888"/>
        <c:scaling>
          <c:orientation val="minMax"/>
          <c:max val="17700"/>
          <c:min val="8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48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0092512"/>
        <c:axId val="160093072"/>
        <c:axId val="0"/>
      </c:bar3DChart>
      <c:catAx>
        <c:axId val="16009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0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009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3563767246"/>
          <c:y val="0.15980617869968136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диаграмма!$K$105:$K$116</c:f>
              <c:numCache>
                <c:formatCode>#\ ##0.0</c:formatCode>
                <c:ptCount val="12"/>
                <c:pt idx="0">
                  <c:v>1094.45</c:v>
                </c:pt>
                <c:pt idx="1">
                  <c:v>1022.45</c:v>
                </c:pt>
                <c:pt idx="2">
                  <c:v>987.33</c:v>
                </c:pt>
                <c:pt idx="3">
                  <c:v>970.55</c:v>
                </c:pt>
                <c:pt idx="4">
                  <c:v>980.3</c:v>
                </c:pt>
                <c:pt idx="5">
                  <c:v>985.05</c:v>
                </c:pt>
                <c:pt idx="6">
                  <c:v>931.14</c:v>
                </c:pt>
                <c:pt idx="7">
                  <c:v>918.09</c:v>
                </c:pt>
                <c:pt idx="8">
                  <c:v>1012.65</c:v>
                </c:pt>
                <c:pt idx="9">
                  <c:v>1492.18</c:v>
                </c:pt>
                <c:pt idx="10">
                  <c:v>1141.2</c:v>
                </c:pt>
                <c:pt idx="11">
                  <c:v>1246.72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6576403806714E-2"/>
                  <c:y val="-3.934928149143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629522280153317E-2"/>
                  <c:y val="-3.8027457928784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965235021761139E-2"/>
                  <c:y val="-4.3918147061126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88695476779283E-2"/>
                  <c:y val="-4.7492183293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137277082141796E-2"/>
                  <c:y val="-3.511273578600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5987155435464229E-2"/>
                  <c:y val="-3.4100241656101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69682799206443E-2"/>
                  <c:y val="-4.438973238132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4598868011931098E-2"/>
                  <c:y val="3.5829730678515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6808286613733114E-2"/>
                  <c:y val="-3.5148950130185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888494262682135E-2"/>
                  <c:y val="-4.9833067850236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8274963130158329E-2"/>
                  <c:y val="-4.6625169288745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368958692502987E-2"/>
                  <c:y val="-4.2668780844432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диаграмма!$L$105:$L$116</c:f>
              <c:numCache>
                <c:formatCode>#\ ##0.0</c:formatCode>
                <c:ptCount val="12"/>
                <c:pt idx="0">
                  <c:v>1331.18</c:v>
                </c:pt>
                <c:pt idx="1">
                  <c:v>1443.15</c:v>
                </c:pt>
                <c:pt idx="2">
                  <c:v>1530.71</c:v>
                </c:pt>
                <c:pt idx="3">
                  <c:v>1389.3</c:v>
                </c:pt>
                <c:pt idx="4">
                  <c:v>1330.2380952380952</c:v>
                </c:pt>
                <c:pt idx="5">
                  <c:v>1443.85</c:v>
                </c:pt>
                <c:pt idx="6">
                  <c:v>1544</c:v>
                </c:pt>
                <c:pt idx="7">
                  <c:v>1453.4285714285713</c:v>
                </c:pt>
                <c:pt idx="8">
                  <c:v>1601.0952380952381</c:v>
                </c:pt>
                <c:pt idx="9">
                  <c:v>1729.5454545454545</c:v>
                </c:pt>
                <c:pt idx="10">
                  <c:v>1767.7619047619048</c:v>
                </c:pt>
                <c:pt idx="11">
                  <c:v>1903.61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70529225746691E-2"/>
                  <c:y val="-4.651013548957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92155468351542E-2"/>
                  <c:y val="-4.0847649981972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217998297688517E-2"/>
                  <c:y val="-5.48212169269367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91842190976183E-2"/>
                  <c:y val="-3.52224439463196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26453620462304E-2"/>
                  <c:y val="-3.73343260324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238641946160273E-2"/>
                  <c:y val="-3.2896792125296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9925615607922E-2"/>
                  <c:y val="-3.912552912594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816552505963645E-2"/>
                  <c:y val="-5.2403195314169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8845081134481373E-3"/>
                  <c:y val="-6.31811003672614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9702502790956308E-2"/>
                  <c:y val="-4.6640915781077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25656460477841E-2"/>
                  <c:y val="3.0105562169816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диаграмма!$M$105:$M$116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2108.91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096432"/>
        <c:axId val="160096992"/>
      </c:lineChart>
      <c:catAx>
        <c:axId val="16009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09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6992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0096432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870839289360821E-2"/>
                  <c:y val="-4.8583395835754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308127658673118E-2"/>
                  <c:y val="-3.8995693795054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7176339965607E-2"/>
                  <c:y val="-5.5657171203309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454907717352871E-2"/>
                  <c:y val="-5.4621782220017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898860202700021E-2"/>
                  <c:y val="-4.2404508849884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84959039923806E-2"/>
                  <c:y val="-4.774610277897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744279993962588E-2"/>
                  <c:y val="4.9945596484370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011613127319867E-2"/>
                  <c:y val="-4.1464637402767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0935177704184564E-2"/>
                  <c:y val="4.23507600646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9777037405332354E-2"/>
                  <c:y val="3.5265626485532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9156182578508575E-2"/>
                  <c:y val="6.4885171608759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51555078086851E-2"/>
                  <c:y val="-5.901144058396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диаграмма!$H$105:$H$116</c:f>
              <c:numCache>
                <c:formatCode>#\ ##0.0</c:formatCode>
                <c:ptCount val="12"/>
                <c:pt idx="0">
                  <c:v>991.6</c:v>
                </c:pt>
                <c:pt idx="1">
                  <c:v>988.25</c:v>
                </c:pt>
                <c:pt idx="2">
                  <c:v>954.57</c:v>
                </c:pt>
                <c:pt idx="3">
                  <c:v>924.16</c:v>
                </c:pt>
                <c:pt idx="4">
                  <c:v>904.29</c:v>
                </c:pt>
                <c:pt idx="5">
                  <c:v>884.9</c:v>
                </c:pt>
                <c:pt idx="6">
                  <c:v>831.84</c:v>
                </c:pt>
                <c:pt idx="7">
                  <c:v>805.11</c:v>
                </c:pt>
                <c:pt idx="8">
                  <c:v>803.98</c:v>
                </c:pt>
                <c:pt idx="9">
                  <c:v>830.32</c:v>
                </c:pt>
                <c:pt idx="10">
                  <c:v>846.14</c:v>
                </c:pt>
                <c:pt idx="11">
                  <c:v>790.35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4"/>
              <c:layout>
                <c:manualLayout>
                  <c:x val="-3.4909128037574073E-2"/>
                  <c:y val="-6.0958875167700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956477346378883E-2"/>
                  <c:y val="-4.754286257566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7757999573829583E-2"/>
                  <c:y val="-7.3818176056114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594238872690556E-2"/>
                      <c:h val="7.3727957766004396E-2"/>
                    </c:manualLayout>
                  </c15:layout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диаграмма!$I$105:$I$116</c:f>
              <c:numCache>
                <c:formatCode>#\ ##0.0</c:formatCode>
                <c:ptCount val="12"/>
                <c:pt idx="0">
                  <c:v>806.77</c:v>
                </c:pt>
                <c:pt idx="1">
                  <c:v>817.9</c:v>
                </c:pt>
                <c:pt idx="2">
                  <c:v>843.4</c:v>
                </c:pt>
                <c:pt idx="3">
                  <c:v>886.3</c:v>
                </c:pt>
                <c:pt idx="4">
                  <c:v>832.33333333333337</c:v>
                </c:pt>
                <c:pt idx="5">
                  <c:v>808.2</c:v>
                </c:pt>
                <c:pt idx="6">
                  <c:v>845.71428571428567</c:v>
                </c:pt>
                <c:pt idx="7">
                  <c:v>859.14285714285711</c:v>
                </c:pt>
                <c:pt idx="8">
                  <c:v>943.90476190476193</c:v>
                </c:pt>
                <c:pt idx="9">
                  <c:v>897.26086956521738</c:v>
                </c:pt>
                <c:pt idx="10">
                  <c:v>901.23809523809518</c:v>
                </c:pt>
                <c:pt idx="11">
                  <c:v>921.06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658033756248292E-2"/>
                  <c:y val="5.4679758723049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462465928563212E-2"/>
                  <c:y val="5.0596061819295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384663192193978E-2"/>
                  <c:y val="4.1548968445960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530036072140704E-2"/>
                  <c:y val="3.9643709654151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29857254311202E-2"/>
                  <c:y val="4.748857483614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031381236071776E-2"/>
                  <c:y val="-4.3174471546433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945488814440301E-2"/>
                  <c:y val="1.8664002372551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4206488336480808E-2"/>
                  <c:y val="2.6176099758722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644658407568278E-2"/>
                  <c:y val="3.8591987081385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5176649326010516E-2"/>
                  <c:y val="4.107848529155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9510562547263839E-2"/>
                  <c:y val="3.8040467452762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1267213498030024E-2"/>
                  <c:y val="2.990068287122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диаграмма!$J$105:$J$116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85312"/>
        <c:axId val="163785872"/>
      </c:lineChart>
      <c:catAx>
        <c:axId val="1637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8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85872"/>
        <c:scaling>
          <c:orientation val="minMax"/>
          <c:max val="1050"/>
          <c:min val="7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85312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9092356691443E-2"/>
                  <c:y val="4.3420344726548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36368241628918E-2"/>
                  <c:y val="-4.5268018970231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534502297093762E-2"/>
                  <c:y val="5.4506390188646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>
                    <a:solidFill>
                      <a:srgbClr val="FF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диаграмма!$Q$105:$Q$116</c:f>
              <c:numCache>
                <c:formatCode>#\ ##0.0</c:formatCode>
                <c:ptCount val="12"/>
                <c:pt idx="0">
                  <c:v>17.170000000000002</c:v>
                </c:pt>
                <c:pt idx="1">
                  <c:v>16.66</c:v>
                </c:pt>
                <c:pt idx="2">
                  <c:v>16.47</c:v>
                </c:pt>
                <c:pt idx="3">
                  <c:v>16.600000000000001</c:v>
                </c:pt>
                <c:pt idx="4">
                  <c:v>16.47</c:v>
                </c:pt>
                <c:pt idx="5">
                  <c:v>16.52</c:v>
                </c:pt>
                <c:pt idx="6">
                  <c:v>15.71</c:v>
                </c:pt>
                <c:pt idx="7">
                  <c:v>15.01</c:v>
                </c:pt>
                <c:pt idx="8">
                  <c:v>14.26</c:v>
                </c:pt>
                <c:pt idx="9">
                  <c:v>14.58</c:v>
                </c:pt>
                <c:pt idx="10">
                  <c:v>14.37</c:v>
                </c:pt>
                <c:pt idx="11">
                  <c:v>14.7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705322177898413E-2"/>
                  <c:y val="5.0811041701280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534502297093762E-2"/>
                  <c:y val="4.3420344726548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705322177898455E-2"/>
                  <c:y val="4.342034472654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534502297093762E-2"/>
                  <c:y val="-6.7440109894426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диаграмма!$R$105:$R$116</c:f>
              <c:numCache>
                <c:formatCode>#\ ##0.0</c:formatCode>
                <c:ptCount val="12"/>
                <c:pt idx="0">
                  <c:v>15.61</c:v>
                </c:pt>
                <c:pt idx="1">
                  <c:v>15.806250000000002</c:v>
                </c:pt>
                <c:pt idx="2">
                  <c:v>15.32</c:v>
                </c:pt>
                <c:pt idx="3">
                  <c:v>15.042000000000002</c:v>
                </c:pt>
                <c:pt idx="4">
                  <c:v>14.62547619047619</c:v>
                </c:pt>
                <c:pt idx="5">
                  <c:v>14.995750000000001</c:v>
                </c:pt>
                <c:pt idx="6">
                  <c:v>15.745217391304347</c:v>
                </c:pt>
                <c:pt idx="7">
                  <c:v>17.137857142857143</c:v>
                </c:pt>
                <c:pt idx="8">
                  <c:v>18.169999999999998</c:v>
                </c:pt>
                <c:pt idx="9">
                  <c:v>17.624565217391304</c:v>
                </c:pt>
                <c:pt idx="10">
                  <c:v>17.179523809523808</c:v>
                </c:pt>
                <c:pt idx="11">
                  <c:v>17.11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1290732118300774E-2"/>
                  <c:y val="4.7115693213914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803191760714679E-2"/>
                  <c:y val="4.342034472654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0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диаграмма!$S$105:$S$116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14.92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789792"/>
        <c:axId val="219397312"/>
      </c:lineChart>
      <c:catAx>
        <c:axId val="1637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39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397312"/>
        <c:scaling>
          <c:orientation val="minMax"/>
          <c:max val="20.5"/>
          <c:min val="13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378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2781333329487"/>
          <c:y val="0.18749019635986355"/>
          <c:w val="0.88512990564512517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диаграмма!$N$104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13802100074834E-2"/>
                  <c:y val="-5.0372338993541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23904048225014E-2"/>
                  <c:y val="-4.0414025382983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9359820377439E-2"/>
                  <c:y val="-5.0372338993541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39359820377439E-2"/>
                  <c:y val="-4.7052901123355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393598203774438E-2"/>
                  <c:y val="-5.369177686372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диаграмма!$N$105:$N$116</c:f>
              <c:numCache>
                <c:formatCode>#\ ##0.0</c:formatCode>
                <c:ptCount val="12"/>
                <c:pt idx="0">
                  <c:v>1331.67</c:v>
                </c:pt>
                <c:pt idx="1">
                  <c:v>1331.53</c:v>
                </c:pt>
                <c:pt idx="2">
                  <c:v>1324.66</c:v>
                </c:pt>
                <c:pt idx="3">
                  <c:v>1335.34</c:v>
                </c:pt>
                <c:pt idx="4">
                  <c:v>1303.03</c:v>
                </c:pt>
                <c:pt idx="5">
                  <c:v>1281.57</c:v>
                </c:pt>
                <c:pt idx="6">
                  <c:v>1238.53</c:v>
                </c:pt>
                <c:pt idx="7">
                  <c:v>1201.3</c:v>
                </c:pt>
                <c:pt idx="8">
                  <c:v>1198.47</c:v>
                </c:pt>
                <c:pt idx="9">
                  <c:v>1215.3900000000001</c:v>
                </c:pt>
                <c:pt idx="10">
                  <c:v>1220.95</c:v>
                </c:pt>
                <c:pt idx="11">
                  <c:v>1250.56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диаграмма!$O$104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213802100074834E-2"/>
                  <c:y val="5.0372600366601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23904048225042E-2"/>
                  <c:y val="5.701147610697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854209892675701E-2"/>
                  <c:y val="4.7053162496415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674413788976131E-2"/>
                  <c:y val="5.36920382367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280370015192466E-2"/>
                  <c:y val="4.3733724626229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диаграмма!$O$105:$O$116</c:f>
              <c:numCache>
                <c:formatCode>#\ ##0.0</c:formatCode>
                <c:ptCount val="12"/>
                <c:pt idx="0">
                  <c:v>1291.75</c:v>
                </c:pt>
                <c:pt idx="1">
                  <c:v>1320.0650000000001</c:v>
                </c:pt>
                <c:pt idx="2">
                  <c:v>1300.8699999999999</c:v>
                </c:pt>
                <c:pt idx="3">
                  <c:v>1286.4449999999999</c:v>
                </c:pt>
                <c:pt idx="4">
                  <c:v>1283.9476190476191</c:v>
                </c:pt>
                <c:pt idx="5">
                  <c:v>1359.0425</c:v>
                </c:pt>
                <c:pt idx="6">
                  <c:v>1412.978260869565</c:v>
                </c:pt>
                <c:pt idx="7">
                  <c:v>1498.7976190476193</c:v>
                </c:pt>
                <c:pt idx="8">
                  <c:v>1511.3142857142859</c:v>
                </c:pt>
                <c:pt idx="9">
                  <c:v>1494.8</c:v>
                </c:pt>
                <c:pt idx="10">
                  <c:v>1470.0166666666669</c:v>
                </c:pt>
                <c:pt idx="11">
                  <c:v>1476.04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диаграмма!$P$104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831487672992182E-2"/>
                  <c:y val="5.0264864881490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043057061103026E-2"/>
                  <c:y val="3.696087668379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588531277210124E-2"/>
                  <c:y val="3.55553038077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279438348621833E-2"/>
                  <c:y val="-4.78874653059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80098986936127E-2"/>
                  <c:y val="-4.2194498672094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5052822752072704E-2"/>
                  <c:y val="-3.2941108206094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6054260527820605E-3"/>
                  <c:y val="-5.8852694127468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8636687294254535E-2"/>
                  <c:y val="4.5760572809392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405099910220126E-2"/>
                  <c:y val="5.289377826395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928816219377273E-2"/>
                  <c:y val="3.7613379732030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5415491184681236E-2"/>
                  <c:y val="4.233601196327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1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диаграмма!$P$105:$P$116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1591.93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401232"/>
        <c:axId val="219401792"/>
      </c:lineChart>
      <c:catAx>
        <c:axId val="21940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4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401792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194012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269728"/>
        <c:axId val="219270288"/>
        <c:axId val="0"/>
      </c:bar3DChart>
      <c:catAx>
        <c:axId val="21926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27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27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269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9273088"/>
        <c:axId val="219273648"/>
        <c:axId val="0"/>
      </c:bar3DChart>
      <c:catAx>
        <c:axId val="2192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27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27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1927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Российской Федерации 2019-2020 гг.</a:t>
            </a:r>
          </a:p>
          <a:p>
            <a:pPr>
              <a:defRPr sz="1400"/>
            </a:pPr>
            <a:r>
              <a:rPr lang="ru-RU" sz="1400"/>
              <a:t> (к декабрю</a:t>
            </a:r>
            <a:r>
              <a:rPr lang="ru-RU" sz="1400" baseline="0"/>
              <a:t> предыдущего года</a:t>
            </a:r>
            <a:r>
              <a:rPr lang="ru-RU" sz="1400"/>
              <a:t>, %)</a:t>
            </a:r>
          </a:p>
        </c:rich>
      </c:tx>
      <c:layout>
        <c:manualLayout>
          <c:xMode val="edge"/>
          <c:yMode val="edge"/>
          <c:x val="0.239575738986128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378405931746617E-2"/>
          <c:y val="0.28178535400963078"/>
          <c:w val="0.95383154023999317"/>
          <c:h val="0.48183840656457599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 (стр.11)'!$X$46</c:f>
              <c:strCache>
                <c:ptCount val="1"/>
                <c:pt idx="0">
                  <c:v>2019</c:v>
                </c:pt>
              </c:strCache>
            </c:strRef>
          </c:tx>
          <c:spPr>
            <a:ln w="22225" cap="rnd">
              <a:solidFill>
                <a:schemeClr val="accent1"/>
              </a:solidFill>
              <a:prstDash val="lgDash"/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prstDash val="solid"/>
                <a:headEnd type="oval"/>
                <a:tailEnd type="oval"/>
              </a:ln>
              <a:effectLst/>
            </c:spPr>
          </c:marker>
          <c:dLbls>
            <c:dLbl>
              <c:idx val="2"/>
              <c:layout>
                <c:manualLayout>
                  <c:x val="-3.1478470089699478E-2"/>
                  <c:y val="-5.923976484404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23000794043527E-2"/>
                  <c:y val="-7.4174159342541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354239015067435E-2"/>
                  <c:y val="8.0147917141941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'Средние цены+ИПЦ (стр.11)'!$Y$44:$AJ$44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(стр.11)'!$Y$46:$AJ$46</c:f>
              <c:numCache>
                <c:formatCode>#\ ##0.0</c:formatCode>
                <c:ptCount val="12"/>
                <c:pt idx="0">
                  <c:v>101.01</c:v>
                </c:pt>
                <c:pt idx="1">
                  <c:v>101.45</c:v>
                </c:pt>
                <c:pt idx="2">
                  <c:v>101.77</c:v>
                </c:pt>
                <c:pt idx="3">
                  <c:v>102.07</c:v>
                </c:pt>
                <c:pt idx="4">
                  <c:v>102.42</c:v>
                </c:pt>
                <c:pt idx="5">
                  <c:v>102.46</c:v>
                </c:pt>
                <c:pt idx="6">
                  <c:v>102.66</c:v>
                </c:pt>
                <c:pt idx="7">
                  <c:v>102.41</c:v>
                </c:pt>
                <c:pt idx="8">
                  <c:v>102.25</c:v>
                </c:pt>
                <c:pt idx="9">
                  <c:v>102.38</c:v>
                </c:pt>
                <c:pt idx="10">
                  <c:v>102.67</c:v>
                </c:pt>
                <c:pt idx="11">
                  <c:v>103.04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 (стр.11)'!$X$47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>
                  <a:alpha val="95000"/>
                </a:srgbClr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6315203896163016E-2"/>
                  <c:y val="9.27893425170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539803473620518E-2"/>
                  <c:y val="8.257205449009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783340311828105E-2"/>
                  <c:y val="7.2970000290064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008825656546563E-2"/>
                  <c:y val="0.139099969504044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015553338567941E-2"/>
                  <c:y val="6.442799701155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0015553338567941E-2"/>
                  <c:y val="-5.845619910644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(стр.11)'!$Y$44:$AJ$44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(стр.11)'!$Y$47:$AJ$47</c:f>
              <c:numCache>
                <c:formatCode>#\ ##0.0</c:formatCode>
                <c:ptCount val="12"/>
                <c:pt idx="0">
                  <c:v>100.4</c:v>
                </c:pt>
                <c:pt idx="1">
                  <c:v>100.73</c:v>
                </c:pt>
                <c:pt idx="2">
                  <c:v>101.28</c:v>
                </c:pt>
                <c:pt idx="3">
                  <c:v>102.12</c:v>
                </c:pt>
                <c:pt idx="4">
                  <c:v>102.4</c:v>
                </c:pt>
                <c:pt idx="5">
                  <c:v>102.63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77008"/>
        <c:axId val="2197000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 (стр.11)'!$X$46:$X$47</c15:sqref>
                        </c15:formulaRef>
                      </c:ext>
                    </c:extLst>
                    <c:strCache>
                      <c:ptCount val="1"/>
                      <c:pt idx="0">
                        <c:v>2019 2020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 (стр.11)'!$Y$44:$AJ$44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 (стр.11)'!$Y$45:$AJ$45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927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9700080"/>
        <c:crosses val="autoZero"/>
        <c:auto val="1"/>
        <c:lblAlgn val="ctr"/>
        <c:lblOffset val="100"/>
        <c:noMultiLvlLbl val="0"/>
      </c:catAx>
      <c:valAx>
        <c:axId val="219700080"/>
        <c:scaling>
          <c:orientation val="minMax"/>
          <c:max val="103.5"/>
          <c:min val="9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9277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46644066834985"/>
          <c:y val="0.86001560597054227"/>
          <c:w val="0.1741113609110454"/>
          <c:h val="8.5920742580871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ru-RU" sz="1400" b="1"/>
              <a:t>Динамика индекса потребительских цен по Красноярскому краю 2019-2020 гг</a:t>
            </a:r>
            <a:r>
              <a:rPr lang="ru-RU" sz="1400"/>
              <a:t>.</a:t>
            </a:r>
          </a:p>
          <a:p>
            <a:pPr>
              <a:defRPr sz="1400"/>
            </a:pPr>
            <a:r>
              <a:rPr lang="ru-RU" sz="1400"/>
              <a:t> (к декабрю предыдущего года, %)</a:t>
            </a:r>
          </a:p>
        </c:rich>
      </c:tx>
      <c:layout>
        <c:manualLayout>
          <c:xMode val="edge"/>
          <c:yMode val="edge"/>
          <c:x val="0.24009431676352128"/>
          <c:y val="8.04922717993584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6082749615998638E-2"/>
          <c:y val="0.34207937963574508"/>
          <c:w val="0.95377578591237866"/>
          <c:h val="0.47569297607904071"/>
        </c:manualLayout>
      </c:layout>
      <c:lineChart>
        <c:grouping val="standard"/>
        <c:varyColors val="0"/>
        <c:ser>
          <c:idx val="1"/>
          <c:order val="1"/>
          <c:tx>
            <c:strRef>
              <c:f>'Средние цены+ИПЦ (стр.11)'!$X$52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lgDash"/>
              <a:round/>
              <a:headEnd type="oval"/>
              <a:tailEnd type="oval"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15875">
                <a:solidFill>
                  <a:schemeClr val="accent1"/>
                </a:solidFill>
                <a:headEnd type="oval"/>
                <a:tailEnd type="oval"/>
              </a:ln>
              <a:effectLst/>
            </c:spPr>
          </c:marker>
          <c:dLbls>
            <c:dLbl>
              <c:idx val="0"/>
              <c:layout>
                <c:manualLayout>
                  <c:x val="-2.0140256870750137E-2"/>
                  <c:y val="-5.1403715271120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143923019082505E-2"/>
                  <c:y val="-8.52010754624664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243187313353865E-2"/>
                  <c:y val="-5.9553601379192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18557823785226E-2"/>
                  <c:y val="-6.2046677748541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372737667372426E-2"/>
                  <c:y val="-5.95536013791922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21632678673245E-2"/>
                  <c:y val="-8.3293356772082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376647068424641E-2"/>
                  <c:y val="-5.17203345181190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248251764716964E-2"/>
                  <c:y val="-5.55684037212332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33437675839751E-2"/>
                  <c:y val="-4.766641573519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2863065853594173E-2"/>
                  <c:y val="-4.76664157351921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246563614262596E-2"/>
                  <c:y val="-5.1788741847995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633437675839751E-2"/>
                  <c:y val="-5.975913716391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(стр.11)'!$Y$50:$AJ$50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(стр.11)'!$Y$52:$AJ$52</c:f>
              <c:numCache>
                <c:formatCode>#\ ##0.0</c:formatCode>
                <c:ptCount val="12"/>
                <c:pt idx="0">
                  <c:v>101.89</c:v>
                </c:pt>
                <c:pt idx="1">
                  <c:v>101.81</c:v>
                </c:pt>
                <c:pt idx="2">
                  <c:v>102.18</c:v>
                </c:pt>
                <c:pt idx="3">
                  <c:v>102.39</c:v>
                </c:pt>
                <c:pt idx="4">
                  <c:v>102.84</c:v>
                </c:pt>
                <c:pt idx="5">
                  <c:v>102.85</c:v>
                </c:pt>
                <c:pt idx="6">
                  <c:v>103.27</c:v>
                </c:pt>
                <c:pt idx="7">
                  <c:v>102.99</c:v>
                </c:pt>
                <c:pt idx="8">
                  <c:v>102.86</c:v>
                </c:pt>
                <c:pt idx="9">
                  <c:v>103.01</c:v>
                </c:pt>
                <c:pt idx="10">
                  <c:v>103.29</c:v>
                </c:pt>
                <c:pt idx="11">
                  <c:v>103.83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'Средние цены+ИПЦ (стр.11)'!$X$53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 cmpd="sng">
              <a:solidFill>
                <a:srgbClr val="C00000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rgbClr val="C00000"/>
              </a:solidFill>
              <a:ln w="15875">
                <a:solidFill>
                  <a:srgbClr val="C00000"/>
                </a:solidFill>
                <a:headEnd type="diamond"/>
                <a:tailEnd type="diamond"/>
              </a:ln>
              <a:effectLst/>
            </c:spPr>
          </c:marker>
          <c:dLbls>
            <c:dLbl>
              <c:idx val="0"/>
              <c:layout>
                <c:manualLayout>
                  <c:x val="-3.4802788335446838E-2"/>
                  <c:y val="7.3898997690656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339792487887093E-2"/>
                  <c:y val="6.162672463666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170245796243624E-2"/>
                  <c:y val="7.678730163283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934936476137071E-2"/>
                  <c:y val="0.11313194177712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628368473502271E-2"/>
                  <c:y val="7.8196942868845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9635192897210706E-2"/>
                  <c:y val="6.64470213610305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1171964689934297E-2"/>
                  <c:y val="-5.060060622225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FF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'Средние цены+ИПЦ (стр.11)'!$Y$50:$AJ$50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'Средние цены+ИПЦ (стр.11)'!$Y$53:$AJ$53</c:f>
              <c:numCache>
                <c:formatCode>#\ ##0.0</c:formatCode>
                <c:ptCount val="12"/>
                <c:pt idx="0">
                  <c:v>100.24</c:v>
                </c:pt>
                <c:pt idx="1">
                  <c:v>100.87</c:v>
                </c:pt>
                <c:pt idx="2">
                  <c:v>101.11</c:v>
                </c:pt>
                <c:pt idx="3">
                  <c:v>101.75</c:v>
                </c:pt>
                <c:pt idx="4">
                  <c:v>101.87</c:v>
                </c:pt>
                <c:pt idx="5">
                  <c:v>101.96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704000"/>
        <c:axId val="219704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'Средние цены+ИПЦ (стр.11)'!$X$51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'Средние цены+ИПЦ (стр.11)'!$Y$50:$AJ$50</c15:sqref>
                        </c15:formulaRef>
                      </c:ext>
                    </c:extLst>
                    <c:strCache>
                      <c:ptCount val="12"/>
                      <c:pt idx="0">
                        <c:v>январь</c:v>
                      </c:pt>
                      <c:pt idx="1">
                        <c:v>февраль</c:v>
                      </c:pt>
                      <c:pt idx="2">
                        <c:v>март</c:v>
                      </c:pt>
                      <c:pt idx="3">
                        <c:v>апрель</c:v>
                      </c:pt>
                      <c:pt idx="4">
                        <c:v>май</c:v>
                      </c:pt>
                      <c:pt idx="5">
                        <c:v>июнь</c:v>
                      </c:pt>
                      <c:pt idx="6">
                        <c:v>июль</c:v>
                      </c:pt>
                      <c:pt idx="7">
                        <c:v>август</c:v>
                      </c:pt>
                      <c:pt idx="8">
                        <c:v>сентябрь</c:v>
                      </c:pt>
                      <c:pt idx="9">
                        <c:v>октябрь</c:v>
                      </c:pt>
                      <c:pt idx="10">
                        <c:v>ноябрь</c:v>
                      </c:pt>
                      <c:pt idx="11">
                        <c:v>декабрь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'Средние цены+ИПЦ (стр.11)'!$Y$51:$AJ$51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970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9704560"/>
        <c:crosses val="autoZero"/>
        <c:auto val="1"/>
        <c:lblAlgn val="ctr"/>
        <c:lblOffset val="100"/>
        <c:noMultiLvlLbl val="0"/>
      </c:catAx>
      <c:valAx>
        <c:axId val="219704560"/>
        <c:scaling>
          <c:orientation val="minMax"/>
          <c:max val="104"/>
          <c:min val="99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970400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7444179376523"/>
          <c:y val="0.9212744962945717"/>
          <c:w val="0.16640129301284956"/>
          <c:h val="7.0823256057056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01.07.2020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4.2016601251467611E-2"/>
                  <c:y val="-6.9715622863565441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 Высшее профессиональное</a:t>
                    </a:r>
                    <a:r>
                      <a:rPr lang="ru-RU" baseline="0"/>
                      <a:t> </a:t>
                    </a:r>
                    <a:r>
                      <a:rPr lang="ru-RU"/>
                      <a:t>образование - 13,6%
(01.07.19 г. - 22,0%)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1719989133910547E-2"/>
                  <c:y val="8.968209760840015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Среднее профессиональное образование - 18,3%
(01.07.19 г. - 30,6%)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967382107241153E-2"/>
                  <c:y val="6.873060836864912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Среднее общее образование - 18%</a:t>
                    </a:r>
                  </a:p>
                  <a:p>
                    <a:pPr>
                      <a:defRPr/>
                    </a:pPr>
                    <a:r>
                      <a:rPr lang="ru-RU"/>
                      <a:t>(01.07.19 г. - 27,7%)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06900526180085"/>
                      <c:h val="0.189342776753498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2191809427844044E-2"/>
                  <c:y val="-6.801912287604974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Основное общее образование - 9,4%
(01.07.19 г. - 16,1%)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89351671889236"/>
                      <c:h val="0.13286268709691493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9237660574919878E-2"/>
                  <c:y val="-3.110070453302511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 Не имеющие основного общего образования - 40,7%
(01.07.19 г. - 3,6%)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13.6</c:v>
                </c:pt>
                <c:pt idx="1">
                  <c:v>18.3</c:v>
                </c:pt>
                <c:pt idx="2">
                  <c:v>18</c:v>
                </c:pt>
                <c:pt idx="3">
                  <c:v>9.4</c:v>
                </c:pt>
                <c:pt idx="4">
                  <c:v>40.700000000000003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01.07.2019 г.</c:v>
                </c:pt>
                <c:pt idx="1">
                  <c:v>На 01.07.2020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53.4</c:v>
                </c:pt>
                <c:pt idx="1">
                  <c:v>36.5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01.07.2019 г.</c:v>
                </c:pt>
                <c:pt idx="1">
                  <c:v>На 01.07.2020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46.4</c:v>
                </c:pt>
                <c:pt idx="1">
                  <c:v>63.5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130160"/>
        <c:axId val="161130720"/>
        <c:axId val="0"/>
      </c:bar3DChart>
      <c:catAx>
        <c:axId val="16113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130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13072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113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01.07.2019 г.</c:v>
                </c:pt>
                <c:pt idx="1">
                  <c:v>На 01.07.2020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23.9</c:v>
                </c:pt>
                <c:pt idx="1">
                  <c:v>35.200000000000003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01.07.2019 г.</c:v>
                </c:pt>
                <c:pt idx="1">
                  <c:v>На 01.07.2020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32.6</c:v>
                </c:pt>
                <c:pt idx="1">
                  <c:v>35.200000000000003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01.07.2019 г.</c:v>
                </c:pt>
                <c:pt idx="1">
                  <c:v>На 01.07.2020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43.5</c:v>
                </c:pt>
                <c:pt idx="1">
                  <c:v>29.6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134640"/>
        <c:axId val="161135200"/>
        <c:axId val="0"/>
      </c:bar3DChart>
      <c:catAx>
        <c:axId val="161134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6113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13520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113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1328947807752074"/>
          <c:h val="0.8477145298540800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диаграмма!$B$74</c:f>
              <c:strCache>
                <c:ptCount val="1"/>
                <c:pt idx="0">
                  <c:v>За июнь 2020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диаграмма!$A$75:$A$84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диаграмма!$B$75:$B$84</c:f>
              <c:numCache>
                <c:formatCode>#,##0.00</c:formatCode>
                <c:ptCount val="8"/>
                <c:pt idx="0">
                  <c:v>4507.55</c:v>
                </c:pt>
                <c:pt idx="1">
                  <c:v>5014.38</c:v>
                </c:pt>
                <c:pt idx="2">
                  <c:v>6299.93</c:v>
                </c:pt>
                <c:pt idx="3">
                  <c:v>6551.14</c:v>
                </c:pt>
                <c:pt idx="4">
                  <c:v>6675.77</c:v>
                </c:pt>
                <c:pt idx="5">
                  <c:v>7222.68</c:v>
                </c:pt>
                <c:pt idx="6">
                  <c:v>7982.57</c:v>
                </c:pt>
                <c:pt idx="7">
                  <c:v>11004.36</c:v>
                </c:pt>
              </c:numCache>
            </c:numRef>
          </c:val>
        </c:ser>
        <c:ser>
          <c:idx val="1"/>
          <c:order val="1"/>
          <c:tx>
            <c:strRef>
              <c:f>диаграмма!$C$74</c:f>
              <c:strCache>
                <c:ptCount val="1"/>
                <c:pt idx="0">
                  <c:v>За июнь 2019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диаграмма!$A$75:$A$84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Сахалинская область</c:v>
                </c:pt>
                <c:pt idx="3">
                  <c:v>Ненецкий автономный округ</c:v>
                </c:pt>
                <c:pt idx="4">
                  <c:v>г. Норильск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диаграмма!$C$75:$C$84</c:f>
              <c:numCache>
                <c:formatCode>#,##0.00</c:formatCode>
                <c:ptCount val="8"/>
                <c:pt idx="0">
                  <c:v>4367.04</c:v>
                </c:pt>
                <c:pt idx="1">
                  <c:v>4786.7299999999996</c:v>
                </c:pt>
                <c:pt idx="2">
                  <c:v>5869.49</c:v>
                </c:pt>
                <c:pt idx="3">
                  <c:v>6239.78</c:v>
                </c:pt>
                <c:pt idx="4">
                  <c:v>6107.58</c:v>
                </c:pt>
                <c:pt idx="5">
                  <c:v>6702.18</c:v>
                </c:pt>
                <c:pt idx="6">
                  <c:v>7520.75</c:v>
                </c:pt>
                <c:pt idx="7">
                  <c:v>10483.790000000001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62002512"/>
        <c:axId val="162003072"/>
      </c:barChart>
      <c:catAx>
        <c:axId val="162002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200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3072"/>
        <c:scaling>
          <c:orientation val="minMax"/>
          <c:max val="105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200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2006432"/>
        <c:axId val="162006992"/>
        <c:axId val="0"/>
      </c:bar3DChart>
      <c:catAx>
        <c:axId val="1620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0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006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2006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677712"/>
        <c:axId val="161678272"/>
        <c:axId val="0"/>
      </c:bar3DChart>
      <c:catAx>
        <c:axId val="16167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67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78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677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61681072"/>
        <c:axId val="161681632"/>
        <c:axId val="0"/>
      </c:bar3DChart>
      <c:catAx>
        <c:axId val="16168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68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68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161681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диаграмма!$B$104</c:f>
              <c:strCache>
                <c:ptCount val="1"/>
                <c:pt idx="0">
                  <c:v>2018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2.9199776331327022E-2"/>
                  <c:y val="-5.3327378293881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rgbClr val="FF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диаграмма!$B$105:$B$116</c:f>
              <c:numCache>
                <c:formatCode>#\ ##0.0</c:formatCode>
                <c:ptCount val="12"/>
                <c:pt idx="0">
                  <c:v>7079.88</c:v>
                </c:pt>
                <c:pt idx="1">
                  <c:v>7001.33</c:v>
                </c:pt>
                <c:pt idx="2">
                  <c:v>6795.25</c:v>
                </c:pt>
                <c:pt idx="3">
                  <c:v>6838.07</c:v>
                </c:pt>
                <c:pt idx="4">
                  <c:v>6821.3</c:v>
                </c:pt>
                <c:pt idx="5">
                  <c:v>6954.17</c:v>
                </c:pt>
                <c:pt idx="6">
                  <c:v>6247.62</c:v>
                </c:pt>
                <c:pt idx="7">
                  <c:v>6039.26</c:v>
                </c:pt>
                <c:pt idx="8">
                  <c:v>6019.61</c:v>
                </c:pt>
                <c:pt idx="9">
                  <c:v>6215.2306521739129</c:v>
                </c:pt>
                <c:pt idx="10">
                  <c:v>6192.3850000000002</c:v>
                </c:pt>
                <c:pt idx="11">
                  <c:v>6093.5152631578949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диаграмма!$C$104</c:f>
              <c:strCache>
                <c:ptCount val="1"/>
                <c:pt idx="0">
                  <c:v>2019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3.2632516086744251E-2"/>
                  <c:y val="-3.957123715944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диаграмма!$C$105:$C$116</c:f>
              <c:numCache>
                <c:formatCode>#\ ##0.0</c:formatCode>
                <c:ptCount val="12"/>
                <c:pt idx="0">
                  <c:v>5931.58</c:v>
                </c:pt>
                <c:pt idx="1">
                  <c:v>6277.77</c:v>
                </c:pt>
                <c:pt idx="2">
                  <c:v>6450.3119047619048</c:v>
                </c:pt>
                <c:pt idx="3">
                  <c:v>6444.5</c:v>
                </c:pt>
                <c:pt idx="4">
                  <c:v>6027.7049999999999</c:v>
                </c:pt>
                <c:pt idx="5">
                  <c:v>5867.9650000000001</c:v>
                </c:pt>
                <c:pt idx="6">
                  <c:v>5939.2</c:v>
                </c:pt>
                <c:pt idx="7">
                  <c:v>5707.5480952380949</c:v>
                </c:pt>
                <c:pt idx="8">
                  <c:v>5744.9880952380954</c:v>
                </c:pt>
                <c:pt idx="9">
                  <c:v>5742.39</c:v>
                </c:pt>
                <c:pt idx="10">
                  <c:v>5859.31</c:v>
                </c:pt>
                <c:pt idx="11">
                  <c:v>6062.06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322228172454314E-3"/>
                  <c:y val="-1.779787798968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027537819908497E-2"/>
                  <c:y val="2.9218062027960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0116327982066026E-2"/>
                  <c:y val="3.157329094470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688786327154288E-2"/>
                  <c:y val="3.136017555643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520695835350675E-2"/>
                  <c:y val="5.0988055064545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0410587026136423E-2"/>
                  <c:y val="3.81695145249694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2536418384597E-2"/>
                  <c:y val="2.1962254718160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9011329677886206E-2"/>
                  <c:y val="3.524757141110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60010660495262E-2"/>
                  <c:y val="4.2770157213289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871602527106296E-2"/>
                  <c:y val="4.2512459846634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0132086020544778E-2"/>
                  <c:y val="5.0367308225735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1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диаграмма!$A$105:$A$116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диаграмма!$D$105:$D$116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5178.37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2476848"/>
        <c:axId val="162477408"/>
      </c:lineChart>
      <c:catAx>
        <c:axId val="16247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47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77408"/>
        <c:scaling>
          <c:orientation val="minMax"/>
          <c:max val="8000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6247684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25</xdr:row>
      <xdr:rowOff>117846</xdr:rowOff>
    </xdr:from>
    <xdr:to>
      <xdr:col>8</xdr:col>
      <xdr:colOff>784412</xdr:colOff>
      <xdr:row>55</xdr:row>
      <xdr:rowOff>140073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30957</xdr:colOff>
      <xdr:row>28</xdr:row>
      <xdr:rowOff>64296</xdr:rowOff>
    </xdr:from>
    <xdr:to>
      <xdr:col>7</xdr:col>
      <xdr:colOff>1295134</xdr:colOff>
      <xdr:row>65</xdr:row>
      <xdr:rowOff>147778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15</xdr:row>
      <xdr:rowOff>26194</xdr:rowOff>
    </xdr:from>
    <xdr:to>
      <xdr:col>3</xdr:col>
      <xdr:colOff>714375</xdr:colOff>
      <xdr:row>26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972810</xdr:colOff>
      <xdr:row>15</xdr:row>
      <xdr:rowOff>25112</xdr:rowOff>
    </xdr:from>
    <xdr:to>
      <xdr:col>7</xdr:col>
      <xdr:colOff>1092573</xdr:colOff>
      <xdr:row>26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10091</xdr:rowOff>
    </xdr:from>
    <xdr:to>
      <xdr:col>10</xdr:col>
      <xdr:colOff>603249</xdr:colOff>
      <xdr:row>168</xdr:row>
      <xdr:rowOff>112750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21</xdr:row>
      <xdr:rowOff>43142</xdr:rowOff>
    </xdr:from>
    <xdr:to>
      <xdr:col>15</xdr:col>
      <xdr:colOff>11205</xdr:colOff>
      <xdr:row>39</xdr:row>
      <xdr:rowOff>138392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15</xdr:col>
      <xdr:colOff>3921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77563</xdr:rowOff>
    </xdr:from>
    <xdr:to>
      <xdr:col>19</xdr:col>
      <xdr:colOff>54427</xdr:colOff>
      <xdr:row>56</xdr:row>
      <xdr:rowOff>12700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199243</xdr:rowOff>
    </xdr:from>
    <xdr:to>
      <xdr:col>19</xdr:col>
      <xdr:colOff>40821</xdr:colOff>
      <xdr:row>67</xdr:row>
      <xdr:rowOff>52779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905000" y="89535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905000" y="95250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00B0F0"/>
  </sheetPr>
  <dimension ref="A1:EJ132"/>
  <sheetViews>
    <sheetView zoomScale="82" zoomScaleNormal="82" workbookViewId="0">
      <pane xSplit="1" ySplit="1" topLeftCell="B2" activePane="bottomRight" state="frozen"/>
      <selection activeCell="B79" sqref="B79"/>
      <selection pane="topRight" activeCell="B79" sqref="B79"/>
      <selection pane="bottomLeft" activeCell="B79" sqref="B79"/>
      <selection pane="bottomRight" activeCell="A117" sqref="A117"/>
    </sheetView>
  </sheetViews>
  <sheetFormatPr defaultColWidth="9.140625" defaultRowHeight="12.75" x14ac:dyDescent="0.2"/>
  <cols>
    <col min="1" max="1" width="76.7109375" style="59" customWidth="1"/>
    <col min="2" max="2" width="20.85546875" style="59" customWidth="1"/>
    <col min="3" max="3" width="20.140625" style="59" customWidth="1"/>
    <col min="4" max="4" width="15.42578125" style="59" customWidth="1"/>
    <col min="5" max="5" width="26.5703125" style="59" customWidth="1"/>
    <col min="6" max="6" width="20.28515625" style="59" customWidth="1"/>
    <col min="7" max="7" width="19.42578125" style="59" customWidth="1"/>
    <col min="8" max="8" width="13.5703125" style="59" customWidth="1"/>
    <col min="9" max="9" width="18.28515625" style="59" customWidth="1"/>
    <col min="10" max="10" width="15.42578125" style="59" customWidth="1"/>
    <col min="11" max="11" width="15.28515625" style="59" customWidth="1"/>
    <col min="12" max="12" width="16.7109375" style="59" customWidth="1"/>
    <col min="13" max="13" width="17" style="59" customWidth="1"/>
    <col min="14" max="15" width="14.28515625" style="59" customWidth="1"/>
    <col min="16" max="16" width="14.7109375" style="59" customWidth="1"/>
    <col min="17" max="17" width="14.5703125" style="59" bestFit="1" customWidth="1"/>
    <col min="18" max="18" width="14.85546875" style="59" customWidth="1"/>
    <col min="19" max="23" width="15.7109375" style="59" bestFit="1" customWidth="1"/>
    <col min="24" max="24" width="15.5703125" style="59" customWidth="1"/>
    <col min="25" max="29" width="15.7109375" style="59" bestFit="1" customWidth="1"/>
    <col min="30" max="30" width="15.42578125" style="59" customWidth="1"/>
    <col min="31" max="31" width="15.7109375" style="59" customWidth="1"/>
    <col min="32" max="32" width="16.140625" style="59" customWidth="1"/>
    <col min="33" max="33" width="17.85546875" style="59" customWidth="1"/>
    <col min="34" max="34" width="17.7109375" style="59" customWidth="1"/>
    <col min="35" max="35" width="15.7109375" style="59" customWidth="1"/>
    <col min="36" max="36" width="18.7109375" style="59" customWidth="1"/>
    <col min="37" max="37" width="15.85546875" style="59" customWidth="1"/>
    <col min="38" max="38" width="17.5703125" style="59" customWidth="1"/>
    <col min="39" max="39" width="14.42578125" style="59" bestFit="1" customWidth="1"/>
    <col min="40" max="40" width="16.140625" style="59" customWidth="1"/>
    <col min="41" max="42" width="14.42578125" style="59" bestFit="1" customWidth="1"/>
    <col min="43" max="44" width="14.5703125" style="59" customWidth="1"/>
    <col min="45" max="45" width="18.28515625" style="59" bestFit="1" customWidth="1"/>
    <col min="46" max="46" width="19.85546875" style="59" customWidth="1"/>
    <col min="47" max="48" width="19" style="59" customWidth="1"/>
    <col min="49" max="50" width="16.140625" style="59" customWidth="1"/>
    <col min="51" max="52" width="18.28515625" style="59" customWidth="1"/>
    <col min="53" max="53" width="16.28515625" style="59" customWidth="1"/>
    <col min="54" max="54" width="17.85546875" style="59" customWidth="1"/>
    <col min="55" max="55" width="14.5703125" style="59" bestFit="1" customWidth="1"/>
    <col min="56" max="56" width="14.5703125" style="59" customWidth="1"/>
    <col min="57" max="57" width="15.5703125" style="59" customWidth="1"/>
    <col min="58" max="58" width="19.42578125" style="59" bestFit="1" customWidth="1"/>
    <col min="59" max="59" width="18.42578125" style="59" bestFit="1" customWidth="1"/>
    <col min="60" max="60" width="17" style="59" bestFit="1" customWidth="1"/>
    <col min="61" max="61" width="18.42578125" style="59" bestFit="1" customWidth="1"/>
    <col min="62" max="62" width="17" style="59" bestFit="1" customWidth="1"/>
    <col min="63" max="63" width="19" style="59" bestFit="1" customWidth="1"/>
    <col min="64" max="64" width="17.5703125" style="59" customWidth="1"/>
    <col min="65" max="65" width="17.28515625" style="59" bestFit="1" customWidth="1"/>
    <col min="66" max="66" width="13.5703125" style="59" bestFit="1" customWidth="1"/>
    <col min="67" max="67" width="15" style="59" bestFit="1" customWidth="1"/>
    <col min="68" max="68" width="15.85546875" style="59" customWidth="1"/>
    <col min="69" max="69" width="16.42578125" style="59" customWidth="1"/>
    <col min="70" max="70" width="18.7109375" style="59" bestFit="1" customWidth="1"/>
    <col min="71" max="71" width="17.42578125" style="59" bestFit="1" customWidth="1"/>
    <col min="72" max="72" width="16.42578125" style="59" bestFit="1" customWidth="1"/>
    <col min="73" max="73" width="17.42578125" style="59" bestFit="1" customWidth="1"/>
    <col min="74" max="74" width="16.5703125" style="59" bestFit="1" customWidth="1"/>
    <col min="75" max="75" width="18" style="59" bestFit="1" customWidth="1"/>
    <col min="76" max="76" width="14.28515625" style="59" bestFit="1" customWidth="1"/>
    <col min="77" max="77" width="16.42578125" style="59" bestFit="1" customWidth="1"/>
    <col min="78" max="78" width="13.140625" style="59" bestFit="1" customWidth="1"/>
    <col min="79" max="79" width="15" style="59" customWidth="1"/>
    <col min="80" max="80" width="15" style="59" bestFit="1" customWidth="1"/>
    <col min="81" max="81" width="16" style="59" bestFit="1" customWidth="1"/>
    <col min="82" max="82" width="18.7109375" style="59" bestFit="1" customWidth="1"/>
    <col min="83" max="83" width="17.42578125" style="59" bestFit="1" customWidth="1"/>
    <col min="84" max="84" width="16.42578125" style="59" bestFit="1" customWidth="1"/>
    <col min="85" max="85" width="17.42578125" style="59" bestFit="1" customWidth="1"/>
    <col min="86" max="86" width="16.5703125" style="59" bestFit="1" customWidth="1"/>
    <col min="87" max="87" width="18" style="59" bestFit="1" customWidth="1"/>
    <col min="88" max="88" width="14.28515625" style="59" bestFit="1" customWidth="1"/>
    <col min="89" max="89" width="16.42578125" style="59" bestFit="1" customWidth="1" collapsed="1"/>
    <col min="90" max="90" width="13.140625" style="59" bestFit="1" customWidth="1"/>
    <col min="91" max="92" width="15" style="59" bestFit="1" customWidth="1"/>
    <col min="93" max="93" width="16" style="59" bestFit="1" customWidth="1"/>
    <col min="94" max="94" width="18.7109375" style="59" bestFit="1" customWidth="1"/>
    <col min="95" max="139" width="18.7109375" style="59" customWidth="1"/>
    <col min="140" max="140" width="80" style="59" bestFit="1" customWidth="1" collapsed="1"/>
    <col min="141" max="16384" width="9.140625" style="59"/>
  </cols>
  <sheetData>
    <row r="1" spans="1:140" ht="27.75" customHeight="1" x14ac:dyDescent="0.4">
      <c r="A1" s="82" t="s">
        <v>50</v>
      </c>
      <c r="B1" s="42" t="s">
        <v>550</v>
      </c>
      <c r="C1" s="42" t="s">
        <v>549</v>
      </c>
      <c r="D1" s="83"/>
      <c r="F1" s="84"/>
    </row>
    <row r="2" spans="1:140" s="3" customFormat="1" ht="16.5" x14ac:dyDescent="0.25">
      <c r="A2" s="85"/>
      <c r="B2" s="891"/>
      <c r="C2" s="1263"/>
      <c r="D2" s="86"/>
      <c r="E2" s="2"/>
    </row>
    <row r="3" spans="1:140" s="3" customFormat="1" ht="15.75" x14ac:dyDescent="0.25">
      <c r="A3" s="1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1264"/>
      <c r="DL3" s="80"/>
      <c r="DM3" s="80"/>
      <c r="DN3" s="80"/>
      <c r="DO3" s="80"/>
      <c r="DP3" s="80"/>
      <c r="DQ3" s="80"/>
      <c r="DR3" s="80"/>
      <c r="DS3" s="80"/>
      <c r="DT3" s="80"/>
      <c r="DU3" s="1265"/>
      <c r="DV3" s="1265"/>
      <c r="DW3" s="1265"/>
      <c r="DX3" s="1265"/>
      <c r="DY3" s="1265"/>
      <c r="DZ3" s="1265"/>
      <c r="EA3" s="1265"/>
      <c r="EB3" s="1265"/>
      <c r="EC3" s="1265"/>
      <c r="ED3" s="1265"/>
      <c r="EE3" s="1265"/>
      <c r="EF3" s="1265"/>
      <c r="EG3" s="1265"/>
      <c r="EH3" s="1265"/>
      <c r="EI3" s="1265"/>
    </row>
    <row r="4" spans="1:140" s="3" customFormat="1" ht="15.75" x14ac:dyDescent="0.25">
      <c r="A4" s="1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1266"/>
      <c r="AX4" s="1266"/>
      <c r="AY4" s="1266"/>
      <c r="AZ4" s="1266"/>
      <c r="BA4" s="1266"/>
      <c r="BB4" s="1266"/>
      <c r="BC4" s="1266"/>
      <c r="BD4" s="1266"/>
      <c r="BE4" s="1266"/>
      <c r="BF4" s="1266"/>
      <c r="BG4" s="1266"/>
      <c r="BH4" s="1266"/>
      <c r="BI4" s="1266"/>
      <c r="BJ4" s="1266"/>
      <c r="BK4" s="1266"/>
      <c r="BL4" s="1266"/>
      <c r="BM4" s="1266"/>
      <c r="BN4" s="1266"/>
      <c r="BO4" s="1266"/>
      <c r="BP4" s="1266"/>
      <c r="BQ4" s="1266"/>
      <c r="BR4" s="1266"/>
      <c r="BS4" s="1266"/>
      <c r="BT4" s="1266"/>
      <c r="BU4" s="1266"/>
      <c r="BV4" s="1266"/>
      <c r="BW4" s="1266"/>
      <c r="BX4" s="1266"/>
      <c r="BY4" s="1266"/>
      <c r="BZ4" s="1266"/>
      <c r="CA4" s="1266"/>
      <c r="CB4" s="1266"/>
      <c r="CC4" s="1266"/>
      <c r="CD4" s="1266"/>
      <c r="CE4" s="1266"/>
      <c r="CF4" s="1266"/>
      <c r="CG4" s="1266"/>
      <c r="CH4" s="1266"/>
      <c r="CI4" s="1266"/>
      <c r="CJ4" s="1266"/>
      <c r="CK4" s="1266"/>
      <c r="CL4" s="1266"/>
      <c r="CM4" s="1266"/>
      <c r="CN4" s="1266"/>
      <c r="CO4" s="1266"/>
      <c r="CP4" s="1266"/>
      <c r="CQ4" s="1266"/>
      <c r="CR4" s="1266"/>
      <c r="CS4" s="1266"/>
      <c r="CT4" s="1266"/>
      <c r="CU4" s="1266"/>
      <c r="CV4" s="1266"/>
      <c r="CW4" s="1266"/>
      <c r="CX4" s="1266"/>
      <c r="CY4" s="1266"/>
      <c r="CZ4" s="1266"/>
      <c r="DA4" s="1266"/>
      <c r="DB4" s="1266"/>
      <c r="DC4" s="1266"/>
      <c r="DD4" s="1266"/>
      <c r="DE4" s="1266"/>
      <c r="DF4" s="1266"/>
      <c r="DG4" s="1266"/>
      <c r="DH4" s="1266"/>
      <c r="DI4" s="1266"/>
      <c r="DJ4" s="1266"/>
      <c r="DK4" s="1267"/>
      <c r="DL4" s="1266"/>
      <c r="DM4" s="1266"/>
      <c r="DN4" s="1266"/>
      <c r="DO4" s="1266"/>
      <c r="DP4" s="1266"/>
      <c r="DQ4" s="1266"/>
      <c r="DR4" s="1266"/>
      <c r="DS4" s="1266"/>
      <c r="DT4" s="1266"/>
      <c r="DU4" s="1268"/>
      <c r="DV4" s="1268"/>
      <c r="DW4" s="1268"/>
      <c r="DX4" s="1268"/>
      <c r="DY4" s="1268"/>
      <c r="DZ4" s="1268"/>
      <c r="EA4" s="1268"/>
      <c r="EB4" s="1268"/>
      <c r="EC4" s="1268"/>
      <c r="ED4" s="1268"/>
      <c r="EE4" s="1268"/>
      <c r="EF4" s="1268"/>
      <c r="EG4" s="1268"/>
      <c r="EH4" s="1268"/>
      <c r="EI4" s="1268"/>
      <c r="EJ4" s="12"/>
    </row>
    <row r="5" spans="1:140" s="3" customFormat="1" ht="15.75" x14ac:dyDescent="0.25">
      <c r="A5" s="1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1266"/>
      <c r="AX5" s="1266"/>
      <c r="AY5" s="1266"/>
      <c r="AZ5" s="1266"/>
      <c r="BA5" s="1266"/>
      <c r="BB5" s="1266"/>
      <c r="BC5" s="1266"/>
      <c r="BD5" s="1266"/>
      <c r="BE5" s="1266"/>
      <c r="BF5" s="1266"/>
      <c r="BG5" s="1266"/>
      <c r="BH5" s="1266"/>
      <c r="BI5" s="1266"/>
      <c r="BJ5" s="1266"/>
      <c r="BK5" s="1266"/>
      <c r="BL5" s="1266"/>
      <c r="BM5" s="1266"/>
      <c r="BN5" s="1266"/>
      <c r="BO5" s="1266"/>
      <c r="BP5" s="1266"/>
      <c r="BQ5" s="1266"/>
      <c r="BR5" s="1266"/>
      <c r="BS5" s="1266"/>
      <c r="BT5" s="1266"/>
      <c r="BU5" s="1266"/>
      <c r="BV5" s="1266"/>
      <c r="BW5" s="1266"/>
      <c r="BX5" s="1266"/>
      <c r="BY5" s="1266"/>
      <c r="BZ5" s="1266"/>
      <c r="CA5" s="1266"/>
      <c r="CB5" s="1266"/>
      <c r="CC5" s="1266"/>
      <c r="CD5" s="1266"/>
      <c r="CE5" s="1266"/>
      <c r="CF5" s="1266"/>
      <c r="CG5" s="1266"/>
      <c r="CH5" s="1266"/>
      <c r="CI5" s="1266"/>
      <c r="CJ5" s="1266"/>
      <c r="CK5" s="1266"/>
      <c r="CL5" s="1266"/>
      <c r="CM5" s="1266"/>
      <c r="CN5" s="1266"/>
      <c r="CO5" s="1266"/>
      <c r="CP5" s="1266"/>
      <c r="CQ5" s="1266"/>
      <c r="CR5" s="1266"/>
      <c r="CS5" s="1266"/>
      <c r="CT5" s="1266"/>
      <c r="CU5" s="1266"/>
      <c r="CV5" s="1266"/>
      <c r="CW5" s="1266"/>
      <c r="CX5" s="1266"/>
      <c r="CY5" s="1266"/>
      <c r="CZ5" s="1266"/>
      <c r="DA5" s="1266"/>
      <c r="DB5" s="1266"/>
      <c r="DC5" s="1266"/>
      <c r="DD5" s="1266"/>
      <c r="DE5" s="1266"/>
      <c r="DF5" s="1266"/>
      <c r="DG5" s="1266"/>
      <c r="DH5" s="1266"/>
      <c r="DI5" s="1266"/>
      <c r="DJ5" s="1266"/>
      <c r="DK5" s="1267"/>
      <c r="DL5" s="1266"/>
      <c r="DM5" s="1266"/>
      <c r="DN5" s="1266"/>
      <c r="DO5" s="1266"/>
      <c r="DP5" s="1266"/>
      <c r="DQ5" s="1266"/>
      <c r="DR5" s="1266"/>
      <c r="DS5" s="1266"/>
      <c r="DT5" s="1266"/>
      <c r="DU5" s="1268"/>
      <c r="DV5" s="1268"/>
      <c r="DW5" s="1268"/>
      <c r="DX5" s="1268"/>
      <c r="DY5" s="1268"/>
      <c r="DZ5" s="1268"/>
      <c r="EA5" s="1268"/>
      <c r="EB5" s="1268"/>
      <c r="EC5" s="1268"/>
      <c r="ED5" s="1268"/>
      <c r="EE5" s="1268"/>
      <c r="EF5" s="1268"/>
      <c r="EG5" s="1268"/>
      <c r="EH5" s="1268"/>
      <c r="EI5" s="1268"/>
      <c r="EJ5" s="12"/>
    </row>
    <row r="6" spans="1:140" s="3" customFormat="1" ht="15.75" x14ac:dyDescent="0.25">
      <c r="A6" s="12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1266"/>
      <c r="AX6" s="1266"/>
      <c r="AY6" s="1266"/>
      <c r="AZ6" s="1266"/>
      <c r="BA6" s="1266"/>
      <c r="BB6" s="1266"/>
      <c r="BC6" s="1266"/>
      <c r="BD6" s="1266"/>
      <c r="BE6" s="1266"/>
      <c r="BF6" s="1266"/>
      <c r="BG6" s="1266"/>
      <c r="BH6" s="1266"/>
      <c r="BI6" s="1266"/>
      <c r="BJ6" s="1266"/>
      <c r="BK6" s="1266"/>
      <c r="BL6" s="1266"/>
      <c r="BM6" s="1266"/>
      <c r="BN6" s="1266"/>
      <c r="BO6" s="1266"/>
      <c r="BP6" s="1266"/>
      <c r="BQ6" s="1266"/>
      <c r="BR6" s="1266"/>
      <c r="BS6" s="1266"/>
      <c r="BT6" s="1266"/>
      <c r="BU6" s="1266"/>
      <c r="BV6" s="1266"/>
      <c r="BW6" s="1266"/>
      <c r="BX6" s="1266"/>
      <c r="BY6" s="1266"/>
      <c r="BZ6" s="1266"/>
      <c r="CA6" s="1266"/>
      <c r="CB6" s="1266"/>
      <c r="CC6" s="1266"/>
      <c r="CD6" s="1266"/>
      <c r="CE6" s="1266"/>
      <c r="CF6" s="1266"/>
      <c r="CG6" s="1266"/>
      <c r="CH6" s="1266"/>
      <c r="CI6" s="1266"/>
      <c r="CJ6" s="1266"/>
      <c r="CK6" s="1266"/>
      <c r="CL6" s="1266"/>
      <c r="CM6" s="1266"/>
      <c r="CN6" s="1266"/>
      <c r="CO6" s="1266"/>
      <c r="CP6" s="1266"/>
      <c r="CQ6" s="1266"/>
      <c r="CR6" s="1266"/>
      <c r="CS6" s="1266"/>
      <c r="CT6" s="1266"/>
      <c r="CU6" s="1266"/>
      <c r="CV6" s="1266"/>
      <c r="CW6" s="1266"/>
      <c r="CX6" s="1266"/>
      <c r="CY6" s="1266"/>
      <c r="CZ6" s="1266"/>
      <c r="DA6" s="1266"/>
      <c r="DB6" s="1266"/>
      <c r="DC6" s="1266"/>
      <c r="DD6" s="1266"/>
      <c r="DE6" s="1266"/>
      <c r="DF6" s="1266"/>
      <c r="DG6" s="1266"/>
      <c r="DH6" s="1266"/>
      <c r="DI6" s="1266"/>
      <c r="DJ6" s="1266"/>
      <c r="DK6" s="1267"/>
      <c r="DL6" s="1266"/>
      <c r="DM6" s="1266"/>
      <c r="DN6" s="1266"/>
      <c r="DO6" s="1266"/>
      <c r="DP6" s="1266"/>
      <c r="DQ6" s="1266"/>
      <c r="DR6" s="1266"/>
      <c r="DS6" s="1266"/>
      <c r="DT6" s="1266"/>
      <c r="DU6" s="1268"/>
      <c r="DV6" s="1268"/>
      <c r="DW6" s="1268"/>
      <c r="DX6" s="1268"/>
      <c r="DY6" s="1268"/>
      <c r="DZ6" s="1268"/>
      <c r="EA6" s="1268"/>
      <c r="EB6" s="1268"/>
      <c r="EC6" s="1268"/>
      <c r="ED6" s="1268"/>
      <c r="EE6" s="1268"/>
      <c r="EF6" s="1268"/>
      <c r="EG6" s="1268"/>
      <c r="EH6" s="1268"/>
      <c r="EI6" s="1268"/>
      <c r="EJ6" s="12"/>
    </row>
    <row r="7" spans="1:140" s="3" customFormat="1" ht="15.75" x14ac:dyDescent="0.25">
      <c r="A7" s="1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1266"/>
      <c r="AX7" s="1266"/>
      <c r="AY7" s="1266"/>
      <c r="AZ7" s="1266"/>
      <c r="BA7" s="1266"/>
      <c r="BB7" s="1266"/>
      <c r="BC7" s="1266"/>
      <c r="BD7" s="1266"/>
      <c r="BE7" s="1266"/>
      <c r="BF7" s="1266"/>
      <c r="BG7" s="1266"/>
      <c r="BH7" s="1266"/>
      <c r="BI7" s="1266"/>
      <c r="BJ7" s="1266"/>
      <c r="BK7" s="1266"/>
      <c r="BL7" s="1266"/>
      <c r="BM7" s="1266"/>
      <c r="BN7" s="1266"/>
      <c r="BO7" s="1266"/>
      <c r="BP7" s="1266"/>
      <c r="BQ7" s="1266"/>
      <c r="BR7" s="1266"/>
      <c r="BS7" s="1266"/>
      <c r="BT7" s="1266"/>
      <c r="BU7" s="1266"/>
      <c r="BV7" s="1266"/>
      <c r="BW7" s="1266"/>
      <c r="BX7" s="1266"/>
      <c r="BY7" s="1266"/>
      <c r="BZ7" s="1266"/>
      <c r="CA7" s="1266"/>
      <c r="CB7" s="1266"/>
      <c r="CC7" s="1266"/>
      <c r="CD7" s="1266"/>
      <c r="CE7" s="1266"/>
      <c r="CF7" s="1266"/>
      <c r="CG7" s="1266"/>
      <c r="CH7" s="1266"/>
      <c r="CI7" s="1266"/>
      <c r="CJ7" s="1266"/>
      <c r="CK7" s="1266"/>
      <c r="CL7" s="1266"/>
      <c r="CM7" s="1266"/>
      <c r="CN7" s="1266"/>
      <c r="CO7" s="1266"/>
      <c r="CP7" s="1266"/>
      <c r="CQ7" s="1266"/>
      <c r="CR7" s="1266"/>
      <c r="CS7" s="1266"/>
      <c r="CT7" s="1266"/>
      <c r="CU7" s="1266"/>
      <c r="CV7" s="1266"/>
      <c r="CW7" s="1266"/>
      <c r="CX7" s="1266"/>
      <c r="CY7" s="1266"/>
      <c r="CZ7" s="1266"/>
      <c r="DA7" s="1266"/>
      <c r="DB7" s="1266"/>
      <c r="DC7" s="1266"/>
      <c r="DD7" s="1266"/>
      <c r="DE7" s="1266"/>
      <c r="DF7" s="1266"/>
      <c r="DG7" s="1266"/>
      <c r="DH7" s="1266"/>
      <c r="DI7" s="1266"/>
      <c r="DJ7" s="1266"/>
      <c r="DK7" s="1267"/>
      <c r="DL7" s="1266"/>
      <c r="DM7" s="1266"/>
      <c r="DN7" s="1266"/>
      <c r="DO7" s="1266"/>
      <c r="DP7" s="1266"/>
      <c r="DQ7" s="1266"/>
      <c r="DR7" s="1266"/>
      <c r="DS7" s="1266"/>
      <c r="DT7" s="1266"/>
      <c r="DU7" s="1268"/>
      <c r="DV7" s="1268"/>
      <c r="DW7" s="1268"/>
      <c r="DX7" s="1268"/>
      <c r="DY7" s="1268"/>
      <c r="DZ7" s="1268"/>
      <c r="EA7" s="1268"/>
      <c r="EB7" s="1268"/>
      <c r="EC7" s="1268"/>
      <c r="ED7" s="1268"/>
      <c r="EE7" s="1268"/>
      <c r="EF7" s="1268"/>
      <c r="EG7" s="1268"/>
      <c r="EH7" s="1268"/>
      <c r="EI7" s="1268"/>
      <c r="EJ7" s="12"/>
    </row>
    <row r="8" spans="1:140" s="3" customFormat="1" ht="15.75" x14ac:dyDescent="0.25">
      <c r="A8" s="1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1266"/>
      <c r="AX8" s="1266"/>
      <c r="AY8" s="1266"/>
      <c r="AZ8" s="1266"/>
      <c r="BA8" s="1266"/>
      <c r="BB8" s="1266"/>
      <c r="BC8" s="1266"/>
      <c r="BD8" s="1266"/>
      <c r="BE8" s="1266"/>
      <c r="BF8" s="1266"/>
      <c r="BG8" s="1266"/>
      <c r="BH8" s="1266"/>
      <c r="BI8" s="1266"/>
      <c r="BJ8" s="1266"/>
      <c r="BK8" s="1266"/>
      <c r="BL8" s="1266"/>
      <c r="BM8" s="1266"/>
      <c r="BN8" s="1266"/>
      <c r="BO8" s="1266"/>
      <c r="BP8" s="1266"/>
      <c r="BQ8" s="1266"/>
      <c r="BR8" s="1266"/>
      <c r="BS8" s="1266"/>
      <c r="BT8" s="1266"/>
      <c r="BU8" s="1266"/>
      <c r="BV8" s="1266"/>
      <c r="BW8" s="1266"/>
      <c r="BX8" s="1266"/>
      <c r="BY8" s="1266"/>
      <c r="BZ8" s="1266"/>
      <c r="CA8" s="1266"/>
      <c r="CB8" s="1266"/>
      <c r="CC8" s="1266"/>
      <c r="CD8" s="1266"/>
      <c r="CE8" s="1266"/>
      <c r="CF8" s="1266"/>
      <c r="CG8" s="1266"/>
      <c r="CH8" s="1266"/>
      <c r="CI8" s="1266"/>
      <c r="CJ8" s="1266"/>
      <c r="CK8" s="1266"/>
      <c r="CL8" s="1266"/>
      <c r="CM8" s="1266"/>
      <c r="CN8" s="1266"/>
      <c r="CO8" s="1266"/>
      <c r="CP8" s="1266"/>
      <c r="CQ8" s="1266"/>
      <c r="CR8" s="1266"/>
      <c r="CS8" s="1266"/>
      <c r="CT8" s="1266"/>
      <c r="CU8" s="1266"/>
      <c r="CV8" s="1266"/>
      <c r="CW8" s="1266"/>
      <c r="CX8" s="1266"/>
      <c r="CY8" s="1266"/>
      <c r="CZ8" s="1266"/>
      <c r="DA8" s="1266"/>
      <c r="DB8" s="1266"/>
      <c r="DC8" s="1266"/>
      <c r="DD8" s="1266"/>
      <c r="DE8" s="1266"/>
      <c r="DF8" s="1266"/>
      <c r="DG8" s="1266"/>
      <c r="DH8" s="1266"/>
      <c r="DI8" s="1266"/>
      <c r="DJ8" s="1266"/>
      <c r="DK8" s="1267"/>
      <c r="DL8" s="1266"/>
      <c r="DM8" s="1266"/>
      <c r="DN8" s="1266"/>
      <c r="DO8" s="1266"/>
      <c r="DP8" s="1266"/>
      <c r="DQ8" s="1266"/>
      <c r="DR8" s="1266"/>
      <c r="DS8" s="1266"/>
      <c r="DT8" s="1266"/>
      <c r="DU8" s="1268"/>
      <c r="DV8" s="1268"/>
      <c r="DW8" s="1268"/>
      <c r="DX8" s="1268"/>
      <c r="DY8" s="1268"/>
      <c r="DZ8" s="1268"/>
      <c r="EA8" s="1268"/>
      <c r="EB8" s="1268"/>
      <c r="EC8" s="1268"/>
      <c r="ED8" s="1268"/>
      <c r="EE8" s="1268"/>
      <c r="EF8" s="1268"/>
      <c r="EG8" s="1268"/>
      <c r="EH8" s="1268"/>
      <c r="EI8" s="1268"/>
      <c r="EJ8" s="12"/>
    </row>
    <row r="9" spans="1:140" s="3" customFormat="1" ht="15.75" x14ac:dyDescent="0.25">
      <c r="A9" s="1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12"/>
    </row>
    <row r="10" spans="1:140" ht="17.25" thickBot="1" x14ac:dyDescent="0.3">
      <c r="A10" s="77"/>
      <c r="B10" s="87"/>
      <c r="C10" s="88"/>
      <c r="D10" s="19"/>
      <c r="E10" s="19"/>
      <c r="F10" s="2"/>
      <c r="G10" s="19"/>
      <c r="H10" s="19"/>
      <c r="I10" s="19"/>
      <c r="J10" s="19"/>
      <c r="K10" s="19"/>
      <c r="L10" s="19"/>
      <c r="M10" s="19"/>
      <c r="N10" s="89"/>
    </row>
    <row r="11" spans="1:140" ht="16.5" x14ac:dyDescent="0.25">
      <c r="A11" s="232" t="s">
        <v>31</v>
      </c>
      <c r="B11" s="230" t="str">
        <f>B1</f>
        <v>На 01.07.2019 г.</v>
      </c>
      <c r="C11" s="231" t="str">
        <f>C1</f>
        <v>На 01.07.2020 г.</v>
      </c>
      <c r="D11" s="86"/>
      <c r="E11" s="19"/>
      <c r="F11" s="3"/>
      <c r="G11" s="3"/>
      <c r="H11" s="3"/>
      <c r="I11" s="3"/>
      <c r="J11" s="3"/>
      <c r="K11" s="3"/>
      <c r="P11" s="3"/>
      <c r="Q11" s="3"/>
      <c r="R11" s="3"/>
    </row>
    <row r="12" spans="1:140" ht="15.75" customHeight="1" x14ac:dyDescent="0.25">
      <c r="A12" s="233"/>
      <c r="B12" s="81"/>
      <c r="C12" s="249"/>
      <c r="E12" s="80"/>
      <c r="F12" s="90"/>
      <c r="G12" s="80"/>
      <c r="H12" s="3"/>
      <c r="I12" s="3"/>
      <c r="J12" s="3"/>
      <c r="K12" s="3"/>
      <c r="O12" s="80"/>
      <c r="P12" s="80"/>
      <c r="Q12" s="80"/>
      <c r="R12" s="80"/>
    </row>
    <row r="13" spans="1:140" ht="16.5" x14ac:dyDescent="0.25">
      <c r="A13" s="234" t="s">
        <v>59</v>
      </c>
      <c r="B13" s="248">
        <v>53.4</v>
      </c>
      <c r="C13" s="416">
        <v>36.5</v>
      </c>
      <c r="D13" s="86"/>
      <c r="E13" s="1266"/>
      <c r="F13" s="1266"/>
      <c r="G13" s="1266"/>
      <c r="H13" s="3"/>
      <c r="I13" s="1269"/>
      <c r="J13" s="1269"/>
      <c r="K13" s="1269"/>
      <c r="O13" s="33"/>
      <c r="P13" s="33"/>
      <c r="Q13" s="33"/>
      <c r="R13" s="33"/>
    </row>
    <row r="14" spans="1:140" ht="17.25" thickBot="1" x14ac:dyDescent="0.3">
      <c r="A14" s="235" t="s">
        <v>60</v>
      </c>
      <c r="B14" s="250">
        <v>46.4</v>
      </c>
      <c r="C14" s="418">
        <v>63.5</v>
      </c>
      <c r="E14" s="1266"/>
      <c r="F14" s="1266"/>
      <c r="G14" s="1266"/>
      <c r="H14" s="3"/>
      <c r="I14" s="33"/>
      <c r="J14" s="33"/>
      <c r="K14" s="33"/>
      <c r="O14" s="33"/>
      <c r="P14" s="33"/>
      <c r="Q14" s="33"/>
      <c r="R14" s="33"/>
    </row>
    <row r="15" spans="1:140" ht="17.25" thickBot="1" x14ac:dyDescent="0.3">
      <c r="A15" s="236"/>
      <c r="B15" s="246">
        <f>B14+B13</f>
        <v>99.8</v>
      </c>
      <c r="C15" s="247">
        <f>C14+C13</f>
        <v>100</v>
      </c>
      <c r="E15" s="1266"/>
      <c r="F15" s="1266"/>
      <c r="G15" s="1266"/>
      <c r="H15" s="3"/>
      <c r="I15" s="33"/>
      <c r="J15" s="33"/>
      <c r="K15" s="33"/>
      <c r="O15" s="33"/>
      <c r="P15" s="33"/>
      <c r="Q15" s="33"/>
      <c r="R15" s="33"/>
    </row>
    <row r="16" spans="1:140" ht="16.5" x14ac:dyDescent="0.25">
      <c r="A16" s="236" t="s">
        <v>32</v>
      </c>
      <c r="B16" s="242" t="str">
        <f>B1</f>
        <v>На 01.07.2019 г.</v>
      </c>
      <c r="C16" s="243" t="str">
        <f>C1</f>
        <v>На 01.07.2020 г.</v>
      </c>
      <c r="D16" s="86"/>
      <c r="E16" s="1266"/>
      <c r="F16" s="1266"/>
      <c r="G16" s="1266"/>
      <c r="H16" s="3"/>
      <c r="I16" s="33"/>
      <c r="J16" s="33"/>
      <c r="K16" s="33"/>
      <c r="O16" s="33"/>
      <c r="P16" s="33"/>
      <c r="Q16" s="33"/>
      <c r="R16" s="33"/>
    </row>
    <row r="17" spans="1:79" ht="16.5" x14ac:dyDescent="0.25">
      <c r="A17" s="237" t="s">
        <v>61</v>
      </c>
      <c r="B17" s="415">
        <v>23.9</v>
      </c>
      <c r="C17" s="416">
        <v>35.200000000000003</v>
      </c>
      <c r="D17" s="86"/>
      <c r="E17" s="1266"/>
      <c r="F17" s="1266"/>
      <c r="G17" s="1266"/>
      <c r="H17" s="3"/>
      <c r="I17" s="33"/>
      <c r="J17" s="33"/>
      <c r="K17" s="33"/>
      <c r="L17" s="412"/>
      <c r="P17" s="33"/>
      <c r="Q17" s="33"/>
      <c r="R17" s="33"/>
    </row>
    <row r="18" spans="1:79" ht="16.5" x14ac:dyDescent="0.25">
      <c r="A18" s="237" t="s">
        <v>62</v>
      </c>
      <c r="B18" s="415">
        <v>32.6</v>
      </c>
      <c r="C18" s="416">
        <v>35.200000000000003</v>
      </c>
      <c r="D18" s="86"/>
      <c r="E18" s="536"/>
      <c r="F18" s="3"/>
      <c r="G18" s="3"/>
      <c r="H18" s="3"/>
      <c r="I18" s="3"/>
      <c r="J18" s="3"/>
      <c r="K18" s="3"/>
      <c r="L18" s="3"/>
      <c r="M18" s="3"/>
      <c r="N18" s="3"/>
      <c r="O18" s="3"/>
      <c r="P18" s="33"/>
      <c r="Q18" s="33"/>
      <c r="R18" s="33"/>
    </row>
    <row r="19" spans="1:79" ht="17.25" thickBot="1" x14ac:dyDescent="0.3">
      <c r="A19" s="238" t="s">
        <v>63</v>
      </c>
      <c r="B19" s="417">
        <v>43.5</v>
      </c>
      <c r="C19" s="418">
        <v>29.6</v>
      </c>
      <c r="D19" s="86"/>
      <c r="E19" s="533"/>
      <c r="F19" s="537"/>
      <c r="G19" s="537"/>
      <c r="H19" s="537"/>
      <c r="I19" s="537"/>
      <c r="J19" s="537"/>
      <c r="K19" s="537"/>
      <c r="L19" s="537"/>
      <c r="M19" s="537"/>
      <c r="N19" s="537"/>
      <c r="O19" s="537"/>
      <c r="P19" s="538"/>
      <c r="Q19" s="537"/>
      <c r="R19" s="3"/>
    </row>
    <row r="20" spans="1:79" ht="16.5" x14ac:dyDescent="0.25">
      <c r="A20" s="239"/>
      <c r="B20" s="244">
        <f>B17+B18+B19</f>
        <v>100</v>
      </c>
      <c r="C20" s="245">
        <f>C17+C18+C19</f>
        <v>100</v>
      </c>
      <c r="D20" s="86"/>
      <c r="E20" s="533"/>
      <c r="F20" s="533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</row>
    <row r="21" spans="1:79" ht="15.75" x14ac:dyDescent="0.25">
      <c r="A21" s="240" t="s">
        <v>191</v>
      </c>
      <c r="B21" s="253">
        <v>22</v>
      </c>
      <c r="C21" s="251">
        <v>13.6</v>
      </c>
      <c r="D21" s="7"/>
      <c r="E21" s="533"/>
      <c r="F21" s="53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</row>
    <row r="22" spans="1:79" ht="16.5" x14ac:dyDescent="0.25">
      <c r="A22" s="240" t="s">
        <v>108</v>
      </c>
      <c r="B22" s="253">
        <v>30.6</v>
      </c>
      <c r="C22" s="251">
        <v>18.3</v>
      </c>
      <c r="D22" s="1"/>
      <c r="E22" s="53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79" ht="16.5" x14ac:dyDescent="0.25">
      <c r="A23" s="240" t="s">
        <v>89</v>
      </c>
      <c r="B23" s="253">
        <v>27.7</v>
      </c>
      <c r="C23" s="251">
        <v>18</v>
      </c>
      <c r="D23" s="1"/>
      <c r="E23" s="533"/>
      <c r="F23" s="537"/>
      <c r="G23" s="537"/>
      <c r="H23" s="537"/>
      <c r="I23" s="537"/>
      <c r="J23" s="537"/>
      <c r="K23" s="537"/>
      <c r="L23" s="537"/>
      <c r="M23" s="537"/>
      <c r="N23" s="537"/>
      <c r="O23" s="537"/>
      <c r="P23" s="538"/>
      <c r="Q23" s="537"/>
    </row>
    <row r="24" spans="1:79" ht="16.5" x14ac:dyDescent="0.25">
      <c r="A24" s="240" t="s">
        <v>162</v>
      </c>
      <c r="B24" s="253">
        <v>16.100000000000001</v>
      </c>
      <c r="C24" s="251">
        <v>9.4</v>
      </c>
      <c r="D24" s="1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</row>
    <row r="25" spans="1:79" ht="16.5" thickBot="1" x14ac:dyDescent="0.3">
      <c r="A25" s="241" t="s">
        <v>143</v>
      </c>
      <c r="B25" s="254">
        <v>3.6</v>
      </c>
      <c r="C25" s="252">
        <v>40.700000000000003</v>
      </c>
      <c r="D25" s="7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</row>
    <row r="26" spans="1:79" ht="17.25" thickBot="1" x14ac:dyDescent="0.25">
      <c r="B26" s="73">
        <f>B21+B22+B23+B24+B25</f>
        <v>100</v>
      </c>
      <c r="C26" s="73">
        <f>C21+C22+C23+C24+C25</f>
        <v>100</v>
      </c>
      <c r="D26" s="1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4"/>
      <c r="Q26" s="533"/>
    </row>
    <row r="27" spans="1:79" ht="16.5" x14ac:dyDescent="0.25">
      <c r="A27" s="1270"/>
      <c r="B27" s="891"/>
      <c r="C27" s="891"/>
      <c r="D27" s="891"/>
      <c r="E27" s="891"/>
      <c r="F27" s="891"/>
      <c r="G27" s="1303"/>
      <c r="H27" s="535" t="s">
        <v>109</v>
      </c>
      <c r="I27" s="535" t="s">
        <v>110</v>
      </c>
      <c r="J27" s="535" t="s">
        <v>111</v>
      </c>
      <c r="K27" s="535" t="s">
        <v>112</v>
      </c>
      <c r="L27" s="535" t="s">
        <v>113</v>
      </c>
      <c r="M27" s="535" t="s">
        <v>114</v>
      </c>
      <c r="N27" s="535" t="s">
        <v>115</v>
      </c>
      <c r="O27" s="535" t="s">
        <v>116</v>
      </c>
      <c r="P27" s="535" t="s">
        <v>117</v>
      </c>
      <c r="Q27" s="535" t="s">
        <v>118</v>
      </c>
      <c r="R27" s="512" t="s">
        <v>119</v>
      </c>
      <c r="S27" s="512" t="s">
        <v>120</v>
      </c>
      <c r="T27" s="512" t="s">
        <v>121</v>
      </c>
      <c r="U27" s="512" t="s">
        <v>122</v>
      </c>
      <c r="V27" s="512" t="s">
        <v>123</v>
      </c>
      <c r="W27" s="512" t="s">
        <v>124</v>
      </c>
      <c r="X27" s="512" t="s">
        <v>125</v>
      </c>
      <c r="Y27" s="512" t="s">
        <v>126</v>
      </c>
      <c r="Z27" s="512" t="s">
        <v>127</v>
      </c>
      <c r="AA27" s="512" t="s">
        <v>128</v>
      </c>
      <c r="AB27" s="512" t="s">
        <v>129</v>
      </c>
      <c r="AC27" s="512" t="s">
        <v>130</v>
      </c>
      <c r="AD27" s="512" t="s">
        <v>131</v>
      </c>
      <c r="AE27" s="512" t="s">
        <v>132</v>
      </c>
      <c r="AF27" s="512" t="s">
        <v>133</v>
      </c>
      <c r="AG27" s="512" t="s">
        <v>134</v>
      </c>
      <c r="AH27" s="513" t="s">
        <v>135</v>
      </c>
      <c r="AI27" s="513" t="s">
        <v>137</v>
      </c>
      <c r="AJ27" s="513" t="s">
        <v>138</v>
      </c>
      <c r="AK27" s="513" t="s">
        <v>139</v>
      </c>
      <c r="AL27" s="513" t="s">
        <v>140</v>
      </c>
      <c r="AM27" s="513" t="s">
        <v>141</v>
      </c>
      <c r="AN27" s="513" t="s">
        <v>144</v>
      </c>
      <c r="AO27" s="513" t="s">
        <v>145</v>
      </c>
      <c r="AP27" s="514" t="s">
        <v>147</v>
      </c>
      <c r="AQ27" s="514" t="s">
        <v>151</v>
      </c>
      <c r="AR27" s="514" t="s">
        <v>161</v>
      </c>
      <c r="AS27" s="514" t="s">
        <v>163</v>
      </c>
      <c r="AT27" s="514" t="s">
        <v>165</v>
      </c>
      <c r="AU27" s="514" t="s">
        <v>169</v>
      </c>
      <c r="AV27" s="514" t="s">
        <v>177</v>
      </c>
      <c r="AW27" s="514" t="s">
        <v>178</v>
      </c>
      <c r="AX27" s="514" t="s">
        <v>183</v>
      </c>
      <c r="AY27" s="514" t="s">
        <v>186</v>
      </c>
      <c r="AZ27" s="514" t="s">
        <v>188</v>
      </c>
      <c r="BA27" s="514" t="s">
        <v>190</v>
      </c>
      <c r="BB27" s="514" t="s">
        <v>192</v>
      </c>
      <c r="BC27" s="514" t="s">
        <v>194</v>
      </c>
      <c r="BD27" s="514" t="s">
        <v>209</v>
      </c>
      <c r="BE27" s="514" t="s">
        <v>213</v>
      </c>
      <c r="BF27" s="514" t="s">
        <v>214</v>
      </c>
      <c r="BG27" s="514" t="s">
        <v>218</v>
      </c>
      <c r="BH27" s="514" t="s">
        <v>260</v>
      </c>
      <c r="BI27" s="514" t="s">
        <v>262</v>
      </c>
      <c r="BJ27" s="514" t="s">
        <v>354</v>
      </c>
      <c r="BK27" s="514" t="s">
        <v>361</v>
      </c>
      <c r="BL27" s="514" t="s">
        <v>373</v>
      </c>
      <c r="BM27" s="514" t="s">
        <v>534</v>
      </c>
      <c r="BN27" s="514" t="s">
        <v>535</v>
      </c>
      <c r="BO27" s="514" t="s">
        <v>536</v>
      </c>
      <c r="BP27" s="514" t="s">
        <v>537</v>
      </c>
      <c r="BQ27" s="514" t="s">
        <v>613</v>
      </c>
      <c r="BR27" s="514"/>
      <c r="BS27" s="514"/>
      <c r="BT27" s="514"/>
      <c r="BU27" s="514"/>
      <c r="BV27" s="514"/>
      <c r="BW27" s="514"/>
      <c r="BX27" s="514"/>
      <c r="BY27" s="514"/>
      <c r="BZ27" s="514"/>
      <c r="CA27" s="514"/>
    </row>
    <row r="28" spans="1:79" ht="16.5" x14ac:dyDescent="0.25">
      <c r="A28" s="1271"/>
      <c r="B28" s="1266"/>
      <c r="C28" s="534"/>
      <c r="D28" s="534"/>
      <c r="E28" s="33"/>
      <c r="F28" s="33"/>
      <c r="G28" s="1304" t="s">
        <v>56</v>
      </c>
      <c r="H28" s="381">
        <v>697</v>
      </c>
      <c r="I28" s="381">
        <v>675</v>
      </c>
      <c r="J28" s="381">
        <v>619</v>
      </c>
      <c r="K28" s="381">
        <v>826</v>
      </c>
      <c r="L28" s="381">
        <v>655</v>
      </c>
      <c r="M28" s="381">
        <v>815</v>
      </c>
      <c r="N28" s="381">
        <v>681</v>
      </c>
      <c r="O28" s="381">
        <v>1011</v>
      </c>
      <c r="P28" s="381">
        <v>862</v>
      </c>
      <c r="Q28" s="381">
        <v>865</v>
      </c>
      <c r="R28" s="381">
        <v>903</v>
      </c>
      <c r="S28" s="381">
        <v>829</v>
      </c>
      <c r="T28" s="381">
        <v>957</v>
      </c>
      <c r="U28" s="381">
        <v>1049</v>
      </c>
      <c r="V28" s="381">
        <v>1015</v>
      </c>
      <c r="W28" s="381">
        <v>1149</v>
      </c>
      <c r="X28" s="381">
        <v>601</v>
      </c>
      <c r="Y28" s="381">
        <v>1069</v>
      </c>
      <c r="Z28" s="381">
        <v>939</v>
      </c>
      <c r="AA28" s="381">
        <v>552</v>
      </c>
      <c r="AB28" s="381">
        <v>855</v>
      </c>
      <c r="AC28" s="381">
        <v>976</v>
      </c>
      <c r="AD28" s="381">
        <v>1392</v>
      </c>
      <c r="AE28" s="381">
        <v>1125</v>
      </c>
      <c r="AF28" s="381">
        <v>2202</v>
      </c>
      <c r="AG28" s="381">
        <v>2004</v>
      </c>
      <c r="AH28" s="382">
        <v>2503</v>
      </c>
      <c r="AI28" s="382">
        <v>2952</v>
      </c>
      <c r="AJ28" s="382">
        <v>2754</v>
      </c>
      <c r="AK28" s="382">
        <v>2585</v>
      </c>
      <c r="AL28" s="382">
        <v>2679</v>
      </c>
      <c r="AM28" s="382">
        <v>2969</v>
      </c>
      <c r="AN28" s="382">
        <v>2849</v>
      </c>
      <c r="AO28" s="382">
        <v>2109</v>
      </c>
      <c r="AP28" s="383">
        <v>3192</v>
      </c>
      <c r="AQ28" s="383">
        <v>2858</v>
      </c>
      <c r="AR28" s="383">
        <v>2252</v>
      </c>
      <c r="AS28" s="383">
        <v>3554</v>
      </c>
      <c r="AT28" s="383">
        <v>2982</v>
      </c>
      <c r="AU28" s="383">
        <v>3268</v>
      </c>
      <c r="AV28" s="383">
        <v>2336</v>
      </c>
      <c r="AW28" s="383">
        <v>3474</v>
      </c>
      <c r="AX28" s="383">
        <v>3157</v>
      </c>
      <c r="AY28" s="383">
        <v>3619</v>
      </c>
      <c r="AZ28" s="383">
        <v>2842</v>
      </c>
      <c r="BA28" s="383">
        <v>3131</v>
      </c>
      <c r="BB28" s="383">
        <f>9003-BA28-AZ28</f>
        <v>3030</v>
      </c>
      <c r="BC28" s="383">
        <f>12469-AZ28-BA28-BB28</f>
        <v>3466</v>
      </c>
      <c r="BD28" s="383">
        <v>3591</v>
      </c>
      <c r="BE28" s="383">
        <v>3177</v>
      </c>
      <c r="BF28" s="383">
        <v>3024</v>
      </c>
      <c r="BG28" s="383">
        <v>3603</v>
      </c>
      <c r="BH28" s="383">
        <v>3802</v>
      </c>
      <c r="BI28" s="383">
        <v>3160</v>
      </c>
      <c r="BJ28" s="383">
        <v>3572</v>
      </c>
      <c r="BK28" s="383">
        <f>14207-BH28-BI28-BJ28</f>
        <v>3673</v>
      </c>
      <c r="BL28" s="383">
        <v>2921</v>
      </c>
      <c r="BM28" s="383">
        <v>2855</v>
      </c>
      <c r="BN28" s="383">
        <v>3361</v>
      </c>
      <c r="BO28" s="383">
        <v>3448</v>
      </c>
      <c r="BP28" s="383">
        <v>2849</v>
      </c>
      <c r="BQ28" s="383">
        <v>2057</v>
      </c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</row>
    <row r="29" spans="1:79" ht="16.5" x14ac:dyDescent="0.25">
      <c r="A29" s="1271"/>
      <c r="B29" s="1266"/>
      <c r="C29" s="534"/>
      <c r="D29" s="534"/>
      <c r="E29" s="33"/>
      <c r="F29" s="33"/>
      <c r="G29" s="1304" t="s">
        <v>57</v>
      </c>
      <c r="H29" s="381">
        <v>1383</v>
      </c>
      <c r="I29" s="381">
        <v>1752</v>
      </c>
      <c r="J29" s="381">
        <v>2669</v>
      </c>
      <c r="K29" s="381">
        <v>2226</v>
      </c>
      <c r="L29" s="381">
        <v>1365</v>
      </c>
      <c r="M29" s="381">
        <v>1856</v>
      </c>
      <c r="N29" s="381">
        <v>2686</v>
      </c>
      <c r="O29" s="381">
        <v>2182</v>
      </c>
      <c r="P29" s="381">
        <v>1672</v>
      </c>
      <c r="Q29" s="381">
        <v>1752</v>
      </c>
      <c r="R29" s="381">
        <v>2555</v>
      </c>
      <c r="S29" s="381">
        <v>1755</v>
      </c>
      <c r="T29" s="381">
        <v>1600</v>
      </c>
      <c r="U29" s="381">
        <v>1821</v>
      </c>
      <c r="V29" s="381">
        <v>2705</v>
      </c>
      <c r="W29" s="381">
        <v>1746</v>
      </c>
      <c r="X29" s="381">
        <v>1356</v>
      </c>
      <c r="Y29" s="381">
        <v>1657</v>
      </c>
      <c r="Z29" s="381">
        <v>2159</v>
      </c>
      <c r="AA29" s="381">
        <v>1580</v>
      </c>
      <c r="AB29" s="381">
        <v>1256</v>
      </c>
      <c r="AC29" s="381">
        <v>1748</v>
      </c>
      <c r="AD29" s="381">
        <v>2311</v>
      </c>
      <c r="AE29" s="381">
        <v>1681</v>
      </c>
      <c r="AF29" s="381">
        <v>1486</v>
      </c>
      <c r="AG29" s="381">
        <v>2039</v>
      </c>
      <c r="AH29" s="382">
        <v>2667</v>
      </c>
      <c r="AI29" s="382">
        <v>2687</v>
      </c>
      <c r="AJ29" s="382">
        <v>2181</v>
      </c>
      <c r="AK29" s="382">
        <v>2695</v>
      </c>
      <c r="AL29" s="382">
        <v>3950</v>
      </c>
      <c r="AM29" s="382">
        <v>3372</v>
      </c>
      <c r="AN29" s="382">
        <v>2664</v>
      </c>
      <c r="AO29" s="382">
        <v>3291</v>
      </c>
      <c r="AP29" s="383">
        <v>4263</v>
      </c>
      <c r="AQ29" s="383">
        <v>3654</v>
      </c>
      <c r="AR29" s="383">
        <v>3012</v>
      </c>
      <c r="AS29" s="383">
        <v>3149</v>
      </c>
      <c r="AT29" s="383">
        <v>4063</v>
      </c>
      <c r="AU29" s="383">
        <v>3870</v>
      </c>
      <c r="AV29" s="383">
        <v>2735</v>
      </c>
      <c r="AW29" s="383">
        <v>3111</v>
      </c>
      <c r="AX29" s="383">
        <v>3845</v>
      </c>
      <c r="AY29" s="383">
        <v>3435</v>
      </c>
      <c r="AZ29" s="383">
        <v>2684</v>
      </c>
      <c r="BA29" s="383">
        <v>3045</v>
      </c>
      <c r="BB29" s="383">
        <f>9589-BA29-AZ29</f>
        <v>3860</v>
      </c>
      <c r="BC29" s="383">
        <f>13405-AZ29-BA29-BB29</f>
        <v>3816</v>
      </c>
      <c r="BD29" s="383">
        <v>2797</v>
      </c>
      <c r="BE29" s="384">
        <v>3187</v>
      </c>
      <c r="BF29" s="384">
        <v>3451</v>
      </c>
      <c r="BG29" s="384">
        <v>3798</v>
      </c>
      <c r="BH29" s="384">
        <v>3021</v>
      </c>
      <c r="BI29" s="383">
        <v>3412</v>
      </c>
      <c r="BJ29" s="383">
        <v>3938</v>
      </c>
      <c r="BK29" s="383">
        <f>14139-BH29-BI29-BJ29</f>
        <v>3768</v>
      </c>
      <c r="BL29" s="383">
        <v>2920</v>
      </c>
      <c r="BM29" s="383">
        <v>2969</v>
      </c>
      <c r="BN29" s="383">
        <v>3789</v>
      </c>
      <c r="BO29" s="383">
        <v>3348</v>
      </c>
      <c r="BP29" s="383">
        <v>2587</v>
      </c>
      <c r="BQ29" s="383">
        <v>2109</v>
      </c>
      <c r="BR29" s="383"/>
      <c r="BS29" s="383"/>
      <c r="BT29" s="383"/>
      <c r="BU29" s="383"/>
      <c r="BV29" s="383"/>
      <c r="BW29" s="383"/>
      <c r="BX29" s="383"/>
      <c r="BY29" s="383"/>
      <c r="BZ29" s="383"/>
      <c r="CA29" s="383"/>
    </row>
    <row r="30" spans="1:79" ht="17.25" thickBot="1" x14ac:dyDescent="0.3">
      <c r="A30" s="1271"/>
      <c r="B30" s="1266"/>
      <c r="C30" s="534"/>
      <c r="D30" s="534"/>
      <c r="E30" s="33"/>
      <c r="F30" s="33"/>
      <c r="G30" s="1305" t="s">
        <v>136</v>
      </c>
      <c r="H30" s="385">
        <f t="shared" ref="H30:Y30" si="0">H29-H28</f>
        <v>686</v>
      </c>
      <c r="I30" s="385">
        <f t="shared" si="0"/>
        <v>1077</v>
      </c>
      <c r="J30" s="385">
        <f t="shared" si="0"/>
        <v>2050</v>
      </c>
      <c r="K30" s="385">
        <f t="shared" si="0"/>
        <v>1400</v>
      </c>
      <c r="L30" s="385">
        <f t="shared" si="0"/>
        <v>710</v>
      </c>
      <c r="M30" s="385">
        <f t="shared" si="0"/>
        <v>1041</v>
      </c>
      <c r="N30" s="385">
        <f t="shared" si="0"/>
        <v>2005</v>
      </c>
      <c r="O30" s="385">
        <f t="shared" si="0"/>
        <v>1171</v>
      </c>
      <c r="P30" s="385">
        <f t="shared" si="0"/>
        <v>810</v>
      </c>
      <c r="Q30" s="385">
        <f t="shared" si="0"/>
        <v>887</v>
      </c>
      <c r="R30" s="385">
        <f t="shared" si="0"/>
        <v>1652</v>
      </c>
      <c r="S30" s="385">
        <f t="shared" si="0"/>
        <v>926</v>
      </c>
      <c r="T30" s="385">
        <f t="shared" si="0"/>
        <v>643</v>
      </c>
      <c r="U30" s="385">
        <f t="shared" si="0"/>
        <v>772</v>
      </c>
      <c r="V30" s="385">
        <f t="shared" si="0"/>
        <v>1690</v>
      </c>
      <c r="W30" s="385">
        <f t="shared" si="0"/>
        <v>597</v>
      </c>
      <c r="X30" s="385">
        <f t="shared" si="0"/>
        <v>755</v>
      </c>
      <c r="Y30" s="385">
        <f t="shared" si="0"/>
        <v>588</v>
      </c>
      <c r="Z30" s="385">
        <f>Z28-Z29</f>
        <v>-1220</v>
      </c>
      <c r="AA30" s="385">
        <f t="shared" ref="AA30:AM30" si="1">AA28-AA29</f>
        <v>-1028</v>
      </c>
      <c r="AB30" s="385">
        <f t="shared" si="1"/>
        <v>-401</v>
      </c>
      <c r="AC30" s="385">
        <f t="shared" si="1"/>
        <v>-772</v>
      </c>
      <c r="AD30" s="385">
        <f t="shared" si="1"/>
        <v>-919</v>
      </c>
      <c r="AE30" s="385">
        <f t="shared" si="1"/>
        <v>-556</v>
      </c>
      <c r="AF30" s="385">
        <f t="shared" si="1"/>
        <v>716</v>
      </c>
      <c r="AG30" s="385">
        <f t="shared" si="1"/>
        <v>-35</v>
      </c>
      <c r="AH30" s="386">
        <f t="shared" si="1"/>
        <v>-164</v>
      </c>
      <c r="AI30" s="386">
        <f t="shared" si="1"/>
        <v>265</v>
      </c>
      <c r="AJ30" s="386">
        <f t="shared" si="1"/>
        <v>573</v>
      </c>
      <c r="AK30" s="386">
        <f t="shared" si="1"/>
        <v>-110</v>
      </c>
      <c r="AL30" s="386">
        <f t="shared" si="1"/>
        <v>-1271</v>
      </c>
      <c r="AM30" s="386">
        <f t="shared" si="1"/>
        <v>-403</v>
      </c>
      <c r="AN30" s="386">
        <f t="shared" ref="AN30:AS30" si="2">AN28-AN29</f>
        <v>185</v>
      </c>
      <c r="AO30" s="386">
        <f t="shared" si="2"/>
        <v>-1182</v>
      </c>
      <c r="AP30" s="120">
        <f t="shared" si="2"/>
        <v>-1071</v>
      </c>
      <c r="AQ30" s="120">
        <f t="shared" si="2"/>
        <v>-796</v>
      </c>
      <c r="AR30" s="120">
        <f t="shared" si="2"/>
        <v>-760</v>
      </c>
      <c r="AS30" s="120">
        <f t="shared" si="2"/>
        <v>405</v>
      </c>
      <c r="AT30" s="120">
        <f t="shared" ref="AT30:BD30" si="3">AT28-AT29</f>
        <v>-1081</v>
      </c>
      <c r="AU30" s="120">
        <f t="shared" si="3"/>
        <v>-602</v>
      </c>
      <c r="AV30" s="120">
        <f t="shared" si="3"/>
        <v>-399</v>
      </c>
      <c r="AW30" s="120">
        <f t="shared" si="3"/>
        <v>363</v>
      </c>
      <c r="AX30" s="120">
        <f t="shared" si="3"/>
        <v>-688</v>
      </c>
      <c r="AY30" s="120">
        <f t="shared" si="3"/>
        <v>184</v>
      </c>
      <c r="AZ30" s="120">
        <f t="shared" si="3"/>
        <v>158</v>
      </c>
      <c r="BA30" s="120">
        <f t="shared" si="3"/>
        <v>86</v>
      </c>
      <c r="BB30" s="120">
        <f t="shared" si="3"/>
        <v>-830</v>
      </c>
      <c r="BC30" s="120">
        <f t="shared" si="3"/>
        <v>-350</v>
      </c>
      <c r="BD30" s="120">
        <f t="shared" si="3"/>
        <v>794</v>
      </c>
      <c r="BE30" s="120">
        <v>784</v>
      </c>
      <c r="BF30" s="120">
        <v>357</v>
      </c>
      <c r="BG30" s="120">
        <v>162</v>
      </c>
      <c r="BH30" s="120">
        <v>781</v>
      </c>
      <c r="BI30" s="120">
        <v>529</v>
      </c>
      <c r="BJ30" s="120">
        <f>BJ28-BJ29</f>
        <v>-366</v>
      </c>
      <c r="BK30" s="120">
        <f>BK28-BK29</f>
        <v>-95</v>
      </c>
      <c r="BL30" s="120">
        <v>1</v>
      </c>
      <c r="BM30" s="120">
        <v>-114</v>
      </c>
      <c r="BN30" s="120">
        <v>-428</v>
      </c>
      <c r="BO30" s="120">
        <v>100</v>
      </c>
      <c r="BP30" s="120">
        <v>262</v>
      </c>
      <c r="BQ30" s="120">
        <f>BQ28-BQ29</f>
        <v>-52</v>
      </c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</row>
    <row r="31" spans="1:79" ht="15.75" x14ac:dyDescent="0.25">
      <c r="A31" s="1272"/>
      <c r="B31" s="1266"/>
      <c r="C31" s="1266"/>
      <c r="D31" s="1266"/>
      <c r="E31" s="33"/>
      <c r="F31" s="33"/>
    </row>
    <row r="32" spans="1:79" x14ac:dyDescent="0.2">
      <c r="A32" s="3"/>
      <c r="B32" s="3"/>
    </row>
    <row r="33" spans="1:48" s="3" customFormat="1" ht="15.75" customHeight="1" x14ac:dyDescent="0.2">
      <c r="A33" s="892"/>
      <c r="B33" s="1273"/>
      <c r="C33" s="1273"/>
    </row>
    <row r="34" spans="1:48" s="3" customFormat="1" ht="15.75" customHeight="1" x14ac:dyDescent="0.25">
      <c r="A34" s="892"/>
      <c r="B34" s="1274"/>
      <c r="C34" s="1275"/>
      <c r="E34" s="27"/>
      <c r="F34" s="480"/>
      <c r="G34" s="480"/>
      <c r="H34" s="58"/>
      <c r="I34" s="35"/>
      <c r="J34" s="1276"/>
      <c r="K34" s="1276"/>
    </row>
    <row r="35" spans="1:48" s="3" customFormat="1" ht="16.5" x14ac:dyDescent="0.25">
      <c r="A35" s="27"/>
      <c r="B35" s="130"/>
      <c r="C35" s="1"/>
      <c r="D35" s="1263"/>
      <c r="E35" s="27"/>
      <c r="F35" s="480"/>
      <c r="G35" s="480"/>
      <c r="H35" s="58"/>
      <c r="I35" s="35"/>
      <c r="J35" s="1276"/>
      <c r="K35" s="1276"/>
      <c r="AT35" s="51"/>
      <c r="AU35" s="51"/>
      <c r="AV35" s="51"/>
    </row>
    <row r="36" spans="1:48" s="3" customFormat="1" ht="16.5" x14ac:dyDescent="0.25">
      <c r="A36" s="27"/>
      <c r="B36" s="130"/>
      <c r="C36" s="1"/>
      <c r="D36" s="1263"/>
      <c r="E36" s="27"/>
      <c r="F36" s="480"/>
      <c r="G36" s="480"/>
      <c r="H36" s="58"/>
      <c r="I36" s="35"/>
      <c r="J36" s="1276"/>
      <c r="K36" s="1276"/>
      <c r="AT36" s="51"/>
      <c r="AU36" s="51"/>
      <c r="AV36" s="51"/>
    </row>
    <row r="37" spans="1:48" s="3" customFormat="1" ht="16.5" x14ac:dyDescent="0.25">
      <c r="A37" s="4"/>
      <c r="B37" s="130"/>
      <c r="C37" s="1"/>
      <c r="D37" s="1263"/>
      <c r="E37" s="4"/>
      <c r="F37" s="480"/>
      <c r="G37" s="480"/>
      <c r="H37" s="58"/>
      <c r="I37" s="35"/>
      <c r="J37" s="1276"/>
      <c r="K37" s="1276"/>
    </row>
    <row r="38" spans="1:48" s="3" customFormat="1" ht="16.5" x14ac:dyDescent="0.25">
      <c r="A38" s="27"/>
      <c r="B38" s="130"/>
      <c r="C38" s="1"/>
      <c r="D38" s="1263"/>
      <c r="E38" s="4"/>
      <c r="F38" s="480"/>
      <c r="G38" s="480"/>
      <c r="H38" s="58"/>
      <c r="I38" s="35"/>
      <c r="J38" s="1276"/>
      <c r="K38" s="1276"/>
    </row>
    <row r="39" spans="1:48" s="3" customFormat="1" ht="16.5" x14ac:dyDescent="0.25">
      <c r="A39" s="4"/>
      <c r="B39" s="130"/>
      <c r="C39" s="1"/>
      <c r="D39" s="1263"/>
      <c r="E39" s="4"/>
      <c r="F39" s="480"/>
      <c r="G39" s="480"/>
      <c r="H39" s="58"/>
      <c r="I39" s="35"/>
      <c r="J39" s="1276"/>
      <c r="K39" s="1276"/>
    </row>
    <row r="40" spans="1:48" s="3" customFormat="1" ht="16.5" x14ac:dyDescent="0.25">
      <c r="A40" s="4"/>
      <c r="B40" s="130"/>
      <c r="C40" s="1"/>
      <c r="D40" s="1263"/>
      <c r="E40" s="4"/>
      <c r="F40" s="503"/>
      <c r="G40" s="503"/>
      <c r="H40" s="58"/>
      <c r="I40" s="58"/>
    </row>
    <row r="41" spans="1:48" s="3" customFormat="1" ht="16.5" x14ac:dyDescent="0.25">
      <c r="A41" s="4"/>
      <c r="B41" s="130"/>
      <c r="C41" s="1"/>
      <c r="D41" s="1263"/>
    </row>
    <row r="42" spans="1:48" s="3" customFormat="1" ht="16.5" x14ac:dyDescent="0.25">
      <c r="A42" s="4"/>
      <c r="B42" s="130"/>
      <c r="C42" s="1"/>
      <c r="D42" s="1263"/>
    </row>
    <row r="43" spans="1:48" s="3" customFormat="1" ht="16.5" x14ac:dyDescent="0.25">
      <c r="A43" s="86"/>
      <c r="B43" s="130"/>
      <c r="C43" s="1277"/>
      <c r="D43" s="1263"/>
      <c r="E43" s="27"/>
    </row>
    <row r="44" spans="1:48" s="3" customFormat="1" ht="16.5" x14ac:dyDescent="0.25">
      <c r="A44" s="4"/>
      <c r="B44" s="1273"/>
      <c r="C44" s="1273"/>
      <c r="D44" s="4"/>
      <c r="E44" s="4"/>
    </row>
    <row r="45" spans="1:48" s="3" customFormat="1" ht="16.5" x14ac:dyDescent="0.25">
      <c r="A45" s="4"/>
      <c r="B45" s="1274"/>
      <c r="C45" s="1277"/>
      <c r="D45" s="4"/>
      <c r="E45" s="27"/>
    </row>
    <row r="46" spans="1:48" s="3" customFormat="1" ht="16.5" x14ac:dyDescent="0.25">
      <c r="A46" s="27"/>
      <c r="B46" s="1278"/>
      <c r="C46" s="2"/>
      <c r="D46" s="501"/>
      <c r="E46" s="4"/>
    </row>
    <row r="47" spans="1:48" s="3" customFormat="1" ht="16.5" x14ac:dyDescent="0.25">
      <c r="A47" s="4"/>
      <c r="B47" s="1278"/>
      <c r="C47" s="2"/>
      <c r="D47" s="501"/>
      <c r="E47" s="4"/>
    </row>
    <row r="48" spans="1:48" s="3" customFormat="1" ht="16.5" x14ac:dyDescent="0.25">
      <c r="A48" s="27"/>
      <c r="B48" s="1278"/>
      <c r="C48" s="2"/>
      <c r="D48" s="502"/>
      <c r="F48" s="480"/>
    </row>
    <row r="49" spans="1:15" s="3" customFormat="1" ht="16.5" x14ac:dyDescent="0.25">
      <c r="A49" s="4"/>
      <c r="B49" s="1278"/>
      <c r="C49" s="2"/>
      <c r="D49" s="502"/>
    </row>
    <row r="50" spans="1:15" s="3" customFormat="1" ht="16.5" x14ac:dyDescent="0.25">
      <c r="A50" s="4"/>
      <c r="B50" s="1278"/>
      <c r="C50" s="2"/>
      <c r="D50" s="502"/>
      <c r="J50" s="901"/>
      <c r="K50" s="901"/>
      <c r="L50" s="901"/>
      <c r="M50" s="901"/>
      <c r="N50" s="901"/>
      <c r="O50" s="901"/>
    </row>
    <row r="51" spans="1:15" s="3" customFormat="1" ht="16.5" x14ac:dyDescent="0.25">
      <c r="A51" s="4"/>
      <c r="B51" s="1278"/>
      <c r="C51" s="1"/>
      <c r="D51" s="502"/>
      <c r="J51" s="890"/>
      <c r="K51" s="890"/>
      <c r="L51" s="890"/>
      <c r="M51" s="890"/>
      <c r="N51" s="890"/>
      <c r="O51" s="890"/>
    </row>
    <row r="52" spans="1:15" s="3" customFormat="1" ht="16.5" x14ac:dyDescent="0.25">
      <c r="A52" s="4"/>
      <c r="B52" s="1278"/>
      <c r="C52" s="1"/>
      <c r="D52" s="502"/>
      <c r="J52" s="890"/>
      <c r="K52" s="890"/>
      <c r="L52" s="890"/>
      <c r="M52" s="890"/>
      <c r="N52" s="890"/>
      <c r="O52" s="890"/>
    </row>
    <row r="53" spans="1:15" s="3" customFormat="1" ht="16.5" x14ac:dyDescent="0.25">
      <c r="A53" s="86"/>
      <c r="B53" s="1279"/>
      <c r="C53" s="1277"/>
      <c r="D53" s="1263"/>
      <c r="I53" s="893"/>
      <c r="J53" s="500"/>
      <c r="K53" s="500"/>
      <c r="L53" s="500"/>
      <c r="M53" s="500"/>
      <c r="N53" s="500"/>
      <c r="O53" s="500"/>
    </row>
    <row r="54" spans="1:15" s="3" customFormat="1" ht="15.75" x14ac:dyDescent="0.25">
      <c r="B54" s="1280"/>
      <c r="D54" s="90"/>
      <c r="I54" s="893"/>
      <c r="J54" s="500"/>
      <c r="K54" s="500"/>
      <c r="L54" s="500"/>
      <c r="M54" s="500"/>
      <c r="N54" s="500"/>
      <c r="O54" s="500"/>
    </row>
    <row r="55" spans="1:15" s="3" customFormat="1" ht="16.5" x14ac:dyDescent="0.25">
      <c r="B55" s="1281"/>
      <c r="C55" s="1282"/>
      <c r="D55" s="90"/>
      <c r="E55" s="1282"/>
      <c r="I55" s="893"/>
      <c r="J55" s="500"/>
      <c r="K55" s="500"/>
      <c r="L55" s="500"/>
      <c r="M55" s="500"/>
      <c r="N55" s="500"/>
      <c r="O55" s="500"/>
    </row>
    <row r="56" spans="1:15" s="3" customFormat="1" ht="18.75" x14ac:dyDescent="0.3">
      <c r="A56" s="1283"/>
      <c r="B56" s="1284"/>
      <c r="C56" s="1285"/>
      <c r="D56" s="500"/>
      <c r="E56" s="1285"/>
      <c r="I56" s="1286"/>
      <c r="J56" s="500"/>
      <c r="K56" s="500"/>
      <c r="L56" s="500"/>
      <c r="M56" s="500"/>
      <c r="N56" s="500"/>
      <c r="O56" s="500"/>
    </row>
    <row r="57" spans="1:15" s="3" customFormat="1" ht="15.75" x14ac:dyDescent="0.2">
      <c r="A57" s="893"/>
      <c r="B57" s="1284"/>
      <c r="C57" s="1287"/>
      <c r="D57" s="1284"/>
      <c r="E57" s="1287"/>
      <c r="F57" s="128"/>
      <c r="G57" s="128"/>
      <c r="H57" s="1288"/>
      <c r="I57" s="1289"/>
      <c r="J57" s="500"/>
      <c r="K57" s="500"/>
      <c r="L57" s="500"/>
      <c r="M57" s="500"/>
      <c r="N57" s="500"/>
      <c r="O57" s="500"/>
    </row>
    <row r="58" spans="1:15" s="3" customFormat="1" ht="15.75" x14ac:dyDescent="0.2">
      <c r="A58" s="893"/>
      <c r="B58" s="1284"/>
      <c r="C58" s="1287"/>
      <c r="D58" s="1284"/>
      <c r="E58" s="1287"/>
      <c r="F58" s="128"/>
      <c r="G58" s="128"/>
      <c r="H58" s="1288"/>
    </row>
    <row r="59" spans="1:15" s="3" customFormat="1" ht="15.75" x14ac:dyDescent="0.2">
      <c r="A59" s="893"/>
      <c r="B59" s="1284"/>
      <c r="C59" s="1287"/>
      <c r="D59" s="1284"/>
      <c r="E59" s="1287"/>
      <c r="F59" s="128"/>
      <c r="G59" s="128"/>
      <c r="H59" s="1288"/>
    </row>
    <row r="60" spans="1:15" s="3" customFormat="1" ht="15.75" x14ac:dyDescent="0.2">
      <c r="A60" s="893"/>
      <c r="B60" s="1284"/>
      <c r="C60" s="1287"/>
      <c r="D60" s="1284"/>
      <c r="E60" s="1287"/>
      <c r="F60" s="128"/>
      <c r="G60" s="128"/>
      <c r="H60" s="1288"/>
      <c r="J60" s="1285"/>
      <c r="K60" s="1285"/>
      <c r="L60" s="890"/>
      <c r="M60" s="890"/>
      <c r="N60" s="890"/>
      <c r="O60" s="890"/>
    </row>
    <row r="61" spans="1:15" s="3" customFormat="1" ht="15.75" x14ac:dyDescent="0.2">
      <c r="A61" s="893"/>
      <c r="B61" s="1284"/>
      <c r="C61" s="1287"/>
      <c r="D61" s="1284"/>
      <c r="E61" s="1287"/>
      <c r="F61" s="128"/>
      <c r="G61" s="128"/>
      <c r="H61" s="1288"/>
      <c r="I61" s="893"/>
      <c r="J61" s="500"/>
      <c r="K61" s="1290"/>
      <c r="L61" s="500"/>
      <c r="M61" s="1291"/>
      <c r="N61" s="1291"/>
      <c r="O61" s="35"/>
    </row>
    <row r="62" spans="1:15" s="3" customFormat="1" ht="15.75" x14ac:dyDescent="0.2">
      <c r="A62" s="893"/>
      <c r="B62" s="1284"/>
      <c r="C62" s="1287"/>
      <c r="D62" s="1284"/>
      <c r="E62" s="1287"/>
      <c r="F62" s="128"/>
      <c r="G62" s="128"/>
      <c r="H62" s="1288"/>
      <c r="I62" s="893"/>
      <c r="J62" s="500"/>
      <c r="K62" s="1290"/>
      <c r="L62" s="500"/>
      <c r="M62" s="1291"/>
      <c r="N62" s="1291"/>
      <c r="O62" s="35"/>
    </row>
    <row r="63" spans="1:15" s="3" customFormat="1" ht="15.75" x14ac:dyDescent="0.2">
      <c r="A63" s="1289"/>
      <c r="B63" s="1284"/>
      <c r="C63" s="1287"/>
      <c r="D63" s="1284"/>
      <c r="E63" s="1287"/>
      <c r="F63" s="128"/>
      <c r="G63" s="128"/>
      <c r="H63" s="1288"/>
      <c r="I63" s="893"/>
      <c r="J63" s="500"/>
      <c r="K63" s="1290"/>
      <c r="L63" s="500"/>
      <c r="M63" s="1291"/>
      <c r="N63" s="1291"/>
      <c r="O63" s="35"/>
    </row>
    <row r="64" spans="1:15" s="3" customFormat="1" ht="15.75" x14ac:dyDescent="0.2">
      <c r="A64" s="1289"/>
      <c r="B64" s="1284"/>
      <c r="C64" s="1287"/>
      <c r="D64" s="1284"/>
      <c r="E64" s="1287"/>
      <c r="F64" s="128"/>
      <c r="G64" s="128"/>
      <c r="H64" s="1288"/>
      <c r="I64" s="1286"/>
      <c r="J64" s="500"/>
      <c r="K64" s="1290"/>
      <c r="L64" s="500"/>
      <c r="M64" s="1291"/>
      <c r="N64" s="1291"/>
      <c r="O64" s="35"/>
    </row>
    <row r="65" spans="1:140" s="3" customFormat="1" ht="15.75" x14ac:dyDescent="0.2">
      <c r="A65" s="893"/>
      <c r="B65" s="1284"/>
      <c r="C65" s="1287"/>
      <c r="D65" s="1284"/>
      <c r="E65" s="1287"/>
      <c r="F65" s="128"/>
      <c r="G65" s="128"/>
      <c r="H65" s="1288"/>
      <c r="I65" s="1289"/>
      <c r="J65" s="1290"/>
      <c r="K65" s="1290"/>
      <c r="L65" s="500"/>
      <c r="M65" s="1291"/>
      <c r="N65" s="1291"/>
      <c r="O65" s="35"/>
    </row>
    <row r="66" spans="1:140" s="3" customFormat="1" ht="15.75" x14ac:dyDescent="0.2">
      <c r="A66" s="893"/>
      <c r="B66" s="1284"/>
      <c r="C66" s="1287"/>
      <c r="D66" s="1284"/>
      <c r="E66" s="1287"/>
      <c r="F66" s="128"/>
      <c r="G66" s="128"/>
      <c r="H66" s="1288"/>
    </row>
    <row r="67" spans="1:140" s="3" customFormat="1" ht="15.75" x14ac:dyDescent="0.2">
      <c r="A67" s="893"/>
      <c r="B67" s="1284"/>
      <c r="C67" s="1287"/>
      <c r="D67" s="1284"/>
      <c r="E67" s="1287"/>
      <c r="F67" s="128"/>
      <c r="G67" s="128"/>
      <c r="H67" s="1288"/>
    </row>
    <row r="68" spans="1:140" s="3" customFormat="1" ht="15.75" x14ac:dyDescent="0.2">
      <c r="A68" s="1286"/>
      <c r="B68" s="1284"/>
      <c r="C68" s="1287"/>
      <c r="D68" s="1284"/>
      <c r="E68" s="1287"/>
      <c r="F68" s="128"/>
      <c r="G68" s="128"/>
      <c r="H68" s="1288"/>
      <c r="K68" s="128"/>
    </row>
    <row r="69" spans="1:140" s="3" customFormat="1" ht="15.75" x14ac:dyDescent="0.25">
      <c r="A69" s="19"/>
      <c r="B69" s="1285"/>
      <c r="C69" s="1287"/>
      <c r="D69" s="1284"/>
      <c r="E69" s="1287"/>
      <c r="H69" s="1288"/>
      <c r="K69" s="128"/>
    </row>
    <row r="70" spans="1:140" s="3" customFormat="1" ht="15.75" x14ac:dyDescent="0.25">
      <c r="A70" s="19"/>
      <c r="B70" s="1285"/>
      <c r="C70" s="1287"/>
      <c r="D70" s="1284"/>
      <c r="E70" s="1287"/>
      <c r="H70" s="1288"/>
      <c r="K70" s="128"/>
    </row>
    <row r="71" spans="1:140" s="3" customFormat="1" x14ac:dyDescent="0.2">
      <c r="A71" s="1292"/>
      <c r="B71" s="1293"/>
      <c r="C71" s="1294"/>
      <c r="D71" s="1295"/>
      <c r="E71" s="1296"/>
      <c r="F71" s="128"/>
      <c r="H71" s="1297"/>
      <c r="K71" s="128"/>
    </row>
    <row r="72" spans="1:140" ht="16.5" x14ac:dyDescent="0.25">
      <c r="A72" s="5"/>
      <c r="B72" s="8"/>
      <c r="C72" s="8"/>
      <c r="K72" s="21"/>
    </row>
    <row r="73" spans="1:140" ht="13.5" thickBot="1" x14ac:dyDescent="0.25">
      <c r="H73" s="190"/>
      <c r="I73" s="190"/>
      <c r="K73" s="21"/>
    </row>
    <row r="74" spans="1:140" ht="30.75" customHeight="1" thickBot="1" x14ac:dyDescent="0.3">
      <c r="A74" s="494" t="s">
        <v>24</v>
      </c>
      <c r="B74" s="495" t="s">
        <v>620</v>
      </c>
      <c r="C74" s="496" t="s">
        <v>574</v>
      </c>
      <c r="D74" s="91"/>
      <c r="E74" s="91"/>
      <c r="H74" s="190"/>
      <c r="I74" s="190"/>
      <c r="K74" s="21"/>
    </row>
    <row r="75" spans="1:140" ht="13.5" customHeight="1" x14ac:dyDescent="0.25">
      <c r="A75" s="497" t="s">
        <v>167</v>
      </c>
      <c r="B75" s="797">
        <v>4507.55</v>
      </c>
      <c r="C75" s="798">
        <v>4367.04</v>
      </c>
      <c r="D75" s="91"/>
      <c r="E75" s="93"/>
      <c r="F75" s="94"/>
      <c r="G75" s="95"/>
      <c r="H75" s="190"/>
      <c r="I75" s="504"/>
      <c r="J75" s="96"/>
      <c r="K75" s="887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94"/>
      <c r="CO75" s="94"/>
      <c r="CP75" s="94"/>
      <c r="CQ75" s="94"/>
      <c r="CR75" s="94"/>
      <c r="CS75" s="94"/>
      <c r="CT75" s="94"/>
      <c r="CU75" s="94"/>
      <c r="CV75" s="94"/>
      <c r="CW75" s="94"/>
      <c r="CX75" s="94"/>
      <c r="CY75" s="94"/>
      <c r="CZ75" s="94"/>
      <c r="DA75" s="94"/>
      <c r="DB75" s="94"/>
      <c r="DC75" s="94"/>
      <c r="DD75" s="94"/>
      <c r="DE75" s="94"/>
      <c r="DF75" s="94"/>
      <c r="DG75" s="94"/>
      <c r="DH75" s="94"/>
      <c r="DI75" s="94"/>
      <c r="DJ75" s="94"/>
      <c r="DK75" s="94"/>
      <c r="DL75" s="94"/>
      <c r="DM75" s="94"/>
      <c r="DN75" s="94"/>
      <c r="DO75" s="94"/>
      <c r="DP75" s="94"/>
      <c r="DQ75" s="94"/>
      <c r="DR75" s="94"/>
      <c r="DS75" s="94"/>
      <c r="DT75" s="94"/>
      <c r="DU75" s="94"/>
      <c r="DV75" s="94"/>
      <c r="DW75" s="94"/>
      <c r="DX75" s="94"/>
      <c r="DY75" s="94"/>
      <c r="DZ75" s="94"/>
      <c r="EA75" s="94"/>
      <c r="EB75" s="94"/>
      <c r="EC75" s="94"/>
      <c r="ED75" s="94"/>
      <c r="EE75" s="94"/>
      <c r="EF75" s="94"/>
      <c r="EG75" s="94"/>
      <c r="EH75" s="94"/>
      <c r="EI75" s="94"/>
      <c r="EJ75" s="94"/>
    </row>
    <row r="76" spans="1:140" s="94" customFormat="1" ht="15.75" x14ac:dyDescent="0.25">
      <c r="A76" s="498" t="s">
        <v>51</v>
      </c>
      <c r="B76" s="798">
        <v>5014.38</v>
      </c>
      <c r="C76" s="798">
        <v>4786.7299999999996</v>
      </c>
      <c r="D76" s="91"/>
      <c r="E76" s="97"/>
      <c r="G76" s="95"/>
      <c r="H76" s="190"/>
      <c r="I76" s="504"/>
      <c r="J76" s="96"/>
      <c r="K76" s="887"/>
    </row>
    <row r="77" spans="1:140" s="94" customFormat="1" ht="16.5" customHeight="1" x14ac:dyDescent="0.25">
      <c r="A77" s="498" t="s">
        <v>90</v>
      </c>
      <c r="B77" s="798">
        <v>6299.93</v>
      </c>
      <c r="C77" s="798">
        <v>5869.49</v>
      </c>
      <c r="D77" s="91"/>
      <c r="E77" s="93"/>
      <c r="G77" s="95"/>
      <c r="H77" s="190"/>
      <c r="I77" s="504"/>
      <c r="J77" s="96"/>
      <c r="K77" s="887"/>
    </row>
    <row r="78" spans="1:140" s="94" customFormat="1" ht="15.75" x14ac:dyDescent="0.25">
      <c r="A78" s="498" t="s">
        <v>174</v>
      </c>
      <c r="B78" s="798">
        <v>6551.14</v>
      </c>
      <c r="C78" s="798">
        <v>6239.78</v>
      </c>
      <c r="D78" s="91"/>
      <c r="E78" s="93"/>
      <c r="F78" s="98"/>
      <c r="G78" s="99"/>
      <c r="H78" s="190"/>
      <c r="I78" s="505"/>
      <c r="J78" s="100"/>
      <c r="K78" s="887"/>
    </row>
    <row r="79" spans="1:140" s="94" customFormat="1" ht="15.75" x14ac:dyDescent="0.25">
      <c r="A79" s="499" t="s">
        <v>173</v>
      </c>
      <c r="B79" s="540">
        <v>6675.77</v>
      </c>
      <c r="C79" s="540">
        <v>6107.58</v>
      </c>
      <c r="D79" s="91"/>
      <c r="E79" s="93"/>
      <c r="F79" s="98"/>
      <c r="G79" s="99"/>
      <c r="H79" s="190"/>
      <c r="I79" s="505"/>
      <c r="J79" s="100"/>
      <c r="K79" s="887"/>
    </row>
    <row r="80" spans="1:140" s="94" customFormat="1" ht="15.75" x14ac:dyDescent="0.25">
      <c r="A80" s="498" t="s">
        <v>1</v>
      </c>
      <c r="B80" s="798">
        <v>7222.68</v>
      </c>
      <c r="C80" s="798">
        <v>6702.18</v>
      </c>
      <c r="D80" s="91"/>
      <c r="E80" s="93"/>
      <c r="F80" s="98"/>
      <c r="G80" s="99"/>
      <c r="H80" s="190"/>
      <c r="I80" s="505"/>
      <c r="J80" s="100"/>
      <c r="K80" s="887"/>
      <c r="L80" s="887"/>
    </row>
    <row r="81" spans="1:140" s="94" customFormat="1" ht="15.75" x14ac:dyDescent="0.25">
      <c r="A81" s="498" t="s">
        <v>0</v>
      </c>
      <c r="B81" s="798">
        <v>7982.57</v>
      </c>
      <c r="C81" s="798">
        <v>7520.75</v>
      </c>
      <c r="D81" s="91"/>
      <c r="E81" s="93"/>
      <c r="F81" s="3"/>
      <c r="G81" s="104"/>
      <c r="H81" s="190"/>
      <c r="I81" s="506"/>
      <c r="J81" s="105"/>
      <c r="K81" s="106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</row>
    <row r="82" spans="1:140" ht="15.75" hidden="1" x14ac:dyDescent="0.25">
      <c r="A82" s="499" t="s">
        <v>168</v>
      </c>
      <c r="B82" s="540"/>
      <c r="C82" s="540"/>
      <c r="D82" s="91"/>
      <c r="E82" s="101"/>
      <c r="F82" s="102"/>
      <c r="G82" s="3"/>
      <c r="H82" s="190"/>
      <c r="I82" s="507"/>
      <c r="J82" s="103"/>
    </row>
    <row r="83" spans="1:140" ht="16.5" thickBot="1" x14ac:dyDescent="0.3">
      <c r="A83" s="498" t="s">
        <v>168</v>
      </c>
      <c r="B83" s="798">
        <v>11004.36</v>
      </c>
      <c r="C83" s="798">
        <v>10483.790000000001</v>
      </c>
      <c r="D83" s="91"/>
      <c r="E83" s="93"/>
      <c r="F83" s="107"/>
      <c r="G83" s="108"/>
      <c r="H83" s="190"/>
      <c r="I83" s="508"/>
      <c r="J83" s="109"/>
      <c r="K83" s="888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  <c r="BH83" s="110"/>
      <c r="BI83" s="110"/>
      <c r="BJ83" s="110"/>
      <c r="BK83" s="110"/>
      <c r="BL83" s="110"/>
      <c r="BM83" s="110"/>
      <c r="BN83" s="110"/>
      <c r="BO83" s="110"/>
      <c r="BP83" s="110"/>
      <c r="BQ83" s="110"/>
      <c r="BR83" s="110"/>
      <c r="BS83" s="110"/>
      <c r="BT83" s="110"/>
      <c r="BU83" s="110"/>
      <c r="BV83" s="110"/>
      <c r="BW83" s="110"/>
      <c r="BX83" s="110"/>
      <c r="BY83" s="110"/>
      <c r="BZ83" s="110"/>
      <c r="CA83" s="110"/>
      <c r="CB83" s="110"/>
      <c r="CC83" s="110"/>
      <c r="CD83" s="110"/>
      <c r="CE83" s="110"/>
      <c r="CF83" s="110"/>
      <c r="CG83" s="110"/>
      <c r="CH83" s="110"/>
      <c r="CI83" s="110"/>
      <c r="CJ83" s="110"/>
      <c r="CK83" s="110"/>
      <c r="CL83" s="110"/>
      <c r="CM83" s="110"/>
      <c r="CN83" s="110"/>
      <c r="CO83" s="110"/>
      <c r="CP83" s="110"/>
      <c r="CQ83" s="110"/>
      <c r="CR83" s="110"/>
      <c r="CS83" s="110"/>
      <c r="CT83" s="110"/>
      <c r="CU83" s="110"/>
      <c r="CV83" s="110"/>
      <c r="CW83" s="110"/>
      <c r="CX83" s="110"/>
      <c r="CY83" s="110"/>
      <c r="CZ83" s="110"/>
      <c r="DA83" s="110"/>
      <c r="DB83" s="110"/>
      <c r="DC83" s="110"/>
      <c r="DD83" s="110"/>
      <c r="DE83" s="110"/>
      <c r="DF83" s="110"/>
      <c r="DG83" s="110"/>
      <c r="DH83" s="110"/>
      <c r="DI83" s="110"/>
      <c r="DJ83" s="110"/>
      <c r="DK83" s="110"/>
      <c r="DL83" s="110"/>
      <c r="DM83" s="110"/>
      <c r="DN83" s="110"/>
      <c r="DO83" s="110"/>
      <c r="DP83" s="110"/>
      <c r="DQ83" s="110"/>
      <c r="DR83" s="110"/>
      <c r="DS83" s="110"/>
      <c r="DT83" s="110"/>
      <c r="DU83" s="110"/>
      <c r="DV83" s="110"/>
      <c r="DW83" s="110"/>
      <c r="DX83" s="110"/>
      <c r="DY83" s="110"/>
      <c r="DZ83" s="110"/>
      <c r="EA83" s="110"/>
      <c r="EB83" s="110"/>
      <c r="EC83" s="110"/>
      <c r="ED83" s="110"/>
      <c r="EE83" s="110"/>
      <c r="EF83" s="110"/>
      <c r="EG83" s="110"/>
      <c r="EH83" s="110"/>
      <c r="EI83" s="110"/>
      <c r="EJ83" s="110"/>
    </row>
    <row r="84" spans="1:140" s="110" customFormat="1" ht="15.75" hidden="1" thickBot="1" x14ac:dyDescent="0.3">
      <c r="A84" s="124"/>
      <c r="B84" s="125"/>
      <c r="C84" s="124"/>
      <c r="D84" s="91"/>
      <c r="E84" s="91"/>
      <c r="F84" s="59"/>
      <c r="G84" s="92"/>
      <c r="H84" s="190"/>
      <c r="I84" s="190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</row>
    <row r="85" spans="1:140" x14ac:dyDescent="0.2">
      <c r="A85" s="509"/>
      <c r="B85" s="510"/>
      <c r="C85" s="511"/>
      <c r="E85" s="3"/>
      <c r="F85" s="3"/>
      <c r="H85" s="190"/>
      <c r="I85" s="190"/>
    </row>
    <row r="86" spans="1:140" s="3" customFormat="1" ht="29.25" customHeight="1" x14ac:dyDescent="0.2">
      <c r="A86" s="1298"/>
      <c r="B86" s="1299"/>
      <c r="C86" s="533"/>
      <c r="H86" s="1300"/>
      <c r="I86" s="1300"/>
    </row>
    <row r="87" spans="1:140" s="3" customFormat="1" ht="31.5" customHeight="1" x14ac:dyDescent="0.25">
      <c r="A87" s="1301"/>
      <c r="B87" s="1302"/>
      <c r="C87" s="1302"/>
      <c r="H87" s="1300"/>
      <c r="I87" s="1300"/>
    </row>
    <row r="88" spans="1:140" s="3" customFormat="1" ht="15.75" x14ac:dyDescent="0.25">
      <c r="A88" s="19"/>
      <c r="B88" s="476"/>
      <c r="C88" s="68"/>
      <c r="H88" s="1300"/>
      <c r="I88" s="1300"/>
    </row>
    <row r="89" spans="1:140" s="3" customFormat="1" ht="15.75" x14ac:dyDescent="0.25">
      <c r="A89" s="893"/>
      <c r="B89" s="476"/>
      <c r="C89" s="68"/>
      <c r="H89" s="1300"/>
      <c r="I89" s="1300"/>
    </row>
    <row r="90" spans="1:140" s="3" customFormat="1" ht="15.75" x14ac:dyDescent="0.25">
      <c r="A90" s="19"/>
      <c r="B90" s="476"/>
      <c r="C90" s="68"/>
      <c r="H90" s="1300"/>
      <c r="I90" s="1300"/>
    </row>
    <row r="91" spans="1:140" s="3" customFormat="1" ht="15.75" x14ac:dyDescent="0.25">
      <c r="A91" s="19"/>
      <c r="B91" s="476"/>
      <c r="C91" s="68"/>
      <c r="H91" s="1300"/>
      <c r="I91" s="1300"/>
    </row>
    <row r="92" spans="1:140" s="3" customFormat="1" ht="15.75" x14ac:dyDescent="0.25">
      <c r="A92" s="19"/>
      <c r="B92" s="476"/>
      <c r="C92" s="68"/>
      <c r="H92" s="1300"/>
      <c r="I92" s="1300"/>
    </row>
    <row r="93" spans="1:140" s="3" customFormat="1" ht="15.75" x14ac:dyDescent="0.25">
      <c r="A93" s="19"/>
      <c r="B93" s="476"/>
      <c r="C93" s="68"/>
      <c r="H93" s="1300"/>
      <c r="I93" s="1300"/>
    </row>
    <row r="94" spans="1:140" s="3" customFormat="1" ht="15.75" x14ac:dyDescent="0.25">
      <c r="A94" s="1289"/>
      <c r="B94" s="476"/>
      <c r="C94" s="68"/>
      <c r="H94" s="1300"/>
      <c r="I94" s="1300"/>
    </row>
    <row r="95" spans="1:140" s="3" customFormat="1" ht="15.75" x14ac:dyDescent="0.25">
      <c r="A95" s="19"/>
      <c r="B95" s="476"/>
      <c r="C95" s="68"/>
      <c r="H95" s="1300"/>
      <c r="I95" s="1300"/>
    </row>
    <row r="96" spans="1:140" s="3" customFormat="1" ht="15.75" x14ac:dyDescent="0.25">
      <c r="A96" s="893"/>
      <c r="B96" s="476"/>
      <c r="C96" s="68"/>
      <c r="H96" s="1300"/>
      <c r="I96" s="1300"/>
    </row>
    <row r="97" spans="1:19" s="3" customFormat="1" ht="15.75" x14ac:dyDescent="0.25">
      <c r="A97" s="19"/>
      <c r="B97" s="476"/>
      <c r="C97" s="68"/>
      <c r="H97" s="1300"/>
      <c r="I97" s="1300"/>
    </row>
    <row r="98" spans="1:19" s="3" customFormat="1" ht="15.75" x14ac:dyDescent="0.25">
      <c r="A98" s="19"/>
      <c r="B98" s="476"/>
      <c r="C98" s="68"/>
      <c r="H98" s="1300"/>
      <c r="I98" s="1300"/>
    </row>
    <row r="99" spans="1:19" s="3" customFormat="1" ht="15.75" x14ac:dyDescent="0.25">
      <c r="A99" s="19"/>
      <c r="B99" s="476"/>
      <c r="C99" s="68"/>
      <c r="H99" s="1300"/>
      <c r="I99" s="1300"/>
    </row>
    <row r="100" spans="1:19" s="3" customFormat="1" ht="15.75" x14ac:dyDescent="0.25">
      <c r="A100" s="19"/>
      <c r="B100" s="476"/>
      <c r="C100" s="68"/>
    </row>
    <row r="101" spans="1:19" s="3" customFormat="1" x14ac:dyDescent="0.2">
      <c r="C101" s="58"/>
    </row>
    <row r="102" spans="1:19" ht="13.5" thickBot="1" x14ac:dyDescent="0.25">
      <c r="A102" s="3"/>
      <c r="B102" s="3"/>
      <c r="C102" s="3"/>
      <c r="D102" s="3"/>
      <c r="E102" s="3"/>
      <c r="F102" s="3"/>
      <c r="G102" s="3"/>
    </row>
    <row r="103" spans="1:19" ht="16.5" customHeight="1" thickBot="1" x14ac:dyDescent="0.25">
      <c r="A103" s="899"/>
      <c r="B103" s="896" t="s">
        <v>5</v>
      </c>
      <c r="C103" s="897"/>
      <c r="D103" s="898"/>
      <c r="E103" s="896" t="s">
        <v>6</v>
      </c>
      <c r="F103" s="897"/>
      <c r="G103" s="898"/>
      <c r="H103" s="896" t="s">
        <v>8</v>
      </c>
      <c r="I103" s="897"/>
      <c r="J103" s="898"/>
      <c r="K103" s="896" t="s">
        <v>7</v>
      </c>
      <c r="L103" s="897"/>
      <c r="M103" s="898"/>
      <c r="N103" s="896" t="s">
        <v>106</v>
      </c>
      <c r="O103" s="897"/>
      <c r="P103" s="898"/>
      <c r="Q103" s="896" t="s">
        <v>107</v>
      </c>
      <c r="R103" s="897"/>
      <c r="S103" s="898"/>
    </row>
    <row r="104" spans="1:19" ht="16.5" thickBot="1" x14ac:dyDescent="0.3">
      <c r="A104" s="900"/>
      <c r="B104" s="434">
        <v>2018</v>
      </c>
      <c r="C104" s="435">
        <v>2019</v>
      </c>
      <c r="D104" s="436">
        <v>2020</v>
      </c>
      <c r="E104" s="434">
        <v>2018</v>
      </c>
      <c r="F104" s="435">
        <v>2019</v>
      </c>
      <c r="G104" s="436">
        <v>2020</v>
      </c>
      <c r="H104" s="434">
        <v>2018</v>
      </c>
      <c r="I104" s="435">
        <v>2019</v>
      </c>
      <c r="J104" s="436">
        <v>2020</v>
      </c>
      <c r="K104" s="434">
        <v>2018</v>
      </c>
      <c r="L104" s="435">
        <v>2019</v>
      </c>
      <c r="M104" s="436">
        <v>2020</v>
      </c>
      <c r="N104" s="434">
        <v>2018</v>
      </c>
      <c r="O104" s="435">
        <v>2019</v>
      </c>
      <c r="P104" s="436">
        <v>2020</v>
      </c>
      <c r="Q104" s="434">
        <v>2018</v>
      </c>
      <c r="R104" s="435">
        <v>2019</v>
      </c>
      <c r="S104" s="436">
        <v>2020</v>
      </c>
    </row>
    <row r="105" spans="1:19" ht="16.5" x14ac:dyDescent="0.25">
      <c r="A105" s="437" t="s">
        <v>9</v>
      </c>
      <c r="B105" s="443">
        <v>7079.88</v>
      </c>
      <c r="C105" s="441">
        <v>5931.58</v>
      </c>
      <c r="D105" s="444">
        <v>6048.65</v>
      </c>
      <c r="E105" s="443">
        <v>12876.03</v>
      </c>
      <c r="F105" s="441">
        <v>11451.94</v>
      </c>
      <c r="G105" s="444">
        <v>13549.43</v>
      </c>
      <c r="H105" s="443">
        <v>991.6</v>
      </c>
      <c r="I105" s="441">
        <v>806.77</v>
      </c>
      <c r="J105" s="444">
        <v>987.36</v>
      </c>
      <c r="K105" s="443">
        <v>1094.45</v>
      </c>
      <c r="L105" s="441">
        <v>1331.18</v>
      </c>
      <c r="M105" s="444">
        <v>2240.1799999999998</v>
      </c>
      <c r="N105" s="443">
        <v>1331.67</v>
      </c>
      <c r="O105" s="441">
        <v>1291.75</v>
      </c>
      <c r="P105" s="444">
        <v>1560.67</v>
      </c>
      <c r="Q105" s="443">
        <v>17.170000000000002</v>
      </c>
      <c r="R105" s="441">
        <v>15.61</v>
      </c>
      <c r="S105" s="444">
        <v>17.97</v>
      </c>
    </row>
    <row r="106" spans="1:19" ht="16.5" x14ac:dyDescent="0.25">
      <c r="A106" s="438" t="s">
        <v>10</v>
      </c>
      <c r="B106" s="445">
        <v>7001.33</v>
      </c>
      <c r="C106" s="442">
        <v>6277.77</v>
      </c>
      <c r="D106" s="446">
        <v>5685.88</v>
      </c>
      <c r="E106" s="445">
        <v>13572.75</v>
      </c>
      <c r="F106" s="442">
        <v>12646.5</v>
      </c>
      <c r="G106" s="446">
        <v>12739.5</v>
      </c>
      <c r="H106" s="445">
        <v>988.25</v>
      </c>
      <c r="I106" s="442">
        <v>817.9</v>
      </c>
      <c r="J106" s="446">
        <v>961.1</v>
      </c>
      <c r="K106" s="445">
        <v>1022.45</v>
      </c>
      <c r="L106" s="442">
        <v>1443.15</v>
      </c>
      <c r="M106" s="446">
        <v>2524.6999999999998</v>
      </c>
      <c r="N106" s="445">
        <v>1331.53</v>
      </c>
      <c r="O106" s="442">
        <v>1320.0650000000001</v>
      </c>
      <c r="P106" s="446">
        <v>1597.1</v>
      </c>
      <c r="Q106" s="445">
        <v>16.66</v>
      </c>
      <c r="R106" s="442">
        <v>15.806250000000002</v>
      </c>
      <c r="S106" s="446">
        <v>17.920000000000002</v>
      </c>
    </row>
    <row r="107" spans="1:19" ht="16.5" x14ac:dyDescent="0.25">
      <c r="A107" s="438" t="s">
        <v>11</v>
      </c>
      <c r="B107" s="445">
        <v>6795.25</v>
      </c>
      <c r="C107" s="442">
        <v>6450.3119047619048</v>
      </c>
      <c r="D107" s="446">
        <v>5178.37</v>
      </c>
      <c r="E107" s="445">
        <v>13399.76</v>
      </c>
      <c r="F107" s="442">
        <v>13056.307142857142</v>
      </c>
      <c r="G107" s="446">
        <v>11870.39</v>
      </c>
      <c r="H107" s="445">
        <v>954.57</v>
      </c>
      <c r="I107" s="442">
        <v>843.4</v>
      </c>
      <c r="J107" s="446">
        <v>759</v>
      </c>
      <c r="K107" s="445">
        <v>987.33</v>
      </c>
      <c r="L107" s="442">
        <v>1530.71</v>
      </c>
      <c r="M107" s="446">
        <v>2108.91</v>
      </c>
      <c r="N107" s="445">
        <v>1324.66</v>
      </c>
      <c r="O107" s="442">
        <v>1300.8699999999999</v>
      </c>
      <c r="P107" s="446">
        <v>1591.93</v>
      </c>
      <c r="Q107" s="445">
        <v>16.47</v>
      </c>
      <c r="R107" s="442">
        <v>15.32</v>
      </c>
      <c r="S107" s="446">
        <v>14.92</v>
      </c>
    </row>
    <row r="108" spans="1:19" ht="16.5" x14ac:dyDescent="0.25">
      <c r="A108" s="438" t="s">
        <v>12</v>
      </c>
      <c r="B108" s="445">
        <v>6838.07</v>
      </c>
      <c r="C108" s="442">
        <v>6444.5</v>
      </c>
      <c r="D108" s="446">
        <v>5048.25</v>
      </c>
      <c r="E108" s="445">
        <v>13930.75</v>
      </c>
      <c r="F108" s="442">
        <v>12815.125</v>
      </c>
      <c r="G108" s="446">
        <v>11753.2</v>
      </c>
      <c r="H108" s="445">
        <v>924.16</v>
      </c>
      <c r="I108" s="442">
        <v>886.3</v>
      </c>
      <c r="J108" s="735">
        <v>754.3</v>
      </c>
      <c r="K108" s="445">
        <v>970.55</v>
      </c>
      <c r="L108" s="442">
        <v>1389.3</v>
      </c>
      <c r="M108" s="446">
        <v>2073.15</v>
      </c>
      <c r="N108" s="445">
        <v>1335.34</v>
      </c>
      <c r="O108" s="442">
        <v>1286.4449999999999</v>
      </c>
      <c r="P108" s="446">
        <v>1682.93</v>
      </c>
      <c r="Q108" s="445">
        <v>16.600000000000001</v>
      </c>
      <c r="R108" s="442">
        <v>15.042000000000002</v>
      </c>
      <c r="S108" s="735">
        <v>15.03</v>
      </c>
    </row>
    <row r="109" spans="1:19" ht="16.5" x14ac:dyDescent="0.25">
      <c r="A109" s="438" t="s">
        <v>13</v>
      </c>
      <c r="B109" s="445">
        <v>6821.3</v>
      </c>
      <c r="C109" s="442">
        <v>6027.7049999999999</v>
      </c>
      <c r="D109" s="446">
        <v>5233.8178947368415</v>
      </c>
      <c r="E109" s="445">
        <v>14351.67</v>
      </c>
      <c r="F109" s="442">
        <v>11995.116666666667</v>
      </c>
      <c r="G109" s="446">
        <v>12135.317894736843</v>
      </c>
      <c r="H109" s="445">
        <v>904.29</v>
      </c>
      <c r="I109" s="442">
        <v>832.33333333333337</v>
      </c>
      <c r="J109" s="735">
        <v>799</v>
      </c>
      <c r="K109" s="445">
        <v>980.3</v>
      </c>
      <c r="L109" s="442">
        <v>1330.2380952380952</v>
      </c>
      <c r="M109" s="446">
        <v>1910.4375</v>
      </c>
      <c r="N109" s="445">
        <v>1303.03</v>
      </c>
      <c r="O109" s="442">
        <v>1283.9476190476191</v>
      </c>
      <c r="P109" s="446">
        <v>1719.7593750000001</v>
      </c>
      <c r="Q109" s="445">
        <v>16.47</v>
      </c>
      <c r="R109" s="442">
        <v>14.62547619047619</v>
      </c>
      <c r="S109" s="735">
        <v>16.493124999999999</v>
      </c>
    </row>
    <row r="110" spans="1:19" ht="16.5" x14ac:dyDescent="0.25">
      <c r="A110" s="438" t="s">
        <v>14</v>
      </c>
      <c r="B110" s="447">
        <v>6954.17</v>
      </c>
      <c r="C110" s="442">
        <v>5867.9650000000001</v>
      </c>
      <c r="D110" s="446">
        <v>5742.3881818181817</v>
      </c>
      <c r="E110" s="447">
        <v>15107.03</v>
      </c>
      <c r="F110" s="442">
        <v>11967.25</v>
      </c>
      <c r="G110" s="446">
        <v>12703.27</v>
      </c>
      <c r="H110" s="447">
        <v>884.9</v>
      </c>
      <c r="I110" s="442">
        <v>808.2</v>
      </c>
      <c r="J110" s="446">
        <v>820.77272727272725</v>
      </c>
      <c r="K110" s="447">
        <v>985.05</v>
      </c>
      <c r="L110" s="442">
        <v>1443.85</v>
      </c>
      <c r="M110" s="446">
        <v>1920.9545454545455</v>
      </c>
      <c r="N110" s="447">
        <v>1281.57</v>
      </c>
      <c r="O110" s="442">
        <v>1359.0425</v>
      </c>
      <c r="P110" s="446">
        <v>1732.2181818181816</v>
      </c>
      <c r="Q110" s="447">
        <v>16.52</v>
      </c>
      <c r="R110" s="442">
        <v>14.995750000000001</v>
      </c>
      <c r="S110" s="446">
        <v>17.71977272727273</v>
      </c>
    </row>
    <row r="111" spans="1:19" ht="16.5" x14ac:dyDescent="0.25">
      <c r="A111" s="438" t="s">
        <v>69</v>
      </c>
      <c r="B111" s="447">
        <v>6247.62</v>
      </c>
      <c r="C111" s="442">
        <v>5939.2</v>
      </c>
      <c r="D111" s="446"/>
      <c r="E111" s="447">
        <v>13767.73</v>
      </c>
      <c r="F111" s="442">
        <v>13458.585652173913</v>
      </c>
      <c r="G111" s="446"/>
      <c r="H111" s="447">
        <v>831.84</v>
      </c>
      <c r="I111" s="442">
        <v>845.71428571428567</v>
      </c>
      <c r="J111" s="446"/>
      <c r="K111" s="447">
        <v>931.14</v>
      </c>
      <c r="L111" s="442">
        <v>1544</v>
      </c>
      <c r="M111" s="446"/>
      <c r="N111" s="447">
        <v>1238.53</v>
      </c>
      <c r="O111" s="442">
        <v>1412.978260869565</v>
      </c>
      <c r="P111" s="446"/>
      <c r="Q111" s="447">
        <v>15.71</v>
      </c>
      <c r="R111" s="442">
        <v>15.745217391304347</v>
      </c>
      <c r="S111" s="446"/>
    </row>
    <row r="112" spans="1:19" ht="16.5" x14ac:dyDescent="0.25">
      <c r="A112" s="238" t="s">
        <v>74</v>
      </c>
      <c r="B112" s="448">
        <v>6039.26</v>
      </c>
      <c r="C112" s="442">
        <v>5707.5480952380949</v>
      </c>
      <c r="D112" s="446"/>
      <c r="E112" s="448">
        <v>13429.2</v>
      </c>
      <c r="F112" s="442">
        <v>15677.976428571428</v>
      </c>
      <c r="G112" s="446"/>
      <c r="H112" s="448">
        <v>805.11</v>
      </c>
      <c r="I112" s="442">
        <v>859.14285714285711</v>
      </c>
      <c r="J112" s="446"/>
      <c r="K112" s="448">
        <v>918.09</v>
      </c>
      <c r="L112" s="442">
        <v>1453.4285714285713</v>
      </c>
      <c r="M112" s="446"/>
      <c r="N112" s="448">
        <v>1201.3</v>
      </c>
      <c r="O112" s="442">
        <v>1498.7976190476193</v>
      </c>
      <c r="P112" s="446"/>
      <c r="Q112" s="448">
        <v>15.01</v>
      </c>
      <c r="R112" s="442">
        <v>17.137857142857143</v>
      </c>
      <c r="S112" s="446"/>
    </row>
    <row r="113" spans="1:19" ht="16.5" x14ac:dyDescent="0.25">
      <c r="A113" s="238" t="s">
        <v>80</v>
      </c>
      <c r="B113" s="448">
        <v>6019.61</v>
      </c>
      <c r="C113" s="442">
        <v>5744.9880952380954</v>
      </c>
      <c r="D113" s="446"/>
      <c r="E113" s="448">
        <v>12523.875</v>
      </c>
      <c r="F113" s="442">
        <v>17668.097619047618</v>
      </c>
      <c r="G113" s="446"/>
      <c r="H113" s="448">
        <v>803.98</v>
      </c>
      <c r="I113" s="442">
        <v>943.90476190476193</v>
      </c>
      <c r="J113" s="446"/>
      <c r="K113" s="448">
        <v>1012.65</v>
      </c>
      <c r="L113" s="442">
        <v>1601.0952380952381</v>
      </c>
      <c r="M113" s="446"/>
      <c r="N113" s="448">
        <v>1198.47</v>
      </c>
      <c r="O113" s="442">
        <v>1511.3142857142859</v>
      </c>
      <c r="P113" s="446"/>
      <c r="Q113" s="448">
        <v>14.26</v>
      </c>
      <c r="R113" s="442">
        <v>18.169999999999998</v>
      </c>
      <c r="S113" s="446"/>
    </row>
    <row r="114" spans="1:19" ht="16.5" x14ac:dyDescent="0.25">
      <c r="A114" s="238" t="s">
        <v>81</v>
      </c>
      <c r="B114" s="448">
        <v>6215.2306521739129</v>
      </c>
      <c r="C114" s="442">
        <v>5742.39</v>
      </c>
      <c r="D114" s="446"/>
      <c r="E114" s="448">
        <v>12323.151956521739</v>
      </c>
      <c r="F114" s="442">
        <v>17107.61</v>
      </c>
      <c r="G114" s="446"/>
      <c r="H114" s="448">
        <v>830.32</v>
      </c>
      <c r="I114" s="442">
        <v>897.26086956521738</v>
      </c>
      <c r="J114" s="446"/>
      <c r="K114" s="448">
        <v>1492.18</v>
      </c>
      <c r="L114" s="442">
        <v>1729.5454545454545</v>
      </c>
      <c r="M114" s="446"/>
      <c r="N114" s="448">
        <v>1215.3900000000001</v>
      </c>
      <c r="O114" s="442">
        <v>1494.8</v>
      </c>
      <c r="P114" s="446"/>
      <c r="Q114" s="448">
        <v>14.58</v>
      </c>
      <c r="R114" s="442">
        <v>17.624565217391304</v>
      </c>
      <c r="S114" s="446"/>
    </row>
    <row r="115" spans="1:19" ht="16.5" x14ac:dyDescent="0.25">
      <c r="A115" s="238" t="s">
        <v>85</v>
      </c>
      <c r="B115" s="448">
        <v>6192.3850000000002</v>
      </c>
      <c r="C115" s="442">
        <v>5859.31</v>
      </c>
      <c r="D115" s="446"/>
      <c r="E115" s="448">
        <v>11249.21</v>
      </c>
      <c r="F115" s="442">
        <v>15195.24</v>
      </c>
      <c r="G115" s="446"/>
      <c r="H115" s="448">
        <v>846.14</v>
      </c>
      <c r="I115" s="442">
        <v>901.23809523809518</v>
      </c>
      <c r="J115" s="446"/>
      <c r="K115" s="448">
        <v>1141.2</v>
      </c>
      <c r="L115" s="442">
        <v>1767.7619047619048</v>
      </c>
      <c r="M115" s="446"/>
      <c r="N115" s="448">
        <v>1220.95</v>
      </c>
      <c r="O115" s="442">
        <v>1470.0166666666669</v>
      </c>
      <c r="P115" s="446"/>
      <c r="Q115" s="448">
        <v>14.37</v>
      </c>
      <c r="R115" s="442">
        <v>17.179523809523808</v>
      </c>
      <c r="S115" s="446"/>
    </row>
    <row r="116" spans="1:19" ht="17.25" thickBot="1" x14ac:dyDescent="0.3">
      <c r="A116" s="439" t="s">
        <v>86</v>
      </c>
      <c r="B116" s="450">
        <v>6093.5152631578949</v>
      </c>
      <c r="C116" s="449">
        <v>6062.06</v>
      </c>
      <c r="D116" s="451"/>
      <c r="E116" s="450">
        <v>10833.291052631579</v>
      </c>
      <c r="F116" s="449">
        <v>16151.424999999999</v>
      </c>
      <c r="G116" s="451"/>
      <c r="H116" s="450">
        <v>790.35</v>
      </c>
      <c r="I116" s="449">
        <v>921.06</v>
      </c>
      <c r="J116" s="451"/>
      <c r="K116" s="450">
        <v>1246.72</v>
      </c>
      <c r="L116" s="449">
        <v>1903.61</v>
      </c>
      <c r="M116" s="451"/>
      <c r="N116" s="450">
        <v>1250.56</v>
      </c>
      <c r="O116" s="449">
        <v>1476.04</v>
      </c>
      <c r="P116" s="451"/>
      <c r="Q116" s="450">
        <v>14.7</v>
      </c>
      <c r="R116" s="449">
        <v>17.11</v>
      </c>
      <c r="S116" s="451"/>
    </row>
    <row r="117" spans="1:19" ht="16.5" x14ac:dyDescent="0.2">
      <c r="A117" s="3"/>
      <c r="B117" s="3"/>
      <c r="C117" s="3"/>
      <c r="D117" s="3"/>
      <c r="E117" s="3"/>
      <c r="F117" s="3"/>
      <c r="G117" s="3"/>
      <c r="H117" s="896"/>
      <c r="I117" s="897"/>
      <c r="J117" s="898"/>
    </row>
    <row r="118" spans="1:19" x14ac:dyDescent="0.2">
      <c r="A118" s="3"/>
      <c r="B118" s="3"/>
      <c r="C118" s="3"/>
      <c r="D118" s="3"/>
      <c r="E118" s="3"/>
      <c r="F118" s="3"/>
      <c r="G118" s="3"/>
    </row>
    <row r="119" spans="1:19" x14ac:dyDescent="0.2">
      <c r="A119" s="3"/>
      <c r="B119" s="3"/>
      <c r="C119" s="3"/>
      <c r="D119" s="3"/>
      <c r="E119" s="3"/>
      <c r="F119" s="3"/>
      <c r="G119" s="3"/>
    </row>
    <row r="120" spans="1:19" x14ac:dyDescent="0.2">
      <c r="A120" s="3"/>
      <c r="B120" s="3"/>
      <c r="C120" s="3"/>
      <c r="D120" s="3"/>
      <c r="E120" s="3"/>
      <c r="F120" s="3"/>
      <c r="G120" s="3"/>
    </row>
    <row r="121" spans="1:19" x14ac:dyDescent="0.2">
      <c r="A121" s="3"/>
      <c r="B121" s="3"/>
      <c r="C121" s="3"/>
      <c r="D121" s="3"/>
      <c r="E121" s="3"/>
      <c r="F121" s="3"/>
      <c r="G121" s="3"/>
    </row>
    <row r="122" spans="1:19" x14ac:dyDescent="0.2">
      <c r="A122" s="3"/>
      <c r="B122" s="3"/>
      <c r="C122" s="3"/>
      <c r="D122" s="3"/>
      <c r="E122" s="3"/>
      <c r="F122" s="3"/>
      <c r="G122" s="3"/>
    </row>
    <row r="123" spans="1:19" x14ac:dyDescent="0.2">
      <c r="A123" s="3"/>
      <c r="B123" s="3"/>
      <c r="C123" s="3"/>
      <c r="D123" s="3"/>
      <c r="E123" s="3"/>
      <c r="F123" s="3"/>
      <c r="G123" s="3"/>
    </row>
    <row r="124" spans="1:19" x14ac:dyDescent="0.2">
      <c r="A124" s="3"/>
      <c r="B124" s="3"/>
      <c r="C124" s="3"/>
      <c r="D124" s="3"/>
      <c r="E124" s="3"/>
      <c r="F124" s="3"/>
      <c r="G124" s="3"/>
    </row>
    <row r="125" spans="1:19" x14ac:dyDescent="0.2">
      <c r="A125" s="3"/>
      <c r="B125" s="3"/>
      <c r="C125" s="3"/>
      <c r="D125" s="3"/>
      <c r="E125" s="3"/>
      <c r="F125" s="3"/>
      <c r="G125" s="3"/>
    </row>
    <row r="126" spans="1:19" x14ac:dyDescent="0.2">
      <c r="A126" s="3"/>
      <c r="B126" s="3"/>
      <c r="C126" s="3"/>
      <c r="D126" s="3"/>
      <c r="E126" s="3"/>
      <c r="F126" s="3"/>
      <c r="G126" s="3"/>
    </row>
    <row r="127" spans="1:19" x14ac:dyDescent="0.2">
      <c r="A127" s="3"/>
      <c r="B127" s="3"/>
      <c r="C127" s="3"/>
      <c r="D127" s="3"/>
      <c r="E127" s="3"/>
      <c r="F127" s="3"/>
      <c r="G127" s="3"/>
    </row>
    <row r="128" spans="1:19" x14ac:dyDescent="0.2">
      <c r="A128" s="3"/>
      <c r="B128" s="3"/>
      <c r="C128" s="3"/>
      <c r="D128" s="3"/>
      <c r="E128" s="3"/>
      <c r="F128" s="3"/>
      <c r="G128" s="3"/>
    </row>
    <row r="129" spans="1:7" x14ac:dyDescent="0.2">
      <c r="A129" s="3"/>
      <c r="B129" s="3"/>
      <c r="C129" s="3"/>
      <c r="D129" s="3"/>
      <c r="E129" s="3"/>
      <c r="F129" s="3"/>
      <c r="G129" s="3"/>
    </row>
    <row r="130" spans="1:7" x14ac:dyDescent="0.2">
      <c r="A130" s="3"/>
      <c r="B130" s="3"/>
      <c r="C130" s="3"/>
      <c r="D130" s="3"/>
      <c r="E130" s="3"/>
      <c r="F130" s="3"/>
      <c r="G130" s="3"/>
    </row>
    <row r="131" spans="1:7" x14ac:dyDescent="0.2">
      <c r="A131" s="3"/>
      <c r="B131" s="3"/>
      <c r="C131" s="3"/>
      <c r="D131" s="3"/>
      <c r="E131" s="3"/>
      <c r="F131" s="3"/>
      <c r="G131" s="3"/>
    </row>
    <row r="132" spans="1:7" x14ac:dyDescent="0.2">
      <c r="A132" s="3"/>
      <c r="B132" s="3"/>
      <c r="C132" s="3"/>
      <c r="D132" s="3"/>
      <c r="E132" s="3"/>
      <c r="F132" s="3"/>
      <c r="G132" s="3"/>
    </row>
  </sheetData>
  <sortState ref="A74:C82">
    <sortCondition ref="B74:B82"/>
  </sortState>
  <mergeCells count="13">
    <mergeCell ref="Q103:S103"/>
    <mergeCell ref="N50:O50"/>
    <mergeCell ref="A103:A104"/>
    <mergeCell ref="B103:D103"/>
    <mergeCell ref="E103:G103"/>
    <mergeCell ref="J50:K50"/>
    <mergeCell ref="L50:M50"/>
    <mergeCell ref="H117:J117"/>
    <mergeCell ref="B44:C44"/>
    <mergeCell ref="B33:C33"/>
    <mergeCell ref="N103:P103"/>
    <mergeCell ref="K103:M103"/>
    <mergeCell ref="H103:J10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139"/>
  <sheetViews>
    <sheetView view="pageBreakPreview" zoomScale="70" zoomScaleNormal="75" zoomScaleSheetLayoutView="70" workbookViewId="0">
      <pane ySplit="4" topLeftCell="A5" activePane="bottomLeft" state="frozen"/>
      <selection activeCell="H81" sqref="H81"/>
      <selection pane="bottomLeft" activeCell="F11" sqref="F11:AS138"/>
    </sheetView>
  </sheetViews>
  <sheetFormatPr defaultColWidth="5.7109375" defaultRowHeight="15.75" x14ac:dyDescent="0.2"/>
  <cols>
    <col min="1" max="1" width="141.85546875" style="131" customWidth="1"/>
    <col min="2" max="2" width="10.140625" style="131" bestFit="1" customWidth="1"/>
    <col min="3" max="3" width="18.85546875" style="131" customWidth="1"/>
    <col min="4" max="4" width="20.7109375" style="131" customWidth="1"/>
    <col min="5" max="5" width="22.5703125" style="159" customWidth="1"/>
    <col min="6" max="6" width="40" style="622" customWidth="1"/>
    <col min="7" max="7" width="9.140625" style="131" customWidth="1"/>
    <col min="8" max="8" width="22.5703125" style="131" customWidth="1"/>
    <col min="9" max="252" width="9.140625" style="131" customWidth="1"/>
    <col min="253" max="253" width="5.7109375" style="131"/>
    <col min="254" max="254" width="5.7109375" style="131" customWidth="1"/>
    <col min="255" max="255" width="112.5703125" style="131" customWidth="1"/>
    <col min="256" max="256" width="10.140625" style="131" bestFit="1" customWidth="1"/>
    <col min="257" max="257" width="18.85546875" style="131" customWidth="1"/>
    <col min="258" max="258" width="19" style="131" customWidth="1"/>
    <col min="259" max="259" width="19.5703125" style="131" customWidth="1"/>
    <col min="260" max="260" width="16.7109375" style="131" customWidth="1"/>
    <col min="261" max="508" width="9.140625" style="131" customWidth="1"/>
    <col min="509" max="509" width="5.7109375" style="131"/>
    <col min="510" max="510" width="5.7109375" style="131" customWidth="1"/>
    <col min="511" max="511" width="112.5703125" style="131" customWidth="1"/>
    <col min="512" max="512" width="10.140625" style="131" bestFit="1" customWidth="1"/>
    <col min="513" max="513" width="18.85546875" style="131" customWidth="1"/>
    <col min="514" max="514" width="19" style="131" customWidth="1"/>
    <col min="515" max="515" width="19.5703125" style="131" customWidth="1"/>
    <col min="516" max="516" width="16.7109375" style="131" customWidth="1"/>
    <col min="517" max="764" width="9.140625" style="131" customWidth="1"/>
    <col min="765" max="765" width="5.7109375" style="131"/>
    <col min="766" max="766" width="5.7109375" style="131" customWidth="1"/>
    <col min="767" max="767" width="112.5703125" style="131" customWidth="1"/>
    <col min="768" max="768" width="10.140625" style="131" bestFit="1" customWidth="1"/>
    <col min="769" max="769" width="18.85546875" style="131" customWidth="1"/>
    <col min="770" max="770" width="19" style="131" customWidth="1"/>
    <col min="771" max="771" width="19.5703125" style="131" customWidth="1"/>
    <col min="772" max="772" width="16.7109375" style="131" customWidth="1"/>
    <col min="773" max="1020" width="9.140625" style="131" customWidth="1"/>
    <col min="1021" max="1021" width="5.7109375" style="131"/>
    <col min="1022" max="1022" width="5.7109375" style="131" customWidth="1"/>
    <col min="1023" max="1023" width="112.5703125" style="131" customWidth="1"/>
    <col min="1024" max="1024" width="10.140625" style="131" bestFit="1" customWidth="1"/>
    <col min="1025" max="1025" width="18.85546875" style="131" customWidth="1"/>
    <col min="1026" max="1026" width="19" style="131" customWidth="1"/>
    <col min="1027" max="1027" width="19.5703125" style="131" customWidth="1"/>
    <col min="1028" max="1028" width="16.7109375" style="131" customWidth="1"/>
    <col min="1029" max="1276" width="9.140625" style="131" customWidth="1"/>
    <col min="1277" max="1277" width="5.7109375" style="131"/>
    <col min="1278" max="1278" width="5.7109375" style="131" customWidth="1"/>
    <col min="1279" max="1279" width="112.5703125" style="131" customWidth="1"/>
    <col min="1280" max="1280" width="10.140625" style="131" bestFit="1" customWidth="1"/>
    <col min="1281" max="1281" width="18.85546875" style="131" customWidth="1"/>
    <col min="1282" max="1282" width="19" style="131" customWidth="1"/>
    <col min="1283" max="1283" width="19.5703125" style="131" customWidth="1"/>
    <col min="1284" max="1284" width="16.7109375" style="131" customWidth="1"/>
    <col min="1285" max="1532" width="9.140625" style="131" customWidth="1"/>
    <col min="1533" max="1533" width="5.7109375" style="131"/>
    <col min="1534" max="1534" width="5.7109375" style="131" customWidth="1"/>
    <col min="1535" max="1535" width="112.5703125" style="131" customWidth="1"/>
    <col min="1536" max="1536" width="10.140625" style="131" bestFit="1" customWidth="1"/>
    <col min="1537" max="1537" width="18.85546875" style="131" customWidth="1"/>
    <col min="1538" max="1538" width="19" style="131" customWidth="1"/>
    <col min="1539" max="1539" width="19.5703125" style="131" customWidth="1"/>
    <col min="1540" max="1540" width="16.7109375" style="131" customWidth="1"/>
    <col min="1541" max="1788" width="9.140625" style="131" customWidth="1"/>
    <col min="1789" max="1789" width="5.7109375" style="131"/>
    <col min="1790" max="1790" width="5.7109375" style="131" customWidth="1"/>
    <col min="1791" max="1791" width="112.5703125" style="131" customWidth="1"/>
    <col min="1792" max="1792" width="10.140625" style="131" bestFit="1" customWidth="1"/>
    <col min="1793" max="1793" width="18.85546875" style="131" customWidth="1"/>
    <col min="1794" max="1794" width="19" style="131" customWidth="1"/>
    <col min="1795" max="1795" width="19.5703125" style="131" customWidth="1"/>
    <col min="1796" max="1796" width="16.7109375" style="131" customWidth="1"/>
    <col min="1797" max="2044" width="9.140625" style="131" customWidth="1"/>
    <col min="2045" max="2045" width="5.7109375" style="131"/>
    <col min="2046" max="2046" width="5.7109375" style="131" customWidth="1"/>
    <col min="2047" max="2047" width="112.5703125" style="131" customWidth="1"/>
    <col min="2048" max="2048" width="10.140625" style="131" bestFit="1" customWidth="1"/>
    <col min="2049" max="2049" width="18.85546875" style="131" customWidth="1"/>
    <col min="2050" max="2050" width="19" style="131" customWidth="1"/>
    <col min="2051" max="2051" width="19.5703125" style="131" customWidth="1"/>
    <col min="2052" max="2052" width="16.7109375" style="131" customWidth="1"/>
    <col min="2053" max="2300" width="9.140625" style="131" customWidth="1"/>
    <col min="2301" max="2301" width="5.7109375" style="131"/>
    <col min="2302" max="2302" width="5.7109375" style="131" customWidth="1"/>
    <col min="2303" max="2303" width="112.5703125" style="131" customWidth="1"/>
    <col min="2304" max="2304" width="10.140625" style="131" bestFit="1" customWidth="1"/>
    <col min="2305" max="2305" width="18.85546875" style="131" customWidth="1"/>
    <col min="2306" max="2306" width="19" style="131" customWidth="1"/>
    <col min="2307" max="2307" width="19.5703125" style="131" customWidth="1"/>
    <col min="2308" max="2308" width="16.7109375" style="131" customWidth="1"/>
    <col min="2309" max="2556" width="9.140625" style="131" customWidth="1"/>
    <col min="2557" max="2557" width="5.7109375" style="131"/>
    <col min="2558" max="2558" width="5.7109375" style="131" customWidth="1"/>
    <col min="2559" max="2559" width="112.5703125" style="131" customWidth="1"/>
    <col min="2560" max="2560" width="10.140625" style="131" bestFit="1" customWidth="1"/>
    <col min="2561" max="2561" width="18.85546875" style="131" customWidth="1"/>
    <col min="2562" max="2562" width="19" style="131" customWidth="1"/>
    <col min="2563" max="2563" width="19.5703125" style="131" customWidth="1"/>
    <col min="2564" max="2564" width="16.7109375" style="131" customWidth="1"/>
    <col min="2565" max="2812" width="9.140625" style="131" customWidth="1"/>
    <col min="2813" max="2813" width="5.7109375" style="131"/>
    <col min="2814" max="2814" width="5.7109375" style="131" customWidth="1"/>
    <col min="2815" max="2815" width="112.5703125" style="131" customWidth="1"/>
    <col min="2816" max="2816" width="10.140625" style="131" bestFit="1" customWidth="1"/>
    <col min="2817" max="2817" width="18.85546875" style="131" customWidth="1"/>
    <col min="2818" max="2818" width="19" style="131" customWidth="1"/>
    <col min="2819" max="2819" width="19.5703125" style="131" customWidth="1"/>
    <col min="2820" max="2820" width="16.7109375" style="131" customWidth="1"/>
    <col min="2821" max="3068" width="9.140625" style="131" customWidth="1"/>
    <col min="3069" max="3069" width="5.7109375" style="131"/>
    <col min="3070" max="3070" width="5.7109375" style="131" customWidth="1"/>
    <col min="3071" max="3071" width="112.5703125" style="131" customWidth="1"/>
    <col min="3072" max="3072" width="10.140625" style="131" bestFit="1" customWidth="1"/>
    <col min="3073" max="3073" width="18.85546875" style="131" customWidth="1"/>
    <col min="3074" max="3074" width="19" style="131" customWidth="1"/>
    <col min="3075" max="3075" width="19.5703125" style="131" customWidth="1"/>
    <col min="3076" max="3076" width="16.7109375" style="131" customWidth="1"/>
    <col min="3077" max="3324" width="9.140625" style="131" customWidth="1"/>
    <col min="3325" max="3325" width="5.7109375" style="131"/>
    <col min="3326" max="3326" width="5.7109375" style="131" customWidth="1"/>
    <col min="3327" max="3327" width="112.5703125" style="131" customWidth="1"/>
    <col min="3328" max="3328" width="10.140625" style="131" bestFit="1" customWidth="1"/>
    <col min="3329" max="3329" width="18.85546875" style="131" customWidth="1"/>
    <col min="3330" max="3330" width="19" style="131" customWidth="1"/>
    <col min="3331" max="3331" width="19.5703125" style="131" customWidth="1"/>
    <col min="3332" max="3332" width="16.7109375" style="131" customWidth="1"/>
    <col min="3333" max="3580" width="9.140625" style="131" customWidth="1"/>
    <col min="3581" max="3581" width="5.7109375" style="131"/>
    <col min="3582" max="3582" width="5.7109375" style="131" customWidth="1"/>
    <col min="3583" max="3583" width="112.5703125" style="131" customWidth="1"/>
    <col min="3584" max="3584" width="10.140625" style="131" bestFit="1" customWidth="1"/>
    <col min="3585" max="3585" width="18.85546875" style="131" customWidth="1"/>
    <col min="3586" max="3586" width="19" style="131" customWidth="1"/>
    <col min="3587" max="3587" width="19.5703125" style="131" customWidth="1"/>
    <col min="3588" max="3588" width="16.7109375" style="131" customWidth="1"/>
    <col min="3589" max="3836" width="9.140625" style="131" customWidth="1"/>
    <col min="3837" max="3837" width="5.7109375" style="131"/>
    <col min="3838" max="3838" width="5.7109375" style="131" customWidth="1"/>
    <col min="3839" max="3839" width="112.5703125" style="131" customWidth="1"/>
    <col min="3840" max="3840" width="10.140625" style="131" bestFit="1" customWidth="1"/>
    <col min="3841" max="3841" width="18.85546875" style="131" customWidth="1"/>
    <col min="3842" max="3842" width="19" style="131" customWidth="1"/>
    <col min="3843" max="3843" width="19.5703125" style="131" customWidth="1"/>
    <col min="3844" max="3844" width="16.7109375" style="131" customWidth="1"/>
    <col min="3845" max="4092" width="9.140625" style="131" customWidth="1"/>
    <col min="4093" max="4093" width="5.7109375" style="131"/>
    <col min="4094" max="4094" width="5.7109375" style="131" customWidth="1"/>
    <col min="4095" max="4095" width="112.5703125" style="131" customWidth="1"/>
    <col min="4096" max="4096" width="10.140625" style="131" bestFit="1" customWidth="1"/>
    <col min="4097" max="4097" width="18.85546875" style="131" customWidth="1"/>
    <col min="4098" max="4098" width="19" style="131" customWidth="1"/>
    <col min="4099" max="4099" width="19.5703125" style="131" customWidth="1"/>
    <col min="4100" max="4100" width="16.7109375" style="131" customWidth="1"/>
    <col min="4101" max="4348" width="9.140625" style="131" customWidth="1"/>
    <col min="4349" max="4349" width="5.7109375" style="131"/>
    <col min="4350" max="4350" width="5.7109375" style="131" customWidth="1"/>
    <col min="4351" max="4351" width="112.5703125" style="131" customWidth="1"/>
    <col min="4352" max="4352" width="10.140625" style="131" bestFit="1" customWidth="1"/>
    <col min="4353" max="4353" width="18.85546875" style="131" customWidth="1"/>
    <col min="4354" max="4354" width="19" style="131" customWidth="1"/>
    <col min="4355" max="4355" width="19.5703125" style="131" customWidth="1"/>
    <col min="4356" max="4356" width="16.7109375" style="131" customWidth="1"/>
    <col min="4357" max="4604" width="9.140625" style="131" customWidth="1"/>
    <col min="4605" max="4605" width="5.7109375" style="131"/>
    <col min="4606" max="4606" width="5.7109375" style="131" customWidth="1"/>
    <col min="4607" max="4607" width="112.5703125" style="131" customWidth="1"/>
    <col min="4608" max="4608" width="10.140625" style="131" bestFit="1" customWidth="1"/>
    <col min="4609" max="4609" width="18.85546875" style="131" customWidth="1"/>
    <col min="4610" max="4610" width="19" style="131" customWidth="1"/>
    <col min="4611" max="4611" width="19.5703125" style="131" customWidth="1"/>
    <col min="4612" max="4612" width="16.7109375" style="131" customWidth="1"/>
    <col min="4613" max="4860" width="9.140625" style="131" customWidth="1"/>
    <col min="4861" max="4861" width="5.7109375" style="131"/>
    <col min="4862" max="4862" width="5.7109375" style="131" customWidth="1"/>
    <col min="4863" max="4863" width="112.5703125" style="131" customWidth="1"/>
    <col min="4864" max="4864" width="10.140625" style="131" bestFit="1" customWidth="1"/>
    <col min="4865" max="4865" width="18.85546875" style="131" customWidth="1"/>
    <col min="4866" max="4866" width="19" style="131" customWidth="1"/>
    <col min="4867" max="4867" width="19.5703125" style="131" customWidth="1"/>
    <col min="4868" max="4868" width="16.7109375" style="131" customWidth="1"/>
    <col min="4869" max="5116" width="9.140625" style="131" customWidth="1"/>
    <col min="5117" max="5117" width="5.7109375" style="131"/>
    <col min="5118" max="5118" width="5.7109375" style="131" customWidth="1"/>
    <col min="5119" max="5119" width="112.5703125" style="131" customWidth="1"/>
    <col min="5120" max="5120" width="10.140625" style="131" bestFit="1" customWidth="1"/>
    <col min="5121" max="5121" width="18.85546875" style="131" customWidth="1"/>
    <col min="5122" max="5122" width="19" style="131" customWidth="1"/>
    <col min="5123" max="5123" width="19.5703125" style="131" customWidth="1"/>
    <col min="5124" max="5124" width="16.7109375" style="131" customWidth="1"/>
    <col min="5125" max="5372" width="9.140625" style="131" customWidth="1"/>
    <col min="5373" max="5373" width="5.7109375" style="131"/>
    <col min="5374" max="5374" width="5.7109375" style="131" customWidth="1"/>
    <col min="5375" max="5375" width="112.5703125" style="131" customWidth="1"/>
    <col min="5376" max="5376" width="10.140625" style="131" bestFit="1" customWidth="1"/>
    <col min="5377" max="5377" width="18.85546875" style="131" customWidth="1"/>
    <col min="5378" max="5378" width="19" style="131" customWidth="1"/>
    <col min="5379" max="5379" width="19.5703125" style="131" customWidth="1"/>
    <col min="5380" max="5380" width="16.7109375" style="131" customWidth="1"/>
    <col min="5381" max="5628" width="9.140625" style="131" customWidth="1"/>
    <col min="5629" max="5629" width="5.7109375" style="131"/>
    <col min="5630" max="5630" width="5.7109375" style="131" customWidth="1"/>
    <col min="5631" max="5631" width="112.5703125" style="131" customWidth="1"/>
    <col min="5632" max="5632" width="10.140625" style="131" bestFit="1" customWidth="1"/>
    <col min="5633" max="5633" width="18.85546875" style="131" customWidth="1"/>
    <col min="5634" max="5634" width="19" style="131" customWidth="1"/>
    <col min="5635" max="5635" width="19.5703125" style="131" customWidth="1"/>
    <col min="5636" max="5636" width="16.7109375" style="131" customWidth="1"/>
    <col min="5637" max="5884" width="9.140625" style="131" customWidth="1"/>
    <col min="5885" max="5885" width="5.7109375" style="131"/>
    <col min="5886" max="5886" width="5.7109375" style="131" customWidth="1"/>
    <col min="5887" max="5887" width="112.5703125" style="131" customWidth="1"/>
    <col min="5888" max="5888" width="10.140625" style="131" bestFit="1" customWidth="1"/>
    <col min="5889" max="5889" width="18.85546875" style="131" customWidth="1"/>
    <col min="5890" max="5890" width="19" style="131" customWidth="1"/>
    <col min="5891" max="5891" width="19.5703125" style="131" customWidth="1"/>
    <col min="5892" max="5892" width="16.7109375" style="131" customWidth="1"/>
    <col min="5893" max="6140" width="9.140625" style="131" customWidth="1"/>
    <col min="6141" max="6141" width="5.7109375" style="131"/>
    <col min="6142" max="6142" width="5.7109375" style="131" customWidth="1"/>
    <col min="6143" max="6143" width="112.5703125" style="131" customWidth="1"/>
    <col min="6144" max="6144" width="10.140625" style="131" bestFit="1" customWidth="1"/>
    <col min="6145" max="6145" width="18.85546875" style="131" customWidth="1"/>
    <col min="6146" max="6146" width="19" style="131" customWidth="1"/>
    <col min="6147" max="6147" width="19.5703125" style="131" customWidth="1"/>
    <col min="6148" max="6148" width="16.7109375" style="131" customWidth="1"/>
    <col min="6149" max="6396" width="9.140625" style="131" customWidth="1"/>
    <col min="6397" max="6397" width="5.7109375" style="131"/>
    <col min="6398" max="6398" width="5.7109375" style="131" customWidth="1"/>
    <col min="6399" max="6399" width="112.5703125" style="131" customWidth="1"/>
    <col min="6400" max="6400" width="10.140625" style="131" bestFit="1" customWidth="1"/>
    <col min="6401" max="6401" width="18.85546875" style="131" customWidth="1"/>
    <col min="6402" max="6402" width="19" style="131" customWidth="1"/>
    <col min="6403" max="6403" width="19.5703125" style="131" customWidth="1"/>
    <col min="6404" max="6404" width="16.7109375" style="131" customWidth="1"/>
    <col min="6405" max="6652" width="9.140625" style="131" customWidth="1"/>
    <col min="6653" max="6653" width="5.7109375" style="131"/>
    <col min="6654" max="6654" width="5.7109375" style="131" customWidth="1"/>
    <col min="6655" max="6655" width="112.5703125" style="131" customWidth="1"/>
    <col min="6656" max="6656" width="10.140625" style="131" bestFit="1" customWidth="1"/>
    <col min="6657" max="6657" width="18.85546875" style="131" customWidth="1"/>
    <col min="6658" max="6658" width="19" style="131" customWidth="1"/>
    <col min="6659" max="6659" width="19.5703125" style="131" customWidth="1"/>
    <col min="6660" max="6660" width="16.7109375" style="131" customWidth="1"/>
    <col min="6661" max="6908" width="9.140625" style="131" customWidth="1"/>
    <col min="6909" max="6909" width="5.7109375" style="131"/>
    <col min="6910" max="6910" width="5.7109375" style="131" customWidth="1"/>
    <col min="6911" max="6911" width="112.5703125" style="131" customWidth="1"/>
    <col min="6912" max="6912" width="10.140625" style="131" bestFit="1" customWidth="1"/>
    <col min="6913" max="6913" width="18.85546875" style="131" customWidth="1"/>
    <col min="6914" max="6914" width="19" style="131" customWidth="1"/>
    <col min="6915" max="6915" width="19.5703125" style="131" customWidth="1"/>
    <col min="6916" max="6916" width="16.7109375" style="131" customWidth="1"/>
    <col min="6917" max="7164" width="9.140625" style="131" customWidth="1"/>
    <col min="7165" max="7165" width="5.7109375" style="131"/>
    <col min="7166" max="7166" width="5.7109375" style="131" customWidth="1"/>
    <col min="7167" max="7167" width="112.5703125" style="131" customWidth="1"/>
    <col min="7168" max="7168" width="10.140625" style="131" bestFit="1" customWidth="1"/>
    <col min="7169" max="7169" width="18.85546875" style="131" customWidth="1"/>
    <col min="7170" max="7170" width="19" style="131" customWidth="1"/>
    <col min="7171" max="7171" width="19.5703125" style="131" customWidth="1"/>
    <col min="7172" max="7172" width="16.7109375" style="131" customWidth="1"/>
    <col min="7173" max="7420" width="9.140625" style="131" customWidth="1"/>
    <col min="7421" max="7421" width="5.7109375" style="131"/>
    <col min="7422" max="7422" width="5.7109375" style="131" customWidth="1"/>
    <col min="7423" max="7423" width="112.5703125" style="131" customWidth="1"/>
    <col min="7424" max="7424" width="10.140625" style="131" bestFit="1" customWidth="1"/>
    <col min="7425" max="7425" width="18.85546875" style="131" customWidth="1"/>
    <col min="7426" max="7426" width="19" style="131" customWidth="1"/>
    <col min="7427" max="7427" width="19.5703125" style="131" customWidth="1"/>
    <col min="7428" max="7428" width="16.7109375" style="131" customWidth="1"/>
    <col min="7429" max="7676" width="9.140625" style="131" customWidth="1"/>
    <col min="7677" max="7677" width="5.7109375" style="131"/>
    <col min="7678" max="7678" width="5.7109375" style="131" customWidth="1"/>
    <col min="7679" max="7679" width="112.5703125" style="131" customWidth="1"/>
    <col min="7680" max="7680" width="10.140625" style="131" bestFit="1" customWidth="1"/>
    <col min="7681" max="7681" width="18.85546875" style="131" customWidth="1"/>
    <col min="7682" max="7682" width="19" style="131" customWidth="1"/>
    <col min="7683" max="7683" width="19.5703125" style="131" customWidth="1"/>
    <col min="7684" max="7684" width="16.7109375" style="131" customWidth="1"/>
    <col min="7685" max="7932" width="9.140625" style="131" customWidth="1"/>
    <col min="7933" max="7933" width="5.7109375" style="131"/>
    <col min="7934" max="7934" width="5.7109375" style="131" customWidth="1"/>
    <col min="7935" max="7935" width="112.5703125" style="131" customWidth="1"/>
    <col min="7936" max="7936" width="10.140625" style="131" bestFit="1" customWidth="1"/>
    <col min="7937" max="7937" width="18.85546875" style="131" customWidth="1"/>
    <col min="7938" max="7938" width="19" style="131" customWidth="1"/>
    <col min="7939" max="7939" width="19.5703125" style="131" customWidth="1"/>
    <col min="7940" max="7940" width="16.7109375" style="131" customWidth="1"/>
    <col min="7941" max="8188" width="9.140625" style="131" customWidth="1"/>
    <col min="8189" max="8189" width="5.7109375" style="131"/>
    <col min="8190" max="8190" width="5.7109375" style="131" customWidth="1"/>
    <col min="8191" max="8191" width="112.5703125" style="131" customWidth="1"/>
    <col min="8192" max="8192" width="10.140625" style="131" bestFit="1" customWidth="1"/>
    <col min="8193" max="8193" width="18.85546875" style="131" customWidth="1"/>
    <col min="8194" max="8194" width="19" style="131" customWidth="1"/>
    <col min="8195" max="8195" width="19.5703125" style="131" customWidth="1"/>
    <col min="8196" max="8196" width="16.7109375" style="131" customWidth="1"/>
    <col min="8197" max="8444" width="9.140625" style="131" customWidth="1"/>
    <col min="8445" max="8445" width="5.7109375" style="131"/>
    <col min="8446" max="8446" width="5.7109375" style="131" customWidth="1"/>
    <col min="8447" max="8447" width="112.5703125" style="131" customWidth="1"/>
    <col min="8448" max="8448" width="10.140625" style="131" bestFit="1" customWidth="1"/>
    <col min="8449" max="8449" width="18.85546875" style="131" customWidth="1"/>
    <col min="8450" max="8450" width="19" style="131" customWidth="1"/>
    <col min="8451" max="8451" width="19.5703125" style="131" customWidth="1"/>
    <col min="8452" max="8452" width="16.7109375" style="131" customWidth="1"/>
    <col min="8453" max="8700" width="9.140625" style="131" customWidth="1"/>
    <col min="8701" max="8701" width="5.7109375" style="131"/>
    <col min="8702" max="8702" width="5.7109375" style="131" customWidth="1"/>
    <col min="8703" max="8703" width="112.5703125" style="131" customWidth="1"/>
    <col min="8704" max="8704" width="10.140625" style="131" bestFit="1" customWidth="1"/>
    <col min="8705" max="8705" width="18.85546875" style="131" customWidth="1"/>
    <col min="8706" max="8706" width="19" style="131" customWidth="1"/>
    <col min="8707" max="8707" width="19.5703125" style="131" customWidth="1"/>
    <col min="8708" max="8708" width="16.7109375" style="131" customWidth="1"/>
    <col min="8709" max="8956" width="9.140625" style="131" customWidth="1"/>
    <col min="8957" max="8957" width="5.7109375" style="131"/>
    <col min="8958" max="8958" width="5.7109375" style="131" customWidth="1"/>
    <col min="8959" max="8959" width="112.5703125" style="131" customWidth="1"/>
    <col min="8960" max="8960" width="10.140625" style="131" bestFit="1" customWidth="1"/>
    <col min="8961" max="8961" width="18.85546875" style="131" customWidth="1"/>
    <col min="8962" max="8962" width="19" style="131" customWidth="1"/>
    <col min="8963" max="8963" width="19.5703125" style="131" customWidth="1"/>
    <col min="8964" max="8964" width="16.7109375" style="131" customWidth="1"/>
    <col min="8965" max="9212" width="9.140625" style="131" customWidth="1"/>
    <col min="9213" max="9213" width="5.7109375" style="131"/>
    <col min="9214" max="9214" width="5.7109375" style="131" customWidth="1"/>
    <col min="9215" max="9215" width="112.5703125" style="131" customWidth="1"/>
    <col min="9216" max="9216" width="10.140625" style="131" bestFit="1" customWidth="1"/>
    <col min="9217" max="9217" width="18.85546875" style="131" customWidth="1"/>
    <col min="9218" max="9218" width="19" style="131" customWidth="1"/>
    <col min="9219" max="9219" width="19.5703125" style="131" customWidth="1"/>
    <col min="9220" max="9220" width="16.7109375" style="131" customWidth="1"/>
    <col min="9221" max="9468" width="9.140625" style="131" customWidth="1"/>
    <col min="9469" max="9469" width="5.7109375" style="131"/>
    <col min="9470" max="9470" width="5.7109375" style="131" customWidth="1"/>
    <col min="9471" max="9471" width="112.5703125" style="131" customWidth="1"/>
    <col min="9472" max="9472" width="10.140625" style="131" bestFit="1" customWidth="1"/>
    <col min="9473" max="9473" width="18.85546875" style="131" customWidth="1"/>
    <col min="9474" max="9474" width="19" style="131" customWidth="1"/>
    <col min="9475" max="9475" width="19.5703125" style="131" customWidth="1"/>
    <col min="9476" max="9476" width="16.7109375" style="131" customWidth="1"/>
    <col min="9477" max="9724" width="9.140625" style="131" customWidth="1"/>
    <col min="9725" max="9725" width="5.7109375" style="131"/>
    <col min="9726" max="9726" width="5.7109375" style="131" customWidth="1"/>
    <col min="9727" max="9727" width="112.5703125" style="131" customWidth="1"/>
    <col min="9728" max="9728" width="10.140625" style="131" bestFit="1" customWidth="1"/>
    <col min="9729" max="9729" width="18.85546875" style="131" customWidth="1"/>
    <col min="9730" max="9730" width="19" style="131" customWidth="1"/>
    <col min="9731" max="9731" width="19.5703125" style="131" customWidth="1"/>
    <col min="9732" max="9732" width="16.7109375" style="131" customWidth="1"/>
    <col min="9733" max="9980" width="9.140625" style="131" customWidth="1"/>
    <col min="9981" max="9981" width="5.7109375" style="131"/>
    <col min="9982" max="9982" width="5.7109375" style="131" customWidth="1"/>
    <col min="9983" max="9983" width="112.5703125" style="131" customWidth="1"/>
    <col min="9984" max="9984" width="10.140625" style="131" bestFit="1" customWidth="1"/>
    <col min="9985" max="9985" width="18.85546875" style="131" customWidth="1"/>
    <col min="9986" max="9986" width="19" style="131" customWidth="1"/>
    <col min="9987" max="9987" width="19.5703125" style="131" customWidth="1"/>
    <col min="9988" max="9988" width="16.7109375" style="131" customWidth="1"/>
    <col min="9989" max="10236" width="9.140625" style="131" customWidth="1"/>
    <col min="10237" max="10237" width="5.7109375" style="131"/>
    <col min="10238" max="10238" width="5.7109375" style="131" customWidth="1"/>
    <col min="10239" max="10239" width="112.5703125" style="131" customWidth="1"/>
    <col min="10240" max="10240" width="10.140625" style="131" bestFit="1" customWidth="1"/>
    <col min="10241" max="10241" width="18.85546875" style="131" customWidth="1"/>
    <col min="10242" max="10242" width="19" style="131" customWidth="1"/>
    <col min="10243" max="10243" width="19.5703125" style="131" customWidth="1"/>
    <col min="10244" max="10244" width="16.7109375" style="131" customWidth="1"/>
    <col min="10245" max="10492" width="9.140625" style="131" customWidth="1"/>
    <col min="10493" max="10493" width="5.7109375" style="131"/>
    <col min="10494" max="10494" width="5.7109375" style="131" customWidth="1"/>
    <col min="10495" max="10495" width="112.5703125" style="131" customWidth="1"/>
    <col min="10496" max="10496" width="10.140625" style="131" bestFit="1" customWidth="1"/>
    <col min="10497" max="10497" width="18.85546875" style="131" customWidth="1"/>
    <col min="10498" max="10498" width="19" style="131" customWidth="1"/>
    <col min="10499" max="10499" width="19.5703125" style="131" customWidth="1"/>
    <col min="10500" max="10500" width="16.7109375" style="131" customWidth="1"/>
    <col min="10501" max="10748" width="9.140625" style="131" customWidth="1"/>
    <col min="10749" max="10749" width="5.7109375" style="131"/>
    <col min="10750" max="10750" width="5.7109375" style="131" customWidth="1"/>
    <col min="10751" max="10751" width="112.5703125" style="131" customWidth="1"/>
    <col min="10752" max="10752" width="10.140625" style="131" bestFit="1" customWidth="1"/>
    <col min="10753" max="10753" width="18.85546875" style="131" customWidth="1"/>
    <col min="10754" max="10754" width="19" style="131" customWidth="1"/>
    <col min="10755" max="10755" width="19.5703125" style="131" customWidth="1"/>
    <col min="10756" max="10756" width="16.7109375" style="131" customWidth="1"/>
    <col min="10757" max="11004" width="9.140625" style="131" customWidth="1"/>
    <col min="11005" max="11005" width="5.7109375" style="131"/>
    <col min="11006" max="11006" width="5.7109375" style="131" customWidth="1"/>
    <col min="11007" max="11007" width="112.5703125" style="131" customWidth="1"/>
    <col min="11008" max="11008" width="10.140625" style="131" bestFit="1" customWidth="1"/>
    <col min="11009" max="11009" width="18.85546875" style="131" customWidth="1"/>
    <col min="11010" max="11010" width="19" style="131" customWidth="1"/>
    <col min="11011" max="11011" width="19.5703125" style="131" customWidth="1"/>
    <col min="11012" max="11012" width="16.7109375" style="131" customWidth="1"/>
    <col min="11013" max="11260" width="9.140625" style="131" customWidth="1"/>
    <col min="11261" max="11261" width="5.7109375" style="131"/>
    <col min="11262" max="11262" width="5.7109375" style="131" customWidth="1"/>
    <col min="11263" max="11263" width="112.5703125" style="131" customWidth="1"/>
    <col min="11264" max="11264" width="10.140625" style="131" bestFit="1" customWidth="1"/>
    <col min="11265" max="11265" width="18.85546875" style="131" customWidth="1"/>
    <col min="11266" max="11266" width="19" style="131" customWidth="1"/>
    <col min="11267" max="11267" width="19.5703125" style="131" customWidth="1"/>
    <col min="11268" max="11268" width="16.7109375" style="131" customWidth="1"/>
    <col min="11269" max="11516" width="9.140625" style="131" customWidth="1"/>
    <col min="11517" max="11517" width="5.7109375" style="131"/>
    <col min="11518" max="11518" width="5.7109375" style="131" customWidth="1"/>
    <col min="11519" max="11519" width="112.5703125" style="131" customWidth="1"/>
    <col min="11520" max="11520" width="10.140625" style="131" bestFit="1" customWidth="1"/>
    <col min="11521" max="11521" width="18.85546875" style="131" customWidth="1"/>
    <col min="11522" max="11522" width="19" style="131" customWidth="1"/>
    <col min="11523" max="11523" width="19.5703125" style="131" customWidth="1"/>
    <col min="11524" max="11524" width="16.7109375" style="131" customWidth="1"/>
    <col min="11525" max="11772" width="9.140625" style="131" customWidth="1"/>
    <col min="11773" max="11773" width="5.7109375" style="131"/>
    <col min="11774" max="11774" width="5.7109375" style="131" customWidth="1"/>
    <col min="11775" max="11775" width="112.5703125" style="131" customWidth="1"/>
    <col min="11776" max="11776" width="10.140625" style="131" bestFit="1" customWidth="1"/>
    <col min="11777" max="11777" width="18.85546875" style="131" customWidth="1"/>
    <col min="11778" max="11778" width="19" style="131" customWidth="1"/>
    <col min="11779" max="11779" width="19.5703125" style="131" customWidth="1"/>
    <col min="11780" max="11780" width="16.7109375" style="131" customWidth="1"/>
    <col min="11781" max="12028" width="9.140625" style="131" customWidth="1"/>
    <col min="12029" max="12029" width="5.7109375" style="131"/>
    <col min="12030" max="12030" width="5.7109375" style="131" customWidth="1"/>
    <col min="12031" max="12031" width="112.5703125" style="131" customWidth="1"/>
    <col min="12032" max="12032" width="10.140625" style="131" bestFit="1" customWidth="1"/>
    <col min="12033" max="12033" width="18.85546875" style="131" customWidth="1"/>
    <col min="12034" max="12034" width="19" style="131" customWidth="1"/>
    <col min="12035" max="12035" width="19.5703125" style="131" customWidth="1"/>
    <col min="12036" max="12036" width="16.7109375" style="131" customWidth="1"/>
    <col min="12037" max="12284" width="9.140625" style="131" customWidth="1"/>
    <col min="12285" max="12285" width="5.7109375" style="131"/>
    <col min="12286" max="12286" width="5.7109375" style="131" customWidth="1"/>
    <col min="12287" max="12287" width="112.5703125" style="131" customWidth="1"/>
    <col min="12288" max="12288" width="10.140625" style="131" bestFit="1" customWidth="1"/>
    <col min="12289" max="12289" width="18.85546875" style="131" customWidth="1"/>
    <col min="12290" max="12290" width="19" style="131" customWidth="1"/>
    <col min="12291" max="12291" width="19.5703125" style="131" customWidth="1"/>
    <col min="12292" max="12292" width="16.7109375" style="131" customWidth="1"/>
    <col min="12293" max="12540" width="9.140625" style="131" customWidth="1"/>
    <col min="12541" max="12541" width="5.7109375" style="131"/>
    <col min="12542" max="12542" width="5.7109375" style="131" customWidth="1"/>
    <col min="12543" max="12543" width="112.5703125" style="131" customWidth="1"/>
    <col min="12544" max="12544" width="10.140625" style="131" bestFit="1" customWidth="1"/>
    <col min="12545" max="12545" width="18.85546875" style="131" customWidth="1"/>
    <col min="12546" max="12546" width="19" style="131" customWidth="1"/>
    <col min="12547" max="12547" width="19.5703125" style="131" customWidth="1"/>
    <col min="12548" max="12548" width="16.7109375" style="131" customWidth="1"/>
    <col min="12549" max="12796" width="9.140625" style="131" customWidth="1"/>
    <col min="12797" max="12797" width="5.7109375" style="131"/>
    <col min="12798" max="12798" width="5.7109375" style="131" customWidth="1"/>
    <col min="12799" max="12799" width="112.5703125" style="131" customWidth="1"/>
    <col min="12800" max="12800" width="10.140625" style="131" bestFit="1" customWidth="1"/>
    <col min="12801" max="12801" width="18.85546875" style="131" customWidth="1"/>
    <col min="12802" max="12802" width="19" style="131" customWidth="1"/>
    <col min="12803" max="12803" width="19.5703125" style="131" customWidth="1"/>
    <col min="12804" max="12804" width="16.7109375" style="131" customWidth="1"/>
    <col min="12805" max="13052" width="9.140625" style="131" customWidth="1"/>
    <col min="13053" max="13053" width="5.7109375" style="131"/>
    <col min="13054" max="13054" width="5.7109375" style="131" customWidth="1"/>
    <col min="13055" max="13055" width="112.5703125" style="131" customWidth="1"/>
    <col min="13056" max="13056" width="10.140625" style="131" bestFit="1" customWidth="1"/>
    <col min="13057" max="13057" width="18.85546875" style="131" customWidth="1"/>
    <col min="13058" max="13058" width="19" style="131" customWidth="1"/>
    <col min="13059" max="13059" width="19.5703125" style="131" customWidth="1"/>
    <col min="13060" max="13060" width="16.7109375" style="131" customWidth="1"/>
    <col min="13061" max="13308" width="9.140625" style="131" customWidth="1"/>
    <col min="13309" max="13309" width="5.7109375" style="131"/>
    <col min="13310" max="13310" width="5.7109375" style="131" customWidth="1"/>
    <col min="13311" max="13311" width="112.5703125" style="131" customWidth="1"/>
    <col min="13312" max="13312" width="10.140625" style="131" bestFit="1" customWidth="1"/>
    <col min="13313" max="13313" width="18.85546875" style="131" customWidth="1"/>
    <col min="13314" max="13314" width="19" style="131" customWidth="1"/>
    <col min="13315" max="13315" width="19.5703125" style="131" customWidth="1"/>
    <col min="13316" max="13316" width="16.7109375" style="131" customWidth="1"/>
    <col min="13317" max="13564" width="9.140625" style="131" customWidth="1"/>
    <col min="13565" max="13565" width="5.7109375" style="131"/>
    <col min="13566" max="13566" width="5.7109375" style="131" customWidth="1"/>
    <col min="13567" max="13567" width="112.5703125" style="131" customWidth="1"/>
    <col min="13568" max="13568" width="10.140625" style="131" bestFit="1" customWidth="1"/>
    <col min="13569" max="13569" width="18.85546875" style="131" customWidth="1"/>
    <col min="13570" max="13570" width="19" style="131" customWidth="1"/>
    <col min="13571" max="13571" width="19.5703125" style="131" customWidth="1"/>
    <col min="13572" max="13572" width="16.7109375" style="131" customWidth="1"/>
    <col min="13573" max="13820" width="9.140625" style="131" customWidth="1"/>
    <col min="13821" max="13821" width="5.7109375" style="131"/>
    <col min="13822" max="13822" width="5.7109375" style="131" customWidth="1"/>
    <col min="13823" max="13823" width="112.5703125" style="131" customWidth="1"/>
    <col min="13824" max="13824" width="10.140625" style="131" bestFit="1" customWidth="1"/>
    <col min="13825" max="13825" width="18.85546875" style="131" customWidth="1"/>
    <col min="13826" max="13826" width="19" style="131" customWidth="1"/>
    <col min="13827" max="13827" width="19.5703125" style="131" customWidth="1"/>
    <col min="13828" max="13828" width="16.7109375" style="131" customWidth="1"/>
    <col min="13829" max="14076" width="9.140625" style="131" customWidth="1"/>
    <col min="14077" max="14077" width="5.7109375" style="131"/>
    <col min="14078" max="14078" width="5.7109375" style="131" customWidth="1"/>
    <col min="14079" max="14079" width="112.5703125" style="131" customWidth="1"/>
    <col min="14080" max="14080" width="10.140625" style="131" bestFit="1" customWidth="1"/>
    <col min="14081" max="14081" width="18.85546875" style="131" customWidth="1"/>
    <col min="14082" max="14082" width="19" style="131" customWidth="1"/>
    <col min="14083" max="14083" width="19.5703125" style="131" customWidth="1"/>
    <col min="14084" max="14084" width="16.7109375" style="131" customWidth="1"/>
    <col min="14085" max="14332" width="9.140625" style="131" customWidth="1"/>
    <col min="14333" max="14333" width="5.7109375" style="131"/>
    <col min="14334" max="14334" width="5.7109375" style="131" customWidth="1"/>
    <col min="14335" max="14335" width="112.5703125" style="131" customWidth="1"/>
    <col min="14336" max="14336" width="10.140625" style="131" bestFit="1" customWidth="1"/>
    <col min="14337" max="14337" width="18.85546875" style="131" customWidth="1"/>
    <col min="14338" max="14338" width="19" style="131" customWidth="1"/>
    <col min="14339" max="14339" width="19.5703125" style="131" customWidth="1"/>
    <col min="14340" max="14340" width="16.7109375" style="131" customWidth="1"/>
    <col min="14341" max="14588" width="9.140625" style="131" customWidth="1"/>
    <col min="14589" max="14589" width="5.7109375" style="131"/>
    <col min="14590" max="14590" width="5.7109375" style="131" customWidth="1"/>
    <col min="14591" max="14591" width="112.5703125" style="131" customWidth="1"/>
    <col min="14592" max="14592" width="10.140625" style="131" bestFit="1" customWidth="1"/>
    <col min="14593" max="14593" width="18.85546875" style="131" customWidth="1"/>
    <col min="14594" max="14594" width="19" style="131" customWidth="1"/>
    <col min="14595" max="14595" width="19.5703125" style="131" customWidth="1"/>
    <col min="14596" max="14596" width="16.7109375" style="131" customWidth="1"/>
    <col min="14597" max="14844" width="9.140625" style="131" customWidth="1"/>
    <col min="14845" max="14845" width="5.7109375" style="131"/>
    <col min="14846" max="14846" width="5.7109375" style="131" customWidth="1"/>
    <col min="14847" max="14847" width="112.5703125" style="131" customWidth="1"/>
    <col min="14848" max="14848" width="10.140625" style="131" bestFit="1" customWidth="1"/>
    <col min="14849" max="14849" width="18.85546875" style="131" customWidth="1"/>
    <col min="14850" max="14850" width="19" style="131" customWidth="1"/>
    <col min="14851" max="14851" width="19.5703125" style="131" customWidth="1"/>
    <col min="14852" max="14852" width="16.7109375" style="131" customWidth="1"/>
    <col min="14853" max="15100" width="9.140625" style="131" customWidth="1"/>
    <col min="15101" max="15101" width="5.7109375" style="131"/>
    <col min="15102" max="15102" width="5.7109375" style="131" customWidth="1"/>
    <col min="15103" max="15103" width="112.5703125" style="131" customWidth="1"/>
    <col min="15104" max="15104" width="10.140625" style="131" bestFit="1" customWidth="1"/>
    <col min="15105" max="15105" width="18.85546875" style="131" customWidth="1"/>
    <col min="15106" max="15106" width="19" style="131" customWidth="1"/>
    <col min="15107" max="15107" width="19.5703125" style="131" customWidth="1"/>
    <col min="15108" max="15108" width="16.7109375" style="131" customWidth="1"/>
    <col min="15109" max="15356" width="9.140625" style="131" customWidth="1"/>
    <col min="15357" max="15357" width="5.7109375" style="131"/>
    <col min="15358" max="15358" width="5.7109375" style="131" customWidth="1"/>
    <col min="15359" max="15359" width="112.5703125" style="131" customWidth="1"/>
    <col min="15360" max="15360" width="10.140625" style="131" bestFit="1" customWidth="1"/>
    <col min="15361" max="15361" width="18.85546875" style="131" customWidth="1"/>
    <col min="15362" max="15362" width="19" style="131" customWidth="1"/>
    <col min="15363" max="15363" width="19.5703125" style="131" customWidth="1"/>
    <col min="15364" max="15364" width="16.7109375" style="131" customWidth="1"/>
    <col min="15365" max="15612" width="9.140625" style="131" customWidth="1"/>
    <col min="15613" max="15613" width="5.7109375" style="131"/>
    <col min="15614" max="15614" width="5.7109375" style="131" customWidth="1"/>
    <col min="15615" max="15615" width="112.5703125" style="131" customWidth="1"/>
    <col min="15616" max="15616" width="10.140625" style="131" bestFit="1" customWidth="1"/>
    <col min="15617" max="15617" width="18.85546875" style="131" customWidth="1"/>
    <col min="15618" max="15618" width="19" style="131" customWidth="1"/>
    <col min="15619" max="15619" width="19.5703125" style="131" customWidth="1"/>
    <col min="15620" max="15620" width="16.7109375" style="131" customWidth="1"/>
    <col min="15621" max="15868" width="9.140625" style="131" customWidth="1"/>
    <col min="15869" max="15869" width="5.7109375" style="131"/>
    <col min="15870" max="15870" width="5.7109375" style="131" customWidth="1"/>
    <col min="15871" max="15871" width="112.5703125" style="131" customWidth="1"/>
    <col min="15872" max="15872" width="10.140625" style="131" bestFit="1" customWidth="1"/>
    <col min="15873" max="15873" width="18.85546875" style="131" customWidth="1"/>
    <col min="15874" max="15874" width="19" style="131" customWidth="1"/>
    <col min="15875" max="15875" width="19.5703125" style="131" customWidth="1"/>
    <col min="15876" max="15876" width="16.7109375" style="131" customWidth="1"/>
    <col min="15877" max="16124" width="9.140625" style="131" customWidth="1"/>
    <col min="16125" max="16125" width="5.7109375" style="131"/>
    <col min="16126" max="16126" width="5.7109375" style="131" customWidth="1"/>
    <col min="16127" max="16127" width="112.5703125" style="131" customWidth="1"/>
    <col min="16128" max="16128" width="10.140625" style="131" bestFit="1" customWidth="1"/>
    <col min="16129" max="16129" width="18.85546875" style="131" customWidth="1"/>
    <col min="16130" max="16130" width="19" style="131" customWidth="1"/>
    <col min="16131" max="16131" width="19.5703125" style="131" customWidth="1"/>
    <col min="16132" max="16132" width="16.7109375" style="131" customWidth="1"/>
    <col min="16133" max="16380" width="9.140625" style="131" customWidth="1"/>
    <col min="16381" max="16384" width="5.7109375" style="131"/>
  </cols>
  <sheetData>
    <row r="1" spans="1:8" ht="27" customHeight="1" x14ac:dyDescent="0.2">
      <c r="A1" s="1248" t="s">
        <v>404</v>
      </c>
      <c r="B1" s="1248"/>
      <c r="C1" s="1248"/>
      <c r="D1" s="1248"/>
      <c r="E1" s="1248"/>
    </row>
    <row r="2" spans="1:8" ht="16.5" thickBot="1" x14ac:dyDescent="0.3">
      <c r="D2" s="1249" t="s">
        <v>538</v>
      </c>
      <c r="E2" s="1249"/>
    </row>
    <row r="3" spans="1:8" ht="69" customHeight="1" thickBot="1" x14ac:dyDescent="0.25">
      <c r="A3" s="1250" t="s">
        <v>55</v>
      </c>
      <c r="B3" s="1252" t="s">
        <v>264</v>
      </c>
      <c r="C3" s="1253"/>
      <c r="D3" s="1254"/>
      <c r="E3" s="708" t="s">
        <v>265</v>
      </c>
    </row>
    <row r="4" spans="1:8" ht="19.5" customHeight="1" thickBot="1" x14ac:dyDescent="0.25">
      <c r="A4" s="1251"/>
      <c r="B4" s="132" t="s">
        <v>33</v>
      </c>
      <c r="C4" s="133">
        <v>43647</v>
      </c>
      <c r="D4" s="133">
        <v>44013</v>
      </c>
      <c r="E4" s="709">
        <v>44013</v>
      </c>
    </row>
    <row r="5" spans="1:8" ht="41.25" customHeight="1" x14ac:dyDescent="0.2">
      <c r="A5" s="134" t="s">
        <v>266</v>
      </c>
      <c r="B5" s="135" t="s">
        <v>267</v>
      </c>
      <c r="C5" s="136">
        <f>C6+C7+C8+C9</f>
        <v>152</v>
      </c>
      <c r="D5" s="136">
        <f>D6+D7+D8+D9</f>
        <v>158</v>
      </c>
      <c r="E5" s="623">
        <f>SUM(E11,E48,E65,E90,E101,E110,E112)</f>
        <v>101</v>
      </c>
    </row>
    <row r="6" spans="1:8" ht="23.25" customHeight="1" x14ac:dyDescent="0.2">
      <c r="A6" s="137" t="s">
        <v>268</v>
      </c>
      <c r="B6" s="138" t="s">
        <v>267</v>
      </c>
      <c r="C6" s="139">
        <f>C39+C36+C35+C41+C42+C44</f>
        <v>5</v>
      </c>
      <c r="D6" s="139">
        <f>D39+D36+D35+D41+D42+D44</f>
        <v>5</v>
      </c>
      <c r="E6" s="624"/>
    </row>
    <row r="7" spans="1:8" ht="24.95" customHeight="1" x14ac:dyDescent="0.2">
      <c r="A7" s="140" t="s">
        <v>269</v>
      </c>
      <c r="B7" s="141" t="s">
        <v>267</v>
      </c>
      <c r="C7" s="142">
        <f>C25+C27+C31+C32+C33+C34+C48+C74</f>
        <v>18</v>
      </c>
      <c r="D7" s="142">
        <f>D25+D27+D31+D32+D33+D34+D48+D74+D101</f>
        <v>21</v>
      </c>
      <c r="E7" s="624"/>
    </row>
    <row r="8" spans="1:8" ht="24.95" customHeight="1" x14ac:dyDescent="0.2">
      <c r="A8" s="143" t="s">
        <v>270</v>
      </c>
      <c r="B8" s="144" t="s">
        <v>267</v>
      </c>
      <c r="C8" s="145">
        <f>C12+C15+C23+C45+C69+C76+C81+C85+C102+C104+C106+C110+C112+C91+C98+C66+C114+C115+C117+C118+C119+C120+C121+C126+C127+C128</f>
        <v>125</v>
      </c>
      <c r="D8" s="145">
        <f>D12+D15+D23+D45+D69+D76+D81+D85+D110+D112+D91+D98+D66+D114+D115+D117+D118+D119+D120+D121+D122+D123+D128+D124+D125+D126+D127+D116</f>
        <v>127</v>
      </c>
      <c r="E8" s="624"/>
    </row>
    <row r="9" spans="1:8" ht="22.5" customHeight="1" thickBot="1" x14ac:dyDescent="0.25">
      <c r="A9" s="146" t="s">
        <v>271</v>
      </c>
      <c r="B9" s="147" t="s">
        <v>267</v>
      </c>
      <c r="C9" s="148">
        <f>C40+C73+C84+C43+C37</f>
        <v>4</v>
      </c>
      <c r="D9" s="148">
        <f>D40+D73+D84+D43+D37</f>
        <v>5</v>
      </c>
      <c r="E9" s="625"/>
    </row>
    <row r="10" spans="1:8" ht="20.100000000000001" customHeight="1" thickBot="1" x14ac:dyDescent="0.25">
      <c r="A10" s="1243" t="s">
        <v>47</v>
      </c>
      <c r="B10" s="1244"/>
      <c r="C10" s="1244"/>
      <c r="D10" s="1244"/>
      <c r="E10" s="1245"/>
    </row>
    <row r="11" spans="1:8" ht="19.5" customHeight="1" x14ac:dyDescent="0.25">
      <c r="A11" s="149" t="s">
        <v>272</v>
      </c>
      <c r="B11" s="748" t="s">
        <v>267</v>
      </c>
      <c r="C11" s="626">
        <f>C12+C15+C23+C26+C28+C30+C38+C45</f>
        <v>96</v>
      </c>
      <c r="D11" s="626">
        <f>D12+D15+D23+D26+D28+D30+D38+D45</f>
        <v>97</v>
      </c>
      <c r="E11" s="627">
        <f>E12+E15+E23+E26+E28+E30+E38+E45</f>
        <v>33</v>
      </c>
      <c r="F11" s="628"/>
      <c r="G11" s="150"/>
      <c r="H11" s="150"/>
    </row>
    <row r="12" spans="1:8" ht="19.5" customHeight="1" x14ac:dyDescent="0.25">
      <c r="A12" s="151" t="s">
        <v>611</v>
      </c>
      <c r="B12" s="629" t="s">
        <v>267</v>
      </c>
      <c r="C12" s="846">
        <v>39</v>
      </c>
      <c r="D12" s="629">
        <v>39</v>
      </c>
      <c r="E12" s="523">
        <v>10</v>
      </c>
      <c r="F12" s="628"/>
      <c r="G12" s="150"/>
      <c r="H12" s="150"/>
    </row>
    <row r="13" spans="1:8" ht="19.5" customHeight="1" x14ac:dyDescent="0.25">
      <c r="A13" s="152" t="s">
        <v>273</v>
      </c>
      <c r="B13" s="630" t="s">
        <v>25</v>
      </c>
      <c r="C13" s="154">
        <v>13301</v>
      </c>
      <c r="D13" s="154">
        <v>12091</v>
      </c>
      <c r="E13" s="631">
        <v>2151</v>
      </c>
      <c r="F13" s="628"/>
      <c r="G13" s="150"/>
      <c r="H13" s="150"/>
    </row>
    <row r="14" spans="1:8" ht="19.5" customHeight="1" x14ac:dyDescent="0.25">
      <c r="A14" s="152" t="s">
        <v>274</v>
      </c>
      <c r="B14" s="630" t="s">
        <v>25</v>
      </c>
      <c r="C14" s="153" t="s">
        <v>610</v>
      </c>
      <c r="D14" s="630" t="s">
        <v>609</v>
      </c>
      <c r="E14" s="632"/>
      <c r="F14" s="628"/>
      <c r="G14" s="150"/>
      <c r="H14" s="150"/>
    </row>
    <row r="15" spans="1:8" ht="19.5" customHeight="1" x14ac:dyDescent="0.25">
      <c r="A15" s="151" t="s">
        <v>275</v>
      </c>
      <c r="B15" s="629" t="s">
        <v>267</v>
      </c>
      <c r="C15" s="629">
        <f>C16+C17+C18+C19+C21</f>
        <v>37</v>
      </c>
      <c r="D15" s="629">
        <f>D16+D17+D18+D19+D21</f>
        <v>37</v>
      </c>
      <c r="E15" s="523">
        <v>22</v>
      </c>
      <c r="F15" s="628"/>
      <c r="G15" s="150"/>
      <c r="H15" s="150"/>
    </row>
    <row r="16" spans="1:8" ht="15.75" customHeight="1" x14ac:dyDescent="0.25">
      <c r="A16" s="152" t="s">
        <v>276</v>
      </c>
      <c r="B16" s="630" t="s">
        <v>267</v>
      </c>
      <c r="C16" s="633">
        <v>29</v>
      </c>
      <c r="D16" s="633">
        <v>29</v>
      </c>
      <c r="E16" s="632"/>
      <c r="F16" s="634"/>
      <c r="G16" s="150"/>
      <c r="H16" s="150"/>
    </row>
    <row r="17" spans="1:8" ht="16.5" x14ac:dyDescent="0.25">
      <c r="A17" s="152" t="s">
        <v>277</v>
      </c>
      <c r="B17" s="630" t="s">
        <v>267</v>
      </c>
      <c r="C17" s="633">
        <v>1</v>
      </c>
      <c r="D17" s="633">
        <v>1</v>
      </c>
      <c r="E17" s="632"/>
      <c r="F17" s="628"/>
      <c r="G17" s="150"/>
      <c r="H17" s="150"/>
    </row>
    <row r="18" spans="1:8" ht="16.5" x14ac:dyDescent="0.25">
      <c r="A18" s="152" t="s">
        <v>278</v>
      </c>
      <c r="B18" s="630" t="s">
        <v>267</v>
      </c>
      <c r="C18" s="633">
        <v>6</v>
      </c>
      <c r="D18" s="633">
        <v>6</v>
      </c>
      <c r="E18" s="632"/>
      <c r="F18" s="628"/>
      <c r="G18" s="150"/>
      <c r="H18" s="150"/>
    </row>
    <row r="19" spans="1:8" ht="16.5" x14ac:dyDescent="0.25">
      <c r="A19" s="152" t="s">
        <v>279</v>
      </c>
      <c r="B19" s="630" t="s">
        <v>267</v>
      </c>
      <c r="C19" s="633">
        <v>1</v>
      </c>
      <c r="D19" s="633">
        <v>1</v>
      </c>
      <c r="E19" s="632"/>
      <c r="F19" s="628"/>
      <c r="G19" s="150"/>
      <c r="H19" s="150"/>
    </row>
    <row r="20" spans="1:8" ht="16.5" hidden="1" customHeight="1" x14ac:dyDescent="0.25">
      <c r="A20" s="152" t="s">
        <v>280</v>
      </c>
      <c r="B20" s="630" t="s">
        <v>267</v>
      </c>
      <c r="C20" s="633">
        <v>1</v>
      </c>
      <c r="D20" s="633"/>
      <c r="E20" s="632"/>
    </row>
    <row r="21" spans="1:8" ht="16.5" hidden="1" x14ac:dyDescent="0.25">
      <c r="A21" s="152" t="s">
        <v>405</v>
      </c>
      <c r="B21" s="630" t="s">
        <v>267</v>
      </c>
      <c r="C21" s="630">
        <v>0</v>
      </c>
      <c r="D21" s="630"/>
      <c r="E21" s="632"/>
    </row>
    <row r="22" spans="1:8" ht="16.5" x14ac:dyDescent="0.25">
      <c r="A22" s="152" t="s">
        <v>281</v>
      </c>
      <c r="B22" s="630" t="s">
        <v>25</v>
      </c>
      <c r="C22" s="155">
        <v>23694</v>
      </c>
      <c r="D22" s="155">
        <v>23977</v>
      </c>
      <c r="E22" s="631">
        <v>4909</v>
      </c>
      <c r="F22" s="519"/>
    </row>
    <row r="23" spans="1:8" ht="19.5" customHeight="1" x14ac:dyDescent="0.25">
      <c r="A23" s="151" t="s">
        <v>282</v>
      </c>
      <c r="B23" s="629" t="s">
        <v>267</v>
      </c>
      <c r="C23" s="629">
        <v>6</v>
      </c>
      <c r="D23" s="629">
        <v>6</v>
      </c>
      <c r="E23" s="632"/>
      <c r="F23" s="628"/>
      <c r="G23" s="150"/>
      <c r="H23" s="150"/>
    </row>
    <row r="24" spans="1:8" ht="16.5" x14ac:dyDescent="0.25">
      <c r="A24" s="152" t="s">
        <v>406</v>
      </c>
      <c r="B24" s="630" t="s">
        <v>25</v>
      </c>
      <c r="C24" s="155">
        <v>9079</v>
      </c>
      <c r="D24" s="155">
        <v>9124</v>
      </c>
      <c r="E24" s="632"/>
      <c r="F24" s="635"/>
    </row>
    <row r="25" spans="1:8" ht="19.5" customHeight="1" x14ac:dyDescent="0.25">
      <c r="A25" s="156" t="s">
        <v>283</v>
      </c>
      <c r="B25" s="167" t="s">
        <v>267</v>
      </c>
      <c r="C25" s="167">
        <v>1</v>
      </c>
      <c r="D25" s="167">
        <v>1</v>
      </c>
      <c r="E25" s="632"/>
      <c r="F25" s="628"/>
      <c r="G25" s="150"/>
      <c r="H25" s="150"/>
    </row>
    <row r="26" spans="1:8" ht="16.5" x14ac:dyDescent="0.25">
      <c r="A26" s="157" t="s">
        <v>284</v>
      </c>
      <c r="B26" s="169" t="s">
        <v>267</v>
      </c>
      <c r="C26" s="158" t="s">
        <v>285</v>
      </c>
      <c r="D26" s="520">
        <v>1</v>
      </c>
      <c r="E26" s="632"/>
      <c r="F26" s="628"/>
    </row>
    <row r="27" spans="1:8" ht="19.5" customHeight="1" x14ac:dyDescent="0.25">
      <c r="A27" s="156" t="s">
        <v>286</v>
      </c>
      <c r="B27" s="167" t="s">
        <v>267</v>
      </c>
      <c r="C27" s="167">
        <v>1</v>
      </c>
      <c r="D27" s="167">
        <v>1</v>
      </c>
      <c r="E27" s="632"/>
      <c r="F27" s="628"/>
      <c r="G27" s="150"/>
      <c r="H27" s="150"/>
    </row>
    <row r="28" spans="1:8" ht="18" customHeight="1" x14ac:dyDescent="0.25">
      <c r="A28" s="157" t="s">
        <v>407</v>
      </c>
      <c r="B28" s="531" t="s">
        <v>267</v>
      </c>
      <c r="C28" s="531">
        <v>1</v>
      </c>
      <c r="D28" s="169">
        <v>1</v>
      </c>
      <c r="E28" s="636"/>
      <c r="F28" s="628"/>
      <c r="G28" s="150"/>
      <c r="H28" s="150"/>
    </row>
    <row r="29" spans="1:8" s="522" customFormat="1" ht="16.5" x14ac:dyDescent="0.25">
      <c r="A29" s="157" t="s">
        <v>287</v>
      </c>
      <c r="B29" s="531" t="s">
        <v>25</v>
      </c>
      <c r="C29" s="531">
        <v>42</v>
      </c>
      <c r="D29" s="169">
        <v>50</v>
      </c>
      <c r="E29" s="636"/>
      <c r="F29" s="637"/>
      <c r="G29" s="521"/>
      <c r="H29" s="521"/>
    </row>
    <row r="30" spans="1:8" s="645" customFormat="1" ht="16.5" x14ac:dyDescent="0.25">
      <c r="A30" s="638" t="s">
        <v>512</v>
      </c>
      <c r="B30" s="639" t="s">
        <v>267</v>
      </c>
      <c r="C30" s="640">
        <f>SUM(C31:C37)</f>
        <v>6</v>
      </c>
      <c r="D30" s="845">
        <f>SUM(D31:D37)</f>
        <v>7</v>
      </c>
      <c r="E30" s="642">
        <v>1</v>
      </c>
      <c r="F30" s="643"/>
      <c r="G30" s="644"/>
      <c r="H30" s="644"/>
    </row>
    <row r="31" spans="1:8" s="159" customFormat="1" ht="18" customHeight="1" x14ac:dyDescent="0.25">
      <c r="A31" s="157" t="s">
        <v>288</v>
      </c>
      <c r="B31" s="169" t="s">
        <v>267</v>
      </c>
      <c r="C31" s="169">
        <v>1</v>
      </c>
      <c r="D31" s="169">
        <v>1</v>
      </c>
      <c r="E31" s="636"/>
      <c r="F31" s="628"/>
      <c r="G31" s="524"/>
      <c r="H31" s="524"/>
    </row>
    <row r="32" spans="1:8" s="159" customFormat="1" ht="18" customHeight="1" x14ac:dyDescent="0.25">
      <c r="A32" s="157" t="s">
        <v>289</v>
      </c>
      <c r="B32" s="169" t="s">
        <v>267</v>
      </c>
      <c r="C32" s="158">
        <v>1</v>
      </c>
      <c r="D32" s="158">
        <v>1</v>
      </c>
      <c r="E32" s="636"/>
      <c r="F32" s="628"/>
      <c r="G32" s="524"/>
      <c r="H32" s="524"/>
    </row>
    <row r="33" spans="1:8" s="159" customFormat="1" ht="18" customHeight="1" x14ac:dyDescent="0.25">
      <c r="A33" s="157" t="s">
        <v>290</v>
      </c>
      <c r="B33" s="169" t="s">
        <v>267</v>
      </c>
      <c r="C33" s="158">
        <v>1</v>
      </c>
      <c r="D33" s="158">
        <v>1</v>
      </c>
      <c r="E33" s="636"/>
      <c r="F33" s="628"/>
      <c r="G33" s="524"/>
      <c r="H33" s="524"/>
    </row>
    <row r="34" spans="1:8" s="159" customFormat="1" ht="18" customHeight="1" x14ac:dyDescent="0.25">
      <c r="A34" s="157" t="s">
        <v>291</v>
      </c>
      <c r="B34" s="169" t="s">
        <v>267</v>
      </c>
      <c r="C34" s="169">
        <v>1</v>
      </c>
      <c r="D34" s="169">
        <v>1</v>
      </c>
      <c r="E34" s="636"/>
      <c r="F34" s="628"/>
      <c r="G34" s="524"/>
      <c r="H34" s="524"/>
    </row>
    <row r="35" spans="1:8" s="159" customFormat="1" ht="16.5" x14ac:dyDescent="0.25">
      <c r="A35" s="389" t="s">
        <v>355</v>
      </c>
      <c r="B35" s="391" t="s">
        <v>267</v>
      </c>
      <c r="C35" s="391">
        <v>1</v>
      </c>
      <c r="D35" s="391">
        <v>1</v>
      </c>
      <c r="E35" s="636"/>
      <c r="F35" s="628"/>
      <c r="G35" s="524"/>
      <c r="H35" s="524"/>
    </row>
    <row r="36" spans="1:8" ht="36" x14ac:dyDescent="0.25">
      <c r="A36" s="646" t="s">
        <v>608</v>
      </c>
      <c r="B36" s="391" t="s">
        <v>267</v>
      </c>
      <c r="C36" s="391">
        <v>1</v>
      </c>
      <c r="D36" s="391">
        <v>1</v>
      </c>
      <c r="E36" s="636"/>
      <c r="F36" s="628"/>
      <c r="G36" s="150"/>
      <c r="H36" s="150"/>
    </row>
    <row r="37" spans="1:8" ht="35.25" customHeight="1" x14ac:dyDescent="0.25">
      <c r="A37" s="647" t="s">
        <v>607</v>
      </c>
      <c r="B37" s="177" t="s">
        <v>267</v>
      </c>
      <c r="C37" s="177">
        <v>0</v>
      </c>
      <c r="D37" s="177">
        <v>1</v>
      </c>
      <c r="E37" s="636"/>
      <c r="F37" s="648"/>
      <c r="G37" s="150"/>
      <c r="H37" s="150"/>
    </row>
    <row r="38" spans="1:8" s="159" customFormat="1" ht="19.5" customHeight="1" x14ac:dyDescent="0.25">
      <c r="A38" s="175" t="s">
        <v>292</v>
      </c>
      <c r="B38" s="641" t="s">
        <v>267</v>
      </c>
      <c r="C38" s="649">
        <f>SUM(C39:C44)</f>
        <v>5</v>
      </c>
      <c r="D38" s="649">
        <f>SUM(D39:D44)</f>
        <v>5</v>
      </c>
      <c r="E38" s="523"/>
      <c r="F38" s="628"/>
      <c r="G38" s="524"/>
      <c r="H38" s="524"/>
    </row>
    <row r="39" spans="1:8" s="159" customFormat="1" ht="18" customHeight="1" x14ac:dyDescent="0.25">
      <c r="A39" s="160" t="s">
        <v>293</v>
      </c>
      <c r="B39" s="391" t="s">
        <v>267</v>
      </c>
      <c r="C39" s="161">
        <v>1</v>
      </c>
      <c r="D39" s="161">
        <v>1</v>
      </c>
      <c r="E39" s="636"/>
      <c r="F39" s="628"/>
      <c r="G39" s="524"/>
      <c r="H39" s="524"/>
    </row>
    <row r="40" spans="1:8" s="159" customFormat="1" ht="18" customHeight="1" x14ac:dyDescent="0.25">
      <c r="A40" s="162" t="s">
        <v>408</v>
      </c>
      <c r="B40" s="177" t="s">
        <v>267</v>
      </c>
      <c r="C40" s="163">
        <v>1</v>
      </c>
      <c r="D40" s="163">
        <v>1</v>
      </c>
      <c r="E40" s="636"/>
      <c r="F40" s="628"/>
      <c r="G40" s="524"/>
      <c r="H40" s="524"/>
    </row>
    <row r="41" spans="1:8" s="159" customFormat="1" ht="19.5" hidden="1" x14ac:dyDescent="0.25">
      <c r="A41" s="160" t="s">
        <v>513</v>
      </c>
      <c r="B41" s="391" t="s">
        <v>267</v>
      </c>
      <c r="C41" s="164" t="s">
        <v>297</v>
      </c>
      <c r="D41" s="164" t="s">
        <v>297</v>
      </c>
      <c r="E41" s="636"/>
      <c r="F41" s="650"/>
      <c r="G41" s="524"/>
      <c r="H41" s="524"/>
    </row>
    <row r="42" spans="1:8" s="159" customFormat="1" ht="18" customHeight="1" x14ac:dyDescent="0.25">
      <c r="A42" s="389" t="s">
        <v>409</v>
      </c>
      <c r="B42" s="391" t="s">
        <v>267</v>
      </c>
      <c r="C42" s="390">
        <v>1</v>
      </c>
      <c r="D42" s="390">
        <v>1</v>
      </c>
      <c r="E42" s="636"/>
      <c r="F42" s="628"/>
      <c r="G42" s="524"/>
      <c r="H42" s="524"/>
    </row>
    <row r="43" spans="1:8" s="159" customFormat="1" ht="16.5" x14ac:dyDescent="0.25">
      <c r="A43" s="526" t="s">
        <v>356</v>
      </c>
      <c r="B43" s="177" t="s">
        <v>267</v>
      </c>
      <c r="C43" s="163">
        <v>1</v>
      </c>
      <c r="D43" s="163">
        <v>1</v>
      </c>
      <c r="E43" s="636"/>
      <c r="F43" s="628"/>
      <c r="G43" s="524"/>
      <c r="H43" s="524"/>
    </row>
    <row r="44" spans="1:8" s="159" customFormat="1" ht="16.5" x14ac:dyDescent="0.25">
      <c r="A44" s="525" t="s">
        <v>357</v>
      </c>
      <c r="B44" s="391" t="s">
        <v>267</v>
      </c>
      <c r="C44" s="390">
        <v>1</v>
      </c>
      <c r="D44" s="390">
        <v>1</v>
      </c>
      <c r="E44" s="636"/>
      <c r="F44" s="651"/>
      <c r="G44" s="524"/>
      <c r="H44" s="524"/>
    </row>
    <row r="45" spans="1:8" s="159" customFormat="1" ht="19.5" customHeight="1" x14ac:dyDescent="0.25">
      <c r="A45" s="151" t="s">
        <v>294</v>
      </c>
      <c r="B45" s="629" t="s">
        <v>267</v>
      </c>
      <c r="C45" s="629">
        <f>C46</f>
        <v>1</v>
      </c>
      <c r="D45" s="629">
        <f>D46</f>
        <v>1</v>
      </c>
      <c r="E45" s="636"/>
      <c r="F45" s="628"/>
      <c r="G45" s="524"/>
      <c r="H45" s="524"/>
    </row>
    <row r="46" spans="1:8" ht="18" customHeight="1" thickBot="1" x14ac:dyDescent="0.3">
      <c r="A46" s="152" t="s">
        <v>295</v>
      </c>
      <c r="B46" s="630" t="s">
        <v>267</v>
      </c>
      <c r="C46" s="630">
        <v>1</v>
      </c>
      <c r="D46" s="187">
        <v>1</v>
      </c>
      <c r="E46" s="636"/>
      <c r="F46" s="628"/>
      <c r="G46" s="150"/>
      <c r="H46" s="150"/>
    </row>
    <row r="47" spans="1:8" ht="20.100000000000001" customHeight="1" thickBot="1" x14ac:dyDescent="0.25">
      <c r="A47" s="1243" t="s">
        <v>48</v>
      </c>
      <c r="B47" s="1244"/>
      <c r="C47" s="1244"/>
      <c r="D47" s="1244"/>
      <c r="E47" s="1245"/>
    </row>
    <row r="48" spans="1:8" ht="16.5" customHeight="1" x14ac:dyDescent="0.25">
      <c r="A48" s="652" t="s">
        <v>514</v>
      </c>
      <c r="B48" s="166" t="s">
        <v>267</v>
      </c>
      <c r="C48" s="653">
        <f>C49+C51+C54+C58</f>
        <v>11</v>
      </c>
      <c r="D48" s="653">
        <f>D49+D51+D54+D58</f>
        <v>11</v>
      </c>
      <c r="E48" s="654">
        <f>E49+E51+E54+E58</f>
        <v>2</v>
      </c>
    </row>
    <row r="49" spans="1:6" ht="16.5" x14ac:dyDescent="0.25">
      <c r="A49" s="156" t="s">
        <v>296</v>
      </c>
      <c r="B49" s="167" t="s">
        <v>267</v>
      </c>
      <c r="C49" s="167">
        <f>C50</f>
        <v>1</v>
      </c>
      <c r="D49" s="167">
        <f>D50</f>
        <v>1</v>
      </c>
      <c r="E49" s="655">
        <v>2</v>
      </c>
    </row>
    <row r="50" spans="1:6" ht="16.5" x14ac:dyDescent="0.25">
      <c r="A50" s="168" t="s">
        <v>515</v>
      </c>
      <c r="B50" s="169" t="s">
        <v>267</v>
      </c>
      <c r="C50" s="169">
        <v>1</v>
      </c>
      <c r="D50" s="169">
        <v>1</v>
      </c>
      <c r="E50" s="656"/>
    </row>
    <row r="51" spans="1:6" ht="16.5" x14ac:dyDescent="0.25">
      <c r="A51" s="156" t="s">
        <v>298</v>
      </c>
      <c r="B51" s="167" t="s">
        <v>267</v>
      </c>
      <c r="C51" s="167">
        <f>C52+C53</f>
        <v>2</v>
      </c>
      <c r="D51" s="167">
        <f>D52+D53</f>
        <v>2</v>
      </c>
      <c r="E51" s="657"/>
    </row>
    <row r="52" spans="1:6" ht="16.5" x14ac:dyDescent="0.25">
      <c r="A52" s="168" t="s">
        <v>299</v>
      </c>
      <c r="B52" s="169" t="s">
        <v>267</v>
      </c>
      <c r="C52" s="169">
        <v>1</v>
      </c>
      <c r="D52" s="169">
        <v>1</v>
      </c>
      <c r="E52" s="658"/>
    </row>
    <row r="53" spans="1:6" ht="22.5" customHeight="1" x14ac:dyDescent="0.2">
      <c r="A53" s="170" t="s">
        <v>300</v>
      </c>
      <c r="B53" s="169" t="s">
        <v>267</v>
      </c>
      <c r="C53" s="169">
        <v>1</v>
      </c>
      <c r="D53" s="169">
        <v>1</v>
      </c>
      <c r="E53" s="659"/>
    </row>
    <row r="54" spans="1:6" ht="16.5" x14ac:dyDescent="0.25">
      <c r="A54" s="156" t="s">
        <v>301</v>
      </c>
      <c r="B54" s="167" t="s">
        <v>267</v>
      </c>
      <c r="C54" s="167">
        <f>C55+C56+C57</f>
        <v>3</v>
      </c>
      <c r="D54" s="167">
        <f>D55+D56+D57</f>
        <v>3</v>
      </c>
      <c r="E54" s="655"/>
    </row>
    <row r="55" spans="1:6" ht="16.5" x14ac:dyDescent="0.25">
      <c r="A55" s="168" t="s">
        <v>302</v>
      </c>
      <c r="B55" s="169" t="s">
        <v>267</v>
      </c>
      <c r="C55" s="169">
        <v>1</v>
      </c>
      <c r="D55" s="169">
        <v>1</v>
      </c>
      <c r="E55" s="658"/>
    </row>
    <row r="56" spans="1:6" ht="16.5" x14ac:dyDescent="0.25">
      <c r="A56" s="168" t="s">
        <v>303</v>
      </c>
      <c r="B56" s="169" t="s">
        <v>267</v>
      </c>
      <c r="C56" s="169">
        <v>1</v>
      </c>
      <c r="D56" s="169">
        <v>1</v>
      </c>
      <c r="E56" s="658"/>
    </row>
    <row r="57" spans="1:6" ht="16.5" x14ac:dyDescent="0.25">
      <c r="A57" s="168" t="s">
        <v>304</v>
      </c>
      <c r="B57" s="169" t="s">
        <v>267</v>
      </c>
      <c r="C57" s="169">
        <v>1</v>
      </c>
      <c r="D57" s="169">
        <v>1</v>
      </c>
      <c r="E57" s="658"/>
    </row>
    <row r="58" spans="1:6" ht="16.5" x14ac:dyDescent="0.25">
      <c r="A58" s="156" t="s">
        <v>305</v>
      </c>
      <c r="B58" s="167" t="s">
        <v>267</v>
      </c>
      <c r="C58" s="167">
        <f>C59+C60+C61+C62+C63</f>
        <v>5</v>
      </c>
      <c r="D58" s="167">
        <f>D59+D60+D61+D62+D63</f>
        <v>5</v>
      </c>
      <c r="E58" s="655"/>
    </row>
    <row r="59" spans="1:6" ht="16.5" x14ac:dyDescent="0.25">
      <c r="A59" s="168" t="s">
        <v>306</v>
      </c>
      <c r="B59" s="169" t="s">
        <v>267</v>
      </c>
      <c r="C59" s="169">
        <v>1</v>
      </c>
      <c r="D59" s="169">
        <v>1</v>
      </c>
      <c r="E59" s="658"/>
    </row>
    <row r="60" spans="1:6" ht="16.5" x14ac:dyDescent="0.25">
      <c r="A60" s="168" t="s">
        <v>307</v>
      </c>
      <c r="B60" s="169" t="s">
        <v>267</v>
      </c>
      <c r="C60" s="169">
        <v>1</v>
      </c>
      <c r="D60" s="169">
        <v>1</v>
      </c>
      <c r="E60" s="658"/>
    </row>
    <row r="61" spans="1:6" ht="16.5" x14ac:dyDescent="0.25">
      <c r="A61" s="168" t="s">
        <v>516</v>
      </c>
      <c r="B61" s="169" t="s">
        <v>267</v>
      </c>
      <c r="C61" s="169">
        <v>1</v>
      </c>
      <c r="D61" s="169">
        <v>1</v>
      </c>
      <c r="E61" s="658"/>
    </row>
    <row r="62" spans="1:6" ht="16.5" x14ac:dyDescent="0.25">
      <c r="A62" s="168" t="s">
        <v>308</v>
      </c>
      <c r="B62" s="169" t="s">
        <v>267</v>
      </c>
      <c r="C62" s="169">
        <v>1</v>
      </c>
      <c r="D62" s="169">
        <v>1</v>
      </c>
      <c r="E62" s="658"/>
    </row>
    <row r="63" spans="1:6" ht="17.25" thickBot="1" x14ac:dyDescent="0.3">
      <c r="A63" s="168" t="s">
        <v>309</v>
      </c>
      <c r="B63" s="169" t="s">
        <v>267</v>
      </c>
      <c r="C63" s="660">
        <v>1</v>
      </c>
      <c r="D63" s="660">
        <v>1</v>
      </c>
      <c r="E63" s="661"/>
    </row>
    <row r="64" spans="1:6" ht="20.100000000000001" customHeight="1" thickBot="1" x14ac:dyDescent="0.25">
      <c r="A64" s="1243" t="s">
        <v>310</v>
      </c>
      <c r="B64" s="1244"/>
      <c r="C64" s="1244"/>
      <c r="D64" s="1244"/>
      <c r="E64" s="1245"/>
      <c r="F64" s="662"/>
    </row>
    <row r="65" spans="1:10" s="159" customFormat="1" ht="17.25" customHeight="1" x14ac:dyDescent="0.25">
      <c r="A65" s="171" t="s">
        <v>311</v>
      </c>
      <c r="B65" s="844" t="s">
        <v>267</v>
      </c>
      <c r="C65" s="663">
        <f>SUM(C66,C68,C74,C76,C80,C85)</f>
        <v>15</v>
      </c>
      <c r="D65" s="664">
        <f>SUM(D66,D68,D74,D76,D80,D85)</f>
        <v>15</v>
      </c>
      <c r="E65" s="636">
        <v>62</v>
      </c>
      <c r="F65" s="622"/>
    </row>
    <row r="66" spans="1:10" s="527" customFormat="1" ht="16.5" x14ac:dyDescent="0.25">
      <c r="A66" s="151" t="s">
        <v>312</v>
      </c>
      <c r="B66" s="830" t="s">
        <v>267</v>
      </c>
      <c r="C66" s="629">
        <v>6</v>
      </c>
      <c r="D66" s="665">
        <v>6</v>
      </c>
      <c r="E66" s="523">
        <v>5</v>
      </c>
      <c r="F66" s="666"/>
    </row>
    <row r="67" spans="1:10" s="159" customFormat="1" ht="16.5" x14ac:dyDescent="0.25">
      <c r="A67" s="173" t="s">
        <v>313</v>
      </c>
      <c r="B67" s="842" t="s">
        <v>25</v>
      </c>
      <c r="C67" s="174">
        <v>2342</v>
      </c>
      <c r="D67" s="667">
        <v>2355</v>
      </c>
      <c r="E67" s="631">
        <v>1054</v>
      </c>
      <c r="F67" s="824"/>
    </row>
    <row r="68" spans="1:10" s="527" customFormat="1" ht="16.5" x14ac:dyDescent="0.25">
      <c r="A68" s="175" t="s">
        <v>517</v>
      </c>
      <c r="B68" s="843" t="s">
        <v>267</v>
      </c>
      <c r="C68" s="641">
        <v>4</v>
      </c>
      <c r="D68" s="668">
        <v>4</v>
      </c>
      <c r="E68" s="523">
        <v>1</v>
      </c>
      <c r="F68" s="824"/>
    </row>
    <row r="69" spans="1:10" s="159" customFormat="1" ht="16.5" x14ac:dyDescent="0.25">
      <c r="A69" s="165" t="s">
        <v>314</v>
      </c>
      <c r="B69" s="829" t="s">
        <v>267</v>
      </c>
      <c r="C69" s="630">
        <v>3</v>
      </c>
      <c r="D69" s="669">
        <v>3</v>
      </c>
      <c r="E69" s="636"/>
      <c r="F69" s="622"/>
    </row>
    <row r="70" spans="1:10" s="159" customFormat="1" ht="16.5" x14ac:dyDescent="0.25">
      <c r="A70" s="173" t="s">
        <v>315</v>
      </c>
      <c r="B70" s="842" t="s">
        <v>267</v>
      </c>
      <c r="C70" s="174">
        <v>1427</v>
      </c>
      <c r="D70" s="667">
        <v>1349</v>
      </c>
      <c r="E70" s="636"/>
      <c r="F70" s="824"/>
      <c r="G70" s="524"/>
      <c r="H70" s="524"/>
      <c r="I70" s="524"/>
      <c r="J70" s="524"/>
    </row>
    <row r="71" spans="1:10" s="159" customFormat="1" ht="16.5" x14ac:dyDescent="0.25">
      <c r="A71" s="173" t="s">
        <v>316</v>
      </c>
      <c r="B71" s="842" t="s">
        <v>25</v>
      </c>
      <c r="C71" s="528">
        <v>211265</v>
      </c>
      <c r="D71" s="396">
        <v>56627</v>
      </c>
      <c r="E71" s="636"/>
      <c r="F71" s="824"/>
      <c r="G71" s="524"/>
      <c r="H71" s="524"/>
      <c r="I71" s="524"/>
      <c r="J71" s="524"/>
    </row>
    <row r="72" spans="1:10" s="159" customFormat="1" ht="16.5" x14ac:dyDescent="0.25">
      <c r="A72" s="670" t="s">
        <v>317</v>
      </c>
      <c r="B72" s="842" t="s">
        <v>25</v>
      </c>
      <c r="C72" s="841" t="s">
        <v>606</v>
      </c>
      <c r="D72" s="667" t="s">
        <v>605</v>
      </c>
      <c r="E72" s="636"/>
      <c r="F72" s="671"/>
      <c r="G72" s="622"/>
      <c r="H72" s="529"/>
      <c r="I72" s="529"/>
      <c r="J72" s="524"/>
    </row>
    <row r="73" spans="1:10" s="159" customFormat="1" ht="30.75" customHeight="1" x14ac:dyDescent="0.25">
      <c r="A73" s="176" t="s">
        <v>318</v>
      </c>
      <c r="B73" s="833" t="s">
        <v>267</v>
      </c>
      <c r="C73" s="177">
        <v>1</v>
      </c>
      <c r="D73" s="672">
        <v>1</v>
      </c>
      <c r="E73" s="658"/>
      <c r="F73" s="622"/>
      <c r="G73" s="524"/>
      <c r="H73" s="524"/>
      <c r="I73" s="524"/>
      <c r="J73" s="524"/>
    </row>
    <row r="74" spans="1:10" s="527" customFormat="1" ht="16.5" x14ac:dyDescent="0.25">
      <c r="A74" s="156" t="s">
        <v>518</v>
      </c>
      <c r="B74" s="840" t="s">
        <v>267</v>
      </c>
      <c r="C74" s="167">
        <v>1</v>
      </c>
      <c r="D74" s="673">
        <v>1</v>
      </c>
      <c r="E74" s="523"/>
      <c r="F74" s="666"/>
      <c r="G74" s="530"/>
      <c r="H74" s="530"/>
      <c r="I74" s="530"/>
      <c r="J74" s="530"/>
    </row>
    <row r="75" spans="1:10" s="159" customFormat="1" ht="16.5" x14ac:dyDescent="0.25">
      <c r="A75" s="168" t="s">
        <v>319</v>
      </c>
      <c r="B75" s="531" t="s">
        <v>267</v>
      </c>
      <c r="C75" s="169">
        <v>1</v>
      </c>
      <c r="D75" s="674">
        <v>1</v>
      </c>
      <c r="E75" s="636"/>
      <c r="F75" s="622"/>
    </row>
    <row r="76" spans="1:10" s="527" customFormat="1" ht="16.5" customHeight="1" x14ac:dyDescent="0.25">
      <c r="A76" s="151" t="s">
        <v>320</v>
      </c>
      <c r="B76" s="830" t="s">
        <v>267</v>
      </c>
      <c r="C76" s="629">
        <v>1</v>
      </c>
      <c r="D76" s="665">
        <v>1</v>
      </c>
      <c r="E76" s="523"/>
      <c r="F76" s="666"/>
    </row>
    <row r="77" spans="1:10" s="159" customFormat="1" ht="16.5" x14ac:dyDescent="0.25">
      <c r="A77" s="165" t="s">
        <v>519</v>
      </c>
      <c r="B77" s="829" t="s">
        <v>267</v>
      </c>
      <c r="C77" s="630">
        <v>1</v>
      </c>
      <c r="D77" s="669">
        <v>1</v>
      </c>
      <c r="E77" s="636"/>
      <c r="F77" s="622"/>
    </row>
    <row r="78" spans="1:10" s="159" customFormat="1" ht="19.5" x14ac:dyDescent="0.25">
      <c r="A78" s="839" t="s">
        <v>604</v>
      </c>
      <c r="B78" s="829" t="s">
        <v>267</v>
      </c>
      <c r="C78" s="630">
        <v>9</v>
      </c>
      <c r="D78" s="669">
        <v>10</v>
      </c>
      <c r="E78" s="636">
        <v>26</v>
      </c>
      <c r="F78" s="622"/>
      <c r="G78" s="524"/>
    </row>
    <row r="79" spans="1:10" s="159" customFormat="1" ht="16.5" x14ac:dyDescent="0.25">
      <c r="A79" s="165" t="s">
        <v>321</v>
      </c>
      <c r="B79" s="829" t="s">
        <v>25</v>
      </c>
      <c r="C79" s="835">
        <v>273890</v>
      </c>
      <c r="D79" s="834">
        <v>121556</v>
      </c>
      <c r="E79" s="636"/>
      <c r="F79" s="671"/>
    </row>
    <row r="80" spans="1:10" s="677" customFormat="1" ht="16.5" x14ac:dyDescent="0.25">
      <c r="A80" s="675" t="s">
        <v>322</v>
      </c>
      <c r="B80" s="829" t="s">
        <v>267</v>
      </c>
      <c r="C80" s="838">
        <v>2</v>
      </c>
      <c r="D80" s="837">
        <v>2</v>
      </c>
      <c r="E80" s="642">
        <v>1</v>
      </c>
      <c r="F80" s="676"/>
    </row>
    <row r="81" spans="1:6" s="159" customFormat="1" ht="16.5" x14ac:dyDescent="0.25">
      <c r="A81" s="179" t="s">
        <v>520</v>
      </c>
      <c r="B81" s="829" t="s">
        <v>267</v>
      </c>
      <c r="C81" s="836">
        <v>1</v>
      </c>
      <c r="D81" s="834">
        <v>1</v>
      </c>
      <c r="E81" s="636"/>
      <c r="F81" s="671"/>
    </row>
    <row r="82" spans="1:6" s="159" customFormat="1" ht="16.5" x14ac:dyDescent="0.25">
      <c r="A82" s="179" t="s">
        <v>323</v>
      </c>
      <c r="B82" s="829" t="s">
        <v>267</v>
      </c>
      <c r="C82" s="835">
        <v>2970</v>
      </c>
      <c r="D82" s="834">
        <v>1158</v>
      </c>
      <c r="E82" s="636"/>
      <c r="F82" s="671"/>
    </row>
    <row r="83" spans="1:6" s="159" customFormat="1" ht="16.5" x14ac:dyDescent="0.25">
      <c r="A83" s="179" t="s">
        <v>324</v>
      </c>
      <c r="B83" s="829" t="s">
        <v>25</v>
      </c>
      <c r="C83" s="835">
        <v>58950</v>
      </c>
      <c r="D83" s="834">
        <v>29006</v>
      </c>
      <c r="E83" s="636"/>
      <c r="F83" s="671"/>
    </row>
    <row r="84" spans="1:6" s="159" customFormat="1" ht="33" x14ac:dyDescent="0.25">
      <c r="A84" s="180" t="s">
        <v>325</v>
      </c>
      <c r="B84" s="833" t="s">
        <v>267</v>
      </c>
      <c r="C84" s="832">
        <v>1</v>
      </c>
      <c r="D84" s="831">
        <v>1</v>
      </c>
      <c r="E84" s="636"/>
      <c r="F84" s="671"/>
    </row>
    <row r="85" spans="1:6" s="527" customFormat="1" ht="16.5" x14ac:dyDescent="0.25">
      <c r="A85" s="178" t="s">
        <v>326</v>
      </c>
      <c r="B85" s="830" t="s">
        <v>267</v>
      </c>
      <c r="C85" s="679">
        <v>1</v>
      </c>
      <c r="D85" s="680">
        <v>1</v>
      </c>
      <c r="E85" s="523">
        <v>1</v>
      </c>
      <c r="F85" s="681"/>
    </row>
    <row r="86" spans="1:6" ht="16.5" x14ac:dyDescent="0.25">
      <c r="A86" s="181" t="s">
        <v>603</v>
      </c>
      <c r="B86" s="829" t="s">
        <v>267</v>
      </c>
      <c r="C86" s="682" t="s">
        <v>285</v>
      </c>
      <c r="D86" s="683" t="s">
        <v>285</v>
      </c>
      <c r="E86" s="636"/>
    </row>
    <row r="87" spans="1:6" s="159" customFormat="1" ht="16.5" x14ac:dyDescent="0.25">
      <c r="A87" s="179" t="s">
        <v>327</v>
      </c>
      <c r="B87" s="829" t="s">
        <v>267</v>
      </c>
      <c r="C87" s="182">
        <v>77180</v>
      </c>
      <c r="D87" s="827">
        <v>77187</v>
      </c>
      <c r="E87" s="636"/>
      <c r="F87" s="671"/>
    </row>
    <row r="88" spans="1:6" s="159" customFormat="1" ht="17.25" thickBot="1" x14ac:dyDescent="0.3">
      <c r="A88" s="684" t="s">
        <v>328</v>
      </c>
      <c r="B88" s="828" t="s">
        <v>25</v>
      </c>
      <c r="C88" s="894">
        <v>94419</v>
      </c>
      <c r="D88" s="895">
        <v>47910</v>
      </c>
      <c r="E88" s="685"/>
      <c r="F88" s="671"/>
    </row>
    <row r="89" spans="1:6" ht="20.100000000000001" customHeight="1" thickBot="1" x14ac:dyDescent="0.25">
      <c r="A89" s="1243" t="s">
        <v>329</v>
      </c>
      <c r="B89" s="1244"/>
      <c r="C89" s="1255"/>
      <c r="D89" s="1255"/>
      <c r="E89" s="1245"/>
    </row>
    <row r="90" spans="1:6" ht="16.5" customHeight="1" x14ac:dyDescent="0.25">
      <c r="A90" s="183" t="s">
        <v>330</v>
      </c>
      <c r="B90" s="686" t="s">
        <v>267</v>
      </c>
      <c r="C90" s="686">
        <f>C91+C98</f>
        <v>15</v>
      </c>
      <c r="D90" s="687">
        <f>D91+D98</f>
        <v>15</v>
      </c>
      <c r="E90" s="688">
        <f>E91+E98</f>
        <v>3</v>
      </c>
    </row>
    <row r="91" spans="1:6" ht="16.5" x14ac:dyDescent="0.25">
      <c r="A91" s="178" t="s">
        <v>331</v>
      </c>
      <c r="B91" s="629" t="s">
        <v>267</v>
      </c>
      <c r="C91" s="629">
        <f>SUM(C92:C96)</f>
        <v>6</v>
      </c>
      <c r="D91" s="665">
        <f>SUM(D92:D96)</f>
        <v>6</v>
      </c>
      <c r="E91" s="655">
        <v>2</v>
      </c>
    </row>
    <row r="92" spans="1:6" ht="17.25" customHeight="1" x14ac:dyDescent="0.25">
      <c r="A92" s="179" t="s">
        <v>332</v>
      </c>
      <c r="B92" s="630" t="s">
        <v>267</v>
      </c>
      <c r="C92" s="630">
        <v>1</v>
      </c>
      <c r="D92" s="669">
        <v>1</v>
      </c>
      <c r="E92" s="656"/>
    </row>
    <row r="93" spans="1:6" ht="16.5" x14ac:dyDescent="0.25">
      <c r="A93" s="179" t="s">
        <v>333</v>
      </c>
      <c r="B93" s="630" t="s">
        <v>267</v>
      </c>
      <c r="C93" s="630">
        <v>1</v>
      </c>
      <c r="D93" s="669">
        <v>1</v>
      </c>
      <c r="E93" s="656"/>
    </row>
    <row r="94" spans="1:6" ht="15.75" customHeight="1" x14ac:dyDescent="0.25">
      <c r="A94" s="184" t="s">
        <v>334</v>
      </c>
      <c r="B94" s="630" t="s">
        <v>267</v>
      </c>
      <c r="C94" s="630">
        <v>2</v>
      </c>
      <c r="D94" s="669">
        <v>2</v>
      </c>
      <c r="E94" s="656"/>
    </row>
    <row r="95" spans="1:6" ht="18.75" customHeight="1" x14ac:dyDescent="0.25">
      <c r="A95" s="184" t="s">
        <v>410</v>
      </c>
      <c r="B95" s="630" t="s">
        <v>267</v>
      </c>
      <c r="C95" s="630">
        <v>1</v>
      </c>
      <c r="D95" s="669">
        <v>1</v>
      </c>
      <c r="E95" s="656"/>
    </row>
    <row r="96" spans="1:6" ht="15.75" customHeight="1" x14ac:dyDescent="0.25">
      <c r="A96" s="184" t="s">
        <v>335</v>
      </c>
      <c r="B96" s="630" t="s">
        <v>267</v>
      </c>
      <c r="C96" s="630">
        <v>1</v>
      </c>
      <c r="D96" s="669">
        <v>1</v>
      </c>
      <c r="E96" s="656"/>
    </row>
    <row r="97" spans="1:7" ht="22.5" customHeight="1" x14ac:dyDescent="0.25">
      <c r="A97" s="185" t="s">
        <v>336</v>
      </c>
      <c r="B97" s="630" t="s">
        <v>25</v>
      </c>
      <c r="C97" s="826">
        <v>3003</v>
      </c>
      <c r="D97" s="825">
        <v>3847</v>
      </c>
      <c r="E97" s="689"/>
      <c r="F97" s="824"/>
    </row>
    <row r="98" spans="1:7" ht="16.5" x14ac:dyDescent="0.25">
      <c r="A98" s="186" t="s">
        <v>521</v>
      </c>
      <c r="B98" s="629" t="s">
        <v>267</v>
      </c>
      <c r="C98" s="629">
        <v>9</v>
      </c>
      <c r="D98" s="665">
        <v>9</v>
      </c>
      <c r="E98" s="655">
        <v>1</v>
      </c>
      <c r="F98" s="131"/>
    </row>
    <row r="99" spans="1:7" ht="19.5" customHeight="1" thickBot="1" x14ac:dyDescent="0.3">
      <c r="A99" s="152" t="s">
        <v>281</v>
      </c>
      <c r="B99" s="630" t="s">
        <v>25</v>
      </c>
      <c r="C99" s="823">
        <v>5882</v>
      </c>
      <c r="D99" s="823">
        <v>5858</v>
      </c>
      <c r="E99" s="690"/>
      <c r="F99" s="822"/>
    </row>
    <row r="100" spans="1:7" ht="20.100000000000001" customHeight="1" thickBot="1" x14ac:dyDescent="0.25">
      <c r="A100" s="1243" t="s">
        <v>337</v>
      </c>
      <c r="B100" s="1244"/>
      <c r="C100" s="1244"/>
      <c r="D100" s="1244"/>
      <c r="E100" s="1245"/>
    </row>
    <row r="101" spans="1:7" s="172" customFormat="1" ht="16.5" x14ac:dyDescent="0.25">
      <c r="A101" s="156" t="s">
        <v>522</v>
      </c>
      <c r="B101" s="653" t="s">
        <v>267</v>
      </c>
      <c r="C101" s="691">
        <f>C102+C104+C106</f>
        <v>3</v>
      </c>
      <c r="D101" s="691">
        <f>D102+D104+D106</f>
        <v>3</v>
      </c>
      <c r="E101" s="688"/>
      <c r="F101" s="666"/>
    </row>
    <row r="102" spans="1:7" s="172" customFormat="1" ht="16.5" x14ac:dyDescent="0.25">
      <c r="A102" s="156" t="s">
        <v>338</v>
      </c>
      <c r="B102" s="167" t="s">
        <v>267</v>
      </c>
      <c r="C102" s="167">
        <v>1</v>
      </c>
      <c r="D102" s="167">
        <v>1</v>
      </c>
      <c r="E102" s="655"/>
      <c r="F102" s="666"/>
    </row>
    <row r="103" spans="1:7" ht="16.5" x14ac:dyDescent="0.25">
      <c r="A103" s="692" t="s">
        <v>602</v>
      </c>
      <c r="B103" s="169" t="s">
        <v>267</v>
      </c>
      <c r="C103" s="169">
        <v>1</v>
      </c>
      <c r="D103" s="169">
        <v>1</v>
      </c>
      <c r="E103" s="658"/>
    </row>
    <row r="104" spans="1:7" s="172" customFormat="1" ht="15.75" customHeight="1" x14ac:dyDescent="0.25">
      <c r="A104" s="693" t="s">
        <v>339</v>
      </c>
      <c r="B104" s="167" t="s">
        <v>267</v>
      </c>
      <c r="C104" s="167">
        <v>1</v>
      </c>
      <c r="D104" s="167">
        <v>1</v>
      </c>
      <c r="E104" s="655"/>
      <c r="F104" s="666"/>
    </row>
    <row r="105" spans="1:7" ht="19.5" customHeight="1" x14ac:dyDescent="0.25">
      <c r="A105" s="692" t="s">
        <v>601</v>
      </c>
      <c r="B105" s="169" t="s">
        <v>267</v>
      </c>
      <c r="C105" s="169">
        <v>1</v>
      </c>
      <c r="D105" s="169">
        <v>1</v>
      </c>
      <c r="E105" s="658"/>
    </row>
    <row r="106" spans="1:7" s="172" customFormat="1" ht="13.5" customHeight="1" x14ac:dyDescent="0.25">
      <c r="A106" s="693" t="s">
        <v>340</v>
      </c>
      <c r="B106" s="167" t="s">
        <v>267</v>
      </c>
      <c r="C106" s="167">
        <v>1</v>
      </c>
      <c r="D106" s="167">
        <v>1</v>
      </c>
      <c r="E106" s="655"/>
      <c r="F106" s="666"/>
    </row>
    <row r="107" spans="1:7" ht="17.25" thickBot="1" x14ac:dyDescent="0.3">
      <c r="A107" s="694" t="s">
        <v>600</v>
      </c>
      <c r="B107" s="169" t="s">
        <v>267</v>
      </c>
      <c r="C107" s="169">
        <v>1</v>
      </c>
      <c r="D107" s="169">
        <v>1</v>
      </c>
      <c r="E107" s="658"/>
    </row>
    <row r="108" spans="1:7" ht="20.100000000000001" customHeight="1" thickBot="1" x14ac:dyDescent="0.25">
      <c r="A108" s="1243" t="s">
        <v>36</v>
      </c>
      <c r="B108" s="1244"/>
      <c r="C108" s="1244"/>
      <c r="D108" s="1244"/>
      <c r="E108" s="1245"/>
    </row>
    <row r="109" spans="1:7" ht="20.100000000000001" customHeight="1" x14ac:dyDescent="0.25">
      <c r="A109" s="188" t="s">
        <v>341</v>
      </c>
      <c r="B109" s="686" t="s">
        <v>267</v>
      </c>
      <c r="C109" s="695">
        <f>C110+C112+C114+C115+C117+C118+C119+C120+C121</f>
        <v>9</v>
      </c>
      <c r="D109" s="695">
        <f>D110+D112+D114+D115+D117+D118+D119+D120+D121</f>
        <v>9</v>
      </c>
      <c r="E109" s="627"/>
    </row>
    <row r="110" spans="1:7" s="172" customFormat="1" ht="19.5" customHeight="1" x14ac:dyDescent="0.25">
      <c r="A110" s="186" t="s">
        <v>342</v>
      </c>
      <c r="B110" s="629" t="s">
        <v>267</v>
      </c>
      <c r="C110" s="629">
        <v>1</v>
      </c>
      <c r="D110" s="665">
        <v>1</v>
      </c>
      <c r="E110" s="636">
        <v>1</v>
      </c>
      <c r="F110" s="666"/>
    </row>
    <row r="111" spans="1:7" ht="19.5" customHeight="1" x14ac:dyDescent="0.3">
      <c r="A111" s="165" t="s">
        <v>599</v>
      </c>
      <c r="B111" s="630" t="s">
        <v>25</v>
      </c>
      <c r="C111" s="182">
        <v>1394</v>
      </c>
      <c r="D111" s="678">
        <v>1829</v>
      </c>
      <c r="E111" s="636"/>
      <c r="F111" s="131"/>
      <c r="G111" s="150"/>
    </row>
    <row r="112" spans="1:7" s="172" customFormat="1" ht="17.25" customHeight="1" x14ac:dyDescent="0.25">
      <c r="A112" s="186" t="s">
        <v>343</v>
      </c>
      <c r="B112" s="629" t="s">
        <v>267</v>
      </c>
      <c r="C112" s="629">
        <v>1</v>
      </c>
      <c r="D112" s="665">
        <v>1</v>
      </c>
      <c r="E112" s="523"/>
      <c r="F112" s="666"/>
    </row>
    <row r="113" spans="1:6" ht="15" customHeight="1" x14ac:dyDescent="0.25">
      <c r="A113" s="696" t="s">
        <v>598</v>
      </c>
      <c r="B113" s="630" t="s">
        <v>344</v>
      </c>
      <c r="C113" s="182">
        <v>102</v>
      </c>
      <c r="D113" s="697">
        <v>0</v>
      </c>
      <c r="E113" s="698"/>
      <c r="F113" s="532"/>
    </row>
    <row r="114" spans="1:6" s="159" customFormat="1" ht="16.5" x14ac:dyDescent="0.25">
      <c r="A114" s="699" t="s">
        <v>523</v>
      </c>
      <c r="B114" s="629" t="s">
        <v>267</v>
      </c>
      <c r="C114" s="629">
        <v>1</v>
      </c>
      <c r="D114" s="629">
        <v>1</v>
      </c>
      <c r="E114" s="698"/>
      <c r="F114" s="622"/>
    </row>
    <row r="115" spans="1:6" s="159" customFormat="1" ht="16.5" x14ac:dyDescent="0.25">
      <c r="A115" s="699" t="s">
        <v>524</v>
      </c>
      <c r="B115" s="629" t="s">
        <v>267</v>
      </c>
      <c r="C115" s="629">
        <v>1</v>
      </c>
      <c r="D115" s="629">
        <v>1</v>
      </c>
      <c r="E115" s="698"/>
      <c r="F115" s="622"/>
    </row>
    <row r="116" spans="1:6" s="159" customFormat="1" ht="16.5" x14ac:dyDescent="0.25">
      <c r="A116" s="151" t="s">
        <v>597</v>
      </c>
      <c r="B116" s="629" t="s">
        <v>267</v>
      </c>
      <c r="C116" s="629">
        <v>0</v>
      </c>
      <c r="D116" s="629">
        <v>1</v>
      </c>
      <c r="E116" s="698"/>
      <c r="F116" s="622"/>
    </row>
    <row r="117" spans="1:6" s="159" customFormat="1" ht="16.5" x14ac:dyDescent="0.25">
      <c r="A117" s="699" t="s">
        <v>525</v>
      </c>
      <c r="B117" s="629" t="s">
        <v>267</v>
      </c>
      <c r="C117" s="629">
        <v>1</v>
      </c>
      <c r="D117" s="629">
        <v>1</v>
      </c>
      <c r="E117" s="698"/>
      <c r="F117" s="622"/>
    </row>
    <row r="118" spans="1:6" s="159" customFormat="1" ht="16.5" x14ac:dyDescent="0.25">
      <c r="A118" s="699" t="s">
        <v>526</v>
      </c>
      <c r="B118" s="629" t="s">
        <v>267</v>
      </c>
      <c r="C118" s="629">
        <v>1</v>
      </c>
      <c r="D118" s="629">
        <v>1</v>
      </c>
      <c r="E118" s="698"/>
      <c r="F118" s="622"/>
    </row>
    <row r="119" spans="1:6" s="159" customFormat="1" ht="16.5" x14ac:dyDescent="0.25">
      <c r="A119" s="699" t="s">
        <v>527</v>
      </c>
      <c r="B119" s="629" t="s">
        <v>267</v>
      </c>
      <c r="C119" s="629">
        <v>1</v>
      </c>
      <c r="D119" s="629">
        <v>1</v>
      </c>
      <c r="E119" s="698"/>
      <c r="F119" s="622"/>
    </row>
    <row r="120" spans="1:6" s="159" customFormat="1" ht="16.5" x14ac:dyDescent="0.25">
      <c r="A120" s="699" t="s">
        <v>528</v>
      </c>
      <c r="B120" s="629" t="s">
        <v>267</v>
      </c>
      <c r="C120" s="629">
        <v>1</v>
      </c>
      <c r="D120" s="629">
        <v>1</v>
      </c>
      <c r="E120" s="698"/>
      <c r="F120" s="622"/>
    </row>
    <row r="121" spans="1:6" s="159" customFormat="1" ht="16.5" x14ac:dyDescent="0.25">
      <c r="A121" s="699" t="s">
        <v>529</v>
      </c>
      <c r="B121" s="629" t="s">
        <v>267</v>
      </c>
      <c r="C121" s="629">
        <v>1</v>
      </c>
      <c r="D121" s="629">
        <v>1</v>
      </c>
      <c r="E121" s="698"/>
      <c r="F121" s="622"/>
    </row>
    <row r="122" spans="1:6" s="159" customFormat="1" ht="16.5" x14ac:dyDescent="0.25">
      <c r="A122" s="151" t="s">
        <v>596</v>
      </c>
      <c r="B122" s="629" t="s">
        <v>267</v>
      </c>
      <c r="C122" s="629">
        <v>0</v>
      </c>
      <c r="D122" s="629">
        <v>1</v>
      </c>
      <c r="E122" s="698"/>
      <c r="F122" s="151"/>
    </row>
    <row r="123" spans="1:6" s="159" customFormat="1" ht="16.5" x14ac:dyDescent="0.25">
      <c r="A123" s="151" t="s">
        <v>595</v>
      </c>
      <c r="B123" s="629" t="s">
        <v>267</v>
      </c>
      <c r="C123" s="629">
        <v>0</v>
      </c>
      <c r="D123" s="629">
        <v>1</v>
      </c>
      <c r="E123" s="698"/>
      <c r="F123" s="622"/>
    </row>
    <row r="124" spans="1:6" s="159" customFormat="1" ht="16.5" x14ac:dyDescent="0.25">
      <c r="A124" s="151" t="s">
        <v>594</v>
      </c>
      <c r="B124" s="629" t="s">
        <v>267</v>
      </c>
      <c r="C124" s="629">
        <v>0</v>
      </c>
      <c r="D124" s="629">
        <v>1</v>
      </c>
      <c r="E124" s="698"/>
      <c r="F124" s="622"/>
    </row>
    <row r="125" spans="1:6" s="159" customFormat="1" ht="16.5" x14ac:dyDescent="0.25">
      <c r="A125" s="151" t="s">
        <v>593</v>
      </c>
      <c r="B125" s="629" t="s">
        <v>267</v>
      </c>
      <c r="C125" s="629">
        <v>0</v>
      </c>
      <c r="D125" s="629">
        <v>1</v>
      </c>
      <c r="E125" s="698"/>
      <c r="F125" s="622"/>
    </row>
    <row r="126" spans="1:6" s="159" customFormat="1" ht="16.5" x14ac:dyDescent="0.25">
      <c r="A126" s="151" t="s">
        <v>530</v>
      </c>
      <c r="B126" s="629" t="s">
        <v>267</v>
      </c>
      <c r="C126" s="629">
        <v>1</v>
      </c>
      <c r="D126" s="629">
        <v>1</v>
      </c>
      <c r="E126" s="698"/>
      <c r="F126" s="622"/>
    </row>
    <row r="127" spans="1:6" s="159" customFormat="1" ht="16.5" x14ac:dyDescent="0.25">
      <c r="A127" s="151" t="s">
        <v>531</v>
      </c>
      <c r="B127" s="629" t="s">
        <v>267</v>
      </c>
      <c r="C127" s="629">
        <v>1</v>
      </c>
      <c r="D127" s="629">
        <v>1</v>
      </c>
      <c r="E127" s="698"/>
      <c r="F127" s="622"/>
    </row>
    <row r="128" spans="1:6" s="159" customFormat="1" ht="17.25" thickBot="1" x14ac:dyDescent="0.3">
      <c r="A128" s="700" t="s">
        <v>532</v>
      </c>
      <c r="B128" s="701" t="s">
        <v>267</v>
      </c>
      <c r="C128" s="701">
        <v>1</v>
      </c>
      <c r="D128" s="701">
        <v>1</v>
      </c>
      <c r="E128" s="702"/>
      <c r="F128" s="622"/>
    </row>
    <row r="129" spans="1:5" ht="54.75" hidden="1" customHeight="1" x14ac:dyDescent="0.2">
      <c r="A129" s="1246" t="s">
        <v>533</v>
      </c>
      <c r="B129" s="1246"/>
      <c r="C129" s="1246"/>
      <c r="D129" s="1246"/>
      <c r="E129" s="1246"/>
    </row>
    <row r="130" spans="1:5" ht="31.5" customHeight="1" x14ac:dyDescent="0.2">
      <c r="A130" s="1247" t="s">
        <v>592</v>
      </c>
      <c r="B130" s="1247"/>
      <c r="C130" s="1247"/>
      <c r="D130" s="1247"/>
      <c r="E130" s="1247"/>
    </row>
    <row r="131" spans="1:5" ht="20.25" customHeight="1" x14ac:dyDescent="0.2">
      <c r="A131" s="1247" t="s">
        <v>591</v>
      </c>
      <c r="B131" s="1247"/>
      <c r="C131" s="1247"/>
      <c r="D131" s="1247"/>
      <c r="E131" s="1247"/>
    </row>
    <row r="132" spans="1:5" ht="46.5" customHeight="1" x14ac:dyDescent="0.2">
      <c r="A132" s="1247" t="s">
        <v>590</v>
      </c>
      <c r="B132" s="1247"/>
      <c r="C132" s="1247"/>
      <c r="D132" s="1247"/>
      <c r="E132" s="1247"/>
    </row>
    <row r="133" spans="1:5" ht="56.25" customHeight="1" x14ac:dyDescent="0.2">
      <c r="A133" s="1246" t="s">
        <v>589</v>
      </c>
      <c r="B133" s="1246"/>
      <c r="C133" s="1246"/>
      <c r="D133" s="1246"/>
      <c r="E133" s="1246"/>
    </row>
    <row r="134" spans="1:5" ht="43.5" customHeight="1" x14ac:dyDescent="0.2">
      <c r="A134" s="1247" t="s">
        <v>588</v>
      </c>
      <c r="B134" s="1247"/>
      <c r="C134" s="1247"/>
      <c r="D134" s="1247"/>
      <c r="E134" s="1247"/>
    </row>
    <row r="135" spans="1:5" ht="24" customHeight="1" x14ac:dyDescent="0.2">
      <c r="A135" s="1246" t="s">
        <v>587</v>
      </c>
      <c r="B135" s="1246"/>
      <c r="C135" s="1246"/>
      <c r="D135" s="1246"/>
      <c r="E135" s="1246"/>
    </row>
    <row r="136" spans="1:5" x14ac:dyDescent="0.2">
      <c r="A136" s="1246" t="s">
        <v>586</v>
      </c>
      <c r="B136" s="1246"/>
      <c r="C136" s="1246"/>
      <c r="D136" s="1246"/>
      <c r="E136" s="1246"/>
    </row>
    <row r="137" spans="1:5" ht="33" customHeight="1" x14ac:dyDescent="0.2">
      <c r="A137" s="1246" t="s">
        <v>585</v>
      </c>
      <c r="B137" s="1246"/>
      <c r="C137" s="1246"/>
      <c r="D137" s="1246"/>
      <c r="E137" s="1246"/>
    </row>
    <row r="138" spans="1:5" ht="101.25" customHeight="1" x14ac:dyDescent="0.2">
      <c r="A138" s="1246" t="s">
        <v>584</v>
      </c>
      <c r="B138" s="1246"/>
      <c r="C138" s="1246"/>
      <c r="D138" s="1246"/>
      <c r="E138" s="1246"/>
    </row>
    <row r="139" spans="1:5" ht="32.25" customHeight="1" x14ac:dyDescent="0.2">
      <c r="A139" s="1246" t="s">
        <v>583</v>
      </c>
      <c r="B139" s="1246"/>
      <c r="C139" s="1246"/>
      <c r="D139" s="1246"/>
      <c r="E139" s="1246"/>
    </row>
  </sheetData>
  <mergeCells count="21">
    <mergeCell ref="A137:E137"/>
    <mergeCell ref="A138:E138"/>
    <mergeCell ref="A139:E139"/>
    <mergeCell ref="A131:E131"/>
    <mergeCell ref="A132:E132"/>
    <mergeCell ref="A133:E133"/>
    <mergeCell ref="A134:E134"/>
    <mergeCell ref="A135:E135"/>
    <mergeCell ref="A136:E136"/>
    <mergeCell ref="A108:E108"/>
    <mergeCell ref="A129:E129"/>
    <mergeCell ref="A130:E130"/>
    <mergeCell ref="A1:E1"/>
    <mergeCell ref="D2:E2"/>
    <mergeCell ref="A3:A4"/>
    <mergeCell ref="B3:D3"/>
    <mergeCell ref="A10:E10"/>
    <mergeCell ref="A47:E47"/>
    <mergeCell ref="A64:E64"/>
    <mergeCell ref="A89:E89"/>
    <mergeCell ref="A100:E100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1"/>
  <headerFooter alignWithMargins="0">
    <oddFooter xml:space="preserve">&amp;C&amp;P
</oddFooter>
  </headerFooter>
  <rowBreaks count="1" manualBreakCount="1">
    <brk id="88" max="4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3"/>
  <sheetViews>
    <sheetView view="pageBreakPreview" zoomScale="70" zoomScaleNormal="84" zoomScaleSheetLayoutView="70" workbookViewId="0">
      <selection activeCell="Q32" sqref="Q32"/>
    </sheetView>
  </sheetViews>
  <sheetFormatPr defaultRowHeight="15" x14ac:dyDescent="0.2"/>
  <cols>
    <col min="1" max="1" width="62.140625" style="858" customWidth="1"/>
    <col min="2" max="8" width="15.7109375" style="858" customWidth="1"/>
    <col min="9" max="9" width="9.140625" style="858"/>
    <col min="10" max="10" width="27.28515625" style="858" customWidth="1"/>
    <col min="11" max="257" width="9.140625" style="858"/>
    <col min="258" max="258" width="57" style="858" customWidth="1"/>
    <col min="259" max="261" width="17.7109375" style="858" customWidth="1"/>
    <col min="262" max="513" width="9.140625" style="858"/>
    <col min="514" max="514" width="57" style="858" customWidth="1"/>
    <col min="515" max="517" width="17.7109375" style="858" customWidth="1"/>
    <col min="518" max="769" width="9.140625" style="858"/>
    <col min="770" max="770" width="57" style="858" customWidth="1"/>
    <col min="771" max="773" width="17.7109375" style="858" customWidth="1"/>
    <col min="774" max="1025" width="9.140625" style="858"/>
    <col min="1026" max="1026" width="57" style="858" customWidth="1"/>
    <col min="1027" max="1029" width="17.7109375" style="858" customWidth="1"/>
    <col min="1030" max="1281" width="9.140625" style="858"/>
    <col min="1282" max="1282" width="57" style="858" customWidth="1"/>
    <col min="1283" max="1285" width="17.7109375" style="858" customWidth="1"/>
    <col min="1286" max="1537" width="9.140625" style="858"/>
    <col min="1538" max="1538" width="57" style="858" customWidth="1"/>
    <col min="1539" max="1541" width="17.7109375" style="858" customWidth="1"/>
    <col min="1542" max="1793" width="9.140625" style="858"/>
    <col min="1794" max="1794" width="57" style="858" customWidth="1"/>
    <col min="1795" max="1797" width="17.7109375" style="858" customWidth="1"/>
    <col min="1798" max="2049" width="9.140625" style="858"/>
    <col min="2050" max="2050" width="57" style="858" customWidth="1"/>
    <col min="2051" max="2053" width="17.7109375" style="858" customWidth="1"/>
    <col min="2054" max="2305" width="9.140625" style="858"/>
    <col min="2306" max="2306" width="57" style="858" customWidth="1"/>
    <col min="2307" max="2309" width="17.7109375" style="858" customWidth="1"/>
    <col min="2310" max="2561" width="9.140625" style="858"/>
    <col min="2562" max="2562" width="57" style="858" customWidth="1"/>
    <col min="2563" max="2565" width="17.7109375" style="858" customWidth="1"/>
    <col min="2566" max="2817" width="9.140625" style="858"/>
    <col min="2818" max="2818" width="57" style="858" customWidth="1"/>
    <col min="2819" max="2821" width="17.7109375" style="858" customWidth="1"/>
    <col min="2822" max="3073" width="9.140625" style="858"/>
    <col min="3074" max="3074" width="57" style="858" customWidth="1"/>
    <col min="3075" max="3077" width="17.7109375" style="858" customWidth="1"/>
    <col min="3078" max="3329" width="9.140625" style="858"/>
    <col min="3330" max="3330" width="57" style="858" customWidth="1"/>
    <col min="3331" max="3333" width="17.7109375" style="858" customWidth="1"/>
    <col min="3334" max="3585" width="9.140625" style="858"/>
    <col min="3586" max="3586" width="57" style="858" customWidth="1"/>
    <col min="3587" max="3589" width="17.7109375" style="858" customWidth="1"/>
    <col min="3590" max="3841" width="9.140625" style="858"/>
    <col min="3842" max="3842" width="57" style="858" customWidth="1"/>
    <col min="3843" max="3845" width="17.7109375" style="858" customWidth="1"/>
    <col min="3846" max="4097" width="9.140625" style="858"/>
    <col min="4098" max="4098" width="57" style="858" customWidth="1"/>
    <col min="4099" max="4101" width="17.7109375" style="858" customWidth="1"/>
    <col min="4102" max="4353" width="9.140625" style="858"/>
    <col min="4354" max="4354" width="57" style="858" customWidth="1"/>
    <col min="4355" max="4357" width="17.7109375" style="858" customWidth="1"/>
    <col min="4358" max="4609" width="9.140625" style="858"/>
    <col min="4610" max="4610" width="57" style="858" customWidth="1"/>
    <col min="4611" max="4613" width="17.7109375" style="858" customWidth="1"/>
    <col min="4614" max="4865" width="9.140625" style="858"/>
    <col min="4866" max="4866" width="57" style="858" customWidth="1"/>
    <col min="4867" max="4869" width="17.7109375" style="858" customWidth="1"/>
    <col min="4870" max="5121" width="9.140625" style="858"/>
    <col min="5122" max="5122" width="57" style="858" customWidth="1"/>
    <col min="5123" max="5125" width="17.7109375" style="858" customWidth="1"/>
    <col min="5126" max="5377" width="9.140625" style="858"/>
    <col min="5378" max="5378" width="57" style="858" customWidth="1"/>
    <col min="5379" max="5381" width="17.7109375" style="858" customWidth="1"/>
    <col min="5382" max="5633" width="9.140625" style="858"/>
    <col min="5634" max="5634" width="57" style="858" customWidth="1"/>
    <col min="5635" max="5637" width="17.7109375" style="858" customWidth="1"/>
    <col min="5638" max="5889" width="9.140625" style="858"/>
    <col min="5890" max="5890" width="57" style="858" customWidth="1"/>
    <col min="5891" max="5893" width="17.7109375" style="858" customWidth="1"/>
    <col min="5894" max="6145" width="9.140625" style="858"/>
    <col min="6146" max="6146" width="57" style="858" customWidth="1"/>
    <col min="6147" max="6149" width="17.7109375" style="858" customWidth="1"/>
    <col min="6150" max="6401" width="9.140625" style="858"/>
    <col min="6402" max="6402" width="57" style="858" customWidth="1"/>
    <col min="6403" max="6405" width="17.7109375" style="858" customWidth="1"/>
    <col min="6406" max="6657" width="9.140625" style="858"/>
    <col min="6658" max="6658" width="57" style="858" customWidth="1"/>
    <col min="6659" max="6661" width="17.7109375" style="858" customWidth="1"/>
    <col min="6662" max="6913" width="9.140625" style="858"/>
    <col min="6914" max="6914" width="57" style="858" customWidth="1"/>
    <col min="6915" max="6917" width="17.7109375" style="858" customWidth="1"/>
    <col min="6918" max="7169" width="9.140625" style="858"/>
    <col min="7170" max="7170" width="57" style="858" customWidth="1"/>
    <col min="7171" max="7173" width="17.7109375" style="858" customWidth="1"/>
    <col min="7174" max="7425" width="9.140625" style="858"/>
    <col min="7426" max="7426" width="57" style="858" customWidth="1"/>
    <col min="7427" max="7429" width="17.7109375" style="858" customWidth="1"/>
    <col min="7430" max="7681" width="9.140625" style="858"/>
    <col min="7682" max="7682" width="57" style="858" customWidth="1"/>
    <col min="7683" max="7685" width="17.7109375" style="858" customWidth="1"/>
    <col min="7686" max="7937" width="9.140625" style="858"/>
    <col min="7938" max="7938" width="57" style="858" customWidth="1"/>
    <col min="7939" max="7941" width="17.7109375" style="858" customWidth="1"/>
    <col min="7942" max="8193" width="9.140625" style="858"/>
    <col min="8194" max="8194" width="57" style="858" customWidth="1"/>
    <col min="8195" max="8197" width="17.7109375" style="858" customWidth="1"/>
    <col min="8198" max="8449" width="9.140625" style="858"/>
    <col min="8450" max="8450" width="57" style="858" customWidth="1"/>
    <col min="8451" max="8453" width="17.7109375" style="858" customWidth="1"/>
    <col min="8454" max="8705" width="9.140625" style="858"/>
    <col min="8706" max="8706" width="57" style="858" customWidth="1"/>
    <col min="8707" max="8709" width="17.7109375" style="858" customWidth="1"/>
    <col min="8710" max="8961" width="9.140625" style="858"/>
    <col min="8962" max="8962" width="57" style="858" customWidth="1"/>
    <col min="8963" max="8965" width="17.7109375" style="858" customWidth="1"/>
    <col min="8966" max="9217" width="9.140625" style="858"/>
    <col min="9218" max="9218" width="57" style="858" customWidth="1"/>
    <col min="9219" max="9221" width="17.7109375" style="858" customWidth="1"/>
    <col min="9222" max="9473" width="9.140625" style="858"/>
    <col min="9474" max="9474" width="57" style="858" customWidth="1"/>
    <col min="9475" max="9477" width="17.7109375" style="858" customWidth="1"/>
    <col min="9478" max="9729" width="9.140625" style="858"/>
    <col min="9730" max="9730" width="57" style="858" customWidth="1"/>
    <col min="9731" max="9733" width="17.7109375" style="858" customWidth="1"/>
    <col min="9734" max="9985" width="9.140625" style="858"/>
    <col min="9986" max="9986" width="57" style="858" customWidth="1"/>
    <col min="9987" max="9989" width="17.7109375" style="858" customWidth="1"/>
    <col min="9990" max="10241" width="9.140625" style="858"/>
    <col min="10242" max="10242" width="57" style="858" customWidth="1"/>
    <col min="10243" max="10245" width="17.7109375" style="858" customWidth="1"/>
    <col min="10246" max="10497" width="9.140625" style="858"/>
    <col min="10498" max="10498" width="57" style="858" customWidth="1"/>
    <col min="10499" max="10501" width="17.7109375" style="858" customWidth="1"/>
    <col min="10502" max="10753" width="9.140625" style="858"/>
    <col min="10754" max="10754" width="57" style="858" customWidth="1"/>
    <col min="10755" max="10757" width="17.7109375" style="858" customWidth="1"/>
    <col min="10758" max="11009" width="9.140625" style="858"/>
    <col min="11010" max="11010" width="57" style="858" customWidth="1"/>
    <col min="11011" max="11013" width="17.7109375" style="858" customWidth="1"/>
    <col min="11014" max="11265" width="9.140625" style="858"/>
    <col min="11266" max="11266" width="57" style="858" customWidth="1"/>
    <col min="11267" max="11269" width="17.7109375" style="858" customWidth="1"/>
    <col min="11270" max="11521" width="9.140625" style="858"/>
    <col min="11522" max="11522" width="57" style="858" customWidth="1"/>
    <col min="11523" max="11525" width="17.7109375" style="858" customWidth="1"/>
    <col min="11526" max="11777" width="9.140625" style="858"/>
    <col min="11778" max="11778" width="57" style="858" customWidth="1"/>
    <col min="11779" max="11781" width="17.7109375" style="858" customWidth="1"/>
    <col min="11782" max="12033" width="9.140625" style="858"/>
    <col min="12034" max="12034" width="57" style="858" customWidth="1"/>
    <col min="12035" max="12037" width="17.7109375" style="858" customWidth="1"/>
    <col min="12038" max="12289" width="9.140625" style="858"/>
    <col min="12290" max="12290" width="57" style="858" customWidth="1"/>
    <col min="12291" max="12293" width="17.7109375" style="858" customWidth="1"/>
    <col min="12294" max="12545" width="9.140625" style="858"/>
    <col min="12546" max="12546" width="57" style="858" customWidth="1"/>
    <col min="12547" max="12549" width="17.7109375" style="858" customWidth="1"/>
    <col min="12550" max="12801" width="9.140625" style="858"/>
    <col min="12802" max="12802" width="57" style="858" customWidth="1"/>
    <col min="12803" max="12805" width="17.7109375" style="858" customWidth="1"/>
    <col min="12806" max="13057" width="9.140625" style="858"/>
    <col min="13058" max="13058" width="57" style="858" customWidth="1"/>
    <col min="13059" max="13061" width="17.7109375" style="858" customWidth="1"/>
    <col min="13062" max="13313" width="9.140625" style="858"/>
    <col min="13314" max="13314" width="57" style="858" customWidth="1"/>
    <col min="13315" max="13317" width="17.7109375" style="858" customWidth="1"/>
    <col min="13318" max="13569" width="9.140625" style="858"/>
    <col min="13570" max="13570" width="57" style="858" customWidth="1"/>
    <col min="13571" max="13573" width="17.7109375" style="858" customWidth="1"/>
    <col min="13574" max="13825" width="9.140625" style="858"/>
    <col min="13826" max="13826" width="57" style="858" customWidth="1"/>
    <col min="13827" max="13829" width="17.7109375" style="858" customWidth="1"/>
    <col min="13830" max="14081" width="9.140625" style="858"/>
    <col min="14082" max="14082" width="57" style="858" customWidth="1"/>
    <col min="14083" max="14085" width="17.7109375" style="858" customWidth="1"/>
    <col min="14086" max="14337" width="9.140625" style="858"/>
    <col min="14338" max="14338" width="57" style="858" customWidth="1"/>
    <col min="14339" max="14341" width="17.7109375" style="858" customWidth="1"/>
    <col min="14342" max="14593" width="9.140625" style="858"/>
    <col min="14594" max="14594" width="57" style="858" customWidth="1"/>
    <col min="14595" max="14597" width="17.7109375" style="858" customWidth="1"/>
    <col min="14598" max="14849" width="9.140625" style="858"/>
    <col min="14850" max="14850" width="57" style="858" customWidth="1"/>
    <col min="14851" max="14853" width="17.7109375" style="858" customWidth="1"/>
    <col min="14854" max="15105" width="9.140625" style="858"/>
    <col min="15106" max="15106" width="57" style="858" customWidth="1"/>
    <col min="15107" max="15109" width="17.7109375" style="858" customWidth="1"/>
    <col min="15110" max="15361" width="9.140625" style="858"/>
    <col min="15362" max="15362" width="57" style="858" customWidth="1"/>
    <col min="15363" max="15365" width="17.7109375" style="858" customWidth="1"/>
    <col min="15366" max="15617" width="9.140625" style="858"/>
    <col min="15618" max="15618" width="57" style="858" customWidth="1"/>
    <col min="15619" max="15621" width="17.7109375" style="858" customWidth="1"/>
    <col min="15622" max="15873" width="9.140625" style="858"/>
    <col min="15874" max="15874" width="57" style="858" customWidth="1"/>
    <col min="15875" max="15877" width="17.7109375" style="858" customWidth="1"/>
    <col min="15878" max="16129" width="9.140625" style="858"/>
    <col min="16130" max="16130" width="57" style="858" customWidth="1"/>
    <col min="16131" max="16133" width="17.7109375" style="858" customWidth="1"/>
    <col min="16134" max="16384" width="9.140625" style="858"/>
  </cols>
  <sheetData>
    <row r="1" spans="1:8" s="848" customFormat="1" ht="51.75" customHeight="1" x14ac:dyDescent="0.2">
      <c r="A1" s="1258" t="s">
        <v>378</v>
      </c>
      <c r="B1" s="1258"/>
      <c r="C1" s="1258"/>
      <c r="D1" s="1258"/>
      <c r="E1" s="1258"/>
      <c r="F1" s="1258"/>
      <c r="G1" s="1258"/>
      <c r="H1" s="847"/>
    </row>
    <row r="2" spans="1:8" s="848" customFormat="1" ht="23.25" customHeight="1" x14ac:dyDescent="0.25">
      <c r="A2" s="849"/>
      <c r="B2" s="1259" t="s">
        <v>379</v>
      </c>
      <c r="C2" s="1259"/>
      <c r="D2" s="1259"/>
      <c r="E2" s="1259"/>
      <c r="F2" s="1259"/>
      <c r="G2" s="1259"/>
      <c r="H2" s="1259"/>
    </row>
    <row r="3" spans="1:8" s="850" customFormat="1" ht="16.5" x14ac:dyDescent="0.2">
      <c r="A3" s="1260" t="s">
        <v>380</v>
      </c>
      <c r="B3" s="1261"/>
      <c r="C3" s="1261"/>
      <c r="D3" s="1261"/>
      <c r="E3" s="1261"/>
      <c r="F3" s="1261"/>
      <c r="G3" s="1261"/>
      <c r="H3" s="1261"/>
    </row>
    <row r="4" spans="1:8" s="850" customFormat="1" ht="16.5" x14ac:dyDescent="0.2">
      <c r="A4" s="1261"/>
      <c r="B4" s="851">
        <v>2014</v>
      </c>
      <c r="C4" s="851">
        <v>2015</v>
      </c>
      <c r="D4" s="851">
        <v>2016</v>
      </c>
      <c r="E4" s="851">
        <v>2017</v>
      </c>
      <c r="F4" s="851">
        <v>2018</v>
      </c>
      <c r="G4" s="851">
        <v>2019</v>
      </c>
      <c r="H4" s="851">
        <v>2020</v>
      </c>
    </row>
    <row r="5" spans="1:8" s="854" customFormat="1" ht="16.5" x14ac:dyDescent="0.2">
      <c r="A5" s="852" t="s">
        <v>381</v>
      </c>
      <c r="B5" s="853">
        <f t="shared" ref="B5:H5" si="0">B7+B15+B23</f>
        <v>143</v>
      </c>
      <c r="C5" s="853">
        <f t="shared" si="0"/>
        <v>133</v>
      </c>
      <c r="D5" s="853">
        <f t="shared" si="0"/>
        <v>130</v>
      </c>
      <c r="E5" s="853">
        <f t="shared" si="0"/>
        <v>130</v>
      </c>
      <c r="F5" s="853">
        <f t="shared" si="0"/>
        <v>127</v>
      </c>
      <c r="G5" s="853">
        <f t="shared" si="0"/>
        <v>129</v>
      </c>
      <c r="H5" s="853">
        <f t="shared" si="0"/>
        <v>127</v>
      </c>
    </row>
    <row r="6" spans="1:8" ht="16.5" x14ac:dyDescent="0.2">
      <c r="A6" s="855" t="s">
        <v>382</v>
      </c>
      <c r="B6" s="856"/>
      <c r="C6" s="856"/>
      <c r="D6" s="856"/>
      <c r="E6" s="856"/>
      <c r="F6" s="856"/>
      <c r="G6" s="857"/>
      <c r="H6" s="857"/>
    </row>
    <row r="7" spans="1:8" s="854" customFormat="1" ht="16.5" x14ac:dyDescent="0.2">
      <c r="A7" s="853" t="s">
        <v>383</v>
      </c>
      <c r="B7" s="853">
        <f t="shared" ref="B7:G7" si="1">SUM(B9:B14)</f>
        <v>127</v>
      </c>
      <c r="C7" s="853">
        <f t="shared" si="1"/>
        <v>116</v>
      </c>
      <c r="D7" s="853">
        <f t="shared" si="1"/>
        <v>112</v>
      </c>
      <c r="E7" s="853">
        <f t="shared" si="1"/>
        <v>112</v>
      </c>
      <c r="F7" s="853">
        <f t="shared" si="1"/>
        <v>109</v>
      </c>
      <c r="G7" s="853">
        <f t="shared" si="1"/>
        <v>107</v>
      </c>
      <c r="H7" s="853">
        <f t="shared" ref="H7" si="2">SUM(H9:H14)</f>
        <v>104</v>
      </c>
    </row>
    <row r="8" spans="1:8" ht="16.5" x14ac:dyDescent="0.2">
      <c r="A8" s="855" t="s">
        <v>384</v>
      </c>
      <c r="B8" s="856"/>
      <c r="C8" s="856"/>
      <c r="D8" s="856"/>
      <c r="E8" s="856"/>
      <c r="F8" s="856"/>
      <c r="G8" s="857"/>
      <c r="H8" s="857"/>
    </row>
    <row r="9" spans="1:8" s="861" customFormat="1" ht="16.5" x14ac:dyDescent="0.2">
      <c r="A9" s="859" t="s">
        <v>385</v>
      </c>
      <c r="B9" s="860">
        <v>84</v>
      </c>
      <c r="C9" s="860">
        <v>82</v>
      </c>
      <c r="D9" s="860">
        <v>79</v>
      </c>
      <c r="E9" s="860">
        <v>79</v>
      </c>
      <c r="F9" s="860">
        <v>77</v>
      </c>
      <c r="G9" s="860">
        <v>75</v>
      </c>
      <c r="H9" s="860">
        <v>75</v>
      </c>
    </row>
    <row r="10" spans="1:8" s="861" customFormat="1" ht="16.5" x14ac:dyDescent="0.2">
      <c r="A10" s="859" t="s">
        <v>386</v>
      </c>
      <c r="B10" s="860">
        <v>15</v>
      </c>
      <c r="C10" s="860">
        <v>14</v>
      </c>
      <c r="D10" s="862">
        <v>13</v>
      </c>
      <c r="E10" s="862">
        <v>13</v>
      </c>
      <c r="F10" s="862">
        <v>12</v>
      </c>
      <c r="G10" s="862">
        <v>12</v>
      </c>
      <c r="H10" s="862">
        <v>12</v>
      </c>
    </row>
    <row r="11" spans="1:8" s="861" customFormat="1" ht="16.5" x14ac:dyDescent="0.2">
      <c r="A11" s="859" t="s">
        <v>387</v>
      </c>
      <c r="B11" s="860">
        <v>23</v>
      </c>
      <c r="C11" s="860">
        <v>15</v>
      </c>
      <c r="D11" s="860">
        <v>15</v>
      </c>
      <c r="E11" s="860">
        <v>15</v>
      </c>
      <c r="F11" s="860">
        <v>15</v>
      </c>
      <c r="G11" s="860">
        <v>15</v>
      </c>
      <c r="H11" s="860">
        <v>15</v>
      </c>
    </row>
    <row r="12" spans="1:8" s="861" customFormat="1" ht="16.5" x14ac:dyDescent="0.2">
      <c r="A12" s="859" t="s">
        <v>388</v>
      </c>
      <c r="B12" s="860">
        <v>1</v>
      </c>
      <c r="C12" s="860">
        <v>1</v>
      </c>
      <c r="D12" s="860">
        <v>1</v>
      </c>
      <c r="E12" s="860">
        <v>1</v>
      </c>
      <c r="F12" s="860">
        <v>1</v>
      </c>
      <c r="G12" s="860">
        <v>1</v>
      </c>
      <c r="H12" s="860">
        <v>1</v>
      </c>
    </row>
    <row r="13" spans="1:8" s="861" customFormat="1" ht="16.5" x14ac:dyDescent="0.2">
      <c r="A13" s="859" t="s">
        <v>389</v>
      </c>
      <c r="B13" s="860">
        <v>3</v>
      </c>
      <c r="C13" s="860">
        <v>3</v>
      </c>
      <c r="D13" s="860">
        <v>3</v>
      </c>
      <c r="E13" s="860">
        <v>3</v>
      </c>
      <c r="F13" s="860">
        <v>3</v>
      </c>
      <c r="G13" s="863">
        <v>3</v>
      </c>
      <c r="H13" s="863">
        <v>0</v>
      </c>
    </row>
    <row r="14" spans="1:8" s="861" customFormat="1" ht="16.5" x14ac:dyDescent="0.2">
      <c r="A14" s="859" t="s">
        <v>390</v>
      </c>
      <c r="B14" s="860">
        <v>1</v>
      </c>
      <c r="C14" s="860">
        <v>1</v>
      </c>
      <c r="D14" s="860">
        <v>1</v>
      </c>
      <c r="E14" s="860">
        <v>1</v>
      </c>
      <c r="F14" s="860">
        <v>1</v>
      </c>
      <c r="G14" s="860">
        <v>1</v>
      </c>
      <c r="H14" s="860">
        <v>1</v>
      </c>
    </row>
    <row r="15" spans="1:8" s="854" customFormat="1" ht="16.5" x14ac:dyDescent="0.2">
      <c r="A15" s="853" t="s">
        <v>391</v>
      </c>
      <c r="B15" s="853">
        <f t="shared" ref="B15:H15" si="3">SUM(B17:B22)</f>
        <v>10</v>
      </c>
      <c r="C15" s="853">
        <f t="shared" si="3"/>
        <v>10</v>
      </c>
      <c r="D15" s="853">
        <f t="shared" si="3"/>
        <v>10</v>
      </c>
      <c r="E15" s="853">
        <f t="shared" si="3"/>
        <v>10</v>
      </c>
      <c r="F15" s="853">
        <f t="shared" si="3"/>
        <v>10</v>
      </c>
      <c r="G15" s="853">
        <f t="shared" si="3"/>
        <v>11</v>
      </c>
      <c r="H15" s="853">
        <f t="shared" si="3"/>
        <v>11</v>
      </c>
    </row>
    <row r="16" spans="1:8" ht="16.5" x14ac:dyDescent="0.2">
      <c r="A16" s="855" t="s">
        <v>384</v>
      </c>
      <c r="B16" s="856"/>
      <c r="C16" s="856"/>
      <c r="D16" s="856"/>
      <c r="E16" s="856"/>
      <c r="F16" s="856"/>
      <c r="G16" s="864"/>
      <c r="H16" s="864"/>
    </row>
    <row r="17" spans="1:10" s="861" customFormat="1" ht="16.5" x14ac:dyDescent="0.2">
      <c r="A17" s="859" t="s">
        <v>385</v>
      </c>
      <c r="B17" s="860">
        <v>8</v>
      </c>
      <c r="C17" s="860">
        <v>8</v>
      </c>
      <c r="D17" s="860">
        <v>8</v>
      </c>
      <c r="E17" s="860">
        <v>8</v>
      </c>
      <c r="F17" s="860">
        <v>8</v>
      </c>
      <c r="G17" s="860">
        <v>8</v>
      </c>
      <c r="H17" s="860">
        <v>8</v>
      </c>
    </row>
    <row r="18" spans="1:10" s="861" customFormat="1" ht="16.5" x14ac:dyDescent="0.2">
      <c r="A18" s="859" t="s">
        <v>386</v>
      </c>
      <c r="B18" s="860"/>
      <c r="C18" s="860"/>
      <c r="D18" s="860"/>
      <c r="E18" s="860"/>
      <c r="F18" s="860"/>
      <c r="G18" s="865"/>
      <c r="H18" s="865"/>
    </row>
    <row r="19" spans="1:10" s="861" customFormat="1" ht="16.5" x14ac:dyDescent="0.2">
      <c r="A19" s="859" t="s">
        <v>387</v>
      </c>
      <c r="B19" s="860">
        <v>1</v>
      </c>
      <c r="C19" s="860">
        <v>1</v>
      </c>
      <c r="D19" s="860">
        <v>1</v>
      </c>
      <c r="E19" s="860">
        <v>1</v>
      </c>
      <c r="F19" s="860">
        <v>1</v>
      </c>
      <c r="G19" s="860">
        <v>1</v>
      </c>
      <c r="H19" s="860">
        <v>1</v>
      </c>
    </row>
    <row r="20" spans="1:10" s="861" customFormat="1" ht="16.5" x14ac:dyDescent="0.2">
      <c r="A20" s="859" t="s">
        <v>388</v>
      </c>
      <c r="B20" s="860"/>
      <c r="C20" s="860"/>
      <c r="D20" s="860"/>
      <c r="E20" s="860"/>
      <c r="F20" s="860"/>
      <c r="G20" s="865"/>
      <c r="H20" s="865"/>
    </row>
    <row r="21" spans="1:10" s="861" customFormat="1" ht="16.5" x14ac:dyDescent="0.2">
      <c r="A21" s="859" t="s">
        <v>389</v>
      </c>
      <c r="B21" s="860"/>
      <c r="C21" s="860"/>
      <c r="D21" s="860"/>
      <c r="E21" s="860"/>
      <c r="F21" s="860"/>
      <c r="G21" s="865"/>
      <c r="H21" s="865"/>
    </row>
    <row r="22" spans="1:10" s="861" customFormat="1" ht="16.5" x14ac:dyDescent="0.2">
      <c r="A22" s="859" t="s">
        <v>390</v>
      </c>
      <c r="B22" s="860">
        <v>1</v>
      </c>
      <c r="C22" s="860">
        <v>1</v>
      </c>
      <c r="D22" s="860">
        <v>1</v>
      </c>
      <c r="E22" s="860">
        <v>1</v>
      </c>
      <c r="F22" s="860">
        <v>1</v>
      </c>
      <c r="G22" s="863">
        <v>2</v>
      </c>
      <c r="H22" s="863">
        <v>2</v>
      </c>
    </row>
    <row r="23" spans="1:10" s="854" customFormat="1" ht="16.5" x14ac:dyDescent="0.2">
      <c r="A23" s="853" t="s">
        <v>392</v>
      </c>
      <c r="B23" s="853">
        <v>6</v>
      </c>
      <c r="C23" s="853">
        <v>7</v>
      </c>
      <c r="D23" s="853">
        <v>8</v>
      </c>
      <c r="E23" s="853">
        <v>8</v>
      </c>
      <c r="F23" s="853">
        <v>8</v>
      </c>
      <c r="G23" s="866">
        <v>11</v>
      </c>
      <c r="H23" s="866">
        <v>12</v>
      </c>
      <c r="J23" s="867"/>
    </row>
    <row r="24" spans="1:10" x14ac:dyDescent="0.2">
      <c r="A24" s="1256" t="s">
        <v>393</v>
      </c>
      <c r="B24" s="1256"/>
      <c r="C24" s="1256"/>
      <c r="D24" s="1256"/>
      <c r="E24" s="1256"/>
      <c r="F24" s="1256"/>
      <c r="G24" s="1256"/>
      <c r="H24" s="868"/>
    </row>
    <row r="25" spans="1:10" ht="111.75" customHeight="1" x14ac:dyDescent="0.2">
      <c r="A25" s="1256" t="s">
        <v>394</v>
      </c>
      <c r="B25" s="1256"/>
      <c r="C25" s="1256"/>
      <c r="D25" s="1256"/>
      <c r="E25" s="1256"/>
      <c r="F25" s="1256"/>
      <c r="G25" s="1256"/>
      <c r="H25" s="1256"/>
    </row>
    <row r="26" spans="1:10" ht="19.5" customHeight="1" x14ac:dyDescent="0.2">
      <c r="A26" s="1262" t="s">
        <v>395</v>
      </c>
      <c r="B26" s="1262"/>
      <c r="C26" s="1262"/>
      <c r="D26" s="1262"/>
      <c r="E26" s="1262"/>
      <c r="F26" s="1262"/>
      <c r="G26" s="1262"/>
      <c r="H26" s="1262"/>
    </row>
    <row r="27" spans="1:10" ht="13.5" customHeight="1" x14ac:dyDescent="0.2">
      <c r="A27" s="1256" t="s">
        <v>396</v>
      </c>
      <c r="B27" s="1256"/>
      <c r="C27" s="1256"/>
      <c r="D27" s="1256"/>
      <c r="E27" s="1256"/>
      <c r="F27" s="1256"/>
      <c r="G27" s="1256"/>
      <c r="H27" s="1256"/>
    </row>
    <row r="28" spans="1:10" ht="22.5" customHeight="1" x14ac:dyDescent="0.2">
      <c r="A28" s="1256" t="s">
        <v>397</v>
      </c>
      <c r="B28" s="1256"/>
      <c r="C28" s="1256"/>
      <c r="D28" s="1256"/>
      <c r="E28" s="1256"/>
      <c r="F28" s="1256"/>
      <c r="G28" s="1256"/>
      <c r="H28" s="1256"/>
    </row>
    <row r="29" spans="1:10" ht="36" customHeight="1" x14ac:dyDescent="0.2">
      <c r="A29" s="1256" t="s">
        <v>398</v>
      </c>
      <c r="B29" s="1256"/>
      <c r="C29" s="1256"/>
      <c r="D29" s="1256"/>
      <c r="E29" s="1256"/>
      <c r="F29" s="1256"/>
      <c r="G29" s="1256"/>
      <c r="H29" s="1256"/>
    </row>
    <row r="30" spans="1:10" ht="30" customHeight="1" x14ac:dyDescent="0.2">
      <c r="A30" s="1256" t="s">
        <v>399</v>
      </c>
      <c r="B30" s="1256"/>
      <c r="C30" s="1256"/>
      <c r="D30" s="1256"/>
      <c r="E30" s="1256"/>
      <c r="F30" s="1256"/>
      <c r="G30" s="1256"/>
      <c r="H30" s="1256"/>
    </row>
    <row r="31" spans="1:10" ht="78" customHeight="1" x14ac:dyDescent="0.2">
      <c r="A31" s="1256" t="s">
        <v>400</v>
      </c>
      <c r="B31" s="1256"/>
      <c r="C31" s="1256"/>
      <c r="D31" s="1256"/>
      <c r="E31" s="1256"/>
      <c r="F31" s="1256"/>
      <c r="G31" s="1256"/>
      <c r="H31" s="1256"/>
    </row>
    <row r="32" spans="1:10" ht="171" customHeight="1" x14ac:dyDescent="0.2">
      <c r="A32" s="1256" t="s">
        <v>401</v>
      </c>
      <c r="B32" s="1256"/>
      <c r="C32" s="1256"/>
      <c r="D32" s="1256"/>
      <c r="E32" s="1256"/>
      <c r="F32" s="1256"/>
      <c r="G32" s="1256"/>
      <c r="H32" s="1256"/>
    </row>
    <row r="33" spans="1:8" ht="167.25" customHeight="1" x14ac:dyDescent="0.2">
      <c r="A33" s="1256" t="s">
        <v>402</v>
      </c>
      <c r="B33" s="1256"/>
      <c r="C33" s="1256"/>
      <c r="D33" s="1256"/>
      <c r="E33" s="1256"/>
      <c r="F33" s="1256"/>
      <c r="G33" s="1256"/>
      <c r="H33" s="1256"/>
    </row>
    <row r="34" spans="1:8" ht="63" customHeight="1" x14ac:dyDescent="0.2">
      <c r="A34" s="1256" t="s">
        <v>403</v>
      </c>
      <c r="B34" s="1256"/>
      <c r="C34" s="1256"/>
      <c r="D34" s="1256"/>
      <c r="E34" s="1256"/>
      <c r="F34" s="1256"/>
      <c r="G34" s="1256"/>
      <c r="H34" s="1256"/>
    </row>
    <row r="35" spans="1:8" ht="32.25" customHeight="1" x14ac:dyDescent="0.2">
      <c r="A35" s="1257" t="s">
        <v>507</v>
      </c>
      <c r="B35" s="1257"/>
      <c r="C35" s="1257"/>
      <c r="D35" s="1257"/>
      <c r="E35" s="1257"/>
      <c r="F35" s="1257"/>
      <c r="G35" s="1257"/>
      <c r="H35" s="1257"/>
    </row>
    <row r="36" spans="1:8" ht="56.25" customHeight="1" x14ac:dyDescent="0.2">
      <c r="A36" s="1256" t="s">
        <v>508</v>
      </c>
      <c r="B36" s="1256"/>
      <c r="C36" s="1256"/>
      <c r="D36" s="1256"/>
      <c r="E36" s="1256"/>
      <c r="F36" s="1256"/>
      <c r="G36" s="1256"/>
      <c r="H36" s="1256"/>
    </row>
    <row r="37" spans="1:8" ht="54.75" customHeight="1" x14ac:dyDescent="0.2">
      <c r="A37" s="1256" t="s">
        <v>509</v>
      </c>
      <c r="B37" s="1256"/>
      <c r="C37" s="1256"/>
      <c r="D37" s="1256"/>
      <c r="E37" s="1256"/>
      <c r="F37" s="1256"/>
      <c r="G37" s="1256"/>
      <c r="H37" s="1256"/>
    </row>
    <row r="38" spans="1:8" ht="62.25" customHeight="1" x14ac:dyDescent="0.2">
      <c r="A38" s="1256" t="s">
        <v>510</v>
      </c>
      <c r="B38" s="1256"/>
      <c r="C38" s="1256"/>
      <c r="D38" s="1256"/>
      <c r="E38" s="1256"/>
      <c r="F38" s="1256"/>
      <c r="G38" s="1256"/>
      <c r="H38" s="1256"/>
    </row>
    <row r="39" spans="1:8" ht="65.25" customHeight="1" x14ac:dyDescent="0.2">
      <c r="A39" s="1256" t="s">
        <v>511</v>
      </c>
      <c r="B39" s="1256"/>
      <c r="C39" s="1256"/>
      <c r="D39" s="1256"/>
      <c r="E39" s="1256"/>
      <c r="F39" s="1256"/>
      <c r="G39" s="1256"/>
      <c r="H39" s="1256"/>
    </row>
    <row r="40" spans="1:8" x14ac:dyDescent="0.2">
      <c r="A40" s="848"/>
      <c r="B40" s="848"/>
      <c r="C40" s="848"/>
      <c r="D40" s="848"/>
      <c r="E40" s="848"/>
      <c r="F40" s="848"/>
    </row>
    <row r="41" spans="1:8" x14ac:dyDescent="0.2">
      <c r="A41" s="848"/>
      <c r="B41" s="848"/>
      <c r="C41" s="848"/>
      <c r="D41" s="848"/>
      <c r="E41" s="848"/>
      <c r="F41" s="848"/>
    </row>
    <row r="42" spans="1:8" x14ac:dyDescent="0.2">
      <c r="A42" s="848"/>
      <c r="B42" s="848"/>
      <c r="C42" s="848"/>
      <c r="D42" s="848"/>
      <c r="E42" s="848"/>
      <c r="F42" s="848"/>
    </row>
    <row r="43" spans="1:8" x14ac:dyDescent="0.2">
      <c r="A43" s="848"/>
      <c r="B43" s="848"/>
      <c r="C43" s="848"/>
      <c r="D43" s="848"/>
      <c r="E43" s="848"/>
      <c r="F43" s="848"/>
    </row>
  </sheetData>
  <mergeCells count="20">
    <mergeCell ref="A31:H31"/>
    <mergeCell ref="A1:G1"/>
    <mergeCell ref="B2:H2"/>
    <mergeCell ref="A3:A4"/>
    <mergeCell ref="B3:H3"/>
    <mergeCell ref="A24:G24"/>
    <mergeCell ref="A25:H25"/>
    <mergeCell ref="A26:H26"/>
    <mergeCell ref="A27:H27"/>
    <mergeCell ref="A28:H28"/>
    <mergeCell ref="A29:H29"/>
    <mergeCell ref="A30:H30"/>
    <mergeCell ref="A38:H38"/>
    <mergeCell ref="A39:H39"/>
    <mergeCell ref="A32:H32"/>
    <mergeCell ref="A33:H33"/>
    <mergeCell ref="A34:H34"/>
    <mergeCell ref="A35:H35"/>
    <mergeCell ref="A36:H36"/>
    <mergeCell ref="A37:H37"/>
  </mergeCells>
  <printOptions horizontalCentered="1"/>
  <pageMargins left="0.43307086614173229" right="0.23622047244094491" top="0.55118110236220474" bottom="0.74803149606299213" header="0.31496062992125984" footer="0.31496062992125984"/>
  <pageSetup paperSize="9" scale="52" firstPageNumber="20" orientation="portrait" useFirstPageNumber="1" r:id="rId1"/>
  <headerFooter>
    <oddFooter>&amp;C20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5"/>
  <sheetViews>
    <sheetView tabSelected="1" view="pageBreakPreview" zoomScale="66" zoomScaleNormal="69" zoomScaleSheetLayoutView="66" workbookViewId="0">
      <selection activeCell="K54" sqref="K54"/>
    </sheetView>
  </sheetViews>
  <sheetFormatPr defaultRowHeight="12.75" x14ac:dyDescent="0.2"/>
  <cols>
    <col min="1" max="1" width="39.7109375" style="59" customWidth="1"/>
    <col min="2" max="2" width="17.140625" style="21" customWidth="1"/>
    <col min="3" max="3" width="10.42578125" style="21" customWidth="1"/>
    <col min="4" max="4" width="12.28515625" style="21" customWidth="1"/>
    <col min="5" max="5" width="16.85546875" style="21" customWidth="1"/>
    <col min="6" max="6" width="28.5703125" style="21" customWidth="1"/>
    <col min="7" max="7" width="30" style="21" customWidth="1"/>
    <col min="8" max="8" width="14.85546875" style="21" customWidth="1"/>
    <col min="9" max="9" width="14.85546875" style="59" customWidth="1"/>
    <col min="10" max="10" width="17.85546875" style="59" customWidth="1"/>
    <col min="11" max="11" width="84.7109375" style="59" customWidth="1"/>
    <col min="12" max="260" width="9.140625" style="59"/>
    <col min="261" max="261" width="42.140625" style="59" bestFit="1" customWidth="1"/>
    <col min="262" max="262" width="7.7109375" style="59" bestFit="1" customWidth="1"/>
    <col min="263" max="263" width="14.85546875" style="59" bestFit="1" customWidth="1"/>
    <col min="264" max="264" width="14.85546875" style="59" customWidth="1"/>
    <col min="265" max="265" width="14.85546875" style="59" bestFit="1" customWidth="1"/>
    <col min="266" max="267" width="17.85546875" style="59" customWidth="1"/>
    <col min="268" max="516" width="9.140625" style="59"/>
    <col min="517" max="517" width="42.140625" style="59" bestFit="1" customWidth="1"/>
    <col min="518" max="518" width="7.7109375" style="59" bestFit="1" customWidth="1"/>
    <col min="519" max="519" width="14.85546875" style="59" bestFit="1" customWidth="1"/>
    <col min="520" max="520" width="14.85546875" style="59" customWidth="1"/>
    <col min="521" max="521" width="14.85546875" style="59" bestFit="1" customWidth="1"/>
    <col min="522" max="523" width="17.85546875" style="59" customWidth="1"/>
    <col min="524" max="772" width="9.140625" style="59"/>
    <col min="773" max="773" width="42.140625" style="59" bestFit="1" customWidth="1"/>
    <col min="774" max="774" width="7.7109375" style="59" bestFit="1" customWidth="1"/>
    <col min="775" max="775" width="14.85546875" style="59" bestFit="1" customWidth="1"/>
    <col min="776" max="776" width="14.85546875" style="59" customWidth="1"/>
    <col min="777" max="777" width="14.85546875" style="59" bestFit="1" customWidth="1"/>
    <col min="778" max="779" width="17.85546875" style="59" customWidth="1"/>
    <col min="780" max="1028" width="9.140625" style="59"/>
    <col min="1029" max="1029" width="42.140625" style="59" bestFit="1" customWidth="1"/>
    <col min="1030" max="1030" width="7.7109375" style="59" bestFit="1" customWidth="1"/>
    <col min="1031" max="1031" width="14.85546875" style="59" bestFit="1" customWidth="1"/>
    <col min="1032" max="1032" width="14.85546875" style="59" customWidth="1"/>
    <col min="1033" max="1033" width="14.85546875" style="59" bestFit="1" customWidth="1"/>
    <col min="1034" max="1035" width="17.85546875" style="59" customWidth="1"/>
    <col min="1036" max="1284" width="9.140625" style="59"/>
    <col min="1285" max="1285" width="42.140625" style="59" bestFit="1" customWidth="1"/>
    <col min="1286" max="1286" width="7.7109375" style="59" bestFit="1" customWidth="1"/>
    <col min="1287" max="1287" width="14.85546875" style="59" bestFit="1" customWidth="1"/>
    <col min="1288" max="1288" width="14.85546875" style="59" customWidth="1"/>
    <col min="1289" max="1289" width="14.85546875" style="59" bestFit="1" customWidth="1"/>
    <col min="1290" max="1291" width="17.85546875" style="59" customWidth="1"/>
    <col min="1292" max="1540" width="9.140625" style="59"/>
    <col min="1541" max="1541" width="42.140625" style="59" bestFit="1" customWidth="1"/>
    <col min="1542" max="1542" width="7.7109375" style="59" bestFit="1" customWidth="1"/>
    <col min="1543" max="1543" width="14.85546875" style="59" bestFit="1" customWidth="1"/>
    <col min="1544" max="1544" width="14.85546875" style="59" customWidth="1"/>
    <col min="1545" max="1545" width="14.85546875" style="59" bestFit="1" customWidth="1"/>
    <col min="1546" max="1547" width="17.85546875" style="59" customWidth="1"/>
    <col min="1548" max="1796" width="9.140625" style="59"/>
    <col min="1797" max="1797" width="42.140625" style="59" bestFit="1" customWidth="1"/>
    <col min="1798" max="1798" width="7.7109375" style="59" bestFit="1" customWidth="1"/>
    <col min="1799" max="1799" width="14.85546875" style="59" bestFit="1" customWidth="1"/>
    <col min="1800" max="1800" width="14.85546875" style="59" customWidth="1"/>
    <col min="1801" max="1801" width="14.85546875" style="59" bestFit="1" customWidth="1"/>
    <col min="1802" max="1803" width="17.85546875" style="59" customWidth="1"/>
    <col min="1804" max="2052" width="9.140625" style="59"/>
    <col min="2053" max="2053" width="42.140625" style="59" bestFit="1" customWidth="1"/>
    <col min="2054" max="2054" width="7.7109375" style="59" bestFit="1" customWidth="1"/>
    <col min="2055" max="2055" width="14.85546875" style="59" bestFit="1" customWidth="1"/>
    <col min="2056" max="2056" width="14.85546875" style="59" customWidth="1"/>
    <col min="2057" max="2057" width="14.85546875" style="59" bestFit="1" customWidth="1"/>
    <col min="2058" max="2059" width="17.85546875" style="59" customWidth="1"/>
    <col min="2060" max="2308" width="9.140625" style="59"/>
    <col min="2309" max="2309" width="42.140625" style="59" bestFit="1" customWidth="1"/>
    <col min="2310" max="2310" width="7.7109375" style="59" bestFit="1" customWidth="1"/>
    <col min="2311" max="2311" width="14.85546875" style="59" bestFit="1" customWidth="1"/>
    <col min="2312" max="2312" width="14.85546875" style="59" customWidth="1"/>
    <col min="2313" max="2313" width="14.85546875" style="59" bestFit="1" customWidth="1"/>
    <col min="2314" max="2315" width="17.85546875" style="59" customWidth="1"/>
    <col min="2316" max="2564" width="9.140625" style="59"/>
    <col min="2565" max="2565" width="42.140625" style="59" bestFit="1" customWidth="1"/>
    <col min="2566" max="2566" width="7.7109375" style="59" bestFit="1" customWidth="1"/>
    <col min="2567" max="2567" width="14.85546875" style="59" bestFit="1" customWidth="1"/>
    <col min="2568" max="2568" width="14.85546875" style="59" customWidth="1"/>
    <col min="2569" max="2569" width="14.85546875" style="59" bestFit="1" customWidth="1"/>
    <col min="2570" max="2571" width="17.85546875" style="59" customWidth="1"/>
    <col min="2572" max="2820" width="9.140625" style="59"/>
    <col min="2821" max="2821" width="42.140625" style="59" bestFit="1" customWidth="1"/>
    <col min="2822" max="2822" width="7.7109375" style="59" bestFit="1" customWidth="1"/>
    <col min="2823" max="2823" width="14.85546875" style="59" bestFit="1" customWidth="1"/>
    <col min="2824" max="2824" width="14.85546875" style="59" customWidth="1"/>
    <col min="2825" max="2825" width="14.85546875" style="59" bestFit="1" customWidth="1"/>
    <col min="2826" max="2827" width="17.85546875" style="59" customWidth="1"/>
    <col min="2828" max="3076" width="9.140625" style="59"/>
    <col min="3077" max="3077" width="42.140625" style="59" bestFit="1" customWidth="1"/>
    <col min="3078" max="3078" width="7.7109375" style="59" bestFit="1" customWidth="1"/>
    <col min="3079" max="3079" width="14.85546875" style="59" bestFit="1" customWidth="1"/>
    <col min="3080" max="3080" width="14.85546875" style="59" customWidth="1"/>
    <col min="3081" max="3081" width="14.85546875" style="59" bestFit="1" customWidth="1"/>
    <col min="3082" max="3083" width="17.85546875" style="59" customWidth="1"/>
    <col min="3084" max="3332" width="9.140625" style="59"/>
    <col min="3333" max="3333" width="42.140625" style="59" bestFit="1" customWidth="1"/>
    <col min="3334" max="3334" width="7.7109375" style="59" bestFit="1" customWidth="1"/>
    <col min="3335" max="3335" width="14.85546875" style="59" bestFit="1" customWidth="1"/>
    <col min="3336" max="3336" width="14.85546875" style="59" customWidth="1"/>
    <col min="3337" max="3337" width="14.85546875" style="59" bestFit="1" customWidth="1"/>
    <col min="3338" max="3339" width="17.85546875" style="59" customWidth="1"/>
    <col min="3340" max="3588" width="9.140625" style="59"/>
    <col min="3589" max="3589" width="42.140625" style="59" bestFit="1" customWidth="1"/>
    <col min="3590" max="3590" width="7.7109375" style="59" bestFit="1" customWidth="1"/>
    <col min="3591" max="3591" width="14.85546875" style="59" bestFit="1" customWidth="1"/>
    <col min="3592" max="3592" width="14.85546875" style="59" customWidth="1"/>
    <col min="3593" max="3593" width="14.85546875" style="59" bestFit="1" customWidth="1"/>
    <col min="3594" max="3595" width="17.85546875" style="59" customWidth="1"/>
    <col min="3596" max="3844" width="9.140625" style="59"/>
    <col min="3845" max="3845" width="42.140625" style="59" bestFit="1" customWidth="1"/>
    <col min="3846" max="3846" width="7.7109375" style="59" bestFit="1" customWidth="1"/>
    <col min="3847" max="3847" width="14.85546875" style="59" bestFit="1" customWidth="1"/>
    <col min="3848" max="3848" width="14.85546875" style="59" customWidth="1"/>
    <col min="3849" max="3849" width="14.85546875" style="59" bestFit="1" customWidth="1"/>
    <col min="3850" max="3851" width="17.85546875" style="59" customWidth="1"/>
    <col min="3852" max="4100" width="9.140625" style="59"/>
    <col min="4101" max="4101" width="42.140625" style="59" bestFit="1" customWidth="1"/>
    <col min="4102" max="4102" width="7.7109375" style="59" bestFit="1" customWidth="1"/>
    <col min="4103" max="4103" width="14.85546875" style="59" bestFit="1" customWidth="1"/>
    <col min="4104" max="4104" width="14.85546875" style="59" customWidth="1"/>
    <col min="4105" max="4105" width="14.85546875" style="59" bestFit="1" customWidth="1"/>
    <col min="4106" max="4107" width="17.85546875" style="59" customWidth="1"/>
    <col min="4108" max="4356" width="9.140625" style="59"/>
    <col min="4357" max="4357" width="42.140625" style="59" bestFit="1" customWidth="1"/>
    <col min="4358" max="4358" width="7.7109375" style="59" bestFit="1" customWidth="1"/>
    <col min="4359" max="4359" width="14.85546875" style="59" bestFit="1" customWidth="1"/>
    <col min="4360" max="4360" width="14.85546875" style="59" customWidth="1"/>
    <col min="4361" max="4361" width="14.85546875" style="59" bestFit="1" customWidth="1"/>
    <col min="4362" max="4363" width="17.85546875" style="59" customWidth="1"/>
    <col min="4364" max="4612" width="9.140625" style="59"/>
    <col min="4613" max="4613" width="42.140625" style="59" bestFit="1" customWidth="1"/>
    <col min="4614" max="4614" width="7.7109375" style="59" bestFit="1" customWidth="1"/>
    <col min="4615" max="4615" width="14.85546875" style="59" bestFit="1" customWidth="1"/>
    <col min="4616" max="4616" width="14.85546875" style="59" customWidth="1"/>
    <col min="4617" max="4617" width="14.85546875" style="59" bestFit="1" customWidth="1"/>
    <col min="4618" max="4619" width="17.85546875" style="59" customWidth="1"/>
    <col min="4620" max="4868" width="9.140625" style="59"/>
    <col min="4869" max="4869" width="42.140625" style="59" bestFit="1" customWidth="1"/>
    <col min="4870" max="4870" width="7.7109375" style="59" bestFit="1" customWidth="1"/>
    <col min="4871" max="4871" width="14.85546875" style="59" bestFit="1" customWidth="1"/>
    <col min="4872" max="4872" width="14.85546875" style="59" customWidth="1"/>
    <col min="4873" max="4873" width="14.85546875" style="59" bestFit="1" customWidth="1"/>
    <col min="4874" max="4875" width="17.85546875" style="59" customWidth="1"/>
    <col min="4876" max="5124" width="9.140625" style="59"/>
    <col min="5125" max="5125" width="42.140625" style="59" bestFit="1" customWidth="1"/>
    <col min="5126" max="5126" width="7.7109375" style="59" bestFit="1" customWidth="1"/>
    <col min="5127" max="5127" width="14.85546875" style="59" bestFit="1" customWidth="1"/>
    <col min="5128" max="5128" width="14.85546875" style="59" customWidth="1"/>
    <col min="5129" max="5129" width="14.85546875" style="59" bestFit="1" customWidth="1"/>
    <col min="5130" max="5131" width="17.85546875" style="59" customWidth="1"/>
    <col min="5132" max="5380" width="9.140625" style="59"/>
    <col min="5381" max="5381" width="42.140625" style="59" bestFit="1" customWidth="1"/>
    <col min="5382" max="5382" width="7.7109375" style="59" bestFit="1" customWidth="1"/>
    <col min="5383" max="5383" width="14.85546875" style="59" bestFit="1" customWidth="1"/>
    <col min="5384" max="5384" width="14.85546875" style="59" customWidth="1"/>
    <col min="5385" max="5385" width="14.85546875" style="59" bestFit="1" customWidth="1"/>
    <col min="5386" max="5387" width="17.85546875" style="59" customWidth="1"/>
    <col min="5388" max="5636" width="9.140625" style="59"/>
    <col min="5637" max="5637" width="42.140625" style="59" bestFit="1" customWidth="1"/>
    <col min="5638" max="5638" width="7.7109375" style="59" bestFit="1" customWidth="1"/>
    <col min="5639" max="5639" width="14.85546875" style="59" bestFit="1" customWidth="1"/>
    <col min="5640" max="5640" width="14.85546875" style="59" customWidth="1"/>
    <col min="5641" max="5641" width="14.85546875" style="59" bestFit="1" customWidth="1"/>
    <col min="5642" max="5643" width="17.85546875" style="59" customWidth="1"/>
    <col min="5644" max="5892" width="9.140625" style="59"/>
    <col min="5893" max="5893" width="42.140625" style="59" bestFit="1" customWidth="1"/>
    <col min="5894" max="5894" width="7.7109375" style="59" bestFit="1" customWidth="1"/>
    <col min="5895" max="5895" width="14.85546875" style="59" bestFit="1" customWidth="1"/>
    <col min="5896" max="5896" width="14.85546875" style="59" customWidth="1"/>
    <col min="5897" max="5897" width="14.85546875" style="59" bestFit="1" customWidth="1"/>
    <col min="5898" max="5899" width="17.85546875" style="59" customWidth="1"/>
    <col min="5900" max="6148" width="9.140625" style="59"/>
    <col min="6149" max="6149" width="42.140625" style="59" bestFit="1" customWidth="1"/>
    <col min="6150" max="6150" width="7.7109375" style="59" bestFit="1" customWidth="1"/>
    <col min="6151" max="6151" width="14.85546875" style="59" bestFit="1" customWidth="1"/>
    <col min="6152" max="6152" width="14.85546875" style="59" customWidth="1"/>
    <col min="6153" max="6153" width="14.85546875" style="59" bestFit="1" customWidth="1"/>
    <col min="6154" max="6155" width="17.85546875" style="59" customWidth="1"/>
    <col min="6156" max="6404" width="9.140625" style="59"/>
    <col min="6405" max="6405" width="42.140625" style="59" bestFit="1" customWidth="1"/>
    <col min="6406" max="6406" width="7.7109375" style="59" bestFit="1" customWidth="1"/>
    <col min="6407" max="6407" width="14.85546875" style="59" bestFit="1" customWidth="1"/>
    <col min="6408" max="6408" width="14.85546875" style="59" customWidth="1"/>
    <col min="6409" max="6409" width="14.85546875" style="59" bestFit="1" customWidth="1"/>
    <col min="6410" max="6411" width="17.85546875" style="59" customWidth="1"/>
    <col min="6412" max="6660" width="9.140625" style="59"/>
    <col min="6661" max="6661" width="42.140625" style="59" bestFit="1" customWidth="1"/>
    <col min="6662" max="6662" width="7.7109375" style="59" bestFit="1" customWidth="1"/>
    <col min="6663" max="6663" width="14.85546875" style="59" bestFit="1" customWidth="1"/>
    <col min="6664" max="6664" width="14.85546875" style="59" customWidth="1"/>
    <col min="6665" max="6665" width="14.85546875" style="59" bestFit="1" customWidth="1"/>
    <col min="6666" max="6667" width="17.85546875" style="59" customWidth="1"/>
    <col min="6668" max="6916" width="9.140625" style="59"/>
    <col min="6917" max="6917" width="42.140625" style="59" bestFit="1" customWidth="1"/>
    <col min="6918" max="6918" width="7.7109375" style="59" bestFit="1" customWidth="1"/>
    <col min="6919" max="6919" width="14.85546875" style="59" bestFit="1" customWidth="1"/>
    <col min="6920" max="6920" width="14.85546875" style="59" customWidth="1"/>
    <col min="6921" max="6921" width="14.85546875" style="59" bestFit="1" customWidth="1"/>
    <col min="6922" max="6923" width="17.85546875" style="59" customWidth="1"/>
    <col min="6924" max="7172" width="9.140625" style="59"/>
    <col min="7173" max="7173" width="42.140625" style="59" bestFit="1" customWidth="1"/>
    <col min="7174" max="7174" width="7.7109375" style="59" bestFit="1" customWidth="1"/>
    <col min="7175" max="7175" width="14.85546875" style="59" bestFit="1" customWidth="1"/>
    <col min="7176" max="7176" width="14.85546875" style="59" customWidth="1"/>
    <col min="7177" max="7177" width="14.85546875" style="59" bestFit="1" customWidth="1"/>
    <col min="7178" max="7179" width="17.85546875" style="59" customWidth="1"/>
    <col min="7180" max="7428" width="9.140625" style="59"/>
    <col min="7429" max="7429" width="42.140625" style="59" bestFit="1" customWidth="1"/>
    <col min="7430" max="7430" width="7.7109375" style="59" bestFit="1" customWidth="1"/>
    <col min="7431" max="7431" width="14.85546875" style="59" bestFit="1" customWidth="1"/>
    <col min="7432" max="7432" width="14.85546875" style="59" customWidth="1"/>
    <col min="7433" max="7433" width="14.85546875" style="59" bestFit="1" customWidth="1"/>
    <col min="7434" max="7435" width="17.85546875" style="59" customWidth="1"/>
    <col min="7436" max="7684" width="9.140625" style="59"/>
    <col min="7685" max="7685" width="42.140625" style="59" bestFit="1" customWidth="1"/>
    <col min="7686" max="7686" width="7.7109375" style="59" bestFit="1" customWidth="1"/>
    <col min="7687" max="7687" width="14.85546875" style="59" bestFit="1" customWidth="1"/>
    <col min="7688" max="7688" width="14.85546875" style="59" customWidth="1"/>
    <col min="7689" max="7689" width="14.85546875" style="59" bestFit="1" customWidth="1"/>
    <col min="7690" max="7691" width="17.85546875" style="59" customWidth="1"/>
    <col min="7692" max="7940" width="9.140625" style="59"/>
    <col min="7941" max="7941" width="42.140625" style="59" bestFit="1" customWidth="1"/>
    <col min="7942" max="7942" width="7.7109375" style="59" bestFit="1" customWidth="1"/>
    <col min="7943" max="7943" width="14.85546875" style="59" bestFit="1" customWidth="1"/>
    <col min="7944" max="7944" width="14.85546875" style="59" customWidth="1"/>
    <col min="7945" max="7945" width="14.85546875" style="59" bestFit="1" customWidth="1"/>
    <col min="7946" max="7947" width="17.85546875" style="59" customWidth="1"/>
    <col min="7948" max="8196" width="9.140625" style="59"/>
    <col min="8197" max="8197" width="42.140625" style="59" bestFit="1" customWidth="1"/>
    <col min="8198" max="8198" width="7.7109375" style="59" bestFit="1" customWidth="1"/>
    <col min="8199" max="8199" width="14.85546875" style="59" bestFit="1" customWidth="1"/>
    <col min="8200" max="8200" width="14.85546875" style="59" customWidth="1"/>
    <col min="8201" max="8201" width="14.85546875" style="59" bestFit="1" customWidth="1"/>
    <col min="8202" max="8203" width="17.85546875" style="59" customWidth="1"/>
    <col min="8204" max="8452" width="9.140625" style="59"/>
    <col min="8453" max="8453" width="42.140625" style="59" bestFit="1" customWidth="1"/>
    <col min="8454" max="8454" width="7.7109375" style="59" bestFit="1" customWidth="1"/>
    <col min="8455" max="8455" width="14.85546875" style="59" bestFit="1" customWidth="1"/>
    <col min="8456" max="8456" width="14.85546875" style="59" customWidth="1"/>
    <col min="8457" max="8457" width="14.85546875" style="59" bestFit="1" customWidth="1"/>
    <col min="8458" max="8459" width="17.85546875" style="59" customWidth="1"/>
    <col min="8460" max="8708" width="9.140625" style="59"/>
    <col min="8709" max="8709" width="42.140625" style="59" bestFit="1" customWidth="1"/>
    <col min="8710" max="8710" width="7.7109375" style="59" bestFit="1" customWidth="1"/>
    <col min="8711" max="8711" width="14.85546875" style="59" bestFit="1" customWidth="1"/>
    <col min="8712" max="8712" width="14.85546875" style="59" customWidth="1"/>
    <col min="8713" max="8713" width="14.85546875" style="59" bestFit="1" customWidth="1"/>
    <col min="8714" max="8715" width="17.85546875" style="59" customWidth="1"/>
    <col min="8716" max="8964" width="9.140625" style="59"/>
    <col min="8965" max="8965" width="42.140625" style="59" bestFit="1" customWidth="1"/>
    <col min="8966" max="8966" width="7.7109375" style="59" bestFit="1" customWidth="1"/>
    <col min="8967" max="8967" width="14.85546875" style="59" bestFit="1" customWidth="1"/>
    <col min="8968" max="8968" width="14.85546875" style="59" customWidth="1"/>
    <col min="8969" max="8969" width="14.85546875" style="59" bestFit="1" customWidth="1"/>
    <col min="8970" max="8971" width="17.85546875" style="59" customWidth="1"/>
    <col min="8972" max="9220" width="9.140625" style="59"/>
    <col min="9221" max="9221" width="42.140625" style="59" bestFit="1" customWidth="1"/>
    <col min="9222" max="9222" width="7.7109375" style="59" bestFit="1" customWidth="1"/>
    <col min="9223" max="9223" width="14.85546875" style="59" bestFit="1" customWidth="1"/>
    <col min="9224" max="9224" width="14.85546875" style="59" customWidth="1"/>
    <col min="9225" max="9225" width="14.85546875" style="59" bestFit="1" customWidth="1"/>
    <col min="9226" max="9227" width="17.85546875" style="59" customWidth="1"/>
    <col min="9228" max="9476" width="9.140625" style="59"/>
    <col min="9477" max="9477" width="42.140625" style="59" bestFit="1" customWidth="1"/>
    <col min="9478" max="9478" width="7.7109375" style="59" bestFit="1" customWidth="1"/>
    <col min="9479" max="9479" width="14.85546875" style="59" bestFit="1" customWidth="1"/>
    <col min="9480" max="9480" width="14.85546875" style="59" customWidth="1"/>
    <col min="9481" max="9481" width="14.85546875" style="59" bestFit="1" customWidth="1"/>
    <col min="9482" max="9483" width="17.85546875" style="59" customWidth="1"/>
    <col min="9484" max="9732" width="9.140625" style="59"/>
    <col min="9733" max="9733" width="42.140625" style="59" bestFit="1" customWidth="1"/>
    <col min="9734" max="9734" width="7.7109375" style="59" bestFit="1" customWidth="1"/>
    <col min="9735" max="9735" width="14.85546875" style="59" bestFit="1" customWidth="1"/>
    <col min="9736" max="9736" width="14.85546875" style="59" customWidth="1"/>
    <col min="9737" max="9737" width="14.85546875" style="59" bestFit="1" customWidth="1"/>
    <col min="9738" max="9739" width="17.85546875" style="59" customWidth="1"/>
    <col min="9740" max="9988" width="9.140625" style="59"/>
    <col min="9989" max="9989" width="42.140625" style="59" bestFit="1" customWidth="1"/>
    <col min="9990" max="9990" width="7.7109375" style="59" bestFit="1" customWidth="1"/>
    <col min="9991" max="9991" width="14.85546875" style="59" bestFit="1" customWidth="1"/>
    <col min="9992" max="9992" width="14.85546875" style="59" customWidth="1"/>
    <col min="9993" max="9993" width="14.85546875" style="59" bestFit="1" customWidth="1"/>
    <col min="9994" max="9995" width="17.85546875" style="59" customWidth="1"/>
    <col min="9996" max="10244" width="9.140625" style="59"/>
    <col min="10245" max="10245" width="42.140625" style="59" bestFit="1" customWidth="1"/>
    <col min="10246" max="10246" width="7.7109375" style="59" bestFit="1" customWidth="1"/>
    <col min="10247" max="10247" width="14.85546875" style="59" bestFit="1" customWidth="1"/>
    <col min="10248" max="10248" width="14.85546875" style="59" customWidth="1"/>
    <col min="10249" max="10249" width="14.85546875" style="59" bestFit="1" customWidth="1"/>
    <col min="10250" max="10251" width="17.85546875" style="59" customWidth="1"/>
    <col min="10252" max="10500" width="9.140625" style="59"/>
    <col min="10501" max="10501" width="42.140625" style="59" bestFit="1" customWidth="1"/>
    <col min="10502" max="10502" width="7.7109375" style="59" bestFit="1" customWidth="1"/>
    <col min="10503" max="10503" width="14.85546875" style="59" bestFit="1" customWidth="1"/>
    <col min="10504" max="10504" width="14.85546875" style="59" customWidth="1"/>
    <col min="10505" max="10505" width="14.85546875" style="59" bestFit="1" customWidth="1"/>
    <col min="10506" max="10507" width="17.85546875" style="59" customWidth="1"/>
    <col min="10508" max="10756" width="9.140625" style="59"/>
    <col min="10757" max="10757" width="42.140625" style="59" bestFit="1" customWidth="1"/>
    <col min="10758" max="10758" width="7.7109375" style="59" bestFit="1" customWidth="1"/>
    <col min="10759" max="10759" width="14.85546875" style="59" bestFit="1" customWidth="1"/>
    <col min="10760" max="10760" width="14.85546875" style="59" customWidth="1"/>
    <col min="10761" max="10761" width="14.85546875" style="59" bestFit="1" customWidth="1"/>
    <col min="10762" max="10763" width="17.85546875" style="59" customWidth="1"/>
    <col min="10764" max="11012" width="9.140625" style="59"/>
    <col min="11013" max="11013" width="42.140625" style="59" bestFit="1" customWidth="1"/>
    <col min="11014" max="11014" width="7.7109375" style="59" bestFit="1" customWidth="1"/>
    <col min="11015" max="11015" width="14.85546875" style="59" bestFit="1" customWidth="1"/>
    <col min="11016" max="11016" width="14.85546875" style="59" customWidth="1"/>
    <col min="11017" max="11017" width="14.85546875" style="59" bestFit="1" customWidth="1"/>
    <col min="11018" max="11019" width="17.85546875" style="59" customWidth="1"/>
    <col min="11020" max="11268" width="9.140625" style="59"/>
    <col min="11269" max="11269" width="42.140625" style="59" bestFit="1" customWidth="1"/>
    <col min="11270" max="11270" width="7.7109375" style="59" bestFit="1" customWidth="1"/>
    <col min="11271" max="11271" width="14.85546875" style="59" bestFit="1" customWidth="1"/>
    <col min="11272" max="11272" width="14.85546875" style="59" customWidth="1"/>
    <col min="11273" max="11273" width="14.85546875" style="59" bestFit="1" customWidth="1"/>
    <col min="11274" max="11275" width="17.85546875" style="59" customWidth="1"/>
    <col min="11276" max="11524" width="9.140625" style="59"/>
    <col min="11525" max="11525" width="42.140625" style="59" bestFit="1" customWidth="1"/>
    <col min="11526" max="11526" width="7.7109375" style="59" bestFit="1" customWidth="1"/>
    <col min="11527" max="11527" width="14.85546875" style="59" bestFit="1" customWidth="1"/>
    <col min="11528" max="11528" width="14.85546875" style="59" customWidth="1"/>
    <col min="11529" max="11529" width="14.85546875" style="59" bestFit="1" customWidth="1"/>
    <col min="11530" max="11531" width="17.85546875" style="59" customWidth="1"/>
    <col min="11532" max="11780" width="9.140625" style="59"/>
    <col min="11781" max="11781" width="42.140625" style="59" bestFit="1" customWidth="1"/>
    <col min="11782" max="11782" width="7.7109375" style="59" bestFit="1" customWidth="1"/>
    <col min="11783" max="11783" width="14.85546875" style="59" bestFit="1" customWidth="1"/>
    <col min="11784" max="11784" width="14.85546875" style="59" customWidth="1"/>
    <col min="11785" max="11785" width="14.85546875" style="59" bestFit="1" customWidth="1"/>
    <col min="11786" max="11787" width="17.85546875" style="59" customWidth="1"/>
    <col min="11788" max="12036" width="9.140625" style="59"/>
    <col min="12037" max="12037" width="42.140625" style="59" bestFit="1" customWidth="1"/>
    <col min="12038" max="12038" width="7.7109375" style="59" bestFit="1" customWidth="1"/>
    <col min="12039" max="12039" width="14.85546875" style="59" bestFit="1" customWidth="1"/>
    <col min="12040" max="12040" width="14.85546875" style="59" customWidth="1"/>
    <col min="12041" max="12041" width="14.85546875" style="59" bestFit="1" customWidth="1"/>
    <col min="12042" max="12043" width="17.85546875" style="59" customWidth="1"/>
    <col min="12044" max="12292" width="9.140625" style="59"/>
    <col min="12293" max="12293" width="42.140625" style="59" bestFit="1" customWidth="1"/>
    <col min="12294" max="12294" width="7.7109375" style="59" bestFit="1" customWidth="1"/>
    <col min="12295" max="12295" width="14.85546875" style="59" bestFit="1" customWidth="1"/>
    <col min="12296" max="12296" width="14.85546875" style="59" customWidth="1"/>
    <col min="12297" max="12297" width="14.85546875" style="59" bestFit="1" customWidth="1"/>
    <col min="12298" max="12299" width="17.85546875" style="59" customWidth="1"/>
    <col min="12300" max="12548" width="9.140625" style="59"/>
    <col min="12549" max="12549" width="42.140625" style="59" bestFit="1" customWidth="1"/>
    <col min="12550" max="12550" width="7.7109375" style="59" bestFit="1" customWidth="1"/>
    <col min="12551" max="12551" width="14.85546875" style="59" bestFit="1" customWidth="1"/>
    <col min="12552" max="12552" width="14.85546875" style="59" customWidth="1"/>
    <col min="12553" max="12553" width="14.85546875" style="59" bestFit="1" customWidth="1"/>
    <col min="12554" max="12555" width="17.85546875" style="59" customWidth="1"/>
    <col min="12556" max="12804" width="9.140625" style="59"/>
    <col min="12805" max="12805" width="42.140625" style="59" bestFit="1" customWidth="1"/>
    <col min="12806" max="12806" width="7.7109375" style="59" bestFit="1" customWidth="1"/>
    <col min="12807" max="12807" width="14.85546875" style="59" bestFit="1" customWidth="1"/>
    <col min="12808" max="12808" width="14.85546875" style="59" customWidth="1"/>
    <col min="12809" max="12809" width="14.85546875" style="59" bestFit="1" customWidth="1"/>
    <col min="12810" max="12811" width="17.85546875" style="59" customWidth="1"/>
    <col min="12812" max="13060" width="9.140625" style="59"/>
    <col min="13061" max="13061" width="42.140625" style="59" bestFit="1" customWidth="1"/>
    <col min="13062" max="13062" width="7.7109375" style="59" bestFit="1" customWidth="1"/>
    <col min="13063" max="13063" width="14.85546875" style="59" bestFit="1" customWidth="1"/>
    <col min="13064" max="13064" width="14.85546875" style="59" customWidth="1"/>
    <col min="13065" max="13065" width="14.85546875" style="59" bestFit="1" customWidth="1"/>
    <col min="13066" max="13067" width="17.85546875" style="59" customWidth="1"/>
    <col min="13068" max="13316" width="9.140625" style="59"/>
    <col min="13317" max="13317" width="42.140625" style="59" bestFit="1" customWidth="1"/>
    <col min="13318" max="13318" width="7.7109375" style="59" bestFit="1" customWidth="1"/>
    <col min="13319" max="13319" width="14.85546875" style="59" bestFit="1" customWidth="1"/>
    <col min="13320" max="13320" width="14.85546875" style="59" customWidth="1"/>
    <col min="13321" max="13321" width="14.85546875" style="59" bestFit="1" customWidth="1"/>
    <col min="13322" max="13323" width="17.85546875" style="59" customWidth="1"/>
    <col min="13324" max="13572" width="9.140625" style="59"/>
    <col min="13573" max="13573" width="42.140625" style="59" bestFit="1" customWidth="1"/>
    <col min="13574" max="13574" width="7.7109375" style="59" bestFit="1" customWidth="1"/>
    <col min="13575" max="13575" width="14.85546875" style="59" bestFit="1" customWidth="1"/>
    <col min="13576" max="13576" width="14.85546875" style="59" customWidth="1"/>
    <col min="13577" max="13577" width="14.85546875" style="59" bestFit="1" customWidth="1"/>
    <col min="13578" max="13579" width="17.85546875" style="59" customWidth="1"/>
    <col min="13580" max="13828" width="9.140625" style="59"/>
    <col min="13829" max="13829" width="42.140625" style="59" bestFit="1" customWidth="1"/>
    <col min="13830" max="13830" width="7.7109375" style="59" bestFit="1" customWidth="1"/>
    <col min="13831" max="13831" width="14.85546875" style="59" bestFit="1" customWidth="1"/>
    <col min="13832" max="13832" width="14.85546875" style="59" customWidth="1"/>
    <col min="13833" max="13833" width="14.85546875" style="59" bestFit="1" customWidth="1"/>
    <col min="13834" max="13835" width="17.85546875" style="59" customWidth="1"/>
    <col min="13836" max="14084" width="9.140625" style="59"/>
    <col min="14085" max="14085" width="42.140625" style="59" bestFit="1" customWidth="1"/>
    <col min="14086" max="14086" width="7.7109375" style="59" bestFit="1" customWidth="1"/>
    <col min="14087" max="14087" width="14.85546875" style="59" bestFit="1" customWidth="1"/>
    <col min="14088" max="14088" width="14.85546875" style="59" customWidth="1"/>
    <col min="14089" max="14089" width="14.85546875" style="59" bestFit="1" customWidth="1"/>
    <col min="14090" max="14091" width="17.85546875" style="59" customWidth="1"/>
    <col min="14092" max="14340" width="9.140625" style="59"/>
    <col min="14341" max="14341" width="42.140625" style="59" bestFit="1" customWidth="1"/>
    <col min="14342" max="14342" width="7.7109375" style="59" bestFit="1" customWidth="1"/>
    <col min="14343" max="14343" width="14.85546875" style="59" bestFit="1" customWidth="1"/>
    <col min="14344" max="14344" width="14.85546875" style="59" customWidth="1"/>
    <col min="14345" max="14345" width="14.85546875" style="59" bestFit="1" customWidth="1"/>
    <col min="14346" max="14347" width="17.85546875" style="59" customWidth="1"/>
    <col min="14348" max="14596" width="9.140625" style="59"/>
    <col min="14597" max="14597" width="42.140625" style="59" bestFit="1" customWidth="1"/>
    <col min="14598" max="14598" width="7.7109375" style="59" bestFit="1" customWidth="1"/>
    <col min="14599" max="14599" width="14.85546875" style="59" bestFit="1" customWidth="1"/>
    <col min="14600" max="14600" width="14.85546875" style="59" customWidth="1"/>
    <col min="14601" max="14601" width="14.85546875" style="59" bestFit="1" customWidth="1"/>
    <col min="14602" max="14603" width="17.85546875" style="59" customWidth="1"/>
    <col min="14604" max="14852" width="9.140625" style="59"/>
    <col min="14853" max="14853" width="42.140625" style="59" bestFit="1" customWidth="1"/>
    <col min="14854" max="14854" width="7.7109375" style="59" bestFit="1" customWidth="1"/>
    <col min="14855" max="14855" width="14.85546875" style="59" bestFit="1" customWidth="1"/>
    <col min="14856" max="14856" width="14.85546875" style="59" customWidth="1"/>
    <col min="14857" max="14857" width="14.85546875" style="59" bestFit="1" customWidth="1"/>
    <col min="14858" max="14859" width="17.85546875" style="59" customWidth="1"/>
    <col min="14860" max="15108" width="9.140625" style="59"/>
    <col min="15109" max="15109" width="42.140625" style="59" bestFit="1" customWidth="1"/>
    <col min="15110" max="15110" width="7.7109375" style="59" bestFit="1" customWidth="1"/>
    <col min="15111" max="15111" width="14.85546875" style="59" bestFit="1" customWidth="1"/>
    <col min="15112" max="15112" width="14.85546875" style="59" customWidth="1"/>
    <col min="15113" max="15113" width="14.85546875" style="59" bestFit="1" customWidth="1"/>
    <col min="15114" max="15115" width="17.85546875" style="59" customWidth="1"/>
    <col min="15116" max="15364" width="9.140625" style="59"/>
    <col min="15365" max="15365" width="42.140625" style="59" bestFit="1" customWidth="1"/>
    <col min="15366" max="15366" width="7.7109375" style="59" bestFit="1" customWidth="1"/>
    <col min="15367" max="15367" width="14.85546875" style="59" bestFit="1" customWidth="1"/>
    <col min="15368" max="15368" width="14.85546875" style="59" customWidth="1"/>
    <col min="15369" max="15369" width="14.85546875" style="59" bestFit="1" customWidth="1"/>
    <col min="15370" max="15371" width="17.85546875" style="59" customWidth="1"/>
    <col min="15372" max="15620" width="9.140625" style="59"/>
    <col min="15621" max="15621" width="42.140625" style="59" bestFit="1" customWidth="1"/>
    <col min="15622" max="15622" width="7.7109375" style="59" bestFit="1" customWidth="1"/>
    <col min="15623" max="15623" width="14.85546875" style="59" bestFit="1" customWidth="1"/>
    <col min="15624" max="15624" width="14.85546875" style="59" customWidth="1"/>
    <col min="15625" max="15625" width="14.85546875" style="59" bestFit="1" customWidth="1"/>
    <col min="15626" max="15627" width="17.85546875" style="59" customWidth="1"/>
    <col min="15628" max="15876" width="9.140625" style="59"/>
    <col min="15877" max="15877" width="42.140625" style="59" bestFit="1" customWidth="1"/>
    <col min="15878" max="15878" width="7.7109375" style="59" bestFit="1" customWidth="1"/>
    <col min="15879" max="15879" width="14.85546875" style="59" bestFit="1" customWidth="1"/>
    <col min="15880" max="15880" width="14.85546875" style="59" customWidth="1"/>
    <col min="15881" max="15881" width="14.85546875" style="59" bestFit="1" customWidth="1"/>
    <col min="15882" max="15883" width="17.85546875" style="59" customWidth="1"/>
    <col min="15884" max="16132" width="9.140625" style="59"/>
    <col min="16133" max="16133" width="42.140625" style="59" bestFit="1" customWidth="1"/>
    <col min="16134" max="16134" width="7.7109375" style="59" bestFit="1" customWidth="1"/>
    <col min="16135" max="16135" width="14.85546875" style="59" bestFit="1" customWidth="1"/>
    <col min="16136" max="16136" width="14.85546875" style="59" customWidth="1"/>
    <col min="16137" max="16137" width="14.85546875" style="59" bestFit="1" customWidth="1"/>
    <col min="16138" max="16139" width="17.85546875" style="59" customWidth="1"/>
    <col min="16140" max="16384" width="9.140625" style="59"/>
  </cols>
  <sheetData>
    <row r="1" spans="1:20" ht="30.75" customHeight="1" x14ac:dyDescent="0.3">
      <c r="A1" s="932" t="s">
        <v>539</v>
      </c>
      <c r="B1" s="932"/>
      <c r="C1" s="932"/>
      <c r="D1" s="932"/>
      <c r="E1" s="932"/>
      <c r="F1" s="932"/>
      <c r="G1" s="932"/>
      <c r="H1" s="932"/>
      <c r="I1" s="932"/>
      <c r="J1" s="49"/>
      <c r="K1" s="45"/>
    </row>
    <row r="2" spans="1:20" ht="25.5" customHeight="1" thickBot="1" x14ac:dyDescent="0.35">
      <c r="A2" s="117"/>
      <c r="B2" s="117"/>
      <c r="C2" s="117"/>
      <c r="D2" s="117"/>
      <c r="E2" s="117"/>
      <c r="F2" s="117"/>
      <c r="G2" s="117"/>
      <c r="H2" s="933" t="s">
        <v>25</v>
      </c>
      <c r="I2" s="933"/>
      <c r="J2" s="44"/>
      <c r="K2" s="52"/>
    </row>
    <row r="3" spans="1:20" ht="51.75" customHeight="1" thickBot="1" x14ac:dyDescent="0.25">
      <c r="A3" s="934" t="s">
        <v>55</v>
      </c>
      <c r="B3" s="936" t="s">
        <v>540</v>
      </c>
      <c r="C3" s="936"/>
      <c r="D3" s="937"/>
      <c r="E3" s="937"/>
      <c r="F3" s="936"/>
      <c r="G3" s="936"/>
      <c r="H3" s="938" t="s">
        <v>541</v>
      </c>
      <c r="I3" s="939"/>
      <c r="J3" s="3"/>
      <c r="K3" s="56"/>
    </row>
    <row r="4" spans="1:20" ht="49.5" customHeight="1" thickBot="1" x14ac:dyDescent="0.25">
      <c r="A4" s="935"/>
      <c r="B4" s="940" t="s">
        <v>551</v>
      </c>
      <c r="C4" s="941"/>
      <c r="D4" s="942" t="s">
        <v>497</v>
      </c>
      <c r="E4" s="943"/>
      <c r="F4" s="703" t="s">
        <v>552</v>
      </c>
      <c r="G4" s="427" t="s">
        <v>612</v>
      </c>
      <c r="H4" s="940" t="s">
        <v>582</v>
      </c>
      <c r="I4" s="941"/>
      <c r="J4" s="3"/>
      <c r="K4" s="57"/>
    </row>
    <row r="5" spans="1:20" ht="17.25" thickBot="1" x14ac:dyDescent="0.25">
      <c r="A5" s="420" t="s">
        <v>506</v>
      </c>
      <c r="B5" s="904">
        <v>182152</v>
      </c>
      <c r="C5" s="905"/>
      <c r="D5" s="902">
        <v>182496</v>
      </c>
      <c r="E5" s="903"/>
      <c r="F5" s="743">
        <f>D5+F18+F13</f>
        <v>183252</v>
      </c>
      <c r="G5" s="414">
        <v>1080</v>
      </c>
      <c r="H5" s="902">
        <v>31518</v>
      </c>
      <c r="I5" s="903"/>
      <c r="J5" s="821"/>
      <c r="K5" s="909"/>
      <c r="L5" s="31"/>
      <c r="M5" s="31"/>
    </row>
    <row r="6" spans="1:20" ht="19.5" hidden="1" customHeight="1" x14ac:dyDescent="0.2">
      <c r="A6" s="421" t="s">
        <v>88</v>
      </c>
      <c r="B6" s="746"/>
      <c r="C6" s="746"/>
      <c r="D6" s="583"/>
      <c r="E6" s="584"/>
      <c r="F6" s="713"/>
      <c r="G6" s="414">
        <f t="shared" ref="G6:G11" si="0">F6-B6</f>
        <v>0</v>
      </c>
      <c r="H6" s="817"/>
      <c r="I6" s="747"/>
      <c r="J6" s="821"/>
      <c r="K6" s="909"/>
      <c r="L6" s="31"/>
    </row>
    <row r="7" spans="1:20" ht="17.25" hidden="1" customHeight="1" thickBot="1" x14ac:dyDescent="0.3">
      <c r="A7" s="422" t="s">
        <v>73</v>
      </c>
      <c r="B7" s="746"/>
      <c r="C7" s="746"/>
      <c r="D7" s="583"/>
      <c r="E7" s="584"/>
      <c r="F7" s="713"/>
      <c r="G7" s="414">
        <f t="shared" si="0"/>
        <v>0</v>
      </c>
      <c r="H7" s="817"/>
      <c r="I7" s="747"/>
      <c r="J7" s="821"/>
      <c r="K7" s="909"/>
      <c r="L7" s="31"/>
    </row>
    <row r="8" spans="1:20" ht="19.5" customHeight="1" x14ac:dyDescent="0.25">
      <c r="A8" s="423" t="s">
        <v>56</v>
      </c>
      <c r="B8" s="904"/>
      <c r="C8" s="905"/>
      <c r="D8" s="904"/>
      <c r="E8" s="905"/>
      <c r="F8" s="743"/>
      <c r="G8" s="413"/>
      <c r="H8" s="910"/>
      <c r="I8" s="911"/>
      <c r="J8" s="821"/>
      <c r="K8" s="918"/>
      <c r="L8" s="918"/>
      <c r="M8" s="918"/>
      <c r="N8" s="918"/>
      <c r="O8" s="918"/>
      <c r="P8" s="918"/>
      <c r="Q8" s="918"/>
      <c r="R8" s="918"/>
      <c r="S8" s="918"/>
      <c r="T8" s="918"/>
    </row>
    <row r="9" spans="1:20" ht="20.25" customHeight="1" thickBot="1" x14ac:dyDescent="0.3">
      <c r="A9" s="424" t="s">
        <v>54</v>
      </c>
      <c r="B9" s="906">
        <v>5776</v>
      </c>
      <c r="C9" s="907"/>
      <c r="D9" s="906">
        <v>12585</v>
      </c>
      <c r="E9" s="907"/>
      <c r="F9" s="744">
        <v>4906</v>
      </c>
      <c r="G9" s="414">
        <f>F9-B9</f>
        <v>-870</v>
      </c>
      <c r="H9" s="912">
        <v>680</v>
      </c>
      <c r="I9" s="913"/>
      <c r="J9" s="821"/>
      <c r="K9" s="46"/>
      <c r="L9" s="31"/>
    </row>
    <row r="10" spans="1:20" ht="18.75" customHeight="1" x14ac:dyDescent="0.25">
      <c r="A10" s="423" t="s">
        <v>57</v>
      </c>
      <c r="B10" s="919"/>
      <c r="C10" s="920"/>
      <c r="D10" s="946"/>
      <c r="E10" s="947"/>
      <c r="F10" s="743"/>
      <c r="G10" s="413"/>
      <c r="H10" s="914"/>
      <c r="I10" s="915"/>
      <c r="J10" s="51"/>
      <c r="K10" s="908"/>
      <c r="L10" s="31"/>
    </row>
    <row r="11" spans="1:20" ht="20.25" customHeight="1" thickBot="1" x14ac:dyDescent="0.3">
      <c r="A11" s="425" t="s">
        <v>54</v>
      </c>
      <c r="B11" s="906">
        <v>5889</v>
      </c>
      <c r="C11" s="907"/>
      <c r="D11" s="944">
        <v>13024</v>
      </c>
      <c r="E11" s="945"/>
      <c r="F11" s="744">
        <v>4696</v>
      </c>
      <c r="G11" s="414">
        <f t="shared" si="0"/>
        <v>-1193</v>
      </c>
      <c r="H11" s="916">
        <v>648</v>
      </c>
      <c r="I11" s="913"/>
      <c r="J11" s="51"/>
      <c r="K11" s="908"/>
      <c r="L11" s="31"/>
    </row>
    <row r="12" spans="1:20" ht="33.75" customHeight="1" x14ac:dyDescent="0.25">
      <c r="A12" s="426" t="s">
        <v>52</v>
      </c>
      <c r="B12" s="919"/>
      <c r="C12" s="920"/>
      <c r="D12" s="919"/>
      <c r="E12" s="920"/>
      <c r="F12" s="743"/>
      <c r="G12" s="413"/>
      <c r="H12" s="917"/>
      <c r="I12" s="911"/>
      <c r="J12" s="51"/>
      <c r="K12" s="908"/>
      <c r="L12" s="31"/>
    </row>
    <row r="13" spans="1:20" ht="19.5" customHeight="1" thickBot="1" x14ac:dyDescent="0.3">
      <c r="A13" s="376" t="s">
        <v>54</v>
      </c>
      <c r="B13" s="906">
        <f>B9-B11</f>
        <v>-113</v>
      </c>
      <c r="C13" s="907"/>
      <c r="D13" s="906">
        <f>D9-D11</f>
        <v>-439</v>
      </c>
      <c r="E13" s="907"/>
      <c r="F13" s="744">
        <f>F9-F11</f>
        <v>210</v>
      </c>
      <c r="G13" s="414">
        <f>F13-B13</f>
        <v>323</v>
      </c>
      <c r="H13" s="906">
        <f>H9-H11</f>
        <v>32</v>
      </c>
      <c r="I13" s="907"/>
      <c r="J13" s="51"/>
      <c r="K13" s="908"/>
      <c r="L13" s="31"/>
    </row>
    <row r="14" spans="1:20" ht="19.5" customHeight="1" x14ac:dyDescent="0.25">
      <c r="A14" s="423" t="s">
        <v>29</v>
      </c>
      <c r="B14" s="919"/>
      <c r="C14" s="920"/>
      <c r="D14" s="922"/>
      <c r="E14" s="923"/>
      <c r="F14" s="745"/>
      <c r="G14" s="711"/>
      <c r="H14" s="917"/>
      <c r="I14" s="911"/>
      <c r="J14" s="31"/>
      <c r="K14" s="55"/>
      <c r="M14" s="31"/>
    </row>
    <row r="15" spans="1:20" ht="19.5" customHeight="1" thickBot="1" x14ac:dyDescent="0.3">
      <c r="A15" s="424" t="s">
        <v>54</v>
      </c>
      <c r="B15" s="906">
        <v>1031</v>
      </c>
      <c r="C15" s="907"/>
      <c r="D15" s="926">
        <v>2120</v>
      </c>
      <c r="E15" s="927"/>
      <c r="F15" s="742">
        <v>1009</v>
      </c>
      <c r="G15" s="712">
        <f>F15-B15</f>
        <v>-22</v>
      </c>
      <c r="H15" s="906">
        <v>210</v>
      </c>
      <c r="I15" s="907"/>
      <c r="J15" s="31"/>
      <c r="K15" s="55"/>
      <c r="M15" s="31"/>
    </row>
    <row r="16" spans="1:20" ht="20.25" customHeight="1" x14ac:dyDescent="0.25">
      <c r="A16" s="423" t="s">
        <v>30</v>
      </c>
      <c r="B16" s="919"/>
      <c r="C16" s="920"/>
      <c r="D16" s="922"/>
      <c r="E16" s="923"/>
      <c r="F16" s="745"/>
      <c r="G16" s="711"/>
      <c r="H16" s="917"/>
      <c r="I16" s="911"/>
      <c r="J16" s="31"/>
      <c r="K16" s="55"/>
      <c r="M16" s="31"/>
    </row>
    <row r="17" spans="1:13" ht="20.25" customHeight="1" thickBot="1" x14ac:dyDescent="0.3">
      <c r="A17" s="424" t="s">
        <v>54</v>
      </c>
      <c r="B17" s="906">
        <v>422</v>
      </c>
      <c r="C17" s="907"/>
      <c r="D17" s="926">
        <v>841</v>
      </c>
      <c r="E17" s="927"/>
      <c r="F17" s="742">
        <v>463</v>
      </c>
      <c r="G17" s="712">
        <f>F17-B17</f>
        <v>41</v>
      </c>
      <c r="H17" s="906">
        <v>139</v>
      </c>
      <c r="I17" s="907"/>
      <c r="J17" s="31"/>
      <c r="K17" s="55"/>
      <c r="M17" s="31"/>
    </row>
    <row r="18" spans="1:13" ht="18.75" customHeight="1" x14ac:dyDescent="0.25">
      <c r="A18" s="423" t="s">
        <v>93</v>
      </c>
      <c r="B18" s="917">
        <f>B15-B17</f>
        <v>609</v>
      </c>
      <c r="C18" s="911"/>
      <c r="D18" s="928">
        <f>D15-D17</f>
        <v>1279</v>
      </c>
      <c r="E18" s="929"/>
      <c r="F18" s="924">
        <f>F15-F17</f>
        <v>546</v>
      </c>
      <c r="G18" s="924">
        <f>F18-B18</f>
        <v>-63</v>
      </c>
      <c r="H18" s="917">
        <v>71</v>
      </c>
      <c r="I18" s="911"/>
      <c r="J18" s="31"/>
      <c r="K18" s="54"/>
      <c r="M18" s="31"/>
    </row>
    <row r="19" spans="1:13" ht="17.25" thickBot="1" x14ac:dyDescent="0.3">
      <c r="A19" s="424" t="s">
        <v>54</v>
      </c>
      <c r="B19" s="916"/>
      <c r="C19" s="913"/>
      <c r="D19" s="930"/>
      <c r="E19" s="931"/>
      <c r="F19" s="925"/>
      <c r="G19" s="925"/>
      <c r="H19" s="916"/>
      <c r="I19" s="913"/>
      <c r="J19" s="31"/>
      <c r="K19" s="54"/>
      <c r="M19" s="31"/>
    </row>
    <row r="20" spans="1:13" ht="19.5" customHeight="1" x14ac:dyDescent="0.25">
      <c r="A20" s="423" t="s">
        <v>352</v>
      </c>
      <c r="B20" s="919"/>
      <c r="C20" s="920"/>
      <c r="D20" s="922"/>
      <c r="E20" s="923"/>
      <c r="F20" s="745"/>
      <c r="G20" s="711"/>
      <c r="H20" s="917"/>
      <c r="I20" s="911"/>
      <c r="J20" s="31"/>
      <c r="K20" s="54"/>
      <c r="M20" s="31"/>
    </row>
    <row r="21" spans="1:13" ht="19.5" customHeight="1" thickBot="1" x14ac:dyDescent="0.3">
      <c r="A21" s="424" t="s">
        <v>54</v>
      </c>
      <c r="B21" s="906">
        <v>782</v>
      </c>
      <c r="C21" s="907"/>
      <c r="D21" s="926">
        <v>1761</v>
      </c>
      <c r="E21" s="927"/>
      <c r="F21" s="742">
        <v>635</v>
      </c>
      <c r="G21" s="712">
        <f t="shared" ref="G21:G23" si="1">F21-B21</f>
        <v>-147</v>
      </c>
      <c r="H21" s="906">
        <v>76</v>
      </c>
      <c r="I21" s="907"/>
      <c r="J21" s="31"/>
      <c r="K21" s="54"/>
      <c r="M21" s="31"/>
    </row>
    <row r="22" spans="1:13" ht="20.25" customHeight="1" x14ac:dyDescent="0.25">
      <c r="A22" s="423" t="s">
        <v>353</v>
      </c>
      <c r="B22" s="919"/>
      <c r="C22" s="920"/>
      <c r="D22" s="922"/>
      <c r="E22" s="923"/>
      <c r="F22" s="745"/>
      <c r="G22" s="711"/>
      <c r="H22" s="917"/>
      <c r="I22" s="911"/>
      <c r="J22" s="31"/>
      <c r="K22" s="54"/>
      <c r="M22" s="31"/>
    </row>
    <row r="23" spans="1:13" ht="20.25" customHeight="1" thickBot="1" x14ac:dyDescent="0.3">
      <c r="A23" s="424" t="s">
        <v>54</v>
      </c>
      <c r="B23" s="906">
        <v>476</v>
      </c>
      <c r="C23" s="907"/>
      <c r="D23" s="926">
        <v>1106</v>
      </c>
      <c r="E23" s="927"/>
      <c r="F23" s="742">
        <v>448</v>
      </c>
      <c r="G23" s="712">
        <f t="shared" si="1"/>
        <v>-28</v>
      </c>
      <c r="H23" s="906">
        <v>82</v>
      </c>
      <c r="I23" s="907"/>
      <c r="J23" s="31"/>
      <c r="K23" s="54"/>
      <c r="M23" s="31"/>
    </row>
    <row r="24" spans="1:13" ht="16.5" customHeight="1" x14ac:dyDescent="0.25">
      <c r="A24" s="921" t="s">
        <v>160</v>
      </c>
      <c r="B24" s="921"/>
      <c r="C24" s="921"/>
      <c r="D24" s="921"/>
      <c r="E24" s="921"/>
      <c r="F24" s="921"/>
      <c r="G24" s="921"/>
      <c r="H24" s="921"/>
      <c r="I24" s="921"/>
      <c r="J24" s="31"/>
      <c r="K24" s="54"/>
    </row>
    <row r="25" spans="1:13" ht="16.5" x14ac:dyDescent="0.25">
      <c r="A25" s="114"/>
      <c r="B25" s="394"/>
      <c r="C25" s="394"/>
      <c r="D25" s="394"/>
      <c r="E25" s="394"/>
      <c r="F25" s="394"/>
      <c r="G25" s="394"/>
      <c r="H25" s="394"/>
      <c r="I25" s="46"/>
      <c r="J25" s="31"/>
    </row>
    <row r="35" ht="12" customHeight="1" x14ac:dyDescent="0.2"/>
  </sheetData>
  <mergeCells count="62">
    <mergeCell ref="H17:I17"/>
    <mergeCell ref="H21:I21"/>
    <mergeCell ref="H23:I23"/>
    <mergeCell ref="H22:I22"/>
    <mergeCell ref="F18:F19"/>
    <mergeCell ref="D20:E20"/>
    <mergeCell ref="B23:C23"/>
    <mergeCell ref="D17:E17"/>
    <mergeCell ref="D21:E21"/>
    <mergeCell ref="D23:E23"/>
    <mergeCell ref="B8:C8"/>
    <mergeCell ref="D13:E13"/>
    <mergeCell ref="D12:E12"/>
    <mergeCell ref="D11:E11"/>
    <mergeCell ref="H16:I16"/>
    <mergeCell ref="B14:C14"/>
    <mergeCell ref="D10:E10"/>
    <mergeCell ref="D9:E9"/>
    <mergeCell ref="H14:I14"/>
    <mergeCell ref="B10:C10"/>
    <mergeCell ref="B9:C9"/>
    <mergeCell ref="D14:E14"/>
    <mergeCell ref="A1:I1"/>
    <mergeCell ref="H2:I2"/>
    <mergeCell ref="A3:A4"/>
    <mergeCell ref="B3:G3"/>
    <mergeCell ref="H3:I3"/>
    <mergeCell ref="H4:I4"/>
    <mergeCell ref="B4:C4"/>
    <mergeCell ref="D4:E4"/>
    <mergeCell ref="A24:I24"/>
    <mergeCell ref="B15:C15"/>
    <mergeCell ref="B16:C16"/>
    <mergeCell ref="H15:I15"/>
    <mergeCell ref="D16:E16"/>
    <mergeCell ref="B22:C22"/>
    <mergeCell ref="G18:G19"/>
    <mergeCell ref="H18:I19"/>
    <mergeCell ref="D22:E22"/>
    <mergeCell ref="H20:I20"/>
    <mergeCell ref="D15:E15"/>
    <mergeCell ref="B17:C17"/>
    <mergeCell ref="B21:C21"/>
    <mergeCell ref="B18:C19"/>
    <mergeCell ref="D18:E19"/>
    <mergeCell ref="B20:C20"/>
    <mergeCell ref="D5:E5"/>
    <mergeCell ref="B5:C5"/>
    <mergeCell ref="B13:C13"/>
    <mergeCell ref="K10:K13"/>
    <mergeCell ref="H5:I5"/>
    <mergeCell ref="K5:K7"/>
    <mergeCell ref="H8:I8"/>
    <mergeCell ref="H13:I13"/>
    <mergeCell ref="H9:I9"/>
    <mergeCell ref="H10:I10"/>
    <mergeCell ref="H11:I11"/>
    <mergeCell ref="H12:I12"/>
    <mergeCell ref="K8:T8"/>
    <mergeCell ref="B12:C12"/>
    <mergeCell ref="B11:C11"/>
    <mergeCell ref="D8:E8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1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75"/>
  <sheetViews>
    <sheetView view="pageBreakPreview" zoomScale="70" zoomScaleNormal="73" zoomScaleSheetLayoutView="70" workbookViewId="0">
      <selection activeCell="U6" sqref="U6"/>
    </sheetView>
  </sheetViews>
  <sheetFormatPr defaultColWidth="9.140625" defaultRowHeight="12.75" x14ac:dyDescent="0.2"/>
  <cols>
    <col min="1" max="1" width="8.140625" style="59" customWidth="1"/>
    <col min="2" max="2" width="79.28515625" style="59" customWidth="1"/>
    <col min="3" max="3" width="9.5703125" style="59" bestFit="1" customWidth="1"/>
    <col min="4" max="4" width="13.7109375" style="428" customWidth="1"/>
    <col min="5" max="5" width="14.42578125" style="59" customWidth="1"/>
    <col min="6" max="6" width="14.5703125" style="770" customWidth="1"/>
    <col min="7" max="7" width="14.42578125" style="59" customWidth="1"/>
    <col min="8" max="8" width="16.7109375" style="59" customWidth="1"/>
    <col min="9" max="9" width="12" style="59" hidden="1" customWidth="1"/>
    <col min="10" max="10" width="4.85546875" style="54" hidden="1" customWidth="1"/>
    <col min="11" max="11" width="38.28515625" style="59" hidden="1" customWidth="1"/>
    <col min="12" max="19" width="0" style="59" hidden="1" customWidth="1"/>
    <col min="20" max="16384" width="9.140625" style="59"/>
  </cols>
  <sheetData>
    <row r="1" spans="1:12" ht="21" customHeight="1" x14ac:dyDescent="0.2">
      <c r="A1" s="948" t="s">
        <v>348</v>
      </c>
      <c r="B1" s="948"/>
      <c r="C1" s="948"/>
      <c r="D1" s="948"/>
      <c r="E1" s="948"/>
      <c r="F1" s="948"/>
      <c r="G1" s="948"/>
      <c r="H1" s="948"/>
      <c r="I1" s="948"/>
    </row>
    <row r="2" spans="1:12" ht="18" customHeight="1" thickBot="1" x14ac:dyDescent="0.35">
      <c r="A2" s="3"/>
      <c r="B2" s="189"/>
      <c r="C2" s="189"/>
      <c r="D2" s="949" t="s">
        <v>25</v>
      </c>
      <c r="E2" s="949"/>
      <c r="F2" s="949"/>
      <c r="G2" s="949"/>
      <c r="H2" s="949"/>
      <c r="I2" s="189"/>
    </row>
    <row r="3" spans="1:12" ht="17.25" customHeight="1" thickBot="1" x14ac:dyDescent="0.25">
      <c r="A3" s="950" t="s">
        <v>55</v>
      </c>
      <c r="B3" s="951"/>
      <c r="C3" s="952"/>
      <c r="D3" s="959" t="s">
        <v>617</v>
      </c>
      <c r="E3" s="962" t="s">
        <v>498</v>
      </c>
      <c r="F3" s="959" t="s">
        <v>618</v>
      </c>
      <c r="G3" s="965" t="s">
        <v>619</v>
      </c>
      <c r="H3" s="966"/>
      <c r="I3" s="407" t="s">
        <v>46</v>
      </c>
    </row>
    <row r="4" spans="1:12" ht="35.25" customHeight="1" thickBot="1" x14ac:dyDescent="0.25">
      <c r="A4" s="953"/>
      <c r="B4" s="954"/>
      <c r="C4" s="955"/>
      <c r="D4" s="960"/>
      <c r="E4" s="963"/>
      <c r="F4" s="960"/>
      <c r="G4" s="967"/>
      <c r="H4" s="968"/>
      <c r="I4" s="407"/>
    </row>
    <row r="5" spans="1:12" ht="21" customHeight="1" thickBot="1" x14ac:dyDescent="0.25">
      <c r="A5" s="956"/>
      <c r="B5" s="957"/>
      <c r="C5" s="958"/>
      <c r="D5" s="961"/>
      <c r="E5" s="964"/>
      <c r="F5" s="961"/>
      <c r="G5" s="116" t="s">
        <v>245</v>
      </c>
      <c r="H5" s="116" t="s">
        <v>26</v>
      </c>
      <c r="I5" s="408" t="s">
        <v>65</v>
      </c>
    </row>
    <row r="6" spans="1:12" ht="41.25" customHeight="1" x14ac:dyDescent="0.5">
      <c r="A6" s="972" t="s">
        <v>223</v>
      </c>
      <c r="B6" s="973"/>
      <c r="C6" s="974"/>
      <c r="D6" s="875">
        <v>77596</v>
      </c>
      <c r="E6" s="576">
        <v>77871</v>
      </c>
      <c r="F6" s="870">
        <v>77424</v>
      </c>
      <c r="G6" s="397">
        <f>F6-D6</f>
        <v>-172</v>
      </c>
      <c r="H6" s="402">
        <f>F6/D6*100</f>
        <v>99.778339089643794</v>
      </c>
      <c r="I6" s="409"/>
      <c r="J6" s="53"/>
      <c r="K6" s="118"/>
    </row>
    <row r="7" spans="1:12" ht="16.5" x14ac:dyDescent="0.2">
      <c r="A7" s="969" t="s">
        <v>345</v>
      </c>
      <c r="B7" s="970"/>
      <c r="C7" s="971"/>
      <c r="D7" s="876" t="s">
        <v>362</v>
      </c>
      <c r="E7" s="577">
        <v>27</v>
      </c>
      <c r="F7" s="871" t="s">
        <v>362</v>
      </c>
      <c r="G7" s="398"/>
      <c r="H7" s="121"/>
      <c r="I7" s="410"/>
    </row>
    <row r="8" spans="1:12" ht="16.5" customHeight="1" x14ac:dyDescent="0.2">
      <c r="A8" s="969" t="s">
        <v>148</v>
      </c>
      <c r="B8" s="970"/>
      <c r="C8" s="971"/>
      <c r="D8" s="876">
        <v>10558</v>
      </c>
      <c r="E8" s="577">
        <v>10480</v>
      </c>
      <c r="F8" s="871">
        <v>10172</v>
      </c>
      <c r="G8" s="398">
        <f>F8-D8</f>
        <v>-386</v>
      </c>
      <c r="H8" s="121">
        <f>F8/D8*100</f>
        <v>96.344004546315588</v>
      </c>
      <c r="I8" s="410"/>
      <c r="J8" s="69"/>
      <c r="K8" s="22"/>
      <c r="L8" s="7"/>
    </row>
    <row r="9" spans="1:12" ht="16.5" customHeight="1" x14ac:dyDescent="0.2">
      <c r="A9" s="969" t="s">
        <v>346</v>
      </c>
      <c r="B9" s="970"/>
      <c r="C9" s="971"/>
      <c r="D9" s="876">
        <v>19754</v>
      </c>
      <c r="E9" s="577">
        <v>19835</v>
      </c>
      <c r="F9" s="871">
        <v>19598</v>
      </c>
      <c r="G9" s="398">
        <f>F9-D9</f>
        <v>-156</v>
      </c>
      <c r="H9" s="121">
        <f>F9/D9*100</f>
        <v>99.210286524248261</v>
      </c>
      <c r="I9" s="410"/>
      <c r="J9" s="69"/>
      <c r="K9" s="22"/>
      <c r="L9" s="7"/>
    </row>
    <row r="10" spans="1:12" ht="16.5" hidden="1" x14ac:dyDescent="0.2">
      <c r="A10" s="969" t="s">
        <v>204</v>
      </c>
      <c r="B10" s="970"/>
      <c r="C10" s="971"/>
      <c r="D10" s="872" t="s">
        <v>362</v>
      </c>
      <c r="E10" s="541" t="s">
        <v>362</v>
      </c>
      <c r="F10" s="886" t="s">
        <v>362</v>
      </c>
      <c r="G10" s="398" t="e">
        <f t="shared" ref="G10:G28" si="0">F10-D10</f>
        <v>#VALUE!</v>
      </c>
      <c r="H10" s="121" t="e">
        <f t="shared" ref="H10:H28" si="1">F10/D10*100</f>
        <v>#VALUE!</v>
      </c>
      <c r="I10" s="410"/>
      <c r="J10" s="69"/>
      <c r="K10" s="22"/>
      <c r="L10" s="7"/>
    </row>
    <row r="11" spans="1:12" ht="33" customHeight="1" x14ac:dyDescent="0.2">
      <c r="A11" s="975" t="s">
        <v>205</v>
      </c>
      <c r="B11" s="976"/>
      <c r="C11" s="977"/>
      <c r="D11" s="876">
        <v>1057</v>
      </c>
      <c r="E11" s="577">
        <v>1072</v>
      </c>
      <c r="F11" s="871">
        <v>990</v>
      </c>
      <c r="G11" s="398">
        <f t="shared" si="0"/>
        <v>-67</v>
      </c>
      <c r="H11" s="121">
        <f t="shared" si="1"/>
        <v>93.661305581835393</v>
      </c>
      <c r="I11" s="410"/>
      <c r="J11" s="69"/>
      <c r="K11" s="22"/>
      <c r="L11" s="7"/>
    </row>
    <row r="12" spans="1:12" ht="16.5" customHeight="1" x14ac:dyDescent="0.2">
      <c r="A12" s="969" t="s">
        <v>149</v>
      </c>
      <c r="B12" s="970"/>
      <c r="C12" s="971"/>
      <c r="D12" s="876">
        <v>6494</v>
      </c>
      <c r="E12" s="577">
        <v>6632</v>
      </c>
      <c r="F12" s="871">
        <v>7315</v>
      </c>
      <c r="G12" s="398">
        <f t="shared" si="0"/>
        <v>821</v>
      </c>
      <c r="H12" s="121">
        <f t="shared" si="1"/>
        <v>112.64243917462274</v>
      </c>
      <c r="I12" s="410"/>
      <c r="J12" s="69"/>
      <c r="K12" s="22"/>
      <c r="L12" s="7"/>
    </row>
    <row r="13" spans="1:12" ht="16.5" customHeight="1" x14ac:dyDescent="0.2">
      <c r="A13" s="969" t="s">
        <v>197</v>
      </c>
      <c r="B13" s="970"/>
      <c r="C13" s="971"/>
      <c r="D13" s="876">
        <v>1549</v>
      </c>
      <c r="E13" s="577">
        <v>1590</v>
      </c>
      <c r="F13" s="873">
        <v>1589</v>
      </c>
      <c r="G13" s="398">
        <f t="shared" si="0"/>
        <v>40</v>
      </c>
      <c r="H13" s="121">
        <f t="shared" si="1"/>
        <v>102.58231116849581</v>
      </c>
      <c r="I13" s="410"/>
      <c r="J13" s="69"/>
      <c r="K13" s="22"/>
      <c r="L13" s="7"/>
    </row>
    <row r="14" spans="1:12" ht="16.5" x14ac:dyDescent="0.2">
      <c r="A14" s="969" t="s">
        <v>198</v>
      </c>
      <c r="B14" s="970"/>
      <c r="C14" s="971"/>
      <c r="D14" s="876">
        <v>8810</v>
      </c>
      <c r="E14" s="577">
        <v>8764</v>
      </c>
      <c r="F14" s="871">
        <v>8573</v>
      </c>
      <c r="G14" s="398">
        <f t="shared" si="0"/>
        <v>-237</v>
      </c>
      <c r="H14" s="121">
        <f t="shared" si="1"/>
        <v>97.309875141884234</v>
      </c>
      <c r="I14" s="410"/>
      <c r="J14" s="69"/>
      <c r="K14" s="22"/>
      <c r="L14" s="7"/>
    </row>
    <row r="15" spans="1:12" ht="16.5" x14ac:dyDescent="0.2">
      <c r="A15" s="969" t="s">
        <v>204</v>
      </c>
      <c r="B15" s="970"/>
      <c r="C15" s="971"/>
      <c r="D15" s="876" t="s">
        <v>362</v>
      </c>
      <c r="E15" s="577" t="s">
        <v>362</v>
      </c>
      <c r="F15" s="871" t="s">
        <v>362</v>
      </c>
      <c r="G15" s="398"/>
      <c r="H15" s="121"/>
      <c r="I15" s="410"/>
      <c r="J15" s="69"/>
      <c r="K15" s="22"/>
      <c r="L15" s="7"/>
    </row>
    <row r="16" spans="1:12" ht="16.5" x14ac:dyDescent="0.2">
      <c r="A16" s="969" t="s">
        <v>199</v>
      </c>
      <c r="B16" s="970"/>
      <c r="C16" s="971"/>
      <c r="D16" s="876">
        <v>914</v>
      </c>
      <c r="E16" s="577">
        <v>899</v>
      </c>
      <c r="F16" s="871">
        <v>897</v>
      </c>
      <c r="G16" s="398">
        <f t="shared" si="0"/>
        <v>-17</v>
      </c>
      <c r="H16" s="121">
        <f t="shared" si="1"/>
        <v>98.140043763676147</v>
      </c>
      <c r="I16" s="410"/>
      <c r="J16" s="69"/>
      <c r="K16" s="22"/>
      <c r="L16" s="7"/>
    </row>
    <row r="17" spans="1:12" ht="16.5" customHeight="1" x14ac:dyDescent="0.2">
      <c r="A17" s="969" t="s">
        <v>200</v>
      </c>
      <c r="B17" s="970"/>
      <c r="C17" s="971"/>
      <c r="D17" s="876">
        <v>1486</v>
      </c>
      <c r="E17" s="577">
        <v>1470</v>
      </c>
      <c r="F17" s="871">
        <v>1346</v>
      </c>
      <c r="G17" s="398">
        <f t="shared" si="0"/>
        <v>-140</v>
      </c>
      <c r="H17" s="121">
        <f t="shared" si="1"/>
        <v>90.578734858681017</v>
      </c>
      <c r="I17" s="410"/>
      <c r="J17" s="69"/>
      <c r="K17" s="22"/>
      <c r="L17" s="7"/>
    </row>
    <row r="18" spans="1:12" ht="16.5" customHeight="1" x14ac:dyDescent="0.2">
      <c r="A18" s="969" t="s">
        <v>208</v>
      </c>
      <c r="B18" s="970"/>
      <c r="C18" s="971"/>
      <c r="D18" s="876">
        <v>388</v>
      </c>
      <c r="E18" s="577">
        <v>405</v>
      </c>
      <c r="F18" s="871">
        <v>391</v>
      </c>
      <c r="G18" s="398">
        <f t="shared" si="0"/>
        <v>3</v>
      </c>
      <c r="H18" s="121">
        <f t="shared" si="1"/>
        <v>100.77319587628865</v>
      </c>
      <c r="I18" s="410"/>
      <c r="J18" s="69"/>
      <c r="K18" s="22"/>
      <c r="L18" s="7"/>
    </row>
    <row r="19" spans="1:12" ht="16.5" customHeight="1" x14ac:dyDescent="0.2">
      <c r="A19" s="969" t="s">
        <v>210</v>
      </c>
      <c r="B19" s="970"/>
      <c r="C19" s="971"/>
      <c r="D19" s="876">
        <v>1839</v>
      </c>
      <c r="E19" s="577">
        <v>1876</v>
      </c>
      <c r="F19" s="871">
        <v>1885</v>
      </c>
      <c r="G19" s="398">
        <f t="shared" si="0"/>
        <v>46</v>
      </c>
      <c r="H19" s="121">
        <f t="shared" si="1"/>
        <v>102.50135943447525</v>
      </c>
      <c r="I19" s="410"/>
      <c r="J19" s="69"/>
      <c r="K19" s="22"/>
      <c r="L19" s="7"/>
    </row>
    <row r="20" spans="1:12" ht="16.5" customHeight="1" x14ac:dyDescent="0.2">
      <c r="A20" s="969" t="s">
        <v>201</v>
      </c>
      <c r="B20" s="970"/>
      <c r="C20" s="971"/>
      <c r="D20" s="876">
        <v>1235</v>
      </c>
      <c r="E20" s="577">
        <v>1283</v>
      </c>
      <c r="F20" s="871">
        <v>1363</v>
      </c>
      <c r="G20" s="398">
        <f t="shared" si="0"/>
        <v>128</v>
      </c>
      <c r="H20" s="121">
        <f t="shared" si="1"/>
        <v>110.36437246963561</v>
      </c>
      <c r="I20" s="410"/>
      <c r="J20" s="69"/>
      <c r="K20" s="22"/>
      <c r="L20" s="7"/>
    </row>
    <row r="21" spans="1:12" ht="16.5" customHeight="1" x14ac:dyDescent="0.2">
      <c r="A21" s="969" t="s">
        <v>202</v>
      </c>
      <c r="B21" s="970"/>
      <c r="C21" s="971"/>
      <c r="D21" s="876">
        <v>1845</v>
      </c>
      <c r="E21" s="577">
        <v>1879</v>
      </c>
      <c r="F21" s="871">
        <v>1827</v>
      </c>
      <c r="G21" s="398">
        <f t="shared" si="0"/>
        <v>-18</v>
      </c>
      <c r="H21" s="121">
        <f t="shared" si="1"/>
        <v>99.024390243902445</v>
      </c>
      <c r="I21" s="410"/>
      <c r="J21" s="69"/>
      <c r="K21" s="22"/>
      <c r="L21" s="7"/>
    </row>
    <row r="22" spans="1:12" ht="31.5" customHeight="1" x14ac:dyDescent="0.2">
      <c r="A22" s="975" t="s">
        <v>203</v>
      </c>
      <c r="B22" s="976"/>
      <c r="C22" s="977"/>
      <c r="D22" s="876">
        <v>3916</v>
      </c>
      <c r="E22" s="577">
        <v>4030</v>
      </c>
      <c r="F22" s="871">
        <v>3891</v>
      </c>
      <c r="G22" s="398">
        <f t="shared" si="0"/>
        <v>-25</v>
      </c>
      <c r="H22" s="121">
        <f t="shared" si="1"/>
        <v>99.361593462717053</v>
      </c>
      <c r="I22" s="410"/>
      <c r="J22" s="69"/>
      <c r="K22" s="22"/>
      <c r="L22" s="7"/>
    </row>
    <row r="23" spans="1:12" ht="16.5" customHeight="1" x14ac:dyDescent="0.2">
      <c r="A23" s="969" t="s">
        <v>47</v>
      </c>
      <c r="B23" s="970"/>
      <c r="C23" s="971"/>
      <c r="D23" s="876">
        <v>7460</v>
      </c>
      <c r="E23" s="577">
        <v>7409</v>
      </c>
      <c r="F23" s="871">
        <v>7407</v>
      </c>
      <c r="G23" s="398">
        <f t="shared" si="0"/>
        <v>-53</v>
      </c>
      <c r="H23" s="121">
        <f t="shared" si="1"/>
        <v>99.289544235924936</v>
      </c>
      <c r="I23" s="410"/>
      <c r="J23" s="69"/>
      <c r="K23" s="22"/>
      <c r="L23" s="7"/>
    </row>
    <row r="24" spans="1:12" ht="16.5" customHeight="1" x14ac:dyDescent="0.2">
      <c r="A24" s="969" t="s">
        <v>206</v>
      </c>
      <c r="B24" s="970"/>
      <c r="C24" s="971"/>
      <c r="D24" s="876">
        <v>6101</v>
      </c>
      <c r="E24" s="577">
        <v>6075</v>
      </c>
      <c r="F24" s="871">
        <v>6001</v>
      </c>
      <c r="G24" s="398">
        <f t="shared" si="0"/>
        <v>-100</v>
      </c>
      <c r="H24" s="121">
        <f t="shared" si="1"/>
        <v>98.360924438616621</v>
      </c>
      <c r="I24" s="410"/>
      <c r="J24" s="69"/>
      <c r="K24" s="22"/>
      <c r="L24" s="7"/>
    </row>
    <row r="25" spans="1:12" ht="20.25" customHeight="1" x14ac:dyDescent="0.2">
      <c r="A25" s="969" t="s">
        <v>207</v>
      </c>
      <c r="B25" s="970"/>
      <c r="C25" s="971"/>
      <c r="D25" s="877">
        <v>1388</v>
      </c>
      <c r="E25" s="578">
        <v>1390</v>
      </c>
      <c r="F25" s="874">
        <v>1385</v>
      </c>
      <c r="G25" s="399">
        <f t="shared" si="0"/>
        <v>-3</v>
      </c>
      <c r="H25" s="403">
        <f t="shared" si="1"/>
        <v>99.783861671469737</v>
      </c>
      <c r="I25" s="410"/>
      <c r="J25" s="69"/>
      <c r="K25" s="22"/>
      <c r="L25" s="7"/>
    </row>
    <row r="26" spans="1:12" ht="35.25" hidden="1" customHeight="1" x14ac:dyDescent="0.2">
      <c r="A26" s="401"/>
      <c r="B26" s="979" t="s">
        <v>207</v>
      </c>
      <c r="C26" s="979"/>
      <c r="D26" s="799"/>
      <c r="E26" s="542"/>
      <c r="F26" s="799"/>
      <c r="G26" s="404">
        <f t="shared" si="0"/>
        <v>0</v>
      </c>
      <c r="H26" s="405" t="e">
        <f t="shared" si="1"/>
        <v>#DIV/0!</v>
      </c>
      <c r="I26" s="410"/>
      <c r="J26" s="69"/>
      <c r="K26" s="22"/>
      <c r="L26" s="7"/>
    </row>
    <row r="27" spans="1:12" s="9" customFormat="1" ht="16.5" hidden="1" x14ac:dyDescent="0.2">
      <c r="A27" s="401"/>
      <c r="B27" s="979" t="s">
        <v>207</v>
      </c>
      <c r="C27" s="979"/>
      <c r="D27" s="799"/>
      <c r="E27" s="542"/>
      <c r="F27" s="799"/>
      <c r="G27" s="404">
        <f t="shared" si="0"/>
        <v>0</v>
      </c>
      <c r="H27" s="405" t="e">
        <f t="shared" si="1"/>
        <v>#DIV/0!</v>
      </c>
      <c r="I27" s="112"/>
      <c r="J27" s="69"/>
      <c r="K27" s="22"/>
      <c r="L27" s="7"/>
    </row>
    <row r="28" spans="1:12" s="32" customFormat="1" ht="20.25" customHeight="1" thickBot="1" x14ac:dyDescent="0.25">
      <c r="A28" s="980" t="s">
        <v>542</v>
      </c>
      <c r="B28" s="981"/>
      <c r="C28" s="982"/>
      <c r="D28" s="880">
        <v>18459</v>
      </c>
      <c r="E28" s="579">
        <v>17962</v>
      </c>
      <c r="F28" s="878">
        <v>16485</v>
      </c>
      <c r="G28" s="400">
        <f t="shared" si="0"/>
        <v>-1974</v>
      </c>
      <c r="H28" s="406">
        <f t="shared" si="1"/>
        <v>89.306029579067129</v>
      </c>
      <c r="I28" s="411"/>
      <c r="J28" s="192"/>
      <c r="K28" s="193"/>
      <c r="L28" s="194"/>
    </row>
    <row r="29" spans="1:12" s="9" customFormat="1" ht="41.25" customHeight="1" x14ac:dyDescent="0.25">
      <c r="A29" s="983" t="s">
        <v>543</v>
      </c>
      <c r="B29" s="983"/>
      <c r="C29" s="983"/>
      <c r="D29" s="983"/>
      <c r="E29" s="983"/>
      <c r="F29" s="983"/>
      <c r="G29" s="983"/>
      <c r="H29" s="983"/>
      <c r="I29" s="430"/>
      <c r="J29" s="79"/>
      <c r="K29" s="22"/>
      <c r="L29" s="7"/>
    </row>
    <row r="30" spans="1:12" s="9" customFormat="1" ht="18" customHeight="1" x14ac:dyDescent="0.2">
      <c r="A30" s="978" t="s">
        <v>158</v>
      </c>
      <c r="B30" s="978"/>
      <c r="C30" s="978"/>
      <c r="D30" s="978"/>
      <c r="E30" s="978"/>
      <c r="F30" s="978"/>
      <c r="G30" s="978"/>
      <c r="H30" s="978"/>
      <c r="I30" s="430"/>
      <c r="J30" s="69"/>
      <c r="K30" s="22"/>
      <c r="L30" s="7"/>
    </row>
    <row r="31" spans="1:12" s="9" customFormat="1" ht="16.5" hidden="1" x14ac:dyDescent="0.2">
      <c r="A31" s="984" t="s">
        <v>150</v>
      </c>
      <c r="B31" s="984"/>
      <c r="C31" s="984"/>
      <c r="D31" s="984"/>
      <c r="E31" s="984"/>
      <c r="F31" s="984"/>
      <c r="G31" s="984"/>
      <c r="H31" s="984"/>
      <c r="I31" s="112"/>
      <c r="J31" s="69"/>
      <c r="K31" s="22"/>
      <c r="L31" s="7"/>
    </row>
    <row r="32" spans="1:12" s="718" customFormat="1" ht="16.5" x14ac:dyDescent="0.2">
      <c r="A32" s="985" t="s">
        <v>544</v>
      </c>
      <c r="B32" s="985"/>
      <c r="C32" s="985"/>
      <c r="D32" s="985"/>
      <c r="E32" s="985"/>
      <c r="F32" s="985"/>
      <c r="G32" s="985"/>
      <c r="H32" s="985"/>
      <c r="I32" s="714"/>
      <c r="J32" s="715"/>
      <c r="K32" s="716"/>
      <c r="L32" s="717"/>
    </row>
    <row r="33" spans="1:29" s="9" customFormat="1" ht="34.5" customHeight="1" x14ac:dyDescent="0.2">
      <c r="A33" s="985" t="s">
        <v>221</v>
      </c>
      <c r="B33" s="985"/>
      <c r="C33" s="985"/>
      <c r="D33" s="985"/>
      <c r="E33" s="985"/>
      <c r="F33" s="985"/>
      <c r="G33" s="985"/>
      <c r="H33" s="985"/>
      <c r="I33" s="430"/>
      <c r="J33" s="69"/>
      <c r="K33" s="22"/>
      <c r="L33" s="7"/>
    </row>
    <row r="34" spans="1:29" s="9" customFormat="1" ht="9" customHeight="1" x14ac:dyDescent="0.2">
      <c r="A34" s="881"/>
      <c r="B34" s="881"/>
      <c r="C34" s="881"/>
      <c r="D34" s="881"/>
      <c r="E34" s="881"/>
      <c r="F34" s="881"/>
      <c r="G34" s="881"/>
      <c r="H34" s="881"/>
      <c r="I34" s="430"/>
      <c r="J34" s="69"/>
      <c r="K34" s="22"/>
      <c r="L34" s="7"/>
    </row>
    <row r="35" spans="1:29" s="9" customFormat="1" ht="19.5" customHeight="1" x14ac:dyDescent="0.2">
      <c r="A35" s="986" t="s">
        <v>184</v>
      </c>
      <c r="B35" s="986"/>
      <c r="C35" s="986"/>
      <c r="D35" s="986"/>
      <c r="E35" s="986"/>
      <c r="F35" s="986"/>
      <c r="G35" s="986"/>
      <c r="H35" s="986"/>
      <c r="I35" s="112"/>
      <c r="J35" s="69"/>
      <c r="K35" s="22"/>
      <c r="L35" s="7"/>
    </row>
    <row r="36" spans="1:29" s="9" customFormat="1" ht="15.75" customHeight="1" thickBot="1" x14ac:dyDescent="0.25">
      <c r="A36" s="881"/>
      <c r="B36" s="881"/>
      <c r="C36" s="881"/>
      <c r="D36" s="881"/>
      <c r="E36" s="881"/>
      <c r="F36" s="881"/>
      <c r="G36" s="881"/>
      <c r="H36" s="882" t="s">
        <v>25</v>
      </c>
      <c r="I36" s="112"/>
      <c r="J36" s="69"/>
      <c r="K36" s="22"/>
      <c r="L36" s="7"/>
    </row>
    <row r="37" spans="1:29" s="9" customFormat="1" ht="53.25" customHeight="1" thickBot="1" x14ac:dyDescent="0.25">
      <c r="A37" s="987" t="s">
        <v>55</v>
      </c>
      <c r="B37" s="988"/>
      <c r="C37" s="989"/>
      <c r="D37" s="993" t="s">
        <v>575</v>
      </c>
      <c r="E37" s="993" t="s">
        <v>494</v>
      </c>
      <c r="F37" s="993" t="s">
        <v>576</v>
      </c>
      <c r="G37" s="995" t="s">
        <v>578</v>
      </c>
      <c r="H37" s="996"/>
      <c r="I37" s="112"/>
      <c r="J37" s="69"/>
      <c r="K37" s="53"/>
      <c r="L37" s="7"/>
    </row>
    <row r="38" spans="1:29" s="9" customFormat="1" ht="17.25" customHeight="1" thickBot="1" x14ac:dyDescent="0.25">
      <c r="A38" s="990"/>
      <c r="B38" s="991"/>
      <c r="C38" s="992"/>
      <c r="D38" s="994"/>
      <c r="E38" s="994"/>
      <c r="F38" s="994"/>
      <c r="G38" s="810" t="s">
        <v>245</v>
      </c>
      <c r="H38" s="810" t="s">
        <v>26</v>
      </c>
      <c r="I38" s="112"/>
      <c r="J38" s="69"/>
      <c r="K38" s="53"/>
      <c r="L38" s="7"/>
    </row>
    <row r="39" spans="1:29" s="9" customFormat="1" ht="25.5" customHeight="1" x14ac:dyDescent="0.35">
      <c r="A39" s="999" t="s">
        <v>176</v>
      </c>
      <c r="B39" s="1000"/>
      <c r="C39" s="1001"/>
      <c r="D39" s="804">
        <f>SUM(D40:D45)</f>
        <v>9793</v>
      </c>
      <c r="E39" s="547">
        <f>E40+E42+E43+E44+E45</f>
        <v>9572</v>
      </c>
      <c r="F39" s="551">
        <f>SUM(F40:F45)</f>
        <v>9312.7000000000007</v>
      </c>
      <c r="G39" s="551">
        <f>F39-D39</f>
        <v>-480.29999999999927</v>
      </c>
      <c r="H39" s="552">
        <f>F39/D39*100</f>
        <v>95.095476360665785</v>
      </c>
      <c r="I39" s="112"/>
      <c r="J39" s="71"/>
      <c r="K39" s="69"/>
      <c r="L39" s="7"/>
    </row>
    <row r="40" spans="1:29" s="9" customFormat="1" ht="30.75" customHeight="1" x14ac:dyDescent="0.2">
      <c r="A40" s="1002" t="s">
        <v>363</v>
      </c>
      <c r="B40" s="1003"/>
      <c r="C40" s="1004"/>
      <c r="D40" s="803">
        <v>785</v>
      </c>
      <c r="E40" s="546">
        <v>630</v>
      </c>
      <c r="F40" s="550">
        <v>533.29999999999995</v>
      </c>
      <c r="G40" s="550">
        <f>F40-D40</f>
        <v>-251.70000000000005</v>
      </c>
      <c r="H40" s="553">
        <f>F40/D40*100</f>
        <v>67.936305732484072</v>
      </c>
      <c r="I40" s="112"/>
      <c r="J40" s="69"/>
      <c r="K40" s="53"/>
      <c r="L40" s="7"/>
      <c r="U40" s="78"/>
    </row>
    <row r="41" spans="1:29" s="9" customFormat="1" ht="19.5" customHeight="1" x14ac:dyDescent="0.2">
      <c r="A41" s="1002" t="s">
        <v>364</v>
      </c>
      <c r="B41" s="1003"/>
      <c r="C41" s="1004"/>
      <c r="D41" s="805"/>
      <c r="E41" s="548"/>
      <c r="F41" s="800"/>
      <c r="G41" s="550"/>
      <c r="H41" s="553"/>
      <c r="I41" s="112"/>
      <c r="J41" s="69"/>
      <c r="K41" s="53"/>
      <c r="L41" s="7"/>
    </row>
    <row r="42" spans="1:29" s="9" customFormat="1" ht="19.5" customHeight="1" x14ac:dyDescent="0.2">
      <c r="A42" s="1005" t="s">
        <v>365</v>
      </c>
      <c r="B42" s="1006"/>
      <c r="C42" s="1007"/>
      <c r="D42" s="806">
        <v>292</v>
      </c>
      <c r="E42" s="548">
        <v>294</v>
      </c>
      <c r="F42" s="548">
        <v>289</v>
      </c>
      <c r="G42" s="554">
        <f>F42-D42</f>
        <v>-3</v>
      </c>
      <c r="H42" s="555">
        <f>F42/D42*100</f>
        <v>98.972602739726028</v>
      </c>
      <c r="I42" s="112"/>
      <c r="J42" s="69"/>
      <c r="K42" s="53"/>
      <c r="L42" s="7"/>
    </row>
    <row r="43" spans="1:29" s="9" customFormat="1" ht="21" customHeight="1" x14ac:dyDescent="0.2">
      <c r="A43" s="1005" t="s">
        <v>495</v>
      </c>
      <c r="B43" s="1006"/>
      <c r="C43" s="1007"/>
      <c r="D43" s="806">
        <v>655</v>
      </c>
      <c r="E43" s="548">
        <v>642</v>
      </c>
      <c r="F43" s="548">
        <v>640</v>
      </c>
      <c r="G43" s="554">
        <f>F43-D43</f>
        <v>-15</v>
      </c>
      <c r="H43" s="555">
        <f>F43/D43*100</f>
        <v>97.70992366412213</v>
      </c>
      <c r="I43" s="112"/>
      <c r="J43" s="69"/>
      <c r="K43" s="53"/>
      <c r="L43" s="7"/>
      <c r="AC43" s="429"/>
    </row>
    <row r="44" spans="1:29" s="9" customFormat="1" ht="19.5" customHeight="1" x14ac:dyDescent="0.2">
      <c r="A44" s="1008" t="s">
        <v>496</v>
      </c>
      <c r="B44" s="1009"/>
      <c r="C44" s="1010"/>
      <c r="D44" s="807">
        <v>6572</v>
      </c>
      <c r="E44" s="548">
        <v>6607</v>
      </c>
      <c r="F44" s="801">
        <v>6559</v>
      </c>
      <c r="G44" s="554">
        <f>F44-D44</f>
        <v>-13</v>
      </c>
      <c r="H44" s="555">
        <f>F44/D44*100</f>
        <v>99.802191113816178</v>
      </c>
      <c r="I44" s="112"/>
      <c r="J44" s="69"/>
      <c r="K44" s="53"/>
      <c r="L44" s="7"/>
    </row>
    <row r="45" spans="1:29" s="9" customFormat="1" ht="17.25" customHeight="1" thickBot="1" x14ac:dyDescent="0.35">
      <c r="A45" s="1011" t="s">
        <v>366</v>
      </c>
      <c r="B45" s="1012"/>
      <c r="C45" s="1013"/>
      <c r="D45" s="808">
        <v>1489</v>
      </c>
      <c r="E45" s="549">
        <v>1399</v>
      </c>
      <c r="F45" s="802">
        <v>1291.4000000000001</v>
      </c>
      <c r="G45" s="556">
        <f>F45-D45</f>
        <v>-197.59999999999991</v>
      </c>
      <c r="H45" s="557">
        <f>F45/D45*100</f>
        <v>86.729348556077909</v>
      </c>
      <c r="I45" s="112"/>
      <c r="J45" s="72"/>
      <c r="K45" s="53"/>
      <c r="L45" s="7"/>
    </row>
    <row r="46" spans="1:29" s="9" customFormat="1" ht="16.5" hidden="1" customHeight="1" x14ac:dyDescent="0.2">
      <c r="A46" s="1014" t="s">
        <v>181</v>
      </c>
      <c r="B46" s="1001"/>
      <c r="C46" s="558" t="s">
        <v>25</v>
      </c>
      <c r="D46" s="559"/>
      <c r="E46" s="559">
        <v>68</v>
      </c>
      <c r="F46" s="559">
        <v>89</v>
      </c>
      <c r="G46" s="559" t="e">
        <f>F46-#REF!</f>
        <v>#REF!</v>
      </c>
      <c r="H46" s="560" t="e">
        <f>F46/#REF!*100</f>
        <v>#REF!</v>
      </c>
      <c r="I46" s="112"/>
      <c r="J46" s="69"/>
      <c r="K46" s="53"/>
      <c r="L46" s="7"/>
    </row>
    <row r="47" spans="1:29" s="9" customFormat="1" ht="16.5" hidden="1" customHeight="1" x14ac:dyDescent="0.2">
      <c r="A47" s="1015" t="s">
        <v>182</v>
      </c>
      <c r="B47" s="1016"/>
      <c r="C47" s="561" t="s">
        <v>25</v>
      </c>
      <c r="D47" s="562"/>
      <c r="E47" s="562">
        <v>1841</v>
      </c>
      <c r="F47" s="562">
        <v>1409</v>
      </c>
      <c r="G47" s="562" t="e">
        <f>F47-#REF!</f>
        <v>#REF!</v>
      </c>
      <c r="H47" s="563" t="e">
        <f>F47/#REF!*100</f>
        <v>#REF!</v>
      </c>
      <c r="I47" s="112"/>
      <c r="J47" s="69"/>
      <c r="K47" s="53"/>
      <c r="L47" s="7"/>
    </row>
    <row r="48" spans="1:29" s="9" customFormat="1" ht="18" hidden="1" customHeight="1" thickBot="1" x14ac:dyDescent="0.25">
      <c r="A48" s="1017" t="s">
        <v>175</v>
      </c>
      <c r="B48" s="1018"/>
      <c r="C48" s="564" t="s">
        <v>25</v>
      </c>
      <c r="D48" s="565"/>
      <c r="E48" s="565">
        <f>D39+E46+E47</f>
        <v>11702</v>
      </c>
      <c r="F48" s="565">
        <f>F39+F46+F47</f>
        <v>10810.7</v>
      </c>
      <c r="G48" s="566" t="e">
        <f>F48-#REF!</f>
        <v>#REF!</v>
      </c>
      <c r="H48" s="567" t="e">
        <f>F48/#REF!*100</f>
        <v>#REF!</v>
      </c>
      <c r="I48" s="112"/>
      <c r="J48" s="69"/>
      <c r="K48" s="53"/>
      <c r="L48" s="7"/>
      <c r="M48" s="78"/>
    </row>
    <row r="49" spans="1:23" s="9" customFormat="1" ht="34.5" customHeight="1" x14ac:dyDescent="0.2">
      <c r="A49" s="998"/>
      <c r="B49" s="998"/>
      <c r="C49" s="998"/>
      <c r="D49" s="998"/>
      <c r="E49" s="998"/>
      <c r="F49" s="998"/>
      <c r="G49" s="998"/>
      <c r="H49" s="998"/>
      <c r="I49" s="430"/>
      <c r="J49" s="69"/>
      <c r="K49" s="53"/>
      <c r="L49" s="7"/>
    </row>
    <row r="50" spans="1:23" s="9" customFormat="1" ht="16.5" customHeight="1" x14ac:dyDescent="0.2">
      <c r="A50" s="997"/>
      <c r="B50" s="998"/>
      <c r="C50" s="998"/>
      <c r="D50" s="998"/>
      <c r="E50" s="998"/>
      <c r="F50" s="998"/>
      <c r="G50" s="998"/>
      <c r="H50" s="998"/>
      <c r="I50" s="430"/>
      <c r="J50" s="69"/>
      <c r="K50" s="22"/>
      <c r="L50" s="7"/>
    </row>
    <row r="51" spans="1:23" s="9" customFormat="1" ht="9.75" customHeight="1" x14ac:dyDescent="0.25">
      <c r="A51" s="883"/>
      <c r="B51" s="883"/>
      <c r="C51" s="883"/>
      <c r="D51" s="883"/>
      <c r="E51" s="883"/>
      <c r="F51" s="883"/>
      <c r="G51" s="883"/>
      <c r="H51" s="883"/>
      <c r="I51" s="430"/>
      <c r="J51" s="69"/>
      <c r="K51" s="22"/>
      <c r="L51" s="7"/>
    </row>
    <row r="52" spans="1:23" s="9" customFormat="1" ht="20.25" customHeight="1" x14ac:dyDescent="0.2">
      <c r="A52" s="986" t="s">
        <v>499</v>
      </c>
      <c r="B52" s="986"/>
      <c r="C52" s="986"/>
      <c r="D52" s="986"/>
      <c r="E52" s="986"/>
      <c r="F52" s="986"/>
      <c r="G52" s="986"/>
      <c r="H52" s="986"/>
      <c r="I52" s="430"/>
      <c r="J52" s="69"/>
      <c r="K52" s="22"/>
      <c r="L52" s="7"/>
    </row>
    <row r="53" spans="1:23" s="9" customFormat="1" ht="15.75" customHeight="1" thickBot="1" x14ac:dyDescent="0.25">
      <c r="A53" s="881"/>
      <c r="B53" s="881"/>
      <c r="C53" s="881"/>
      <c r="D53" s="881"/>
      <c r="E53" s="881"/>
      <c r="F53" s="881"/>
      <c r="G53" s="881"/>
      <c r="H53" s="884" t="s">
        <v>25</v>
      </c>
      <c r="I53" s="430"/>
      <c r="J53" s="69"/>
      <c r="K53" s="22"/>
      <c r="L53" s="7"/>
    </row>
    <row r="54" spans="1:23" s="718" customFormat="1" ht="33.75" customHeight="1" thickBot="1" x14ac:dyDescent="0.25">
      <c r="A54" s="1020" t="s">
        <v>55</v>
      </c>
      <c r="B54" s="1021"/>
      <c r="C54" s="1022"/>
      <c r="D54" s="993" t="s">
        <v>579</v>
      </c>
      <c r="E54" s="993" t="s">
        <v>492</v>
      </c>
      <c r="F54" s="993" t="s">
        <v>580</v>
      </c>
      <c r="G54" s="1026" t="s">
        <v>581</v>
      </c>
      <c r="H54" s="1027"/>
      <c r="I54" s="714"/>
      <c r="J54" s="715"/>
      <c r="K54" s="809"/>
      <c r="L54" s="717"/>
    </row>
    <row r="55" spans="1:23" s="718" customFormat="1" ht="17.25" thickBot="1" x14ac:dyDescent="0.25">
      <c r="A55" s="1023"/>
      <c r="B55" s="1024"/>
      <c r="C55" s="1025"/>
      <c r="D55" s="994"/>
      <c r="E55" s="994"/>
      <c r="F55" s="994"/>
      <c r="G55" s="810" t="s">
        <v>245</v>
      </c>
      <c r="H55" s="810" t="s">
        <v>26</v>
      </c>
      <c r="I55" s="714"/>
      <c r="J55" s="715"/>
      <c r="K55" s="809"/>
      <c r="L55" s="717"/>
    </row>
    <row r="56" spans="1:23" s="770" customFormat="1" ht="26.25" customHeight="1" x14ac:dyDescent="0.2">
      <c r="A56" s="1028" t="s">
        <v>222</v>
      </c>
      <c r="B56" s="1029"/>
      <c r="C56" s="1030"/>
      <c r="D56" s="543">
        <f>D57+D58</f>
        <v>43228</v>
      </c>
      <c r="E56" s="704">
        <f>E57+E58</f>
        <v>51860</v>
      </c>
      <c r="F56" s="543">
        <f>F57+F58</f>
        <v>52636</v>
      </c>
      <c r="G56" s="811">
        <f>F56-D56</f>
        <v>9408</v>
      </c>
      <c r="H56" s="568">
        <f>F56/D56*100</f>
        <v>121.76367169427222</v>
      </c>
      <c r="I56" s="812"/>
      <c r="J56" s="813"/>
      <c r="K56" s="774"/>
      <c r="L56" s="814"/>
      <c r="T56" s="814"/>
      <c r="V56" s="815"/>
      <c r="W56" s="815"/>
    </row>
    <row r="57" spans="1:23" s="770" customFormat="1" ht="16.5" customHeight="1" x14ac:dyDescent="0.2">
      <c r="A57" s="1031" t="s">
        <v>103</v>
      </c>
      <c r="B57" s="1032"/>
      <c r="C57" s="1033"/>
      <c r="D57" s="544">
        <v>17946</v>
      </c>
      <c r="E57" s="705">
        <v>20711</v>
      </c>
      <c r="F57" s="544">
        <v>20998</v>
      </c>
      <c r="G57" s="811">
        <f>F57-D57</f>
        <v>3052</v>
      </c>
      <c r="H57" s="568">
        <f>F57/D57*100</f>
        <v>117.00657528139975</v>
      </c>
      <c r="I57" s="812"/>
      <c r="J57" s="1034"/>
      <c r="K57" s="774"/>
      <c r="T57" s="814"/>
      <c r="V57" s="815"/>
      <c r="W57" s="815"/>
    </row>
    <row r="58" spans="1:23" s="770" customFormat="1" ht="16.5" customHeight="1" x14ac:dyDescent="0.2">
      <c r="A58" s="1031" t="s">
        <v>104</v>
      </c>
      <c r="B58" s="1032"/>
      <c r="C58" s="1033"/>
      <c r="D58" s="544">
        <v>25282</v>
      </c>
      <c r="E58" s="705">
        <v>31149</v>
      </c>
      <c r="F58" s="544">
        <v>31638</v>
      </c>
      <c r="G58" s="811">
        <f>F58-D58</f>
        <v>6356</v>
      </c>
      <c r="H58" s="568">
        <f>F58/D58*100</f>
        <v>125.1404161063207</v>
      </c>
      <c r="I58" s="812"/>
      <c r="J58" s="1034"/>
      <c r="K58" s="774"/>
      <c r="T58" s="814"/>
      <c r="V58" s="815"/>
      <c r="W58" s="815"/>
    </row>
    <row r="59" spans="1:23" s="770" customFormat="1" ht="18" customHeight="1" x14ac:dyDescent="0.2">
      <c r="A59" s="1035" t="s">
        <v>142</v>
      </c>
      <c r="B59" s="1036"/>
      <c r="C59" s="1037"/>
      <c r="D59" s="544"/>
      <c r="E59" s="705"/>
      <c r="F59" s="544"/>
      <c r="G59" s="811"/>
      <c r="H59" s="568"/>
      <c r="I59" s="812"/>
      <c r="J59" s="1034"/>
      <c r="K59" s="774"/>
      <c r="T59" s="814"/>
      <c r="V59" s="815"/>
      <c r="W59" s="815"/>
    </row>
    <row r="60" spans="1:23" s="770" customFormat="1" ht="19.5" customHeight="1" x14ac:dyDescent="0.2">
      <c r="A60" s="1035" t="s">
        <v>261</v>
      </c>
      <c r="B60" s="1036"/>
      <c r="C60" s="1037"/>
      <c r="D60" s="544">
        <f>D61+D62</f>
        <v>37294</v>
      </c>
      <c r="E60" s="705">
        <f>E61+E62</f>
        <v>44054</v>
      </c>
      <c r="F60" s="544">
        <f>F61+F62</f>
        <v>44866</v>
      </c>
      <c r="G60" s="811">
        <f>F60-D60</f>
        <v>7572</v>
      </c>
      <c r="H60" s="568">
        <f t="shared" ref="H60:H67" si="2">F60/D60*100</f>
        <v>120.30353408054914</v>
      </c>
      <c r="I60" s="812"/>
      <c r="J60" s="1034"/>
      <c r="K60" s="774"/>
      <c r="L60" s="774"/>
      <c r="T60" s="814"/>
      <c r="V60" s="815"/>
      <c r="W60" s="815"/>
    </row>
    <row r="61" spans="1:23" s="770" customFormat="1" ht="16.5" customHeight="1" x14ac:dyDescent="0.2">
      <c r="A61" s="1031" t="s">
        <v>103</v>
      </c>
      <c r="B61" s="1032"/>
      <c r="C61" s="1033"/>
      <c r="D61" s="544">
        <v>17070</v>
      </c>
      <c r="E61" s="705">
        <v>19565</v>
      </c>
      <c r="F61" s="544">
        <v>19902</v>
      </c>
      <c r="G61" s="811">
        <f>F61-D61</f>
        <v>2832</v>
      </c>
      <c r="H61" s="568">
        <f t="shared" si="2"/>
        <v>116.59050966608085</v>
      </c>
      <c r="I61" s="812"/>
      <c r="J61" s="1034"/>
      <c r="K61" s="774"/>
      <c r="T61" s="814"/>
      <c r="V61" s="815"/>
      <c r="W61" s="815"/>
    </row>
    <row r="62" spans="1:23" s="770" customFormat="1" ht="16.5" customHeight="1" x14ac:dyDescent="0.2">
      <c r="A62" s="1031" t="s">
        <v>104</v>
      </c>
      <c r="B62" s="1032"/>
      <c r="C62" s="1033"/>
      <c r="D62" s="544">
        <v>20224</v>
      </c>
      <c r="E62" s="705">
        <v>24489</v>
      </c>
      <c r="F62" s="544">
        <v>24964</v>
      </c>
      <c r="G62" s="811">
        <f>F62-D62</f>
        <v>4740</v>
      </c>
      <c r="H62" s="568">
        <f t="shared" si="2"/>
        <v>123.4375</v>
      </c>
      <c r="I62" s="812"/>
      <c r="J62" s="1034"/>
      <c r="K62" s="774"/>
      <c r="L62" s="774"/>
      <c r="T62" s="814"/>
      <c r="V62" s="815"/>
      <c r="W62" s="815"/>
    </row>
    <row r="63" spans="1:23" s="770" customFormat="1" ht="16.5" customHeight="1" x14ac:dyDescent="0.2">
      <c r="A63" s="1035" t="s">
        <v>367</v>
      </c>
      <c r="B63" s="1036"/>
      <c r="C63" s="1037"/>
      <c r="D63" s="544">
        <f>SUM(D64:D65)</f>
        <v>1407</v>
      </c>
      <c r="E63" s="544">
        <f>E64+E65</f>
        <v>1801</v>
      </c>
      <c r="F63" s="544">
        <f>SUM(F64:F65)</f>
        <v>1803</v>
      </c>
      <c r="G63" s="811">
        <f t="shared" ref="G63:G66" si="3">F63-D63</f>
        <v>396</v>
      </c>
      <c r="H63" s="568">
        <f t="shared" ref="H63:H66" si="4">F63/D63*100</f>
        <v>128.14498933901919</v>
      </c>
      <c r="I63" s="812"/>
      <c r="J63" s="1034"/>
      <c r="K63" s="774"/>
      <c r="L63" s="814"/>
      <c r="T63" s="814"/>
    </row>
    <row r="64" spans="1:23" s="770" customFormat="1" ht="16.5" customHeight="1" x14ac:dyDescent="0.2">
      <c r="A64" s="1031" t="s">
        <v>103</v>
      </c>
      <c r="B64" s="1032"/>
      <c r="C64" s="1033"/>
      <c r="D64" s="544">
        <v>551</v>
      </c>
      <c r="E64" s="544">
        <v>676</v>
      </c>
      <c r="F64" s="544">
        <v>667</v>
      </c>
      <c r="G64" s="811">
        <f t="shared" si="3"/>
        <v>116</v>
      </c>
      <c r="H64" s="568">
        <f t="shared" si="4"/>
        <v>121.05263157894737</v>
      </c>
      <c r="I64" s="812"/>
      <c r="J64" s="1034"/>
      <c r="K64" s="774"/>
      <c r="T64" s="814"/>
    </row>
    <row r="65" spans="1:20" s="770" customFormat="1" ht="16.5" customHeight="1" x14ac:dyDescent="0.2">
      <c r="A65" s="1031" t="s">
        <v>104</v>
      </c>
      <c r="B65" s="1032"/>
      <c r="C65" s="1033"/>
      <c r="D65" s="544">
        <v>856</v>
      </c>
      <c r="E65" s="544">
        <v>1125</v>
      </c>
      <c r="F65" s="544">
        <v>1136</v>
      </c>
      <c r="G65" s="811">
        <f t="shared" si="3"/>
        <v>280</v>
      </c>
      <c r="H65" s="568">
        <f t="shared" si="4"/>
        <v>132.71028037383178</v>
      </c>
      <c r="I65" s="812"/>
      <c r="J65" s="1034"/>
      <c r="K65" s="774"/>
      <c r="T65" s="814"/>
    </row>
    <row r="66" spans="1:20" s="770" customFormat="1" ht="48.75" customHeight="1" x14ac:dyDescent="0.2">
      <c r="A66" s="1035" t="s">
        <v>368</v>
      </c>
      <c r="B66" s="1036"/>
      <c r="C66" s="1037"/>
      <c r="D66" s="544">
        <v>3313</v>
      </c>
      <c r="E66" s="544">
        <v>4582</v>
      </c>
      <c r="F66" s="544">
        <v>4543</v>
      </c>
      <c r="G66" s="811">
        <f t="shared" si="3"/>
        <v>1230</v>
      </c>
      <c r="H66" s="568">
        <f t="shared" si="4"/>
        <v>137.12647147600364</v>
      </c>
      <c r="I66" s="812"/>
      <c r="J66" s="1034"/>
      <c r="K66" s="774"/>
      <c r="T66" s="814"/>
    </row>
    <row r="67" spans="1:20" s="770" customFormat="1" ht="16.5" customHeight="1" thickBot="1" x14ac:dyDescent="0.25">
      <c r="A67" s="1038" t="s">
        <v>369</v>
      </c>
      <c r="B67" s="1039"/>
      <c r="C67" s="1040"/>
      <c r="D67" s="545">
        <v>1214</v>
      </c>
      <c r="E67" s="545">
        <v>1423</v>
      </c>
      <c r="F67" s="545">
        <v>1424</v>
      </c>
      <c r="G67" s="816">
        <f t="shared" ref="G67" si="5">F67-D67</f>
        <v>210</v>
      </c>
      <c r="H67" s="734">
        <f t="shared" si="2"/>
        <v>117.2981878088962</v>
      </c>
      <c r="I67" s="812"/>
      <c r="J67" s="1034"/>
      <c r="K67" s="774"/>
      <c r="T67" s="814"/>
    </row>
    <row r="68" spans="1:20" s="54" customFormat="1" ht="36.75" customHeight="1" x14ac:dyDescent="0.2">
      <c r="A68" s="1019" t="s">
        <v>493</v>
      </c>
      <c r="B68" s="1019"/>
      <c r="C68" s="1019"/>
      <c r="D68" s="1019"/>
      <c r="E68" s="1019"/>
      <c r="F68" s="1019"/>
      <c r="G68" s="1019"/>
      <c r="H68" s="1019"/>
      <c r="I68" s="3"/>
      <c r="K68" s="59"/>
      <c r="L68" s="59"/>
      <c r="M68" s="59"/>
      <c r="N68" s="59"/>
      <c r="O68" s="59"/>
      <c r="P68" s="59"/>
      <c r="Q68" s="59"/>
      <c r="R68" s="59"/>
      <c r="S68" s="59"/>
      <c r="T68" s="59"/>
    </row>
    <row r="69" spans="1:20" s="54" customFormat="1" x14ac:dyDescent="0.2">
      <c r="A69" s="998"/>
      <c r="B69" s="998"/>
      <c r="C69" s="998"/>
      <c r="D69" s="998"/>
      <c r="E69" s="998"/>
      <c r="F69" s="998"/>
      <c r="G69" s="998"/>
      <c r="H69" s="998"/>
      <c r="I69" s="3"/>
      <c r="K69" s="59"/>
      <c r="L69" s="59"/>
      <c r="M69" s="59"/>
      <c r="N69" s="59"/>
      <c r="O69" s="59"/>
      <c r="P69" s="59"/>
      <c r="Q69" s="59"/>
      <c r="R69" s="59"/>
      <c r="S69" s="59"/>
      <c r="T69" s="59"/>
    </row>
    <row r="70" spans="1:20" x14ac:dyDescent="0.2">
      <c r="A70" s="770"/>
      <c r="B70" s="770"/>
      <c r="C70" s="770"/>
      <c r="D70" s="770"/>
      <c r="E70" s="770"/>
      <c r="G70" s="770"/>
      <c r="H70" s="770"/>
    </row>
    <row r="71" spans="1:20" x14ac:dyDescent="0.2">
      <c r="A71" s="770"/>
      <c r="B71" s="770"/>
      <c r="C71" s="770"/>
      <c r="D71" s="770"/>
      <c r="E71" s="770"/>
      <c r="G71" s="770"/>
      <c r="H71" s="770"/>
    </row>
    <row r="72" spans="1:20" x14ac:dyDescent="0.2">
      <c r="A72" s="770"/>
      <c r="B72" s="770"/>
      <c r="C72" s="770"/>
      <c r="D72" s="770"/>
      <c r="E72" s="770"/>
      <c r="G72" s="770"/>
      <c r="H72" s="770"/>
    </row>
    <row r="73" spans="1:20" x14ac:dyDescent="0.2">
      <c r="A73" s="770"/>
      <c r="B73" s="770"/>
      <c r="C73" s="770"/>
      <c r="D73" s="770"/>
      <c r="E73" s="770"/>
      <c r="G73" s="770"/>
      <c r="H73" s="770"/>
    </row>
    <row r="75" spans="1:20" s="54" customFormat="1" x14ac:dyDescent="0.2">
      <c r="A75" s="59"/>
      <c r="B75" s="9"/>
      <c r="C75" s="9"/>
      <c r="D75" s="879"/>
      <c r="E75" s="9"/>
      <c r="F75" s="718"/>
      <c r="G75" s="9"/>
      <c r="H75" s="9"/>
      <c r="I75" s="9"/>
      <c r="K75" s="59"/>
      <c r="L75" s="59"/>
      <c r="M75" s="59"/>
      <c r="N75" s="59"/>
      <c r="O75" s="59"/>
      <c r="P75" s="59"/>
      <c r="Q75" s="59"/>
      <c r="R75" s="59"/>
      <c r="S75" s="59"/>
      <c r="T75" s="59"/>
    </row>
  </sheetData>
  <mergeCells count="73">
    <mergeCell ref="J57:J6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H69"/>
    <mergeCell ref="A52:H52"/>
    <mergeCell ref="A54:C55"/>
    <mergeCell ref="D54:D55"/>
    <mergeCell ref="E54:E55"/>
    <mergeCell ref="F54:F55"/>
    <mergeCell ref="G54:H54"/>
    <mergeCell ref="A56:C56"/>
    <mergeCell ref="A57:C57"/>
    <mergeCell ref="A50:H50"/>
    <mergeCell ref="A39:C39"/>
    <mergeCell ref="A40:C40"/>
    <mergeCell ref="A41:C41"/>
    <mergeCell ref="A42:C42"/>
    <mergeCell ref="A43:C43"/>
    <mergeCell ref="A44:C44"/>
    <mergeCell ref="A45:C45"/>
    <mergeCell ref="A46:B46"/>
    <mergeCell ref="A47:B47"/>
    <mergeCell ref="A48:B48"/>
    <mergeCell ref="A49:H49"/>
    <mergeCell ref="A31:H31"/>
    <mergeCell ref="A33:H33"/>
    <mergeCell ref="A35:H35"/>
    <mergeCell ref="A37:C38"/>
    <mergeCell ref="D37:D38"/>
    <mergeCell ref="E37:E38"/>
    <mergeCell ref="F37:F38"/>
    <mergeCell ref="G37:H37"/>
    <mergeCell ref="A32:H32"/>
    <mergeCell ref="A30:H30"/>
    <mergeCell ref="A19:C19"/>
    <mergeCell ref="A20:C20"/>
    <mergeCell ref="A21:C21"/>
    <mergeCell ref="A22:C22"/>
    <mergeCell ref="A23:C23"/>
    <mergeCell ref="A24:C24"/>
    <mergeCell ref="A25:C25"/>
    <mergeCell ref="B26:C26"/>
    <mergeCell ref="B27:C27"/>
    <mergeCell ref="A28:C28"/>
    <mergeCell ref="A29:H29"/>
    <mergeCell ref="A18:C18"/>
    <mergeCell ref="A6:C6"/>
    <mergeCell ref="A7:C7"/>
    <mergeCell ref="A8:C8"/>
    <mergeCell ref="A9:C9"/>
    <mergeCell ref="A11:C11"/>
    <mergeCell ref="A10:C10"/>
    <mergeCell ref="A12:C12"/>
    <mergeCell ref="A13:C13"/>
    <mergeCell ref="A14:C14"/>
    <mergeCell ref="A16:C16"/>
    <mergeCell ref="A17:C17"/>
    <mergeCell ref="A15:C15"/>
    <mergeCell ref="A1:I1"/>
    <mergeCell ref="D2:H2"/>
    <mergeCell ref="A3:C5"/>
    <mergeCell ref="D3:D5"/>
    <mergeCell ref="E3:E5"/>
    <mergeCell ref="F3:F5"/>
    <mergeCell ref="G3:H4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49"/>
  <sheetViews>
    <sheetView view="pageBreakPreview" zoomScale="84" zoomScaleNormal="73" zoomScaleSheetLayoutView="84" workbookViewId="0">
      <selection activeCell="G5" sqref="G5"/>
    </sheetView>
  </sheetViews>
  <sheetFormatPr defaultColWidth="9.140625" defaultRowHeight="12.75" x14ac:dyDescent="0.2"/>
  <cols>
    <col min="1" max="1" width="47.85546875" style="59" customWidth="1"/>
    <col min="2" max="2" width="16.140625" style="59" customWidth="1"/>
    <col min="3" max="3" width="17.140625" style="59" customWidth="1"/>
    <col min="4" max="4" width="18" style="59" customWidth="1"/>
    <col min="5" max="5" width="18.140625" style="59" customWidth="1"/>
    <col min="6" max="6" width="26.85546875" style="59" customWidth="1"/>
    <col min="7" max="7" width="26.28515625" style="59" customWidth="1"/>
    <col min="8" max="8" width="19.7109375" style="59" customWidth="1"/>
    <col min="9" max="16384" width="9.140625" style="59"/>
  </cols>
  <sheetData>
    <row r="1" spans="1:14" ht="24.75" customHeight="1" x14ac:dyDescent="0.3">
      <c r="A1" s="1041" t="s">
        <v>35</v>
      </c>
      <c r="B1" s="1041"/>
      <c r="C1" s="1041"/>
      <c r="D1" s="1041"/>
      <c r="E1" s="1041"/>
      <c r="F1" s="1041"/>
      <c r="G1" s="1041"/>
      <c r="H1" s="1041"/>
    </row>
    <row r="2" spans="1:14" ht="15.75" customHeight="1" thickBot="1" x14ac:dyDescent="0.25">
      <c r="A2" s="214"/>
      <c r="B2" s="214"/>
      <c r="C2" s="214"/>
      <c r="D2" s="214"/>
      <c r="E2" s="214"/>
      <c r="F2" s="214"/>
      <c r="H2" s="8"/>
    </row>
    <row r="3" spans="1:14" ht="60.75" customHeight="1" thickBot="1" x14ac:dyDescent="0.25">
      <c r="A3" s="934" t="s">
        <v>55</v>
      </c>
      <c r="B3" s="1042" t="s">
        <v>156</v>
      </c>
      <c r="C3" s="1044" t="s">
        <v>53</v>
      </c>
      <c r="D3" s="1045"/>
      <c r="E3" s="1045"/>
      <c r="F3" s="1046"/>
      <c r="G3" s="730" t="s">
        <v>545</v>
      </c>
      <c r="H3" s="116" t="s">
        <v>51</v>
      </c>
      <c r="M3" s="23"/>
    </row>
    <row r="4" spans="1:14" ht="59.25" customHeight="1" thickBot="1" x14ac:dyDescent="0.25">
      <c r="A4" s="935"/>
      <c r="B4" s="1043"/>
      <c r="C4" s="225" t="s">
        <v>551</v>
      </c>
      <c r="D4" s="116" t="s">
        <v>497</v>
      </c>
      <c r="E4" s="225" t="s">
        <v>552</v>
      </c>
      <c r="F4" s="116" t="s">
        <v>577</v>
      </c>
      <c r="G4" s="730" t="s">
        <v>552</v>
      </c>
      <c r="H4" s="226" t="s">
        <v>552</v>
      </c>
      <c r="I4" s="3"/>
      <c r="M4" s="122"/>
    </row>
    <row r="5" spans="1:14" ht="36.75" customHeight="1" x14ac:dyDescent="0.2">
      <c r="A5" s="218" t="s">
        <v>95</v>
      </c>
      <c r="B5" s="215" t="s">
        <v>25</v>
      </c>
      <c r="C5" s="723">
        <v>1139</v>
      </c>
      <c r="D5" s="727">
        <v>1290</v>
      </c>
      <c r="E5" s="723">
        <v>2718</v>
      </c>
      <c r="F5" s="413">
        <f>E5-C5</f>
        <v>1579</v>
      </c>
      <c r="G5" s="743">
        <v>858</v>
      </c>
      <c r="H5" s="723">
        <v>61900</v>
      </c>
      <c r="J5" s="228"/>
      <c r="K5" s="31"/>
      <c r="M5" s="122"/>
    </row>
    <row r="6" spans="1:14" ht="20.25" customHeight="1" thickBot="1" x14ac:dyDescent="0.25">
      <c r="A6" s="219" t="s">
        <v>28</v>
      </c>
      <c r="B6" s="216" t="s">
        <v>25</v>
      </c>
      <c r="C6" s="724">
        <v>820</v>
      </c>
      <c r="D6" s="722">
        <v>836</v>
      </c>
      <c r="E6" s="724">
        <v>2405</v>
      </c>
      <c r="F6" s="414">
        <f t="shared" ref="F6:F7" si="0">E6-C6</f>
        <v>1585</v>
      </c>
      <c r="G6" s="817">
        <v>459</v>
      </c>
      <c r="H6" s="724">
        <v>55800</v>
      </c>
      <c r="J6" s="228"/>
      <c r="K6" s="31"/>
      <c r="M6" s="122"/>
    </row>
    <row r="7" spans="1:14" ht="35.25" customHeight="1" thickBot="1" x14ac:dyDescent="0.25">
      <c r="A7" s="220" t="s">
        <v>34</v>
      </c>
      <c r="B7" s="217" t="s">
        <v>26</v>
      </c>
      <c r="C7" s="569">
        <v>0.7</v>
      </c>
      <c r="D7" s="571">
        <v>0.7</v>
      </c>
      <c r="E7" s="569">
        <v>2</v>
      </c>
      <c r="F7" s="419">
        <f t="shared" si="0"/>
        <v>1.3</v>
      </c>
      <c r="G7" s="569">
        <v>1.8</v>
      </c>
      <c r="H7" s="573">
        <v>3.8</v>
      </c>
      <c r="J7" s="228"/>
      <c r="K7" s="31"/>
      <c r="M7" s="122"/>
    </row>
    <row r="8" spans="1:14" ht="54.75" customHeight="1" thickBot="1" x14ac:dyDescent="0.25">
      <c r="A8" s="221" t="s">
        <v>187</v>
      </c>
      <c r="B8" s="217" t="s">
        <v>171</v>
      </c>
      <c r="C8" s="570">
        <v>2947</v>
      </c>
      <c r="D8" s="572">
        <v>2187</v>
      </c>
      <c r="E8" s="570">
        <v>2640</v>
      </c>
      <c r="F8" s="413">
        <f>E8-C8</f>
        <v>-307</v>
      </c>
      <c r="G8" s="572">
        <v>494</v>
      </c>
      <c r="H8" s="575">
        <v>64300</v>
      </c>
      <c r="J8" s="228"/>
      <c r="K8" s="31"/>
      <c r="M8" s="122"/>
    </row>
    <row r="9" spans="1:14" ht="43.5" customHeight="1" thickBot="1" x14ac:dyDescent="0.25">
      <c r="A9" s="222" t="s">
        <v>41</v>
      </c>
      <c r="B9" s="217" t="s">
        <v>25</v>
      </c>
      <c r="C9" s="569">
        <v>0.4</v>
      </c>
      <c r="D9" s="571">
        <v>0.6</v>
      </c>
      <c r="E9" s="569">
        <v>1</v>
      </c>
      <c r="F9" s="227">
        <f>E9-C9</f>
        <v>0.6</v>
      </c>
      <c r="G9" s="569">
        <v>0.6</v>
      </c>
      <c r="H9" s="574">
        <f>96.4/100</f>
        <v>0.96400000000000008</v>
      </c>
      <c r="I9" s="7"/>
      <c r="J9" s="229"/>
      <c r="K9" s="31"/>
    </row>
    <row r="10" spans="1:14" ht="33.75" hidden="1" thickBot="1" x14ac:dyDescent="0.25">
      <c r="A10" s="196" t="s">
        <v>98</v>
      </c>
      <c r="B10" s="197"/>
      <c r="C10" s="198"/>
      <c r="D10" s="223"/>
      <c r="E10" s="199"/>
      <c r="F10" s="200"/>
      <c r="G10" s="201"/>
      <c r="H10" s="202"/>
      <c r="J10" s="28"/>
    </row>
    <row r="11" spans="1:14" ht="16.5" hidden="1" customHeight="1" x14ac:dyDescent="0.2">
      <c r="A11" s="203" t="s">
        <v>99</v>
      </c>
      <c r="B11" s="204" t="s">
        <v>26</v>
      </c>
      <c r="C11" s="205">
        <v>21.5</v>
      </c>
      <c r="D11" s="1"/>
      <c r="E11" s="206">
        <v>29.4</v>
      </c>
      <c r="F11" s="205">
        <f>E11-C11</f>
        <v>7.8999999999999986</v>
      </c>
      <c r="G11" s="207"/>
      <c r="H11" s="208"/>
      <c r="J11" s="28"/>
    </row>
    <row r="12" spans="1:14" ht="16.5" hidden="1" customHeight="1" x14ac:dyDescent="0.2">
      <c r="A12" s="203" t="s">
        <v>100</v>
      </c>
      <c r="B12" s="204" t="s">
        <v>26</v>
      </c>
      <c r="C12" s="205">
        <v>69.2</v>
      </c>
      <c r="D12" s="1"/>
      <c r="E12" s="206">
        <v>64.7</v>
      </c>
      <c r="F12" s="205">
        <f>E12-C12</f>
        <v>-4.5</v>
      </c>
      <c r="G12" s="207"/>
      <c r="H12" s="208"/>
      <c r="J12" s="28"/>
    </row>
    <row r="13" spans="1:14" ht="17.25" hidden="1" thickBot="1" x14ac:dyDescent="0.25">
      <c r="A13" s="209" t="s">
        <v>101</v>
      </c>
      <c r="B13" s="210" t="s">
        <v>26</v>
      </c>
      <c r="C13" s="195">
        <v>9.3000000000000007</v>
      </c>
      <c r="D13" s="224"/>
      <c r="E13" s="211">
        <v>5.9</v>
      </c>
      <c r="F13" s="195">
        <f>E13-C13</f>
        <v>-3.4000000000000004</v>
      </c>
      <c r="G13" s="212"/>
      <c r="H13" s="213"/>
      <c r="J13" s="28"/>
    </row>
    <row r="14" spans="1:14" ht="15.75" x14ac:dyDescent="0.2">
      <c r="A14" s="918"/>
      <c r="B14" s="918"/>
      <c r="C14" s="918"/>
      <c r="D14" s="918"/>
      <c r="E14" s="918"/>
      <c r="F14" s="918"/>
      <c r="G14" s="918"/>
      <c r="H14" s="918"/>
    </row>
    <row r="15" spans="1:14" s="3" customFormat="1" ht="40.5" customHeight="1" x14ac:dyDescent="0.2">
      <c r="A15" s="63"/>
      <c r="B15" s="62"/>
      <c r="C15" s="62"/>
      <c r="D15" s="62"/>
      <c r="E15" s="62"/>
      <c r="F15" s="62"/>
      <c r="G15" s="62"/>
      <c r="H15" s="62"/>
      <c r="I15" s="62"/>
    </row>
    <row r="16" spans="1:14" s="3" customFormat="1" ht="19.5" customHeight="1" x14ac:dyDescent="0.25">
      <c r="A16" s="4"/>
      <c r="B16" s="64"/>
      <c r="C16" s="48"/>
      <c r="D16" s="48"/>
      <c r="E16" s="65"/>
      <c r="I16" s="431"/>
      <c r="J16" s="431"/>
      <c r="K16" s="431"/>
      <c r="L16" s="431"/>
      <c r="M16" s="431"/>
      <c r="N16" s="431"/>
    </row>
    <row r="17" spans="1:18" s="3" customFormat="1" ht="19.5" customHeight="1" x14ac:dyDescent="0.25">
      <c r="A17" s="4"/>
      <c r="B17" s="64"/>
      <c r="C17" s="48"/>
      <c r="D17" s="48"/>
      <c r="E17" s="65"/>
      <c r="I17" s="431"/>
      <c r="J17" s="431"/>
      <c r="K17" s="431"/>
      <c r="L17" s="431"/>
      <c r="M17" s="431"/>
      <c r="N17" s="431"/>
    </row>
    <row r="18" spans="1:18" s="3" customFormat="1" ht="21.75" customHeight="1" x14ac:dyDescent="0.25">
      <c r="A18" s="4"/>
      <c r="B18" s="64"/>
      <c r="C18" s="48"/>
      <c r="D18" s="48"/>
      <c r="E18" s="65"/>
      <c r="I18" s="431"/>
      <c r="J18" s="431"/>
      <c r="K18" s="431"/>
      <c r="L18" s="431"/>
      <c r="M18" s="431"/>
      <c r="N18" s="431"/>
    </row>
    <row r="19" spans="1:18" s="3" customFormat="1" ht="19.5" customHeight="1" x14ac:dyDescent="0.25">
      <c r="A19" s="4"/>
      <c r="B19" s="64"/>
      <c r="C19" s="48"/>
      <c r="D19" s="48"/>
      <c r="E19" s="65"/>
      <c r="I19" s="431"/>
      <c r="J19" s="431"/>
      <c r="K19" s="431"/>
      <c r="L19" s="431"/>
      <c r="M19" s="431"/>
      <c r="N19" s="431"/>
    </row>
    <row r="20" spans="1:18" s="3" customFormat="1" ht="19.5" customHeight="1" x14ac:dyDescent="0.25">
      <c r="A20" s="4"/>
      <c r="B20" s="64"/>
      <c r="C20" s="48"/>
      <c r="D20" s="48"/>
      <c r="E20" s="65"/>
      <c r="I20" s="431"/>
      <c r="J20" s="431"/>
      <c r="K20" s="431"/>
      <c r="L20" s="431"/>
      <c r="M20" s="431"/>
      <c r="N20" s="431"/>
    </row>
    <row r="21" spans="1:18" s="3" customFormat="1" ht="19.5" customHeight="1" x14ac:dyDescent="0.25">
      <c r="A21" s="4"/>
      <c r="B21" s="64"/>
      <c r="C21" s="48"/>
      <c r="D21" s="48"/>
      <c r="E21" s="65"/>
      <c r="I21" s="431"/>
      <c r="J21" s="431"/>
      <c r="K21" s="431"/>
      <c r="L21" s="431"/>
      <c r="M21" s="431"/>
      <c r="N21" s="431"/>
    </row>
    <row r="22" spans="1:18" s="3" customFormat="1" ht="19.5" customHeight="1" x14ac:dyDescent="0.25">
      <c r="A22" s="4"/>
      <c r="B22" s="64"/>
      <c r="C22" s="48"/>
      <c r="D22" s="48"/>
      <c r="E22" s="65"/>
      <c r="I22" s="431"/>
      <c r="J22" s="431"/>
      <c r="K22" s="431"/>
      <c r="L22" s="431"/>
      <c r="M22" s="431"/>
      <c r="N22" s="431"/>
      <c r="P22" s="19"/>
      <c r="Q22" s="33"/>
      <c r="R22" s="33"/>
    </row>
    <row r="23" spans="1:18" s="3" customFormat="1" ht="17.25" customHeight="1" x14ac:dyDescent="0.25">
      <c r="A23" s="4"/>
      <c r="B23" s="64"/>
      <c r="C23" s="48"/>
      <c r="D23" s="48"/>
      <c r="E23" s="65"/>
      <c r="I23" s="431"/>
      <c r="J23" s="431"/>
      <c r="K23" s="431"/>
      <c r="L23" s="431"/>
      <c r="M23" s="431"/>
      <c r="N23" s="431"/>
      <c r="P23" s="19"/>
      <c r="Q23" s="33"/>
      <c r="R23" s="33"/>
    </row>
    <row r="24" spans="1:18" ht="15.75" customHeight="1" x14ac:dyDescent="0.25">
      <c r="I24" s="431"/>
      <c r="J24" s="431"/>
      <c r="K24" s="431"/>
      <c r="L24" s="431"/>
      <c r="M24" s="431"/>
      <c r="N24" s="431"/>
      <c r="O24" s="3"/>
      <c r="P24" s="19"/>
      <c r="Q24" s="33"/>
      <c r="R24" s="33"/>
    </row>
    <row r="25" spans="1:18" ht="15.75" customHeight="1" x14ac:dyDescent="0.25">
      <c r="I25" s="431"/>
      <c r="J25" s="431"/>
      <c r="K25" s="431"/>
      <c r="L25" s="431"/>
      <c r="M25" s="431"/>
      <c r="N25" s="431"/>
      <c r="O25" s="3"/>
      <c r="P25" s="19"/>
      <c r="Q25" s="33"/>
      <c r="R25" s="33"/>
    </row>
    <row r="26" spans="1:18" ht="15.75" customHeight="1" x14ac:dyDescent="0.25">
      <c r="I26" s="431"/>
      <c r="J26" s="431"/>
      <c r="K26" s="431"/>
      <c r="L26" s="431"/>
      <c r="M26" s="431"/>
      <c r="N26" s="431"/>
      <c r="O26" s="3"/>
      <c r="P26" s="19"/>
      <c r="Q26" s="33"/>
      <c r="R26" s="33"/>
    </row>
    <row r="27" spans="1:18" x14ac:dyDescent="0.2">
      <c r="I27" s="123"/>
      <c r="J27" s="123"/>
      <c r="K27" s="123"/>
      <c r="L27" s="123"/>
      <c r="M27" s="123"/>
      <c r="N27" s="123"/>
      <c r="O27" s="3"/>
      <c r="P27" s="3"/>
      <c r="Q27" s="3"/>
      <c r="R27" s="3"/>
    </row>
    <row r="28" spans="1:18" x14ac:dyDescent="0.2">
      <c r="I28" s="123"/>
      <c r="J28" s="123"/>
      <c r="K28" s="123"/>
      <c r="L28" s="123"/>
      <c r="M28" s="123"/>
      <c r="N28" s="123"/>
      <c r="O28" s="3"/>
      <c r="P28" s="3"/>
      <c r="Q28" s="3"/>
      <c r="R28" s="3"/>
    </row>
    <row r="29" spans="1:18" ht="25.5" customHeight="1" x14ac:dyDescent="0.2">
      <c r="I29" s="123"/>
      <c r="J29" s="123"/>
      <c r="K29" s="123"/>
      <c r="L29" s="123"/>
      <c r="M29" s="123"/>
      <c r="N29" s="123"/>
      <c r="O29" s="3"/>
      <c r="P29" s="3"/>
      <c r="Q29" s="3"/>
      <c r="R29" s="3"/>
    </row>
    <row r="30" spans="1:18" x14ac:dyDescent="0.2">
      <c r="I30" s="123"/>
      <c r="J30" s="123"/>
      <c r="K30" s="123"/>
      <c r="L30" s="123"/>
      <c r="M30" s="123"/>
      <c r="N30" s="123"/>
      <c r="O30" s="3"/>
      <c r="P30" s="3"/>
      <c r="Q30" s="3"/>
      <c r="R30" s="3"/>
    </row>
    <row r="31" spans="1:18" x14ac:dyDescent="0.2">
      <c r="I31" s="123"/>
      <c r="J31" s="123"/>
      <c r="K31" s="123"/>
      <c r="L31" s="123"/>
      <c r="M31" s="123"/>
      <c r="N31" s="123"/>
      <c r="O31" s="3"/>
      <c r="P31" s="3"/>
      <c r="Q31" s="3"/>
      <c r="R31" s="3"/>
    </row>
    <row r="32" spans="1:18" ht="12.75" customHeight="1" x14ac:dyDescent="0.2">
      <c r="I32" s="431"/>
      <c r="J32" s="431"/>
      <c r="K32" s="431"/>
      <c r="L32" s="431"/>
      <c r="M32" s="431"/>
      <c r="N32" s="431"/>
      <c r="O32" s="3"/>
      <c r="P32" s="3"/>
      <c r="Q32" s="3"/>
      <c r="R32" s="3"/>
    </row>
    <row r="33" spans="9:18" ht="12.75" customHeight="1" x14ac:dyDescent="0.2">
      <c r="I33" s="431"/>
      <c r="J33" s="431"/>
      <c r="K33" s="431"/>
      <c r="L33" s="431"/>
      <c r="M33" s="431"/>
      <c r="N33" s="431"/>
      <c r="O33" s="3"/>
      <c r="P33" s="3"/>
      <c r="Q33" s="3"/>
      <c r="R33" s="3"/>
    </row>
    <row r="34" spans="9:18" ht="12.75" customHeight="1" x14ac:dyDescent="0.2">
      <c r="I34" s="431"/>
      <c r="J34" s="431"/>
      <c r="K34" s="431"/>
      <c r="L34" s="431"/>
      <c r="M34" s="431"/>
      <c r="N34" s="431"/>
      <c r="O34" s="3"/>
      <c r="P34" s="3"/>
      <c r="Q34" s="3"/>
      <c r="R34" s="3"/>
    </row>
    <row r="35" spans="9:18" ht="12.75" customHeight="1" x14ac:dyDescent="0.2">
      <c r="I35" s="431"/>
      <c r="J35" s="431"/>
      <c r="K35" s="431"/>
      <c r="L35" s="431"/>
      <c r="M35" s="431"/>
      <c r="N35" s="431"/>
      <c r="O35" s="3"/>
      <c r="P35" s="3"/>
      <c r="Q35" s="3"/>
      <c r="R35" s="3"/>
    </row>
    <row r="36" spans="9:18" ht="12.75" customHeight="1" x14ac:dyDescent="0.2">
      <c r="I36" s="431"/>
      <c r="J36" s="431"/>
      <c r="K36" s="431"/>
      <c r="L36" s="431"/>
      <c r="M36" s="431"/>
      <c r="N36" s="431"/>
      <c r="O36" s="3"/>
      <c r="P36" s="3"/>
      <c r="Q36" s="3"/>
      <c r="R36" s="3"/>
    </row>
    <row r="37" spans="9:18" ht="12.75" customHeight="1" x14ac:dyDescent="0.2">
      <c r="I37" s="431"/>
      <c r="J37" s="431"/>
      <c r="K37" s="431"/>
      <c r="L37" s="431"/>
      <c r="M37" s="431"/>
      <c r="N37" s="431"/>
      <c r="O37" s="3"/>
      <c r="P37" s="3"/>
      <c r="Q37" s="3"/>
      <c r="R37" s="3"/>
    </row>
    <row r="38" spans="9:18" ht="12.75" customHeight="1" x14ac:dyDescent="0.2">
      <c r="I38" s="431"/>
      <c r="J38" s="431"/>
      <c r="K38" s="431"/>
      <c r="L38" s="431"/>
      <c r="M38" s="431"/>
      <c r="N38" s="431"/>
      <c r="O38" s="3"/>
      <c r="P38" s="3"/>
      <c r="Q38" s="3"/>
      <c r="R38" s="3"/>
    </row>
    <row r="39" spans="9:18" ht="12.75" customHeight="1" x14ac:dyDescent="0.2">
      <c r="I39" s="431"/>
      <c r="J39" s="431"/>
      <c r="K39" s="431"/>
      <c r="L39" s="431"/>
      <c r="M39" s="431"/>
      <c r="N39" s="431"/>
      <c r="O39" s="3"/>
      <c r="P39" s="3"/>
      <c r="Q39" s="3"/>
      <c r="R39" s="3"/>
    </row>
    <row r="40" spans="9:18" ht="12.75" customHeight="1" x14ac:dyDescent="0.2">
      <c r="I40" s="431"/>
      <c r="J40" s="431"/>
      <c r="K40" s="431"/>
      <c r="L40" s="431"/>
      <c r="M40" s="431"/>
      <c r="N40" s="431"/>
      <c r="O40" s="3"/>
      <c r="P40" s="3"/>
      <c r="Q40" s="3"/>
      <c r="R40" s="3"/>
    </row>
    <row r="41" spans="9:18" ht="12.75" customHeight="1" x14ac:dyDescent="0.2">
      <c r="I41" s="431"/>
      <c r="J41" s="431"/>
      <c r="K41" s="431"/>
      <c r="L41" s="431"/>
      <c r="M41" s="431"/>
      <c r="N41" s="431"/>
      <c r="O41" s="3"/>
      <c r="P41" s="3"/>
      <c r="Q41" s="3"/>
      <c r="R41" s="3"/>
    </row>
    <row r="42" spans="9:18" ht="12.75" customHeight="1" x14ac:dyDescent="0.2">
      <c r="I42" s="431"/>
      <c r="J42" s="431"/>
      <c r="K42" s="431"/>
      <c r="L42" s="431"/>
      <c r="M42" s="431"/>
      <c r="N42" s="431"/>
      <c r="O42" s="3"/>
      <c r="P42" s="3"/>
      <c r="Q42" s="3"/>
      <c r="R42" s="3"/>
    </row>
    <row r="43" spans="9:18" ht="12.75" customHeight="1" x14ac:dyDescent="0.2">
      <c r="I43" s="432"/>
      <c r="J43" s="432"/>
      <c r="K43" s="432"/>
      <c r="L43" s="432"/>
      <c r="M43" s="432"/>
      <c r="N43" s="432"/>
      <c r="O43" s="3"/>
      <c r="P43" s="3"/>
      <c r="Q43" s="3"/>
      <c r="R43" s="3"/>
    </row>
    <row r="44" spans="9:18" ht="12.75" customHeight="1" x14ac:dyDescent="0.2">
      <c r="I44" s="432"/>
      <c r="J44" s="432"/>
      <c r="K44" s="432"/>
      <c r="L44" s="432"/>
      <c r="M44" s="432"/>
      <c r="N44" s="432"/>
      <c r="O44" s="3"/>
      <c r="P44" s="3"/>
      <c r="Q44" s="3"/>
      <c r="R44" s="3"/>
    </row>
    <row r="45" spans="9:18" ht="12.75" customHeight="1" x14ac:dyDescent="0.2">
      <c r="I45" s="432"/>
      <c r="J45" s="432"/>
      <c r="K45" s="432"/>
      <c r="L45" s="432"/>
      <c r="M45" s="432"/>
      <c r="N45" s="432"/>
      <c r="O45" s="3"/>
      <c r="P45" s="3"/>
      <c r="Q45" s="3"/>
      <c r="R45" s="3"/>
    </row>
    <row r="46" spans="9:18" ht="12.75" customHeight="1" x14ac:dyDescent="0.2">
      <c r="I46" s="432"/>
      <c r="J46" s="432"/>
      <c r="K46" s="432"/>
      <c r="L46" s="432"/>
      <c r="M46" s="432"/>
      <c r="N46" s="432"/>
      <c r="O46" s="3"/>
      <c r="P46" s="3"/>
      <c r="Q46" s="3"/>
      <c r="R46" s="3"/>
    </row>
    <row r="47" spans="9:18" ht="12.75" customHeight="1" x14ac:dyDescent="0.2">
      <c r="I47" s="432"/>
      <c r="J47" s="432"/>
      <c r="K47" s="432"/>
      <c r="L47" s="432"/>
      <c r="M47" s="432"/>
      <c r="N47" s="432"/>
      <c r="O47" s="3"/>
      <c r="P47" s="3"/>
      <c r="Q47" s="3"/>
      <c r="R47" s="3"/>
    </row>
    <row r="48" spans="9:18" ht="12.75" customHeight="1" x14ac:dyDescent="0.2">
      <c r="I48" s="432"/>
      <c r="J48" s="432"/>
      <c r="K48" s="432"/>
      <c r="L48" s="432"/>
      <c r="M48" s="432"/>
      <c r="N48" s="432"/>
      <c r="O48" s="3"/>
      <c r="P48" s="3"/>
      <c r="Q48" s="3"/>
      <c r="R48" s="3"/>
    </row>
    <row r="49" spans="9:18" ht="12.75" customHeight="1" x14ac:dyDescent="0.2">
      <c r="I49" s="432"/>
      <c r="J49" s="432"/>
      <c r="K49" s="432"/>
      <c r="L49" s="432"/>
      <c r="M49" s="432"/>
      <c r="N49" s="432"/>
      <c r="O49" s="3"/>
      <c r="P49" s="3"/>
      <c r="Q49" s="3"/>
      <c r="R49" s="3"/>
    </row>
  </sheetData>
  <mergeCells count="5"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N136"/>
  <sheetViews>
    <sheetView view="pageBreakPreview" zoomScale="71" zoomScaleNormal="80" zoomScaleSheetLayoutView="71" zoomScalePageLayoutView="80" workbookViewId="0">
      <selection activeCell="L127" sqref="L127"/>
    </sheetView>
  </sheetViews>
  <sheetFormatPr defaultColWidth="9.140625" defaultRowHeight="15.75" x14ac:dyDescent="0.25"/>
  <cols>
    <col min="1" max="1" width="18.28515625" style="3" customWidth="1"/>
    <col min="2" max="2" width="10" style="3" customWidth="1"/>
    <col min="3" max="3" width="14.7109375" style="3" customWidth="1"/>
    <col min="4" max="4" width="14" style="3" customWidth="1"/>
    <col min="5" max="5" width="11.7109375" style="3" customWidth="1"/>
    <col min="6" max="6" width="15.140625" style="3" customWidth="1"/>
    <col min="7" max="7" width="11.85546875" style="3" customWidth="1"/>
    <col min="8" max="8" width="11.140625" style="12" customWidth="1"/>
    <col min="9" max="9" width="14.5703125" style="12" bestFit="1" customWidth="1"/>
    <col min="10" max="10" width="13.7109375" style="12" customWidth="1"/>
    <col min="11" max="11" width="10.28515625" style="3" customWidth="1"/>
    <col min="12" max="12" width="9.140625" style="3"/>
    <col min="13" max="14" width="10" style="3" bestFit="1" customWidth="1"/>
    <col min="15" max="16384" width="9.140625" style="3"/>
  </cols>
  <sheetData>
    <row r="1" spans="1:13" ht="27.75" customHeight="1" thickBot="1" x14ac:dyDescent="0.3">
      <c r="A1" s="1053" t="s">
        <v>215</v>
      </c>
      <c r="B1" s="1053"/>
      <c r="C1" s="1053"/>
      <c r="D1" s="1053"/>
      <c r="E1" s="1053"/>
      <c r="F1" s="1053"/>
      <c r="G1" s="1053"/>
      <c r="H1" s="1053"/>
      <c r="I1" s="1053"/>
      <c r="J1" s="1053"/>
      <c r="K1" s="36"/>
      <c r="L1" s="18"/>
      <c r="M1" s="18"/>
    </row>
    <row r="2" spans="1:13" ht="22.5" customHeight="1" thickBot="1" x14ac:dyDescent="0.3">
      <c r="A2" s="1064"/>
      <c r="B2" s="1056" t="s">
        <v>146</v>
      </c>
      <c r="C2" s="1057"/>
      <c r="D2" s="1058"/>
      <c r="E2" s="1056" t="s">
        <v>51</v>
      </c>
      <c r="F2" s="1057"/>
      <c r="G2" s="1058"/>
      <c r="H2" s="1067" t="s">
        <v>22</v>
      </c>
      <c r="I2" s="1057"/>
      <c r="J2" s="1058"/>
      <c r="K2" s="16"/>
      <c r="L2" s="18"/>
      <c r="M2" s="18"/>
    </row>
    <row r="3" spans="1:13" ht="14.25" x14ac:dyDescent="0.2">
      <c r="A3" s="1065"/>
      <c r="B3" s="1068" t="s">
        <v>19</v>
      </c>
      <c r="C3" s="1069" t="s">
        <v>23</v>
      </c>
      <c r="D3" s="1054" t="s">
        <v>489</v>
      </c>
      <c r="E3" s="1059" t="s">
        <v>19</v>
      </c>
      <c r="F3" s="1061" t="s">
        <v>23</v>
      </c>
      <c r="G3" s="1063" t="s">
        <v>489</v>
      </c>
      <c r="H3" s="1070" t="s">
        <v>19</v>
      </c>
      <c r="I3" s="1069" t="s">
        <v>23</v>
      </c>
      <c r="J3" s="1054" t="s">
        <v>489</v>
      </c>
      <c r="K3" s="17"/>
      <c r="L3" s="17"/>
      <c r="M3" s="17"/>
    </row>
    <row r="4" spans="1:13" ht="50.25" customHeight="1" thickBot="1" x14ac:dyDescent="0.25">
      <c r="A4" s="1066"/>
      <c r="B4" s="1060"/>
      <c r="C4" s="1062"/>
      <c r="D4" s="1055"/>
      <c r="E4" s="1060"/>
      <c r="F4" s="1062"/>
      <c r="G4" s="1055"/>
      <c r="H4" s="1071"/>
      <c r="I4" s="1062"/>
      <c r="J4" s="1055"/>
      <c r="K4" s="17"/>
      <c r="L4" s="17"/>
      <c r="M4" s="17"/>
    </row>
    <row r="5" spans="1:13" ht="16.5" hidden="1" x14ac:dyDescent="0.25">
      <c r="A5" s="489" t="s">
        <v>9</v>
      </c>
      <c r="B5" s="256">
        <v>2679.4</v>
      </c>
      <c r="C5" s="257">
        <v>101.1</v>
      </c>
      <c r="D5" s="258">
        <v>101.1</v>
      </c>
      <c r="E5" s="256">
        <v>1662.34</v>
      </c>
      <c r="F5" s="259">
        <f>E5/1645.8*100</f>
        <v>101.00498237938996</v>
      </c>
      <c r="G5" s="260">
        <f t="shared" ref="G5:G10" si="0">E5/1645.8*100</f>
        <v>101.00498237938996</v>
      </c>
      <c r="H5" s="256">
        <v>1506.8</v>
      </c>
      <c r="I5" s="257">
        <v>102.2</v>
      </c>
      <c r="J5" s="258">
        <v>102.2</v>
      </c>
      <c r="K5" s="17"/>
      <c r="L5" s="17"/>
      <c r="M5" s="17"/>
    </row>
    <row r="6" spans="1:13" ht="16.5" hidden="1" x14ac:dyDescent="0.25">
      <c r="A6" s="490" t="s">
        <v>10</v>
      </c>
      <c r="B6" s="261">
        <v>2703.1</v>
      </c>
      <c r="C6" s="262">
        <v>100.9</v>
      </c>
      <c r="D6" s="263">
        <v>102</v>
      </c>
      <c r="E6" s="261">
        <v>1671.55</v>
      </c>
      <c r="F6" s="264">
        <f t="shared" ref="F6:F11" si="1">E6/E5*100</f>
        <v>100.55403828338368</v>
      </c>
      <c r="G6" s="265">
        <f t="shared" si="0"/>
        <v>101.56458864989671</v>
      </c>
      <c r="H6" s="261">
        <v>1524.3</v>
      </c>
      <c r="I6" s="262">
        <v>101.2</v>
      </c>
      <c r="J6" s="263">
        <v>103.4</v>
      </c>
      <c r="K6" s="17"/>
      <c r="L6" s="17"/>
      <c r="M6" s="17"/>
    </row>
    <row r="7" spans="1:13" ht="16.5" hidden="1" x14ac:dyDescent="0.25">
      <c r="A7" s="490" t="s">
        <v>11</v>
      </c>
      <c r="B7" s="261">
        <v>2800.3</v>
      </c>
      <c r="C7" s="262">
        <v>103.6</v>
      </c>
      <c r="D7" s="263">
        <v>105.6</v>
      </c>
      <c r="E7" s="261">
        <v>1684.83</v>
      </c>
      <c r="F7" s="264">
        <f t="shared" si="1"/>
        <v>100.79447219646435</v>
      </c>
      <c r="G7" s="265">
        <f t="shared" si="0"/>
        <v>102.37149106817354</v>
      </c>
      <c r="H7" s="261">
        <v>1542.5</v>
      </c>
      <c r="I7" s="262">
        <v>101.2</v>
      </c>
      <c r="J7" s="263">
        <v>104.7</v>
      </c>
      <c r="K7" s="17"/>
      <c r="L7" s="17"/>
      <c r="M7" s="17"/>
    </row>
    <row r="8" spans="1:13" ht="16.5" hidden="1" x14ac:dyDescent="0.25">
      <c r="A8" s="490" t="s">
        <v>12</v>
      </c>
      <c r="B8" s="261">
        <v>2903.6</v>
      </c>
      <c r="C8" s="262">
        <v>103.7</v>
      </c>
      <c r="D8" s="263">
        <v>109.5</v>
      </c>
      <c r="E8" s="261">
        <v>1703.7</v>
      </c>
      <c r="F8" s="264">
        <f t="shared" si="1"/>
        <v>101.11999430209578</v>
      </c>
      <c r="G8" s="265">
        <f t="shared" si="0"/>
        <v>103.51804593510757</v>
      </c>
      <c r="H8" s="261">
        <v>1555.4</v>
      </c>
      <c r="I8" s="262">
        <v>100.8</v>
      </c>
      <c r="J8" s="263">
        <v>105.5</v>
      </c>
      <c r="K8" s="17"/>
      <c r="L8" s="16"/>
      <c r="M8" s="16"/>
    </row>
    <row r="9" spans="1:13" ht="16.5" hidden="1" x14ac:dyDescent="0.25">
      <c r="A9" s="490" t="s">
        <v>13</v>
      </c>
      <c r="B9" s="261">
        <v>2944.1</v>
      </c>
      <c r="C9" s="262">
        <v>101.4</v>
      </c>
      <c r="D9" s="263">
        <v>111.1</v>
      </c>
      <c r="E9" s="261">
        <v>1752.4</v>
      </c>
      <c r="F9" s="264">
        <f t="shared" si="1"/>
        <v>102.85848447496626</v>
      </c>
      <c r="G9" s="265">
        <f t="shared" si="0"/>
        <v>106.47709320695104</v>
      </c>
      <c r="H9" s="261">
        <v>1589.8</v>
      </c>
      <c r="I9" s="262">
        <v>102.2</v>
      </c>
      <c r="J9" s="263">
        <v>107.9</v>
      </c>
      <c r="K9" s="11"/>
      <c r="L9" s="11"/>
      <c r="M9" s="11"/>
    </row>
    <row r="10" spans="1:13" ht="16.5" hidden="1" x14ac:dyDescent="0.25">
      <c r="A10" s="490" t="s">
        <v>14</v>
      </c>
      <c r="B10" s="261">
        <v>2989.1</v>
      </c>
      <c r="C10" s="262">
        <v>101.5</v>
      </c>
      <c r="D10" s="263">
        <v>112.8</v>
      </c>
      <c r="E10" s="261">
        <v>1769.4</v>
      </c>
      <c r="F10" s="264">
        <f t="shared" si="1"/>
        <v>100.97009815110705</v>
      </c>
      <c r="G10" s="265">
        <f t="shared" si="0"/>
        <v>107.5100255195042</v>
      </c>
      <c r="H10" s="261">
        <v>1666.3</v>
      </c>
      <c r="I10" s="262">
        <v>102.2</v>
      </c>
      <c r="J10" s="263">
        <v>113.1</v>
      </c>
      <c r="K10" s="11"/>
      <c r="L10" s="11"/>
      <c r="M10" s="11"/>
    </row>
    <row r="11" spans="1:13" ht="16.5" hidden="1" x14ac:dyDescent="0.25">
      <c r="A11" s="490" t="s">
        <v>69</v>
      </c>
      <c r="B11" s="261">
        <v>2970.1</v>
      </c>
      <c r="C11" s="262">
        <v>99.4</v>
      </c>
      <c r="D11" s="263">
        <v>112</v>
      </c>
      <c r="E11" s="261">
        <v>1775.6</v>
      </c>
      <c r="F11" s="264">
        <f t="shared" si="1"/>
        <v>100.35040126596586</v>
      </c>
      <c r="G11" s="265">
        <f>E11/1645.8*100</f>
        <v>107.88674200996475</v>
      </c>
      <c r="H11" s="261">
        <v>1726.5</v>
      </c>
      <c r="I11" s="264">
        <f t="shared" ref="I11:I17" si="2">H11/H10*100</f>
        <v>103.61279481485927</v>
      </c>
      <c r="J11" s="265">
        <f>H11/1473.8*100</f>
        <v>117.14615280227983</v>
      </c>
      <c r="K11" s="11"/>
      <c r="L11" s="11"/>
      <c r="M11" s="11"/>
    </row>
    <row r="12" spans="1:13" ht="16.5" hidden="1" x14ac:dyDescent="0.25">
      <c r="A12" s="490" t="s">
        <v>74</v>
      </c>
      <c r="B12" s="261">
        <v>2889.4</v>
      </c>
      <c r="C12" s="264">
        <f t="shared" ref="C12:C17" si="3">B12/B11*100</f>
        <v>97.282919767011222</v>
      </c>
      <c r="D12" s="266">
        <f>B12/2650.25*100</f>
        <v>109.0236770116027</v>
      </c>
      <c r="E12" s="261">
        <v>1783.1</v>
      </c>
      <c r="F12" s="264">
        <f t="shared" ref="F12:F17" si="4">E12/E11*100</f>
        <v>100.42239243072764</v>
      </c>
      <c r="G12" s="265">
        <f>E12/1645.8*100</f>
        <v>108.3424474419735</v>
      </c>
      <c r="H12" s="261">
        <v>1656.9</v>
      </c>
      <c r="I12" s="264">
        <f t="shared" si="2"/>
        <v>95.968722849695922</v>
      </c>
      <c r="J12" s="265">
        <f>H12/1473.8*100</f>
        <v>112.42366671190123</v>
      </c>
      <c r="K12" s="11"/>
      <c r="L12" s="11"/>
      <c r="M12" s="11"/>
    </row>
    <row r="13" spans="1:13" ht="16.5" hidden="1" x14ac:dyDescent="0.25">
      <c r="A13" s="267" t="s">
        <v>80</v>
      </c>
      <c r="B13" s="268">
        <v>2726.8</v>
      </c>
      <c r="C13" s="269">
        <f t="shared" si="3"/>
        <v>94.372534090122514</v>
      </c>
      <c r="D13" s="270">
        <f>B13/2650.25*100</f>
        <v>102.88840675407982</v>
      </c>
      <c r="E13" s="268">
        <v>1718.9</v>
      </c>
      <c r="F13" s="269">
        <f t="shared" si="4"/>
        <v>96.399528910324733</v>
      </c>
      <c r="G13" s="271">
        <f>E13/1645.8*100</f>
        <v>104.44160894397862</v>
      </c>
      <c r="H13" s="268">
        <v>1640.4</v>
      </c>
      <c r="I13" s="269">
        <f t="shared" si="2"/>
        <v>99.004164403403948</v>
      </c>
      <c r="J13" s="271">
        <f>H13/1473.8*100</f>
        <v>111.30411181978559</v>
      </c>
      <c r="K13" s="11"/>
      <c r="L13" s="11"/>
      <c r="M13" s="11"/>
    </row>
    <row r="14" spans="1:13" ht="16.5" hidden="1" x14ac:dyDescent="0.25">
      <c r="A14" s="267" t="s">
        <v>81</v>
      </c>
      <c r="B14" s="268">
        <v>2842.3</v>
      </c>
      <c r="C14" s="269">
        <f t="shared" si="3"/>
        <v>104.23573419392696</v>
      </c>
      <c r="D14" s="270">
        <f>B14/2650.25*100</f>
        <v>107.24648618054901</v>
      </c>
      <c r="E14" s="268">
        <v>1788.9</v>
      </c>
      <c r="F14" s="269">
        <f t="shared" si="4"/>
        <v>104.07237186572809</v>
      </c>
      <c r="G14" s="271">
        <f>E14/1645.8*100</f>
        <v>108.69485964272695</v>
      </c>
      <c r="H14" s="268">
        <v>1706.3</v>
      </c>
      <c r="I14" s="269">
        <f t="shared" si="2"/>
        <v>104.01731285052425</v>
      </c>
      <c r="J14" s="271">
        <f>H14/1473.8*100</f>
        <v>115.77554620708372</v>
      </c>
      <c r="K14" s="11"/>
      <c r="L14" s="11"/>
      <c r="M14" s="11"/>
    </row>
    <row r="15" spans="1:13" ht="17.25" hidden="1" thickBot="1" x14ac:dyDescent="0.3">
      <c r="A15" s="267" t="s">
        <v>85</v>
      </c>
      <c r="B15" s="268">
        <v>2955.4</v>
      </c>
      <c r="C15" s="269">
        <f t="shared" si="3"/>
        <v>103.97917179748795</v>
      </c>
      <c r="D15" s="270">
        <f>B15/2650.25*100</f>
        <v>111.51400811244223</v>
      </c>
      <c r="E15" s="268">
        <v>1847.5</v>
      </c>
      <c r="F15" s="269">
        <f t="shared" si="4"/>
        <v>103.27575605120465</v>
      </c>
      <c r="G15" s="271">
        <f>E15/1645.8*100</f>
        <v>112.25543808482198</v>
      </c>
      <c r="H15" s="268">
        <v>1754.5</v>
      </c>
      <c r="I15" s="269">
        <f t="shared" si="2"/>
        <v>102.82482564613491</v>
      </c>
      <c r="J15" s="271">
        <f>H15/1473.8*100</f>
        <v>119.04600352829422</v>
      </c>
      <c r="K15" s="11"/>
      <c r="L15" s="11"/>
      <c r="M15" s="11"/>
    </row>
    <row r="16" spans="1:13" ht="16.5" hidden="1" x14ac:dyDescent="0.25">
      <c r="A16" s="272" t="s">
        <v>87</v>
      </c>
      <c r="B16" s="256">
        <v>3026.4</v>
      </c>
      <c r="C16" s="259">
        <f t="shared" si="3"/>
        <v>102.40238208025987</v>
      </c>
      <c r="D16" s="273">
        <f>B16/B16*100</f>
        <v>100</v>
      </c>
      <c r="E16" s="274">
        <v>1922.04</v>
      </c>
      <c r="F16" s="259">
        <f t="shared" si="4"/>
        <v>104.03464140730716</v>
      </c>
      <c r="G16" s="260">
        <f>E16/E16*100</f>
        <v>100</v>
      </c>
      <c r="H16" s="274">
        <v>1802</v>
      </c>
      <c r="I16" s="259">
        <f t="shared" si="2"/>
        <v>102.70732402393845</v>
      </c>
      <c r="J16" s="260">
        <f>H16/H16*100</f>
        <v>100</v>
      </c>
      <c r="K16" s="11"/>
      <c r="L16" s="11"/>
      <c r="M16" s="11"/>
    </row>
    <row r="17" spans="1:13" ht="16.5" hidden="1" x14ac:dyDescent="0.25">
      <c r="A17" s="275" t="s">
        <v>9</v>
      </c>
      <c r="B17" s="276">
        <v>3049.23</v>
      </c>
      <c r="C17" s="269">
        <f t="shared" si="3"/>
        <v>100.75436161776368</v>
      </c>
      <c r="D17" s="270">
        <f>B17/B16*100</f>
        <v>100.75436161776368</v>
      </c>
      <c r="E17" s="276">
        <v>2038.6</v>
      </c>
      <c r="F17" s="269">
        <f t="shared" si="4"/>
        <v>106.06438991904434</v>
      </c>
      <c r="G17" s="271">
        <f>E17/1922*100</f>
        <v>106.06659729448491</v>
      </c>
      <c r="H17" s="276">
        <v>1880</v>
      </c>
      <c r="I17" s="269">
        <f t="shared" si="2"/>
        <v>104.32852386237515</v>
      </c>
      <c r="J17" s="271">
        <f>H17/1802*100</f>
        <v>104.32852386237515</v>
      </c>
      <c r="K17" s="11"/>
      <c r="L17" s="11"/>
      <c r="M17" s="11"/>
    </row>
    <row r="18" spans="1:13" ht="16.5" hidden="1" x14ac:dyDescent="0.25">
      <c r="A18" s="275" t="s">
        <v>10</v>
      </c>
      <c r="B18" s="276">
        <v>3222.24</v>
      </c>
      <c r="C18" s="269">
        <f t="shared" ref="C18:C23" si="5">B18/B17*100</f>
        <v>105.67389144144586</v>
      </c>
      <c r="D18" s="270">
        <f>B18/B16*100</f>
        <v>106.4710547184774</v>
      </c>
      <c r="E18" s="276">
        <v>2109.6</v>
      </c>
      <c r="F18" s="269">
        <f t="shared" ref="F18:F23" si="6">E18/E17*100</f>
        <v>103.48278230157952</v>
      </c>
      <c r="G18" s="271">
        <f>E18/E16*100</f>
        <v>109.75838171942311</v>
      </c>
      <c r="H18" s="276">
        <v>1941</v>
      </c>
      <c r="I18" s="269">
        <f t="shared" ref="I18:I23" si="7">H18/H17*100</f>
        <v>103.24468085106382</v>
      </c>
      <c r="J18" s="271">
        <f>H18/H16*100</f>
        <v>107.71365149833518</v>
      </c>
      <c r="K18" s="11"/>
      <c r="L18" s="11"/>
      <c r="M18" s="11"/>
    </row>
    <row r="19" spans="1:13" ht="16.5" hidden="1" x14ac:dyDescent="0.25">
      <c r="A19" s="275" t="s">
        <v>11</v>
      </c>
      <c r="B19" s="276">
        <v>3317.51</v>
      </c>
      <c r="C19" s="269">
        <f t="shared" si="5"/>
        <v>102.95663885992354</v>
      </c>
      <c r="D19" s="270">
        <f>B19/B16*100</f>
        <v>109.61901929685436</v>
      </c>
      <c r="E19" s="276">
        <v>2179.4</v>
      </c>
      <c r="F19" s="269">
        <f t="shared" si="6"/>
        <v>103.3086841107319</v>
      </c>
      <c r="G19" s="271">
        <f>E19/E16*100</f>
        <v>113.38993985557013</v>
      </c>
      <c r="H19" s="276">
        <v>1993.5</v>
      </c>
      <c r="I19" s="269">
        <f t="shared" si="7"/>
        <v>102.7047913446677</v>
      </c>
      <c r="J19" s="271">
        <f>H19/H16*100</f>
        <v>110.62708102108768</v>
      </c>
      <c r="K19" s="11"/>
      <c r="L19" s="11"/>
      <c r="M19" s="11"/>
    </row>
    <row r="20" spans="1:13" ht="16.5" hidden="1" x14ac:dyDescent="0.25">
      <c r="A20" s="277" t="s">
        <v>12</v>
      </c>
      <c r="B20" s="276">
        <v>3437.04</v>
      </c>
      <c r="C20" s="269">
        <f t="shared" si="5"/>
        <v>103.60300345741234</v>
      </c>
      <c r="D20" s="270">
        <f>B20/B16*100</f>
        <v>113.56859635210151</v>
      </c>
      <c r="E20" s="276">
        <v>2274.83</v>
      </c>
      <c r="F20" s="269">
        <f t="shared" si="6"/>
        <v>104.37872809030007</v>
      </c>
      <c r="G20" s="271">
        <f>E20/E16*100</f>
        <v>118.35497700360034</v>
      </c>
      <c r="H20" s="268">
        <v>2070.3000000000002</v>
      </c>
      <c r="I20" s="269">
        <f t="shared" si="7"/>
        <v>103.85252069224981</v>
      </c>
      <c r="J20" s="271">
        <f>H20/H16*100</f>
        <v>114.88901220865706</v>
      </c>
      <c r="K20" s="11"/>
      <c r="L20" s="11"/>
      <c r="M20" s="11"/>
    </row>
    <row r="21" spans="1:13" ht="16.5" hidden="1" x14ac:dyDescent="0.25">
      <c r="A21" s="278" t="s">
        <v>13</v>
      </c>
      <c r="B21" s="279">
        <v>3674.67</v>
      </c>
      <c r="C21" s="264">
        <f t="shared" si="5"/>
        <v>106.91379791913972</v>
      </c>
      <c r="D21" s="266">
        <f>B21/B16*100</f>
        <v>121.42049960348929</v>
      </c>
      <c r="E21" s="279">
        <v>2357.1</v>
      </c>
      <c r="F21" s="264">
        <f t="shared" si="6"/>
        <v>103.61653398275914</v>
      </c>
      <c r="G21" s="265">
        <f>E21/E16*100</f>
        <v>122.63532496722232</v>
      </c>
      <c r="H21" s="261">
        <v>2155.1999999999998</v>
      </c>
      <c r="I21" s="264">
        <f t="shared" si="7"/>
        <v>104.10085494855817</v>
      </c>
      <c r="J21" s="265">
        <f>H21/H16*100</f>
        <v>119.60044395116536</v>
      </c>
      <c r="K21" s="11"/>
      <c r="L21" s="11"/>
      <c r="M21" s="11"/>
    </row>
    <row r="22" spans="1:13" ht="16.5" hidden="1" x14ac:dyDescent="0.25">
      <c r="A22" s="277" t="s">
        <v>14</v>
      </c>
      <c r="B22" s="276">
        <v>3705.87</v>
      </c>
      <c r="C22" s="269">
        <f t="shared" si="5"/>
        <v>100.84905583358506</v>
      </c>
      <c r="D22" s="270">
        <f>B22/B16*100</f>
        <v>122.45142743854083</v>
      </c>
      <c r="E22" s="276">
        <v>2355.83</v>
      </c>
      <c r="F22" s="269">
        <f t="shared" si="6"/>
        <v>99.946120232489079</v>
      </c>
      <c r="G22" s="271">
        <f>E22/E16*100</f>
        <v>122.56924933924371</v>
      </c>
      <c r="H22" s="268">
        <v>2173.9</v>
      </c>
      <c r="I22" s="269">
        <f t="shared" si="7"/>
        <v>100.86766889383819</v>
      </c>
      <c r="J22" s="271">
        <f>H22/H16*100</f>
        <v>120.63817980022198</v>
      </c>
      <c r="K22" s="11"/>
      <c r="L22" s="11"/>
      <c r="M22" s="11"/>
    </row>
    <row r="23" spans="1:13" ht="16.5" hidden="1" x14ac:dyDescent="0.25">
      <c r="A23" s="277" t="s">
        <v>69</v>
      </c>
      <c r="B23" s="276">
        <v>3734.85</v>
      </c>
      <c r="C23" s="269">
        <f t="shared" si="5"/>
        <v>100.78200260667536</v>
      </c>
      <c r="D23" s="270">
        <f>B23/B16*100</f>
        <v>123.40900079302139</v>
      </c>
      <c r="E23" s="276">
        <v>2382.3000000000002</v>
      </c>
      <c r="F23" s="269">
        <f t="shared" si="6"/>
        <v>101.12359550561798</v>
      </c>
      <c r="G23" s="271">
        <f>E23/E16*100</f>
        <v>123.94643191608917</v>
      </c>
      <c r="H23" s="268">
        <v>2147.4</v>
      </c>
      <c r="I23" s="269">
        <f t="shared" si="7"/>
        <v>98.780992685956122</v>
      </c>
      <c r="J23" s="271">
        <f>H23/H16*100</f>
        <v>119.16759156492786</v>
      </c>
      <c r="K23" s="11"/>
      <c r="L23" s="11"/>
      <c r="M23" s="11"/>
    </row>
    <row r="24" spans="1:13" ht="16.5" hidden="1" x14ac:dyDescent="0.25">
      <c r="A24" s="277" t="s">
        <v>74</v>
      </c>
      <c r="B24" s="279">
        <v>3311.01</v>
      </c>
      <c r="C24" s="264">
        <f t="shared" ref="C24:C31" si="8">B24/B23*100</f>
        <v>88.651753082453126</v>
      </c>
      <c r="D24" s="266">
        <f>B24/B16*100</f>
        <v>109.40424266455196</v>
      </c>
      <c r="E24" s="279">
        <v>2262.54</v>
      </c>
      <c r="F24" s="264">
        <f t="shared" ref="F24:F34" si="9">E24/E23*100</f>
        <v>94.972925324266456</v>
      </c>
      <c r="G24" s="265">
        <f>E24/E16*100</f>
        <v>117.71555222576013</v>
      </c>
      <c r="H24" s="261">
        <v>2068.1</v>
      </c>
      <c r="I24" s="264">
        <f t="shared" ref="I24:I31" si="10">H24/H23*100</f>
        <v>96.307162149576214</v>
      </c>
      <c r="J24" s="265">
        <f>H24/H16*100</f>
        <v>114.76692563817979</v>
      </c>
      <c r="K24" s="11"/>
      <c r="L24" s="11"/>
      <c r="M24" s="11"/>
    </row>
    <row r="25" spans="1:13" ht="16.5" hidden="1" x14ac:dyDescent="0.25">
      <c r="A25" s="277" t="s">
        <v>80</v>
      </c>
      <c r="B25" s="276">
        <v>3270.26</v>
      </c>
      <c r="C25" s="269">
        <f t="shared" si="8"/>
        <v>98.769257718943777</v>
      </c>
      <c r="D25" s="270">
        <f>B25/B16*100</f>
        <v>108.05775839280993</v>
      </c>
      <c r="E25" s="276">
        <v>2196.8000000000002</v>
      </c>
      <c r="F25" s="269">
        <f t="shared" si="9"/>
        <v>97.094416010324693</v>
      </c>
      <c r="G25" s="271">
        <f>E25/E16*100</f>
        <v>114.29522798693057</v>
      </c>
      <c r="H25" s="268">
        <v>2037.8</v>
      </c>
      <c r="I25" s="269">
        <f t="shared" si="10"/>
        <v>98.534887094434509</v>
      </c>
      <c r="J25" s="271">
        <f>H25/H16*100</f>
        <v>113.08546059933407</v>
      </c>
      <c r="K25" s="11"/>
      <c r="L25" s="11"/>
      <c r="M25" s="11"/>
    </row>
    <row r="26" spans="1:13" ht="16.5" hidden="1" x14ac:dyDescent="0.25">
      <c r="A26" s="277" t="s">
        <v>81</v>
      </c>
      <c r="B26" s="276">
        <v>3404.45</v>
      </c>
      <c r="C26" s="269">
        <f t="shared" si="8"/>
        <v>104.10334346504557</v>
      </c>
      <c r="D26" s="270">
        <f>B26/B16*100</f>
        <v>112.49173936029607</v>
      </c>
      <c r="E26" s="276">
        <v>2201.81</v>
      </c>
      <c r="F26" s="269">
        <f t="shared" si="9"/>
        <v>100.22805899490166</v>
      </c>
      <c r="G26" s="271">
        <f>E26/E16*100</f>
        <v>114.55588853509812</v>
      </c>
      <c r="H26" s="268">
        <v>2066.8000000000002</v>
      </c>
      <c r="I26" s="269">
        <f t="shared" si="10"/>
        <v>101.42310334674652</v>
      </c>
      <c r="J26" s="271">
        <f>H26/H16*100</f>
        <v>114.69478357380689</v>
      </c>
      <c r="K26" s="11"/>
      <c r="L26" s="11"/>
      <c r="M26" s="11"/>
    </row>
    <row r="27" spans="1:13" ht="17.25" hidden="1" thickBot="1" x14ac:dyDescent="0.3">
      <c r="A27" s="277" t="s">
        <v>85</v>
      </c>
      <c r="B27" s="276">
        <v>3476.63</v>
      </c>
      <c r="C27" s="269">
        <f>B27/B26*100</f>
        <v>102.12016625299241</v>
      </c>
      <c r="D27" s="270">
        <f>B27/B16*100</f>
        <v>114.87675125561722</v>
      </c>
      <c r="E27" s="276">
        <v>2225.09</v>
      </c>
      <c r="F27" s="269">
        <f>E27/E26*100</f>
        <v>101.05731193881398</v>
      </c>
      <c r="G27" s="271">
        <f>E27/E16*100</f>
        <v>115.76710162119417</v>
      </c>
      <c r="H27" s="268">
        <v>2093.5</v>
      </c>
      <c r="I27" s="269">
        <f>H27/H26*100</f>
        <v>101.2918521385717</v>
      </c>
      <c r="J27" s="271">
        <f>H27/H16*100</f>
        <v>116.1764705882353</v>
      </c>
      <c r="K27" s="11"/>
      <c r="L27" s="11"/>
      <c r="M27" s="11"/>
    </row>
    <row r="28" spans="1:13" ht="16.5" hidden="1" x14ac:dyDescent="0.25">
      <c r="A28" s="280" t="s">
        <v>94</v>
      </c>
      <c r="B28" s="274">
        <v>3437.58</v>
      </c>
      <c r="C28" s="259">
        <f>B28/B27*100</f>
        <v>98.876785852966805</v>
      </c>
      <c r="D28" s="260">
        <v>120.1</v>
      </c>
      <c r="E28" s="281">
        <v>2241.8000000000002</v>
      </c>
      <c r="F28" s="259">
        <f>E28/E27*100</f>
        <v>100.75098085920121</v>
      </c>
      <c r="G28" s="282">
        <f>E28/E16*100</f>
        <v>116.63649039562134</v>
      </c>
      <c r="H28" s="283">
        <v>2116.4</v>
      </c>
      <c r="I28" s="259">
        <f>H28/H27*100</f>
        <v>101.09386195366612</v>
      </c>
      <c r="J28" s="260">
        <f>H28/H16*100</f>
        <v>117.44728079911211</v>
      </c>
      <c r="K28" s="11"/>
      <c r="L28" s="11"/>
      <c r="M28" s="11"/>
    </row>
    <row r="29" spans="1:13" ht="16.5" hidden="1" x14ac:dyDescent="0.25">
      <c r="A29" s="284" t="s">
        <v>9</v>
      </c>
      <c r="B29" s="279">
        <v>3458.68</v>
      </c>
      <c r="C29" s="264">
        <f>B29/B28*100</f>
        <v>100.61380389692749</v>
      </c>
      <c r="D29" s="265">
        <f t="shared" ref="D29:D34" si="11">B29/B$28*100</f>
        <v>100.61380389692749</v>
      </c>
      <c r="E29" s="285">
        <v>2295.15</v>
      </c>
      <c r="F29" s="264">
        <f>E29/E28*100</f>
        <v>102.37978410206084</v>
      </c>
      <c r="G29" s="286">
        <f t="shared" ref="G29:G34" si="12">E29/E$28*100</f>
        <v>102.37978410206084</v>
      </c>
      <c r="H29" s="261">
        <v>2159.42</v>
      </c>
      <c r="I29" s="264">
        <f>H29/H28*100</f>
        <v>102.03269703269704</v>
      </c>
      <c r="J29" s="265">
        <f t="shared" ref="J29:J34" si="13">H29/H$28*100</f>
        <v>102.03269703269704</v>
      </c>
      <c r="K29" s="11"/>
      <c r="L29" s="11"/>
      <c r="M29" s="11"/>
    </row>
    <row r="30" spans="1:13" ht="16.5" hidden="1" x14ac:dyDescent="0.25">
      <c r="A30" s="284" t="s">
        <v>10</v>
      </c>
      <c r="B30" s="279">
        <v>3610.8</v>
      </c>
      <c r="C30" s="264">
        <f t="shared" si="8"/>
        <v>104.39820972162792</v>
      </c>
      <c r="D30" s="265">
        <f t="shared" si="11"/>
        <v>105.0390100012218</v>
      </c>
      <c r="E30" s="285">
        <v>2360.09</v>
      </c>
      <c r="F30" s="264">
        <f t="shared" si="9"/>
        <v>102.82944469860358</v>
      </c>
      <c r="G30" s="286">
        <f t="shared" si="12"/>
        <v>105.27656347577839</v>
      </c>
      <c r="H30" s="261">
        <v>2190.87</v>
      </c>
      <c r="I30" s="264">
        <f t="shared" si="10"/>
        <v>101.45640959146436</v>
      </c>
      <c r="J30" s="265">
        <f t="shared" si="13"/>
        <v>103.51871101871102</v>
      </c>
      <c r="K30" s="11"/>
      <c r="L30" s="11"/>
      <c r="M30" s="11"/>
    </row>
    <row r="31" spans="1:13" ht="16.5" hidden="1" x14ac:dyDescent="0.25">
      <c r="A31" s="284" t="s">
        <v>11</v>
      </c>
      <c r="B31" s="279">
        <v>3757.48</v>
      </c>
      <c r="C31" s="264">
        <f t="shared" si="8"/>
        <v>104.06225767143016</v>
      </c>
      <c r="D31" s="265">
        <f t="shared" si="11"/>
        <v>109.30596524299072</v>
      </c>
      <c r="E31" s="285">
        <v>2423.02</v>
      </c>
      <c r="F31" s="264">
        <f t="shared" si="9"/>
        <v>102.66642373807777</v>
      </c>
      <c r="G31" s="286">
        <f t="shared" si="12"/>
        <v>108.08368275492906</v>
      </c>
      <c r="H31" s="261">
        <v>2204.0500000000002</v>
      </c>
      <c r="I31" s="264">
        <f t="shared" si="10"/>
        <v>100.60158749720432</v>
      </c>
      <c r="J31" s="265">
        <f t="shared" si="13"/>
        <v>104.14146664146664</v>
      </c>
      <c r="K31" s="11"/>
      <c r="L31" s="11"/>
      <c r="M31" s="11"/>
    </row>
    <row r="32" spans="1:13" ht="16.5" hidden="1" x14ac:dyDescent="0.25">
      <c r="A32" s="284" t="s">
        <v>12</v>
      </c>
      <c r="B32" s="279">
        <v>3814.09</v>
      </c>
      <c r="C32" s="264">
        <f t="shared" ref="C32:C37" si="14">B32/B31*100</f>
        <v>101.50659484548154</v>
      </c>
      <c r="D32" s="265">
        <f t="shared" si="11"/>
        <v>110.95276328114548</v>
      </c>
      <c r="E32" s="285">
        <v>2406.36</v>
      </c>
      <c r="F32" s="264">
        <f t="shared" si="9"/>
        <v>99.312428291966228</v>
      </c>
      <c r="G32" s="286">
        <f t="shared" si="12"/>
        <v>107.34052993130521</v>
      </c>
      <c r="H32" s="261">
        <v>2212.92</v>
      </c>
      <c r="I32" s="264">
        <f t="shared" ref="I32:I37" si="15">H32/H31*100</f>
        <v>100.40244096095823</v>
      </c>
      <c r="J32" s="265">
        <f t="shared" si="13"/>
        <v>104.56057456057455</v>
      </c>
      <c r="K32" s="11"/>
      <c r="L32" s="11"/>
      <c r="M32" s="11"/>
    </row>
    <row r="33" spans="1:13" ht="16.5" hidden="1" x14ac:dyDescent="0.25">
      <c r="A33" s="287" t="s">
        <v>13</v>
      </c>
      <c r="B33" s="276">
        <v>3947.2</v>
      </c>
      <c r="C33" s="269">
        <f t="shared" si="14"/>
        <v>103.48995435346306</v>
      </c>
      <c r="D33" s="271">
        <f t="shared" si="11"/>
        <v>114.82496407356338</v>
      </c>
      <c r="E33" s="288">
        <v>2406.1</v>
      </c>
      <c r="F33" s="289">
        <f t="shared" si="9"/>
        <v>99.989195299123978</v>
      </c>
      <c r="G33" s="290">
        <f t="shared" si="12"/>
        <v>107.32893210812739</v>
      </c>
      <c r="H33" s="291">
        <v>2240.4</v>
      </c>
      <c r="I33" s="269">
        <f t="shared" si="15"/>
        <v>101.2417981671276</v>
      </c>
      <c r="J33" s="271">
        <f t="shared" si="13"/>
        <v>105.85900585900585</v>
      </c>
      <c r="K33" s="11"/>
      <c r="L33" s="11"/>
      <c r="M33" s="11"/>
    </row>
    <row r="34" spans="1:13" ht="16.5" hidden="1" x14ac:dyDescent="0.25">
      <c r="A34" s="284" t="s">
        <v>14</v>
      </c>
      <c r="B34" s="279">
        <v>3926.3</v>
      </c>
      <c r="C34" s="264">
        <f t="shared" si="14"/>
        <v>99.470510741791657</v>
      </c>
      <c r="D34" s="265">
        <f t="shared" si="11"/>
        <v>114.21697822305228</v>
      </c>
      <c r="E34" s="285">
        <v>2410.9299999999998</v>
      </c>
      <c r="F34" s="292">
        <f t="shared" si="9"/>
        <v>100.20073978637629</v>
      </c>
      <c r="G34" s="286">
        <f t="shared" si="12"/>
        <v>107.54438397716119</v>
      </c>
      <c r="H34" s="261">
        <v>2270.63</v>
      </c>
      <c r="I34" s="264">
        <f t="shared" si="15"/>
        <v>101.34931262274594</v>
      </c>
      <c r="J34" s="265">
        <f t="shared" si="13"/>
        <v>107.28737478737477</v>
      </c>
      <c r="K34" s="11"/>
      <c r="L34" s="11"/>
      <c r="M34" s="11"/>
    </row>
    <row r="35" spans="1:13" ht="16.5" hidden="1" x14ac:dyDescent="0.25">
      <c r="A35" s="284" t="s">
        <v>69</v>
      </c>
      <c r="B35" s="279">
        <v>3709.52</v>
      </c>
      <c r="C35" s="264">
        <f t="shared" si="14"/>
        <v>94.478771362351324</v>
      </c>
      <c r="D35" s="265">
        <f>B35/B$28*100</f>
        <v>107.91079771234415</v>
      </c>
      <c r="E35" s="285">
        <v>2423.37</v>
      </c>
      <c r="F35" s="264">
        <f t="shared" ref="F35:F40" si="16">E35/E34*100</f>
        <v>100.51598345866533</v>
      </c>
      <c r="G35" s="286">
        <f>E35/E$28*100</f>
        <v>108.09929520920687</v>
      </c>
      <c r="H35" s="293">
        <v>2305.1999999999998</v>
      </c>
      <c r="I35" s="264">
        <f t="shared" si="15"/>
        <v>101.52248494911103</v>
      </c>
      <c r="J35" s="265">
        <f>H35/H$28*100</f>
        <v>108.92080892080891</v>
      </c>
      <c r="K35" s="11"/>
      <c r="L35" s="11"/>
      <c r="M35" s="11"/>
    </row>
    <row r="36" spans="1:13" ht="16.5" hidden="1" x14ac:dyDescent="0.25">
      <c r="A36" s="284" t="s">
        <v>74</v>
      </c>
      <c r="B36" s="279">
        <v>3718.28</v>
      </c>
      <c r="C36" s="264">
        <f t="shared" si="14"/>
        <v>100.23614915137269</v>
      </c>
      <c r="D36" s="265">
        <f>B36/B$28*100</f>
        <v>108.16562814538135</v>
      </c>
      <c r="E36" s="285">
        <v>2428.86</v>
      </c>
      <c r="F36" s="264">
        <f t="shared" si="16"/>
        <v>100.22654402753193</v>
      </c>
      <c r="G36" s="286">
        <f>E36/E$28*100</f>
        <v>108.34418770630742</v>
      </c>
      <c r="H36" s="293">
        <v>2225.67</v>
      </c>
      <c r="I36" s="264">
        <f t="shared" si="15"/>
        <v>96.549973971889642</v>
      </c>
      <c r="J36" s="265">
        <f>H36/H$28*100</f>
        <v>105.16301266301267</v>
      </c>
      <c r="K36" s="11"/>
      <c r="L36" s="11"/>
      <c r="M36" s="11"/>
    </row>
    <row r="37" spans="1:13" ht="16.5" hidden="1" x14ac:dyDescent="0.25">
      <c r="A37" s="294" t="s">
        <v>80</v>
      </c>
      <c r="B37" s="279">
        <v>3475.35</v>
      </c>
      <c r="C37" s="264">
        <f t="shared" si="14"/>
        <v>93.466602837871278</v>
      </c>
      <c r="D37" s="265">
        <f>B37/B$28*100</f>
        <v>101.09873806573229</v>
      </c>
      <c r="E37" s="285">
        <v>2313.62</v>
      </c>
      <c r="F37" s="264">
        <f t="shared" si="16"/>
        <v>95.25538730103834</v>
      </c>
      <c r="G37" s="265">
        <f>E37/E$28*100</f>
        <v>103.20367561780711</v>
      </c>
      <c r="H37" s="279">
        <v>2139.96</v>
      </c>
      <c r="I37" s="264">
        <f t="shared" si="15"/>
        <v>96.149024788041345</v>
      </c>
      <c r="J37" s="265">
        <f>H37/H$28*100</f>
        <v>101.11321111321112</v>
      </c>
      <c r="K37" s="11"/>
      <c r="L37" s="11"/>
      <c r="M37" s="11"/>
    </row>
    <row r="38" spans="1:13" ht="16.5" hidden="1" x14ac:dyDescent="0.25">
      <c r="A38" s="294" t="s">
        <v>81</v>
      </c>
      <c r="B38" s="279">
        <v>3484.3</v>
      </c>
      <c r="C38" s="264">
        <f t="shared" ref="C38:C43" si="17">B38/B37*100</f>
        <v>100.25752801876071</v>
      </c>
      <c r="D38" s="265">
        <f>B38/B$28*100</f>
        <v>101.35909564286504</v>
      </c>
      <c r="E38" s="285">
        <v>2259.6999999999998</v>
      </c>
      <c r="F38" s="264">
        <f t="shared" si="16"/>
        <v>97.669453064893972</v>
      </c>
      <c r="G38" s="265">
        <f>E38/E$28*100</f>
        <v>100.79846551877954</v>
      </c>
      <c r="H38" s="279">
        <v>2101.3000000000002</v>
      </c>
      <c r="I38" s="264">
        <f t="shared" ref="I38:I43" si="18">H38/H37*100</f>
        <v>98.193424176152831</v>
      </c>
      <c r="J38" s="265">
        <f>H38/H$28*100</f>
        <v>99.286524286524298</v>
      </c>
      <c r="K38" s="11"/>
      <c r="L38" s="11"/>
      <c r="M38" s="11"/>
    </row>
    <row r="39" spans="1:13" ht="17.25" hidden="1" thickBot="1" x14ac:dyDescent="0.3">
      <c r="A39" s="295" t="s">
        <v>85</v>
      </c>
      <c r="B39" s="296">
        <v>3509.28</v>
      </c>
      <c r="C39" s="297">
        <f t="shared" si="17"/>
        <v>100.71693022988835</v>
      </c>
      <c r="D39" s="298">
        <f>B39/B$28*100</f>
        <v>102.0857696402702</v>
      </c>
      <c r="E39" s="299">
        <v>2268.39</v>
      </c>
      <c r="F39" s="297">
        <f t="shared" si="16"/>
        <v>100.38456432269771</v>
      </c>
      <c r="G39" s="298">
        <f>E39/E$28*100</f>
        <v>101.1861004549915</v>
      </c>
      <c r="H39" s="296">
        <v>2107.6999999999998</v>
      </c>
      <c r="I39" s="297">
        <f t="shared" si="18"/>
        <v>100.30457335934895</v>
      </c>
      <c r="J39" s="298">
        <f>H39/H$28*100</f>
        <v>99.58892458892457</v>
      </c>
      <c r="K39" s="11"/>
      <c r="L39" s="11"/>
      <c r="M39" s="11"/>
    </row>
    <row r="40" spans="1:13" ht="16.5" hidden="1" x14ac:dyDescent="0.2">
      <c r="A40" s="280" t="s">
        <v>105</v>
      </c>
      <c r="B40" s="300">
        <v>3484.4</v>
      </c>
      <c r="C40" s="301">
        <f t="shared" si="17"/>
        <v>99.291022659918838</v>
      </c>
      <c r="D40" s="302">
        <f t="shared" ref="D40:D45" si="19">B40/B$40*100</f>
        <v>100</v>
      </c>
      <c r="E40" s="303">
        <v>2298.23</v>
      </c>
      <c r="F40" s="301">
        <f t="shared" si="16"/>
        <v>101.31547044379494</v>
      </c>
      <c r="G40" s="304">
        <f t="shared" ref="G40:G45" si="20">E40/E$40*100</f>
        <v>100</v>
      </c>
      <c r="H40" s="300">
        <v>2131</v>
      </c>
      <c r="I40" s="301">
        <f t="shared" si="18"/>
        <v>101.10547041799119</v>
      </c>
      <c r="J40" s="302">
        <f t="shared" ref="J40:J45" si="21">H40/H$40*100</f>
        <v>100</v>
      </c>
      <c r="K40" s="11"/>
      <c r="L40" s="11"/>
      <c r="M40" s="11"/>
    </row>
    <row r="41" spans="1:13" ht="16.5" hidden="1" x14ac:dyDescent="0.25">
      <c r="A41" s="284" t="s">
        <v>9</v>
      </c>
      <c r="B41" s="279">
        <v>3582.03</v>
      </c>
      <c r="C41" s="264">
        <f t="shared" si="17"/>
        <v>102.80191711628974</v>
      </c>
      <c r="D41" s="305">
        <f t="shared" si="19"/>
        <v>102.80191711628974</v>
      </c>
      <c r="E41" s="285">
        <v>2348.34</v>
      </c>
      <c r="F41" s="264">
        <f t="shared" ref="F41:F46" si="22">E41/E40*100</f>
        <v>102.18037359185112</v>
      </c>
      <c r="G41" s="306">
        <f t="shared" si="20"/>
        <v>102.18037359185112</v>
      </c>
      <c r="H41" s="307">
        <v>2192.7199999999998</v>
      </c>
      <c r="I41" s="264">
        <f t="shared" si="18"/>
        <v>102.89629282027218</v>
      </c>
      <c r="J41" s="305">
        <f t="shared" si="21"/>
        <v>102.89629282027218</v>
      </c>
      <c r="K41" s="11"/>
      <c r="L41" s="11"/>
      <c r="M41" s="11"/>
    </row>
    <row r="42" spans="1:13" ht="16.5" hidden="1" x14ac:dyDescent="0.25">
      <c r="A42" s="284" t="s">
        <v>10</v>
      </c>
      <c r="B42" s="279">
        <v>3667.61</v>
      </c>
      <c r="C42" s="264">
        <f t="shared" si="17"/>
        <v>102.38914805291972</v>
      </c>
      <c r="D42" s="305">
        <f t="shared" si="19"/>
        <v>105.25800711743771</v>
      </c>
      <c r="E42" s="285">
        <v>2397.3200000000002</v>
      </c>
      <c r="F42" s="264">
        <f t="shared" si="22"/>
        <v>102.08572864236014</v>
      </c>
      <c r="G42" s="306">
        <f t="shared" si="20"/>
        <v>104.31157891072695</v>
      </c>
      <c r="H42" s="307">
        <v>2239.67</v>
      </c>
      <c r="I42" s="264">
        <f t="shared" si="18"/>
        <v>102.14117625597432</v>
      </c>
      <c r="J42" s="305">
        <f t="shared" si="21"/>
        <v>105.09948381041765</v>
      </c>
      <c r="K42" s="11"/>
      <c r="L42" s="11"/>
      <c r="M42" s="11"/>
    </row>
    <row r="43" spans="1:13" ht="16.5" hidden="1" x14ac:dyDescent="0.25">
      <c r="A43" s="284" t="s">
        <v>11</v>
      </c>
      <c r="B43" s="279">
        <v>3761.96</v>
      </c>
      <c r="C43" s="264">
        <f t="shared" si="17"/>
        <v>102.57251997895087</v>
      </c>
      <c r="D43" s="305">
        <f t="shared" si="19"/>
        <v>107.96579037997932</v>
      </c>
      <c r="E43" s="285">
        <v>2457.02</v>
      </c>
      <c r="F43" s="264">
        <f t="shared" si="22"/>
        <v>102.49028081357514</v>
      </c>
      <c r="G43" s="306">
        <f t="shared" si="20"/>
        <v>106.9092301466781</v>
      </c>
      <c r="H43" s="307">
        <v>2272.67</v>
      </c>
      <c r="I43" s="264">
        <f t="shared" si="18"/>
        <v>101.47343135372621</v>
      </c>
      <c r="J43" s="305">
        <f t="shared" si="21"/>
        <v>106.64805255748475</v>
      </c>
      <c r="K43" s="11"/>
      <c r="L43" s="11"/>
      <c r="M43" s="11"/>
    </row>
    <row r="44" spans="1:13" ht="16.5" hidden="1" x14ac:dyDescent="0.25">
      <c r="A44" s="284" t="s">
        <v>12</v>
      </c>
      <c r="B44" s="279">
        <v>3809.35</v>
      </c>
      <c r="C44" s="264">
        <f t="shared" ref="C44:C49" si="23">B44/B43*100</f>
        <v>101.2597156801242</v>
      </c>
      <c r="D44" s="305">
        <f t="shared" si="19"/>
        <v>109.32585237056594</v>
      </c>
      <c r="E44" s="285">
        <v>2470.25</v>
      </c>
      <c r="F44" s="264">
        <f t="shared" si="22"/>
        <v>100.53845715541591</v>
      </c>
      <c r="G44" s="306">
        <f t="shared" si="20"/>
        <v>107.48489054620293</v>
      </c>
      <c r="H44" s="307">
        <v>2282.61</v>
      </c>
      <c r="I44" s="264">
        <f t="shared" ref="I44:I49" si="24">H44/H43*100</f>
        <v>100.43737102174974</v>
      </c>
      <c r="J44" s="305">
        <f t="shared" si="21"/>
        <v>107.11450023463162</v>
      </c>
      <c r="K44" s="11"/>
      <c r="L44" s="11"/>
      <c r="M44" s="11"/>
    </row>
    <row r="45" spans="1:13" ht="16.5" hidden="1" x14ac:dyDescent="0.2">
      <c r="A45" s="308" t="s">
        <v>13</v>
      </c>
      <c r="B45" s="307">
        <v>3854.5</v>
      </c>
      <c r="C45" s="309">
        <f t="shared" si="23"/>
        <v>101.18524157664694</v>
      </c>
      <c r="D45" s="305">
        <f t="shared" si="19"/>
        <v>110.62162782688554</v>
      </c>
      <c r="E45" s="310">
        <v>2532.1999999999998</v>
      </c>
      <c r="F45" s="309">
        <f t="shared" si="22"/>
        <v>102.50784333569476</v>
      </c>
      <c r="G45" s="306">
        <f t="shared" si="20"/>
        <v>110.18044321064471</v>
      </c>
      <c r="H45" s="307">
        <v>2316.8000000000002</v>
      </c>
      <c r="I45" s="309">
        <f t="shared" si="24"/>
        <v>101.49784676313519</v>
      </c>
      <c r="J45" s="305">
        <f t="shared" si="21"/>
        <v>108.71891130924449</v>
      </c>
      <c r="K45" s="11"/>
      <c r="L45" s="11"/>
      <c r="M45" s="11"/>
    </row>
    <row r="46" spans="1:13" ht="16.5" hidden="1" x14ac:dyDescent="0.2">
      <c r="A46" s="308" t="s">
        <v>14</v>
      </c>
      <c r="B46" s="307">
        <v>3808.84</v>
      </c>
      <c r="C46" s="309">
        <f t="shared" si="23"/>
        <v>98.815410559086786</v>
      </c>
      <c r="D46" s="305">
        <f t="shared" ref="D46:D51" si="25">B46/B$40*100</f>
        <v>109.31121570428195</v>
      </c>
      <c r="E46" s="310">
        <v>2548.98</v>
      </c>
      <c r="F46" s="309">
        <f t="shared" si="22"/>
        <v>100.66266487639209</v>
      </c>
      <c r="G46" s="306">
        <f t="shared" ref="G46:G51" si="26">E46/E$40*100</f>
        <v>110.91057030845477</v>
      </c>
      <c r="H46" s="307">
        <v>2344.36</v>
      </c>
      <c r="I46" s="309">
        <f t="shared" si="24"/>
        <v>101.18957182320443</v>
      </c>
      <c r="J46" s="305">
        <f t="shared" ref="J46:J51" si="27">H46/H$40*100</f>
        <v>110.01220084467387</v>
      </c>
      <c r="K46" s="11"/>
      <c r="L46" s="11"/>
      <c r="M46" s="11"/>
    </row>
    <row r="47" spans="1:13" ht="16.5" hidden="1" x14ac:dyDescent="0.2">
      <c r="A47" s="311" t="s">
        <v>69</v>
      </c>
      <c r="B47" s="312">
        <v>3758.33</v>
      </c>
      <c r="C47" s="313">
        <f t="shared" si="23"/>
        <v>98.673874460465655</v>
      </c>
      <c r="D47" s="314">
        <f t="shared" si="25"/>
        <v>107.86161175525197</v>
      </c>
      <c r="E47" s="315">
        <v>2617.46</v>
      </c>
      <c r="F47" s="313">
        <f>E47/E46*100</f>
        <v>102.68656482200724</v>
      </c>
      <c r="G47" s="316">
        <f t="shared" si="26"/>
        <v>113.89025467424932</v>
      </c>
      <c r="H47" s="312">
        <v>2354.6</v>
      </c>
      <c r="I47" s="313">
        <f t="shared" si="24"/>
        <v>100.4367929840127</v>
      </c>
      <c r="J47" s="314">
        <f t="shared" si="27"/>
        <v>110.49272641952135</v>
      </c>
      <c r="K47" s="11"/>
      <c r="L47" s="11"/>
      <c r="M47" s="11"/>
    </row>
    <row r="48" spans="1:13" ht="16.5" hidden="1" x14ac:dyDescent="0.2">
      <c r="A48" s="311" t="s">
        <v>74</v>
      </c>
      <c r="B48" s="312">
        <v>3877.71</v>
      </c>
      <c r="C48" s="313">
        <f t="shared" si="23"/>
        <v>103.17641079947744</v>
      </c>
      <c r="D48" s="314">
        <f t="shared" si="25"/>
        <v>111.28773963953623</v>
      </c>
      <c r="E48" s="315">
        <v>2590.12</v>
      </c>
      <c r="F48" s="313">
        <f>E48/E47*100</f>
        <v>98.955475919402772</v>
      </c>
      <c r="G48" s="316">
        <f t="shared" si="26"/>
        <v>112.70064353872327</v>
      </c>
      <c r="H48" s="312">
        <v>2371.96</v>
      </c>
      <c r="I48" s="313">
        <f t="shared" si="24"/>
        <v>100.7372802174467</v>
      </c>
      <c r="J48" s="314">
        <f t="shared" si="27"/>
        <v>111.30736743312998</v>
      </c>
      <c r="K48" s="11"/>
      <c r="L48" s="11"/>
      <c r="M48" s="11"/>
    </row>
    <row r="49" spans="1:13" ht="16.5" hidden="1" x14ac:dyDescent="0.2">
      <c r="A49" s="311" t="s">
        <v>80</v>
      </c>
      <c r="B49" s="312">
        <v>3758.21</v>
      </c>
      <c r="C49" s="313">
        <f t="shared" si="23"/>
        <v>96.918284245082802</v>
      </c>
      <c r="D49" s="314">
        <f t="shared" si="25"/>
        <v>107.85816783377338</v>
      </c>
      <c r="E49" s="315">
        <v>2496.67</v>
      </c>
      <c r="F49" s="313">
        <f>E49/E48*100</f>
        <v>96.392059055178919</v>
      </c>
      <c r="G49" s="316">
        <f t="shared" si="26"/>
        <v>108.63447087541283</v>
      </c>
      <c r="H49" s="312">
        <v>2442.54</v>
      </c>
      <c r="I49" s="313">
        <f t="shared" si="24"/>
        <v>102.97559823943068</v>
      </c>
      <c r="J49" s="314">
        <f t="shared" si="27"/>
        <v>114.61942749882684</v>
      </c>
      <c r="K49" s="11"/>
      <c r="L49" s="11"/>
      <c r="M49" s="11"/>
    </row>
    <row r="50" spans="1:13" ht="16.5" hidden="1" x14ac:dyDescent="0.2">
      <c r="A50" s="311" t="s">
        <v>81</v>
      </c>
      <c r="B50" s="312">
        <v>3894.63</v>
      </c>
      <c r="C50" s="313">
        <f>B50/B49*100</f>
        <v>103.62991956277057</v>
      </c>
      <c r="D50" s="314">
        <f t="shared" si="25"/>
        <v>111.77333256801745</v>
      </c>
      <c r="E50" s="315">
        <v>2539.16</v>
      </c>
      <c r="F50" s="313">
        <f>E50/E49*100</f>
        <v>101.70186688669307</v>
      </c>
      <c r="G50" s="316">
        <f t="shared" si="26"/>
        <v>110.48328496277568</v>
      </c>
      <c r="H50" s="312">
        <v>2464.96</v>
      </c>
      <c r="I50" s="313">
        <f>H50/H49*100</f>
        <v>100.91789694334588</v>
      </c>
      <c r="J50" s="314">
        <f t="shared" si="27"/>
        <v>115.67151572031911</v>
      </c>
      <c r="K50" s="11"/>
      <c r="L50" s="11"/>
      <c r="M50" s="11"/>
    </row>
    <row r="51" spans="1:13" ht="16.5" hidden="1" x14ac:dyDescent="0.2">
      <c r="A51" s="311" t="s">
        <v>85</v>
      </c>
      <c r="B51" s="312">
        <v>3912.55</v>
      </c>
      <c r="C51" s="313">
        <f>B51/B50*100</f>
        <v>100.46012073033896</v>
      </c>
      <c r="D51" s="314">
        <f t="shared" si="25"/>
        <v>112.2876248421536</v>
      </c>
      <c r="E51" s="315">
        <v>2618.0300000000002</v>
      </c>
      <c r="F51" s="313">
        <f>E51/E50*100</f>
        <v>103.10614533940358</v>
      </c>
      <c r="G51" s="316">
        <f t="shared" si="26"/>
        <v>113.91505636946695</v>
      </c>
      <c r="H51" s="312">
        <v>2519.35</v>
      </c>
      <c r="I51" s="313">
        <f>H51/H50*100</f>
        <v>102.20652667791769</v>
      </c>
      <c r="J51" s="314">
        <f t="shared" si="27"/>
        <v>118.22383857343969</v>
      </c>
      <c r="K51" s="11"/>
      <c r="L51" s="11"/>
      <c r="M51" s="11"/>
    </row>
    <row r="52" spans="1:13" ht="17.25" hidden="1" thickBot="1" x14ac:dyDescent="0.25">
      <c r="A52" s="317" t="s">
        <v>155</v>
      </c>
      <c r="B52" s="318">
        <v>4663.51</v>
      </c>
      <c r="C52" s="319">
        <v>98.945726894678785</v>
      </c>
      <c r="D52" s="320">
        <v>104.97088462568681</v>
      </c>
      <c r="E52" s="318">
        <v>3171.84</v>
      </c>
      <c r="F52" s="319">
        <v>101.01755157027794</v>
      </c>
      <c r="G52" s="320">
        <v>104.26755905615349</v>
      </c>
      <c r="H52" s="318">
        <v>2871.48</v>
      </c>
      <c r="I52" s="319">
        <v>101.24213309828119</v>
      </c>
      <c r="J52" s="320">
        <v>110.06309075716574</v>
      </c>
      <c r="K52" s="11"/>
      <c r="L52" s="11"/>
      <c r="M52" s="11"/>
    </row>
    <row r="53" spans="1:13" ht="17.25" hidden="1" thickBot="1" x14ac:dyDescent="0.25">
      <c r="A53" s="1048" t="s">
        <v>157</v>
      </c>
      <c r="B53" s="1049"/>
      <c r="C53" s="1049"/>
      <c r="D53" s="1049"/>
      <c r="E53" s="1049"/>
      <c r="F53" s="1049"/>
      <c r="G53" s="1049"/>
      <c r="H53" s="1049"/>
      <c r="I53" s="1049"/>
      <c r="J53" s="1050"/>
      <c r="K53" s="11"/>
      <c r="L53" s="11"/>
      <c r="M53" s="11"/>
    </row>
    <row r="54" spans="1:13" ht="16.5" hidden="1" x14ac:dyDescent="0.2">
      <c r="A54" s="321" t="s">
        <v>9</v>
      </c>
      <c r="B54" s="322">
        <v>4636.76</v>
      </c>
      <c r="C54" s="301">
        <f>B54/B52*100</f>
        <v>99.426397713310365</v>
      </c>
      <c r="D54" s="302">
        <f>B54/B$52*100</f>
        <v>99.426397713310365</v>
      </c>
      <c r="E54" s="322">
        <v>3230.64</v>
      </c>
      <c r="F54" s="301">
        <f>E54/E52*100</f>
        <v>101.85381355932202</v>
      </c>
      <c r="G54" s="302">
        <f t="shared" ref="G54:G61" si="28">E54/E$52*100</f>
        <v>101.85381355932202</v>
      </c>
      <c r="H54" s="322">
        <v>2922.88</v>
      </c>
      <c r="I54" s="301">
        <f>H54/H52*100</f>
        <v>101.79001769122544</v>
      </c>
      <c r="J54" s="302">
        <f t="shared" ref="J54:J61" si="29">H54/H$52*100</f>
        <v>101.79001769122544</v>
      </c>
      <c r="K54" s="11"/>
      <c r="L54" s="11"/>
      <c r="M54" s="11"/>
    </row>
    <row r="55" spans="1:13" ht="16.5" hidden="1" x14ac:dyDescent="0.2">
      <c r="A55" s="323" t="s">
        <v>10</v>
      </c>
      <c r="B55" s="324">
        <v>4730.58</v>
      </c>
      <c r="C55" s="309">
        <f>B55/B54*100</f>
        <v>102.02339564696037</v>
      </c>
      <c r="D55" s="305">
        <f t="shared" ref="D55:D61" si="30">B55/B$52*100</f>
        <v>101.438187116571</v>
      </c>
      <c r="E55" s="324">
        <v>3288.8</v>
      </c>
      <c r="F55" s="309">
        <f t="shared" ref="F55:F62" si="31">E55/E54*100</f>
        <v>101.80026248668996</v>
      </c>
      <c r="G55" s="305">
        <f t="shared" si="28"/>
        <v>103.68744955609361</v>
      </c>
      <c r="H55" s="324">
        <v>2998.3</v>
      </c>
      <c r="I55" s="309">
        <f t="shared" ref="I55:I62" si="32">H55/H54*100</f>
        <v>102.58033172761112</v>
      </c>
      <c r="J55" s="305">
        <f t="shared" si="29"/>
        <v>104.41653781325311</v>
      </c>
      <c r="K55" s="11"/>
      <c r="L55" s="11"/>
      <c r="M55" s="11"/>
    </row>
    <row r="56" spans="1:13" ht="16.5" hidden="1" x14ac:dyDescent="0.2">
      <c r="A56" s="325" t="s">
        <v>11</v>
      </c>
      <c r="B56" s="326">
        <v>4763.34</v>
      </c>
      <c r="C56" s="313">
        <f t="shared" ref="C56:C62" si="33">B56/B55*100</f>
        <v>100.69251550549826</v>
      </c>
      <c r="D56" s="314">
        <f t="shared" si="30"/>
        <v>102.14066229084959</v>
      </c>
      <c r="E56" s="326">
        <v>3388</v>
      </c>
      <c r="F56" s="313">
        <f t="shared" si="31"/>
        <v>103.0162977377767</v>
      </c>
      <c r="G56" s="314">
        <f t="shared" si="28"/>
        <v>106.81497175141243</v>
      </c>
      <c r="H56" s="326">
        <v>3080.4</v>
      </c>
      <c r="I56" s="313">
        <f t="shared" si="32"/>
        <v>102.73821832371677</v>
      </c>
      <c r="J56" s="314">
        <f t="shared" si="29"/>
        <v>107.27569058464626</v>
      </c>
      <c r="K56" s="11"/>
      <c r="L56" s="11"/>
      <c r="M56" s="11"/>
    </row>
    <row r="57" spans="1:13" ht="16.5" hidden="1" x14ac:dyDescent="0.2">
      <c r="A57" s="325" t="s">
        <v>12</v>
      </c>
      <c r="B57" s="326">
        <v>4923.8</v>
      </c>
      <c r="C57" s="313">
        <f t="shared" si="33"/>
        <v>103.3686446904903</v>
      </c>
      <c r="D57" s="314">
        <f t="shared" si="30"/>
        <v>105.58141828794191</v>
      </c>
      <c r="E57" s="326">
        <v>3444.6</v>
      </c>
      <c r="F57" s="313">
        <f t="shared" si="31"/>
        <v>101.67060212514758</v>
      </c>
      <c r="G57" s="314">
        <f t="shared" si="28"/>
        <v>108.5994249394673</v>
      </c>
      <c r="H57" s="326">
        <v>3137.5</v>
      </c>
      <c r="I57" s="313">
        <f t="shared" si="32"/>
        <v>101.85365536943254</v>
      </c>
      <c r="J57" s="314">
        <f t="shared" si="29"/>
        <v>109.26421218326439</v>
      </c>
      <c r="K57" s="11"/>
      <c r="L57" s="11"/>
      <c r="M57" s="11"/>
    </row>
    <row r="58" spans="1:13" ht="16.5" hidden="1" x14ac:dyDescent="0.2">
      <c r="A58" s="325" t="s">
        <v>13</v>
      </c>
      <c r="B58" s="326">
        <v>5473.72</v>
      </c>
      <c r="C58" s="313">
        <f t="shared" si="33"/>
        <v>111.16860961046346</v>
      </c>
      <c r="D58" s="314">
        <f t="shared" si="30"/>
        <v>117.37339471771261</v>
      </c>
      <c r="E58" s="326">
        <v>3637</v>
      </c>
      <c r="F58" s="313">
        <f t="shared" si="31"/>
        <v>105.58555420077805</v>
      </c>
      <c r="G58" s="314">
        <f t="shared" si="28"/>
        <v>114.66530468119451</v>
      </c>
      <c r="H58" s="326">
        <v>3235.71</v>
      </c>
      <c r="I58" s="313">
        <f t="shared" si="32"/>
        <v>103.13019920318725</v>
      </c>
      <c r="J58" s="314">
        <f t="shared" si="29"/>
        <v>112.68439968239375</v>
      </c>
      <c r="K58" s="11"/>
      <c r="L58" s="11"/>
      <c r="M58" s="11"/>
    </row>
    <row r="59" spans="1:13" ht="16.5" hidden="1" x14ac:dyDescent="0.2">
      <c r="A59" s="325" t="s">
        <v>14</v>
      </c>
      <c r="B59" s="326">
        <v>4886.84</v>
      </c>
      <c r="C59" s="313">
        <f t="shared" si="33"/>
        <v>89.278223950074178</v>
      </c>
      <c r="D59" s="314">
        <f t="shared" si="30"/>
        <v>104.78888219388401</v>
      </c>
      <c r="E59" s="326">
        <v>3571.24</v>
      </c>
      <c r="F59" s="313">
        <f t="shared" si="31"/>
        <v>98.191916414627428</v>
      </c>
      <c r="G59" s="314">
        <f t="shared" si="28"/>
        <v>112.59206012913639</v>
      </c>
      <c r="H59" s="326">
        <v>3281.88</v>
      </c>
      <c r="I59" s="313">
        <f t="shared" si="32"/>
        <v>101.42688930713817</v>
      </c>
      <c r="J59" s="314">
        <f t="shared" si="29"/>
        <v>114.29228133227465</v>
      </c>
      <c r="K59" s="11"/>
      <c r="L59" s="11"/>
      <c r="M59" s="11"/>
    </row>
    <row r="60" spans="1:13" ht="16.5" hidden="1" x14ac:dyDescent="0.2">
      <c r="A60" s="325" t="s">
        <v>69</v>
      </c>
      <c r="B60" s="326">
        <v>4926.45</v>
      </c>
      <c r="C60" s="313">
        <f t="shared" si="33"/>
        <v>100.81054423717575</v>
      </c>
      <c r="D60" s="314">
        <f t="shared" si="30"/>
        <v>105.63824243970743</v>
      </c>
      <c r="E60" s="326">
        <v>3592.64</v>
      </c>
      <c r="F60" s="313">
        <f t="shared" si="31"/>
        <v>100.59923163943057</v>
      </c>
      <c r="G60" s="314">
        <f t="shared" si="28"/>
        <v>113.26674737691687</v>
      </c>
      <c r="H60" s="326">
        <v>3180.11</v>
      </c>
      <c r="I60" s="313">
        <f t="shared" si="32"/>
        <v>96.899033480809777</v>
      </c>
      <c r="J60" s="314">
        <f t="shared" si="29"/>
        <v>110.74811595414211</v>
      </c>
      <c r="K60" s="11"/>
      <c r="L60" s="11"/>
      <c r="M60" s="11"/>
    </row>
    <row r="61" spans="1:13" ht="16.5" hidden="1" x14ac:dyDescent="0.2">
      <c r="A61" s="323" t="s">
        <v>74</v>
      </c>
      <c r="B61" s="324">
        <v>4913.3500000000004</v>
      </c>
      <c r="C61" s="309">
        <f>B61/B60*100</f>
        <v>99.73408844096663</v>
      </c>
      <c r="D61" s="305">
        <f t="shared" si="30"/>
        <v>105.35733814230055</v>
      </c>
      <c r="E61" s="324">
        <v>3552.92</v>
      </c>
      <c r="F61" s="309">
        <f>E61/E60*100</f>
        <v>98.894406341854463</v>
      </c>
      <c r="G61" s="305">
        <f t="shared" si="28"/>
        <v>112.01447740112994</v>
      </c>
      <c r="H61" s="324">
        <v>3017.5</v>
      </c>
      <c r="I61" s="309">
        <f>H61/H60*100</f>
        <v>94.886654864139913</v>
      </c>
      <c r="J61" s="305">
        <f t="shared" si="29"/>
        <v>105.08518255394431</v>
      </c>
      <c r="K61" s="11"/>
      <c r="L61" s="11"/>
      <c r="M61" s="11"/>
    </row>
    <row r="62" spans="1:13" ht="16.5" hidden="1" x14ac:dyDescent="0.2">
      <c r="A62" s="323" t="s">
        <v>80</v>
      </c>
      <c r="B62" s="324">
        <v>4746.9399999999996</v>
      </c>
      <c r="C62" s="309">
        <f t="shared" si="33"/>
        <v>96.613105111583735</v>
      </c>
      <c r="D62" s="305">
        <f>B62/B$52*100</f>
        <v>101.78899584218752</v>
      </c>
      <c r="E62" s="324">
        <v>3429.76</v>
      </c>
      <c r="F62" s="309">
        <f t="shared" si="31"/>
        <v>96.533555498012902</v>
      </c>
      <c r="G62" s="305">
        <f>E62/E$52*100</f>
        <v>108.13155770782889</v>
      </c>
      <c r="H62" s="324">
        <v>2996.05</v>
      </c>
      <c r="I62" s="309">
        <f t="shared" si="32"/>
        <v>99.289146644573322</v>
      </c>
      <c r="J62" s="305">
        <f>H62/H$52*100</f>
        <v>104.33818100770335</v>
      </c>
      <c r="K62" s="11"/>
      <c r="L62" s="11"/>
      <c r="M62" s="11"/>
    </row>
    <row r="63" spans="1:13" ht="16.5" hidden="1" x14ac:dyDescent="0.2">
      <c r="A63" s="327" t="s">
        <v>81</v>
      </c>
      <c r="B63" s="328">
        <v>4675.8999999999996</v>
      </c>
      <c r="C63" s="329">
        <f>B63/B62*100</f>
        <v>98.503456963854603</v>
      </c>
      <c r="D63" s="330">
        <f>B63/B$52*100</f>
        <v>100.26567971334894</v>
      </c>
      <c r="E63" s="328">
        <v>3401.8</v>
      </c>
      <c r="F63" s="329">
        <f>E63/E62*100</f>
        <v>99.184782608695656</v>
      </c>
      <c r="G63" s="330">
        <f>E63/E$52*100</f>
        <v>107.25005044390639</v>
      </c>
      <c r="H63" s="328">
        <v>3043.7</v>
      </c>
      <c r="I63" s="329">
        <f>H63/H62*100</f>
        <v>101.59042739607149</v>
      </c>
      <c r="J63" s="330">
        <f>H63/H$52*100</f>
        <v>105.99760402301253</v>
      </c>
      <c r="K63" s="11"/>
      <c r="L63" s="11"/>
      <c r="M63" s="11"/>
    </row>
    <row r="64" spans="1:13" ht="16.5" hidden="1" x14ac:dyDescent="0.2">
      <c r="A64" s="325" t="s">
        <v>85</v>
      </c>
      <c r="B64" s="326">
        <v>4645.1000000000004</v>
      </c>
      <c r="C64" s="313">
        <f>B64/B63*100</f>
        <v>99.341303278513237</v>
      </c>
      <c r="D64" s="314">
        <f>B64/B$52*100</f>
        <v>99.605232968300712</v>
      </c>
      <c r="E64" s="326">
        <v>3472.7</v>
      </c>
      <c r="F64" s="313">
        <f>E64/E63*100</f>
        <v>102.08419072255863</v>
      </c>
      <c r="G64" s="314">
        <f>E64/E$52*100</f>
        <v>109.48534604519773</v>
      </c>
      <c r="H64" s="326">
        <v>3139.4</v>
      </c>
      <c r="I64" s="313">
        <f>H64/H63*100</f>
        <v>103.14419949403688</v>
      </c>
      <c r="J64" s="314">
        <f>H64/H$52*100</f>
        <v>109.33038015239529</v>
      </c>
      <c r="K64" s="11"/>
      <c r="L64" s="11"/>
      <c r="M64" s="11"/>
    </row>
    <row r="65" spans="1:13" ht="17.25" hidden="1" thickBot="1" x14ac:dyDescent="0.25">
      <c r="A65" s="317" t="s">
        <v>170</v>
      </c>
      <c r="B65" s="318">
        <v>4758.3999999999996</v>
      </c>
      <c r="C65" s="319">
        <f>B65/B64*100</f>
        <v>102.43912940517963</v>
      </c>
      <c r="D65" s="320">
        <f>B65/B$52*100</f>
        <v>102.0347334947282</v>
      </c>
      <c r="E65" s="318">
        <v>3603.54</v>
      </c>
      <c r="F65" s="319">
        <f>E65/E64*100</f>
        <v>103.76767356811702</v>
      </c>
      <c r="G65" s="320">
        <f>E65/E$52*100</f>
        <v>113.61039648910412</v>
      </c>
      <c r="H65" s="318">
        <v>3297.89</v>
      </c>
      <c r="I65" s="319">
        <f>H65/H64*100</f>
        <v>105.04841689494808</v>
      </c>
      <c r="J65" s="320">
        <f>H65/H$52*100</f>
        <v>114.84983353531976</v>
      </c>
      <c r="K65" s="11"/>
      <c r="L65" s="11"/>
      <c r="M65" s="11"/>
    </row>
    <row r="66" spans="1:13" ht="16.5" hidden="1" customHeight="1" thickBot="1" x14ac:dyDescent="0.25">
      <c r="A66" s="1048" t="s">
        <v>172</v>
      </c>
      <c r="B66" s="1049"/>
      <c r="C66" s="1049"/>
      <c r="D66" s="1049"/>
      <c r="E66" s="1049"/>
      <c r="F66" s="1049"/>
      <c r="G66" s="1049"/>
      <c r="H66" s="1049"/>
      <c r="I66" s="1049"/>
      <c r="J66" s="1050"/>
      <c r="K66" s="11"/>
      <c r="L66" s="11"/>
      <c r="M66" s="11"/>
    </row>
    <row r="67" spans="1:13" ht="16.5" hidden="1" customHeight="1" x14ac:dyDescent="0.2">
      <c r="A67" s="331" t="s">
        <v>9</v>
      </c>
      <c r="B67" s="332">
        <v>5223.7700000000004</v>
      </c>
      <c r="C67" s="333">
        <f>B67/B65*100</f>
        <v>109.77996805648959</v>
      </c>
      <c r="D67" s="334">
        <f t="shared" ref="D67:D78" si="34">B67/B$65*100</f>
        <v>109.77996805648959</v>
      </c>
      <c r="E67" s="332">
        <v>3900.95</v>
      </c>
      <c r="F67" s="333">
        <f>E67/E65*100</f>
        <v>108.25327317027144</v>
      </c>
      <c r="G67" s="334">
        <f t="shared" ref="G67:G78" si="35">E67/E$65*100</f>
        <v>108.25327317027144</v>
      </c>
      <c r="H67" s="332">
        <v>3592.51</v>
      </c>
      <c r="I67" s="333">
        <f>H67/H65*100</f>
        <v>108.93359087173921</v>
      </c>
      <c r="J67" s="334">
        <f t="shared" ref="J67:J78" si="36">H67/H$65*100</f>
        <v>108.93359087173921</v>
      </c>
      <c r="K67" s="11"/>
      <c r="L67" s="11"/>
      <c r="M67" s="11"/>
    </row>
    <row r="68" spans="1:13" ht="16.5" hidden="1" customHeight="1" x14ac:dyDescent="0.2">
      <c r="A68" s="325" t="s">
        <v>10</v>
      </c>
      <c r="B68" s="326">
        <v>5449.3</v>
      </c>
      <c r="C68" s="313">
        <f t="shared" ref="C68:C78" si="37">B68/B67*100</f>
        <v>104.31737997653035</v>
      </c>
      <c r="D68" s="314">
        <f t="shared" si="34"/>
        <v>114.51958641560189</v>
      </c>
      <c r="E68" s="326">
        <v>4060.44</v>
      </c>
      <c r="F68" s="313">
        <f t="shared" ref="F68:F78" si="38">E68/E67*100</f>
        <v>104.08849126494827</v>
      </c>
      <c r="G68" s="314">
        <f t="shared" si="35"/>
        <v>112.67919878785861</v>
      </c>
      <c r="H68" s="326">
        <v>3730.03</v>
      </c>
      <c r="I68" s="313">
        <f t="shared" ref="I68:I78" si="39">H68/H67*100</f>
        <v>103.82796429237497</v>
      </c>
      <c r="J68" s="314">
        <f t="shared" si="36"/>
        <v>113.10352983271123</v>
      </c>
      <c r="K68" s="11"/>
      <c r="L68" s="11"/>
      <c r="M68" s="11"/>
    </row>
    <row r="69" spans="1:13" ht="16.5" hidden="1" customHeight="1" x14ac:dyDescent="0.2">
      <c r="A69" s="325" t="s">
        <v>11</v>
      </c>
      <c r="B69" s="326">
        <v>5698.93</v>
      </c>
      <c r="C69" s="313">
        <f t="shared" si="37"/>
        <v>104.58095535206357</v>
      </c>
      <c r="D69" s="314">
        <f t="shared" si="34"/>
        <v>119.76567753866847</v>
      </c>
      <c r="E69" s="326">
        <v>4141.03</v>
      </c>
      <c r="F69" s="313">
        <f t="shared" si="38"/>
        <v>101.98476027228575</v>
      </c>
      <c r="G69" s="314">
        <f t="shared" si="35"/>
        <v>114.91561076052992</v>
      </c>
      <c r="H69" s="326">
        <v>3774.34</v>
      </c>
      <c r="I69" s="313">
        <f t="shared" si="39"/>
        <v>101.18792610247102</v>
      </c>
      <c r="J69" s="314">
        <f t="shared" si="36"/>
        <v>114.4471161864101</v>
      </c>
      <c r="K69" s="11"/>
      <c r="L69" s="11"/>
      <c r="M69" s="11"/>
    </row>
    <row r="70" spans="1:13" ht="16.5" hidden="1" customHeight="1" x14ac:dyDescent="0.2">
      <c r="A70" s="323" t="s">
        <v>12</v>
      </c>
      <c r="B70" s="324">
        <v>5747.51</v>
      </c>
      <c r="C70" s="313">
        <f t="shared" si="37"/>
        <v>100.85244072132839</v>
      </c>
      <c r="D70" s="314">
        <f t="shared" si="34"/>
        <v>120.78660894418294</v>
      </c>
      <c r="E70" s="326">
        <v>4174.51</v>
      </c>
      <c r="F70" s="313">
        <f t="shared" si="38"/>
        <v>100.80849450499032</v>
      </c>
      <c r="G70" s="314">
        <f t="shared" si="35"/>
        <v>115.84469715890486</v>
      </c>
      <c r="H70" s="326">
        <v>3785.74</v>
      </c>
      <c r="I70" s="313">
        <f t="shared" si="39"/>
        <v>100.30203956188366</v>
      </c>
      <c r="J70" s="314">
        <f t="shared" si="36"/>
        <v>114.79279175472803</v>
      </c>
      <c r="K70" s="11"/>
      <c r="L70" s="11"/>
      <c r="M70" s="11"/>
    </row>
    <row r="71" spans="1:13" ht="16.5" hidden="1" customHeight="1" x14ac:dyDescent="0.2">
      <c r="A71" s="325" t="s">
        <v>13</v>
      </c>
      <c r="B71" s="326">
        <v>5664.71</v>
      </c>
      <c r="C71" s="313">
        <f t="shared" si="37"/>
        <v>98.559376147235938</v>
      </c>
      <c r="D71" s="314">
        <f t="shared" si="34"/>
        <v>119.04652824478816</v>
      </c>
      <c r="E71" s="326">
        <v>4204.16</v>
      </c>
      <c r="F71" s="313">
        <f t="shared" si="38"/>
        <v>100.71026300092704</v>
      </c>
      <c r="G71" s="314">
        <f t="shared" si="35"/>
        <v>116.66749918136054</v>
      </c>
      <c r="H71" s="326">
        <v>3824.29</v>
      </c>
      <c r="I71" s="313">
        <f t="shared" si="39"/>
        <v>101.01829497007191</v>
      </c>
      <c r="J71" s="314">
        <f t="shared" si="36"/>
        <v>115.96172097917155</v>
      </c>
      <c r="K71" s="11"/>
      <c r="L71" s="11"/>
      <c r="M71" s="11"/>
    </row>
    <row r="72" spans="1:13" ht="16.5" hidden="1" customHeight="1" x14ac:dyDescent="0.2">
      <c r="A72" s="325" t="s">
        <v>14</v>
      </c>
      <c r="B72" s="326">
        <v>5577.76</v>
      </c>
      <c r="C72" s="313">
        <f t="shared" si="37"/>
        <v>98.465058228929635</v>
      </c>
      <c r="D72" s="314">
        <f t="shared" si="34"/>
        <v>117.21923335574984</v>
      </c>
      <c r="E72" s="326">
        <v>4148.72</v>
      </c>
      <c r="F72" s="313">
        <f t="shared" si="38"/>
        <v>98.681306134875939</v>
      </c>
      <c r="G72" s="314">
        <f t="shared" si="35"/>
        <v>115.12901202706229</v>
      </c>
      <c r="H72" s="326">
        <v>3792.68</v>
      </c>
      <c r="I72" s="313">
        <f t="shared" si="39"/>
        <v>99.173441344667907</v>
      </c>
      <c r="J72" s="314">
        <f t="shared" si="36"/>
        <v>115.00322933754612</v>
      </c>
      <c r="K72" s="11"/>
      <c r="L72" s="11"/>
      <c r="M72" s="11"/>
    </row>
    <row r="73" spans="1:13" ht="16.5" hidden="1" customHeight="1" x14ac:dyDescent="0.2">
      <c r="A73" s="323" t="s">
        <v>69</v>
      </c>
      <c r="B73" s="324">
        <v>5623.5</v>
      </c>
      <c r="C73" s="309">
        <f t="shared" si="37"/>
        <v>100.82004245431857</v>
      </c>
      <c r="D73" s="305">
        <f t="shared" si="34"/>
        <v>118.18048083389377</v>
      </c>
      <c r="E73" s="324">
        <v>4224.0200000000004</v>
      </c>
      <c r="F73" s="309">
        <f t="shared" si="38"/>
        <v>101.81501764399623</v>
      </c>
      <c r="G73" s="305">
        <f t="shared" si="35"/>
        <v>117.218623908712</v>
      </c>
      <c r="H73" s="324">
        <v>3765.76</v>
      </c>
      <c r="I73" s="309">
        <f t="shared" si="39"/>
        <v>99.290211670902906</v>
      </c>
      <c r="J73" s="305">
        <f t="shared" si="36"/>
        <v>114.18694983762346</v>
      </c>
      <c r="K73" s="11"/>
      <c r="L73" s="11"/>
      <c r="M73" s="11"/>
    </row>
    <row r="74" spans="1:13" ht="16.5" hidden="1" customHeight="1" x14ac:dyDescent="0.2">
      <c r="A74" s="323" t="s">
        <v>74</v>
      </c>
      <c r="B74" s="324">
        <v>5652.44</v>
      </c>
      <c r="C74" s="309">
        <f t="shared" si="37"/>
        <v>100.51462612252155</v>
      </c>
      <c r="D74" s="305">
        <f t="shared" si="34"/>
        <v>118.78866845998655</v>
      </c>
      <c r="E74" s="324">
        <v>4125.17</v>
      </c>
      <c r="F74" s="309">
        <f t="shared" si="38"/>
        <v>97.659812216798201</v>
      </c>
      <c r="G74" s="305">
        <f t="shared" si="35"/>
        <v>114.47548799236307</v>
      </c>
      <c r="H74" s="324">
        <v>3583.85</v>
      </c>
      <c r="I74" s="309">
        <f t="shared" si="39"/>
        <v>95.169368201903453</v>
      </c>
      <c r="J74" s="305">
        <f t="shared" si="36"/>
        <v>108.67099872949069</v>
      </c>
      <c r="K74" s="11"/>
      <c r="L74" s="11"/>
      <c r="M74" s="11"/>
    </row>
    <row r="75" spans="1:13" ht="16.5" hidden="1" customHeight="1" x14ac:dyDescent="0.2">
      <c r="A75" s="335" t="s">
        <v>80</v>
      </c>
      <c r="B75" s="336">
        <v>5500.74</v>
      </c>
      <c r="C75" s="337">
        <f t="shared" si="37"/>
        <v>97.316203267969243</v>
      </c>
      <c r="D75" s="338">
        <f t="shared" si="34"/>
        <v>115.60062205783457</v>
      </c>
      <c r="E75" s="336">
        <v>3994.18</v>
      </c>
      <c r="F75" s="337">
        <f t="shared" si="38"/>
        <v>96.824615712806988</v>
      </c>
      <c r="G75" s="338">
        <f t="shared" si="35"/>
        <v>110.84045133396604</v>
      </c>
      <c r="H75" s="336">
        <v>3516.69</v>
      </c>
      <c r="I75" s="337">
        <f t="shared" si="39"/>
        <v>98.126037641084324</v>
      </c>
      <c r="J75" s="338">
        <f t="shared" si="36"/>
        <v>106.63454511824229</v>
      </c>
      <c r="K75" s="11"/>
      <c r="L75" s="11"/>
      <c r="M75" s="11"/>
    </row>
    <row r="76" spans="1:13" ht="96.75" hidden="1" customHeight="1" x14ac:dyDescent="0.2">
      <c r="A76" s="339" t="s">
        <v>81</v>
      </c>
      <c r="B76" s="340">
        <v>5362.02</v>
      </c>
      <c r="C76" s="341">
        <f t="shared" si="37"/>
        <v>97.478157484265765</v>
      </c>
      <c r="D76" s="342">
        <f t="shared" si="34"/>
        <v>112.68535642232685</v>
      </c>
      <c r="E76" s="340">
        <v>3943.1</v>
      </c>
      <c r="F76" s="341">
        <f t="shared" si="38"/>
        <v>98.721139257619839</v>
      </c>
      <c r="G76" s="342">
        <f t="shared" si="35"/>
        <v>109.42295631517895</v>
      </c>
      <c r="H76" s="340">
        <v>3516.52</v>
      </c>
      <c r="I76" s="341">
        <f t="shared" si="39"/>
        <v>99.995165908851789</v>
      </c>
      <c r="J76" s="342">
        <f t="shared" si="36"/>
        <v>106.62939030713578</v>
      </c>
      <c r="K76" s="11"/>
      <c r="L76" s="11"/>
      <c r="M76" s="11"/>
    </row>
    <row r="77" spans="1:13" ht="10.5" hidden="1" customHeight="1" thickBot="1" x14ac:dyDescent="0.25">
      <c r="A77" s="339" t="s">
        <v>85</v>
      </c>
      <c r="B77" s="340">
        <v>5338.1</v>
      </c>
      <c r="C77" s="341">
        <f t="shared" si="37"/>
        <v>99.55389946326197</v>
      </c>
      <c r="D77" s="342">
        <f t="shared" si="34"/>
        <v>112.1826664425017</v>
      </c>
      <c r="E77" s="340">
        <v>4023.2</v>
      </c>
      <c r="F77" s="341">
        <f t="shared" si="38"/>
        <v>102.03139661687504</v>
      </c>
      <c r="G77" s="342">
        <f t="shared" si="35"/>
        <v>111.64577054785016</v>
      </c>
      <c r="H77" s="340">
        <v>3547.2</v>
      </c>
      <c r="I77" s="341">
        <f t="shared" si="39"/>
        <v>100.87245344829547</v>
      </c>
      <c r="J77" s="342">
        <f t="shared" si="36"/>
        <v>107.55968209976683</v>
      </c>
      <c r="K77" s="11"/>
      <c r="L77" s="11"/>
      <c r="M77" s="11"/>
    </row>
    <row r="78" spans="1:13" ht="16.5" hidden="1" customHeight="1" thickBot="1" x14ac:dyDescent="0.25">
      <c r="A78" s="343" t="s">
        <v>195</v>
      </c>
      <c r="B78" s="344">
        <v>5620.83</v>
      </c>
      <c r="C78" s="345">
        <f t="shared" si="37"/>
        <v>105.29645379442123</v>
      </c>
      <c r="D78" s="346">
        <f t="shared" si="34"/>
        <v>118.12436953597849</v>
      </c>
      <c r="E78" s="344">
        <v>4152.71</v>
      </c>
      <c r="F78" s="345">
        <f t="shared" si="38"/>
        <v>103.21907933982899</v>
      </c>
      <c r="G78" s="346">
        <f t="shared" si="35"/>
        <v>115.23973648134891</v>
      </c>
      <c r="H78" s="344">
        <v>3701.89</v>
      </c>
      <c r="I78" s="345">
        <f t="shared" si="39"/>
        <v>104.36090437528192</v>
      </c>
      <c r="J78" s="346">
        <f t="shared" si="36"/>
        <v>112.25025698249486</v>
      </c>
      <c r="K78" s="11"/>
      <c r="L78" s="11"/>
      <c r="M78" s="11"/>
    </row>
    <row r="79" spans="1:13" ht="16.5" hidden="1" customHeight="1" thickBot="1" x14ac:dyDescent="0.25">
      <c r="A79" s="1048" t="s">
        <v>196</v>
      </c>
      <c r="B79" s="1049"/>
      <c r="C79" s="1049"/>
      <c r="D79" s="1049"/>
      <c r="E79" s="1049"/>
      <c r="F79" s="1049"/>
      <c r="G79" s="1049"/>
      <c r="H79" s="1049"/>
      <c r="I79" s="1049"/>
      <c r="J79" s="1050"/>
      <c r="K79" s="11"/>
      <c r="L79" s="11"/>
      <c r="M79" s="11"/>
    </row>
    <row r="80" spans="1:13" ht="16.5" hidden="1" customHeight="1" thickBot="1" x14ac:dyDescent="0.25">
      <c r="A80" s="347" t="s">
        <v>9</v>
      </c>
      <c r="B80" s="348">
        <v>5706.68</v>
      </c>
      <c r="C80" s="349">
        <f>B80/B78*100</f>
        <v>101.52735450102566</v>
      </c>
      <c r="D80" s="350">
        <f t="shared" ref="D80:D85" si="40">B80/B$78*100</f>
        <v>101.52735450102566</v>
      </c>
      <c r="E80" s="348">
        <v>4186.66</v>
      </c>
      <c r="F80" s="349">
        <f>E80/E78*100</f>
        <v>100.81753842671412</v>
      </c>
      <c r="G80" s="350">
        <f>E80/E$78*100</f>
        <v>100.81753842671412</v>
      </c>
      <c r="H80" s="348">
        <v>3726.36</v>
      </c>
      <c r="I80" s="349">
        <f>H80/H78*100</f>
        <v>100.66101369840811</v>
      </c>
      <c r="J80" s="350">
        <f>H80/H$78*100</f>
        <v>100.66101369840811</v>
      </c>
      <c r="K80" s="11"/>
      <c r="L80" s="11"/>
      <c r="M80" s="11"/>
    </row>
    <row r="81" spans="1:13" ht="16.5" hidden="1" customHeight="1" thickBot="1" x14ac:dyDescent="0.25">
      <c r="A81" s="347" t="s">
        <v>10</v>
      </c>
      <c r="B81" s="348">
        <v>5725.77</v>
      </c>
      <c r="C81" s="349">
        <f t="shared" ref="C81:C89" si="41">B81/B80*100</f>
        <v>100.33452024644802</v>
      </c>
      <c r="D81" s="350">
        <f t="shared" si="40"/>
        <v>101.86698405751464</v>
      </c>
      <c r="E81" s="348">
        <v>4200.1400000000003</v>
      </c>
      <c r="F81" s="349">
        <f t="shared" ref="F81:F89" si="42">E81/E80*100</f>
        <v>100.32197503499209</v>
      </c>
      <c r="G81" s="350">
        <f>E81/E$78*100</f>
        <v>101.1421457313417</v>
      </c>
      <c r="H81" s="348">
        <v>3745.11</v>
      </c>
      <c r="I81" s="349">
        <f t="shared" ref="I81:I89" si="43">H81/H80*100</f>
        <v>100.50317199626446</v>
      </c>
      <c r="J81" s="350">
        <f>H81/H$78*100</f>
        <v>101.16751173049443</v>
      </c>
      <c r="K81" s="11"/>
      <c r="L81" s="11"/>
      <c r="M81" s="11"/>
    </row>
    <row r="82" spans="1:13" ht="16.5" hidden="1" customHeight="1" thickBot="1" x14ac:dyDescent="0.25">
      <c r="A82" s="331" t="s">
        <v>11</v>
      </c>
      <c r="B82" s="348">
        <v>5740.27</v>
      </c>
      <c r="C82" s="349">
        <f t="shared" si="41"/>
        <v>100.25324104880218</v>
      </c>
      <c r="D82" s="350">
        <f t="shared" si="40"/>
        <v>102.12495307632503</v>
      </c>
      <c r="E82" s="332">
        <v>4242.49</v>
      </c>
      <c r="F82" s="333">
        <f t="shared" si="42"/>
        <v>101.00829972334253</v>
      </c>
      <c r="G82" s="334">
        <f>E82/E$78*100</f>
        <v>102.16196170693354</v>
      </c>
      <c r="H82" s="332">
        <v>3771.9</v>
      </c>
      <c r="I82" s="333">
        <f t="shared" si="43"/>
        <v>100.71533279396331</v>
      </c>
      <c r="J82" s="334">
        <f>H82/H$78*100</f>
        <v>101.89119611873936</v>
      </c>
      <c r="K82" s="11"/>
      <c r="L82" s="11"/>
      <c r="M82" s="11"/>
    </row>
    <row r="83" spans="1:13" ht="16.5" hidden="1" customHeight="1" thickBot="1" x14ac:dyDescent="0.3">
      <c r="A83" s="491" t="s">
        <v>12</v>
      </c>
      <c r="B83" s="348">
        <v>5772.52</v>
      </c>
      <c r="C83" s="349">
        <f t="shared" si="41"/>
        <v>100.56182026280993</v>
      </c>
      <c r="D83" s="350">
        <f t="shared" si="40"/>
        <v>102.69871175609298</v>
      </c>
      <c r="E83" s="351">
        <v>4328.1099999999997</v>
      </c>
      <c r="F83" s="349">
        <f t="shared" si="42"/>
        <v>102.01815443289199</v>
      </c>
      <c r="G83" s="350">
        <f>E83/E78*100</f>
        <v>104.22374786585145</v>
      </c>
      <c r="H83" s="348">
        <v>3872.49</v>
      </c>
      <c r="I83" s="349">
        <f t="shared" si="43"/>
        <v>102.66682573769188</v>
      </c>
      <c r="J83" s="350">
        <f>H83/H78*100</f>
        <v>104.60845676127599</v>
      </c>
      <c r="K83" s="11"/>
      <c r="L83" s="70"/>
      <c r="M83" s="11"/>
    </row>
    <row r="84" spans="1:13" ht="16.5" hidden="1" customHeight="1" thickBot="1" x14ac:dyDescent="0.3">
      <c r="A84" s="491" t="s">
        <v>13</v>
      </c>
      <c r="B84" s="348">
        <v>5814.3</v>
      </c>
      <c r="C84" s="349">
        <f t="shared" si="41"/>
        <v>100.72377401897266</v>
      </c>
      <c r="D84" s="350">
        <f t="shared" si="40"/>
        <v>103.44201834960319</v>
      </c>
      <c r="E84" s="351">
        <v>4385.75</v>
      </c>
      <c r="F84" s="349">
        <f t="shared" si="42"/>
        <v>101.33175912811829</v>
      </c>
      <c r="G84" s="350">
        <f>E84/E78*100</f>
        <v>105.61175714172191</v>
      </c>
      <c r="H84" s="348">
        <v>4036.68</v>
      </c>
      <c r="I84" s="349">
        <f t="shared" si="43"/>
        <v>104.23990765631414</v>
      </c>
      <c r="J84" s="350">
        <f>H84/H78*100</f>
        <v>109.04375872864942</v>
      </c>
      <c r="K84" s="11"/>
      <c r="L84" s="70"/>
      <c r="M84" s="11"/>
    </row>
    <row r="85" spans="1:13" ht="16.5" hidden="1" customHeight="1" thickBot="1" x14ac:dyDescent="0.3">
      <c r="A85" s="491" t="s">
        <v>14</v>
      </c>
      <c r="B85" s="348">
        <v>5874.92</v>
      </c>
      <c r="C85" s="349">
        <f t="shared" si="41"/>
        <v>101.04260186092908</v>
      </c>
      <c r="D85" s="350">
        <f t="shared" si="40"/>
        <v>104.52050675789874</v>
      </c>
      <c r="E85" s="351">
        <v>4588.34</v>
      </c>
      <c r="F85" s="349">
        <f t="shared" si="42"/>
        <v>104.61927834463889</v>
      </c>
      <c r="G85" s="350">
        <f>E85/E78*100</f>
        <v>110.49025816876208</v>
      </c>
      <c r="H85" s="348">
        <v>4233.1899999999996</v>
      </c>
      <c r="I85" s="349">
        <f t="shared" si="43"/>
        <v>104.86810943646758</v>
      </c>
      <c r="J85" s="350">
        <f>H85/H78*100</f>
        <v>114.35212823719776</v>
      </c>
      <c r="K85" s="11"/>
      <c r="L85" s="70"/>
      <c r="M85" s="11"/>
    </row>
    <row r="86" spans="1:13" ht="16.5" hidden="1" customHeight="1" thickBot="1" x14ac:dyDescent="0.3">
      <c r="A86" s="347" t="s">
        <v>69</v>
      </c>
      <c r="B86" s="348">
        <v>6107.5</v>
      </c>
      <c r="C86" s="349">
        <f t="shared" si="41"/>
        <v>103.95886241855207</v>
      </c>
      <c r="D86" s="350">
        <f t="shared" ref="D86" si="44">B86/B$78*100</f>
        <v>108.65832981961738</v>
      </c>
      <c r="E86" s="348">
        <v>4625.53</v>
      </c>
      <c r="F86" s="349">
        <f t="shared" si="42"/>
        <v>100.81053278527745</v>
      </c>
      <c r="G86" s="350">
        <f t="shared" ref="G86:G91" si="45">E86/E$78*100</f>
        <v>111.38581793575761</v>
      </c>
      <c r="H86" s="348">
        <v>4066.84</v>
      </c>
      <c r="I86" s="349">
        <f t="shared" si="43"/>
        <v>96.070339389443902</v>
      </c>
      <c r="J86" s="350">
        <f t="shared" ref="J86:J91" si="46">H86/H$78*100</f>
        <v>109.85847769652798</v>
      </c>
      <c r="K86" s="11"/>
      <c r="L86" s="70"/>
      <c r="M86" s="11"/>
    </row>
    <row r="87" spans="1:13" ht="16.5" hidden="1" customHeight="1" thickBot="1" x14ac:dyDescent="0.3">
      <c r="A87" s="347" t="s">
        <v>74</v>
      </c>
      <c r="B87" s="348">
        <v>5974.9</v>
      </c>
      <c r="C87" s="349">
        <f t="shared" si="41"/>
        <v>97.828898894801469</v>
      </c>
      <c r="D87" s="350">
        <f t="shared" ref="D87" si="47">B87/B$78*100</f>
        <v>106.29924762001342</v>
      </c>
      <c r="E87" s="348">
        <v>4437.6000000000004</v>
      </c>
      <c r="F87" s="349">
        <f t="shared" si="42"/>
        <v>95.937114233395974</v>
      </c>
      <c r="G87" s="350">
        <f t="shared" si="45"/>
        <v>106.86033939283024</v>
      </c>
      <c r="H87" s="348">
        <v>3839.9</v>
      </c>
      <c r="I87" s="349">
        <f t="shared" si="43"/>
        <v>94.419746043611255</v>
      </c>
      <c r="J87" s="350">
        <f t="shared" si="46"/>
        <v>103.72809564843905</v>
      </c>
      <c r="K87" s="11"/>
      <c r="L87" s="70"/>
      <c r="M87" s="11"/>
    </row>
    <row r="88" spans="1:13" s="66" customFormat="1" ht="18.75" hidden="1" thickBot="1" x14ac:dyDescent="0.3">
      <c r="A88" s="347" t="s">
        <v>80</v>
      </c>
      <c r="B88" s="348">
        <v>5756.2</v>
      </c>
      <c r="C88" s="349">
        <f t="shared" si="41"/>
        <v>96.339687693517888</v>
      </c>
      <c r="D88" s="350">
        <f t="shared" ref="D88" si="48">B88/B$78*100</f>
        <v>102.40836317768016</v>
      </c>
      <c r="E88" s="348">
        <v>4228.7</v>
      </c>
      <c r="F88" s="349">
        <f t="shared" si="42"/>
        <v>95.292500450694064</v>
      </c>
      <c r="G88" s="350">
        <f t="shared" si="45"/>
        <v>101.82988939752595</v>
      </c>
      <c r="H88" s="348">
        <v>3729.05</v>
      </c>
      <c r="I88" s="349">
        <f t="shared" si="43"/>
        <v>97.113206073074821</v>
      </c>
      <c r="J88" s="350">
        <f t="shared" si="46"/>
        <v>100.73367928274477</v>
      </c>
      <c r="K88" s="11"/>
      <c r="L88" s="76"/>
      <c r="M88" s="75"/>
    </row>
    <row r="89" spans="1:13" s="66" customFormat="1" ht="18.75" hidden="1" thickBot="1" x14ac:dyDescent="0.3">
      <c r="A89" s="347" t="s">
        <v>81</v>
      </c>
      <c r="B89" s="348">
        <v>5683.44</v>
      </c>
      <c r="C89" s="349">
        <f t="shared" si="41"/>
        <v>98.735971647962202</v>
      </c>
      <c r="D89" s="350">
        <f>B89/B$78*100</f>
        <v>101.11389243225643</v>
      </c>
      <c r="E89" s="348">
        <v>4223.9399999999996</v>
      </c>
      <c r="F89" s="349">
        <f t="shared" si="42"/>
        <v>99.887435854990898</v>
      </c>
      <c r="G89" s="350">
        <f t="shared" si="45"/>
        <v>101.71526545316189</v>
      </c>
      <c r="H89" s="348">
        <v>3714.19</v>
      </c>
      <c r="I89" s="349">
        <f t="shared" si="43"/>
        <v>99.601507086255211</v>
      </c>
      <c r="J89" s="350">
        <f t="shared" si="46"/>
        <v>100.33226270904862</v>
      </c>
      <c r="K89" s="11"/>
      <c r="L89" s="76"/>
      <c r="M89" s="75"/>
    </row>
    <row r="90" spans="1:13" s="66" customFormat="1" ht="18.75" hidden="1" thickBot="1" x14ac:dyDescent="0.3">
      <c r="A90" s="347" t="s">
        <v>85</v>
      </c>
      <c r="B90" s="348">
        <v>5697.84</v>
      </c>
      <c r="C90" s="349">
        <f>B90/B89*100</f>
        <v>100.25336767872979</v>
      </c>
      <c r="D90" s="350">
        <f>B90/B$78*100</f>
        <v>101.37008235438539</v>
      </c>
      <c r="E90" s="348">
        <v>4213.88</v>
      </c>
      <c r="F90" s="349">
        <f t="shared" ref="F90" si="49">E90/E89*100</f>
        <v>99.761833738168633</v>
      </c>
      <c r="G90" s="350">
        <f t="shared" si="45"/>
        <v>101.47301400772027</v>
      </c>
      <c r="H90" s="348">
        <v>3720.01</v>
      </c>
      <c r="I90" s="349">
        <f t="shared" ref="I90" si="50">H90/H89*100</f>
        <v>100.1566963456366</v>
      </c>
      <c r="J90" s="350">
        <f t="shared" si="46"/>
        <v>100.48947969820823</v>
      </c>
      <c r="K90" s="11"/>
      <c r="L90" s="76"/>
      <c r="M90" s="75"/>
    </row>
    <row r="91" spans="1:13" ht="16.5" hidden="1" customHeight="1" thickBot="1" x14ac:dyDescent="0.3">
      <c r="A91" s="347" t="s">
        <v>217</v>
      </c>
      <c r="B91" s="348">
        <v>5748.02</v>
      </c>
      <c r="C91" s="349">
        <f>B91/B90*100</f>
        <v>100.88068461030848</v>
      </c>
      <c r="D91" s="350">
        <f>B91/B$78*100</f>
        <v>102.26283306913749</v>
      </c>
      <c r="E91" s="348">
        <v>4250.62</v>
      </c>
      <c r="F91" s="349">
        <f>E91/E90*100</f>
        <v>100.8718805471442</v>
      </c>
      <c r="G91" s="350">
        <f t="shared" si="45"/>
        <v>102.35773747745446</v>
      </c>
      <c r="H91" s="348">
        <v>3749.64</v>
      </c>
      <c r="I91" s="349">
        <f>H91/H90*100</f>
        <v>100.79650323520634</v>
      </c>
      <c r="J91" s="350">
        <f t="shared" si="46"/>
        <v>101.28988165504647</v>
      </c>
      <c r="K91" s="11"/>
      <c r="L91" s="70"/>
      <c r="M91" s="11"/>
    </row>
    <row r="92" spans="1:13" ht="16.5" hidden="1" customHeight="1" thickBot="1" x14ac:dyDescent="0.3">
      <c r="A92" s="1048" t="s">
        <v>219</v>
      </c>
      <c r="B92" s="1049"/>
      <c r="C92" s="1049"/>
      <c r="D92" s="1049"/>
      <c r="E92" s="1049"/>
      <c r="F92" s="1049"/>
      <c r="G92" s="1049"/>
      <c r="H92" s="1049"/>
      <c r="I92" s="1049"/>
      <c r="J92" s="1050"/>
      <c r="K92" s="11"/>
      <c r="L92" s="70"/>
      <c r="M92" s="11"/>
    </row>
    <row r="93" spans="1:13" ht="16.5" hidden="1" customHeight="1" thickBot="1" x14ac:dyDescent="0.3">
      <c r="A93" s="347" t="s">
        <v>9</v>
      </c>
      <c r="B93" s="348">
        <v>5807.41</v>
      </c>
      <c r="C93" s="349">
        <f>B93/B91*100</f>
        <v>101.03322535412194</v>
      </c>
      <c r="D93" s="349">
        <f>B93/B$91*100</f>
        <v>101.03322535412194</v>
      </c>
      <c r="E93" s="348">
        <v>4266.87</v>
      </c>
      <c r="F93" s="349">
        <f>E93/E91*100</f>
        <v>100.38229717076568</v>
      </c>
      <c r="G93" s="349">
        <f>E93/E$91*100</f>
        <v>100.38229717076568</v>
      </c>
      <c r="H93" s="348">
        <v>3787.77</v>
      </c>
      <c r="I93" s="349">
        <f>H93/H91*100</f>
        <v>101.01689762217174</v>
      </c>
      <c r="J93" s="350">
        <f>H93/H$91*100</f>
        <v>101.01689762217174</v>
      </c>
      <c r="K93" s="11"/>
      <c r="L93" s="70"/>
      <c r="M93" s="191"/>
    </row>
    <row r="94" spans="1:13" ht="16.5" hidden="1" customHeight="1" thickBot="1" x14ac:dyDescent="0.3">
      <c r="A94" s="347" t="s">
        <v>10</v>
      </c>
      <c r="B94" s="348">
        <v>5865.29</v>
      </c>
      <c r="C94" s="349">
        <f t="shared" ref="C94:C99" si="51">B94/B93*100</f>
        <v>100.99665771832882</v>
      </c>
      <c r="D94" s="349">
        <f t="shared" ref="D94:D99" si="52">B94/B$91*100</f>
        <v>102.04018079269035</v>
      </c>
      <c r="E94" s="348">
        <v>4329.26</v>
      </c>
      <c r="F94" s="349">
        <f t="shared" ref="F94:F99" si="53">E94/E93*100</f>
        <v>101.46219594222462</v>
      </c>
      <c r="G94" s="349">
        <f t="shared" ref="G94:G99" si="54">E94/E$91*100</f>
        <v>101.85008304670848</v>
      </c>
      <c r="H94" s="348">
        <v>3826.25</v>
      </c>
      <c r="I94" s="349">
        <f t="shared" ref="I94:I99" si="55">H94/H93*100</f>
        <v>101.01590117668179</v>
      </c>
      <c r="J94" s="350">
        <f t="shared" ref="J94:J99" si="56">H94/H$91*100</f>
        <v>102.04312947376282</v>
      </c>
      <c r="K94" s="11"/>
      <c r="L94" s="70"/>
      <c r="M94" s="191"/>
    </row>
    <row r="95" spans="1:13" ht="16.5" hidden="1" customHeight="1" thickBot="1" x14ac:dyDescent="0.3">
      <c r="A95" s="347" t="s">
        <v>11</v>
      </c>
      <c r="B95" s="348">
        <v>5786.58</v>
      </c>
      <c r="C95" s="349">
        <f t="shared" si="51"/>
        <v>98.658037368996247</v>
      </c>
      <c r="D95" s="349">
        <f t="shared" si="52"/>
        <v>100.67083969784376</v>
      </c>
      <c r="E95" s="348">
        <v>4335.68</v>
      </c>
      <c r="F95" s="349">
        <f t="shared" si="53"/>
        <v>100.14829324180114</v>
      </c>
      <c r="G95" s="349">
        <f t="shared" si="54"/>
        <v>102.0011198366356</v>
      </c>
      <c r="H95" s="348">
        <v>3895.14</v>
      </c>
      <c r="I95" s="349">
        <f t="shared" si="55"/>
        <v>101.80045736687357</v>
      </c>
      <c r="J95" s="350">
        <f t="shared" si="56"/>
        <v>103.88037251576152</v>
      </c>
      <c r="K95" s="11"/>
      <c r="L95" s="70"/>
      <c r="M95" s="191"/>
    </row>
    <row r="96" spans="1:13" ht="16.5" hidden="1" customHeight="1" thickBot="1" x14ac:dyDescent="0.3">
      <c r="A96" s="347" t="s">
        <v>12</v>
      </c>
      <c r="B96" s="348">
        <v>5901.32</v>
      </c>
      <c r="C96" s="349">
        <f t="shared" si="51"/>
        <v>101.98286379865135</v>
      </c>
      <c r="D96" s="349">
        <f t="shared" si="52"/>
        <v>102.66700533401065</v>
      </c>
      <c r="E96" s="348">
        <v>4372.96</v>
      </c>
      <c r="F96" s="349">
        <f t="shared" si="53"/>
        <v>100.85984205476419</v>
      </c>
      <c r="G96" s="349">
        <f t="shared" si="54"/>
        <v>102.87816836132141</v>
      </c>
      <c r="H96" s="348">
        <v>3947.8</v>
      </c>
      <c r="I96" s="349">
        <f t="shared" si="55"/>
        <v>101.35194113690393</v>
      </c>
      <c r="J96" s="350">
        <f t="shared" si="56"/>
        <v>105.28477400497115</v>
      </c>
      <c r="K96" s="11"/>
      <c r="L96" s="70"/>
      <c r="M96" s="191"/>
    </row>
    <row r="97" spans="1:13" ht="16.5" hidden="1" customHeight="1" thickBot="1" x14ac:dyDescent="0.3">
      <c r="A97" s="347" t="s">
        <v>13</v>
      </c>
      <c r="B97" s="348">
        <v>6109.23</v>
      </c>
      <c r="C97" s="349">
        <f t="shared" si="51"/>
        <v>103.52311008384565</v>
      </c>
      <c r="D97" s="349">
        <f t="shared" si="52"/>
        <v>106.28407695171553</v>
      </c>
      <c r="E97" s="348">
        <v>4447.75</v>
      </c>
      <c r="F97" s="349">
        <f t="shared" si="53"/>
        <v>101.71028319490689</v>
      </c>
      <c r="G97" s="349">
        <f t="shared" si="54"/>
        <v>104.63767638603309</v>
      </c>
      <c r="H97" s="348">
        <v>3969.88</v>
      </c>
      <c r="I97" s="349">
        <f t="shared" si="55"/>
        <v>100.5592988499924</v>
      </c>
      <c r="J97" s="350">
        <f t="shared" si="56"/>
        <v>105.87363053519805</v>
      </c>
      <c r="K97" s="11"/>
      <c r="L97" s="70"/>
      <c r="M97" s="191"/>
    </row>
    <row r="98" spans="1:13" ht="16.5" hidden="1" customHeight="1" thickBot="1" x14ac:dyDescent="0.3">
      <c r="A98" s="347" t="s">
        <v>14</v>
      </c>
      <c r="B98" s="348">
        <v>6052.97</v>
      </c>
      <c r="C98" s="349">
        <f t="shared" si="51"/>
        <v>99.07909834790965</v>
      </c>
      <c r="D98" s="349">
        <f t="shared" si="52"/>
        <v>105.30530513115821</v>
      </c>
      <c r="E98" s="348">
        <v>4522.8500000000004</v>
      </c>
      <c r="F98" s="349">
        <f t="shared" si="53"/>
        <v>101.68849418245181</v>
      </c>
      <c r="G98" s="349">
        <f t="shared" si="54"/>
        <v>106.40447746446402</v>
      </c>
      <c r="H98" s="348">
        <v>4060.3</v>
      </c>
      <c r="I98" s="349">
        <f t="shared" si="55"/>
        <v>102.27765070984513</v>
      </c>
      <c r="J98" s="350">
        <f t="shared" si="56"/>
        <v>108.28506203262181</v>
      </c>
      <c r="K98" s="11"/>
      <c r="L98" s="70"/>
      <c r="M98" s="191"/>
    </row>
    <row r="99" spans="1:13" ht="16.5" hidden="1" customHeight="1" thickBot="1" x14ac:dyDescent="0.3">
      <c r="A99" s="347" t="s">
        <v>69</v>
      </c>
      <c r="B99" s="348">
        <v>6175.2</v>
      </c>
      <c r="C99" s="349">
        <f t="shared" si="51"/>
        <v>102.01933926650884</v>
      </c>
      <c r="D99" s="349">
        <f t="shared" si="52"/>
        <v>107.43177650738862</v>
      </c>
      <c r="E99" s="348">
        <v>4639.66</v>
      </c>
      <c r="F99" s="349">
        <f t="shared" si="53"/>
        <v>102.58266358601323</v>
      </c>
      <c r="G99" s="349">
        <f t="shared" si="54"/>
        <v>109.15254715782639</v>
      </c>
      <c r="H99" s="348">
        <v>4040.85</v>
      </c>
      <c r="I99" s="349">
        <f t="shared" si="55"/>
        <v>99.520971356796281</v>
      </c>
      <c r="J99" s="350">
        <f t="shared" si="56"/>
        <v>107.76634556917463</v>
      </c>
      <c r="K99" s="11"/>
      <c r="L99" s="70"/>
      <c r="M99" s="191"/>
    </row>
    <row r="100" spans="1:13" ht="16.5" hidden="1" customHeight="1" thickBot="1" x14ac:dyDescent="0.3">
      <c r="A100" s="347" t="s">
        <v>74</v>
      </c>
      <c r="B100" s="348">
        <v>6070.5</v>
      </c>
      <c r="C100" s="349">
        <f t="shared" ref="C100" si="57">B100/B99*100</f>
        <v>98.304508356004675</v>
      </c>
      <c r="D100" s="349">
        <f t="shared" ref="D100" si="58">B100/B$91*100</f>
        <v>105.61027971371011</v>
      </c>
      <c r="E100" s="348">
        <v>4546.8900000000003</v>
      </c>
      <c r="F100" s="349">
        <f t="shared" ref="F100" si="59">E100/E99*100</f>
        <v>98.000500036640631</v>
      </c>
      <c r="G100" s="349">
        <f t="shared" ref="G100" si="60">E100/E$91*100</f>
        <v>106.97004201739983</v>
      </c>
      <c r="H100" s="348">
        <v>3943.27</v>
      </c>
      <c r="I100" s="349">
        <f t="shared" ref="I100" si="61">H100/H99*100</f>
        <v>97.585161537795273</v>
      </c>
      <c r="J100" s="350">
        <f t="shared" ref="J100" si="62">H100/H$91*100</f>
        <v>105.16396240705774</v>
      </c>
      <c r="K100" s="11"/>
      <c r="L100" s="70"/>
      <c r="M100" s="191"/>
    </row>
    <row r="101" spans="1:13" ht="16.5" hidden="1" customHeight="1" thickBot="1" x14ac:dyDescent="0.3">
      <c r="A101" s="347" t="s">
        <v>80</v>
      </c>
      <c r="B101" s="348">
        <v>5877.44</v>
      </c>
      <c r="C101" s="349">
        <f t="shared" ref="C101" si="63">B101/B100*100</f>
        <v>96.819701836751491</v>
      </c>
      <c r="D101" s="349">
        <f t="shared" ref="D101" si="64">B101/B$91*100</f>
        <v>102.25155792777339</v>
      </c>
      <c r="E101" s="348">
        <v>4440.26</v>
      </c>
      <c r="F101" s="349">
        <f t="shared" ref="F101" si="65">E101/E100*100</f>
        <v>97.654880588710085</v>
      </c>
      <c r="G101" s="349">
        <f>E101/E$91*100</f>
        <v>104.46146679778481</v>
      </c>
      <c r="H101" s="348">
        <v>3840.19</v>
      </c>
      <c r="I101" s="349">
        <f t="shared" ref="I101" si="66">H101/H100*100</f>
        <v>97.385925893991526</v>
      </c>
      <c r="J101" s="350">
        <f t="shared" ref="J101" si="67">H101/H$91*100</f>
        <v>102.41489849692238</v>
      </c>
      <c r="K101" s="11"/>
      <c r="L101" s="70"/>
      <c r="M101" s="388"/>
    </row>
    <row r="102" spans="1:13" ht="16.5" hidden="1" customHeight="1" thickBot="1" x14ac:dyDescent="0.3">
      <c r="A102" s="347" t="s">
        <v>81</v>
      </c>
      <c r="B102" s="348">
        <v>5824.46</v>
      </c>
      <c r="C102" s="349">
        <f t="shared" ref="C102" si="68">B102/B101*100</f>
        <v>99.098587139979315</v>
      </c>
      <c r="D102" s="349">
        <f t="shared" ref="D102" si="69">B102/B$91*100</f>
        <v>101.32984923504094</v>
      </c>
      <c r="E102" s="348">
        <v>4371.79</v>
      </c>
      <c r="F102" s="349">
        <f t="shared" ref="F102" si="70">E102/E101*100</f>
        <v>98.457973181750617</v>
      </c>
      <c r="G102" s="349">
        <f>E102/E$91*100</f>
        <v>102.85064296502628</v>
      </c>
      <c r="H102" s="348">
        <v>3833.19</v>
      </c>
      <c r="I102" s="349">
        <f t="shared" ref="I102" si="71">H102/H101*100</f>
        <v>99.817717352526827</v>
      </c>
      <c r="J102" s="350">
        <f t="shared" ref="J102" si="72">H102/H$91*100</f>
        <v>102.22821390853522</v>
      </c>
      <c r="K102" s="11"/>
      <c r="L102" s="70"/>
      <c r="M102" s="392"/>
    </row>
    <row r="103" spans="1:13" ht="16.5" hidden="1" customHeight="1" thickBot="1" x14ac:dyDescent="0.3">
      <c r="A103" s="347" t="s">
        <v>85</v>
      </c>
      <c r="B103" s="348">
        <v>5942.05</v>
      </c>
      <c r="C103" s="349">
        <f t="shared" ref="C103" si="73">B103/B102*100</f>
        <v>102.01889960614375</v>
      </c>
      <c r="D103" s="349">
        <f t="shared" ref="D103" si="74">B103/B$91*100</f>
        <v>103.37559716215323</v>
      </c>
      <c r="E103" s="348">
        <v>4420.37</v>
      </c>
      <c r="F103" s="349">
        <f>E103/E102*100</f>
        <v>101.11121531455079</v>
      </c>
      <c r="G103" s="349">
        <f>E103/E$91*100</f>
        <v>103.99353506076761</v>
      </c>
      <c r="H103" s="348">
        <v>3883.49</v>
      </c>
      <c r="I103" s="349">
        <f t="shared" ref="I103" si="75">H103/H102*100</f>
        <v>101.31222297877225</v>
      </c>
      <c r="J103" s="350">
        <f t="shared" ref="J103" si="76">H103/H$91*100</f>
        <v>103.56967602223146</v>
      </c>
      <c r="K103" s="11"/>
      <c r="L103" s="70"/>
      <c r="M103" s="393"/>
    </row>
    <row r="104" spans="1:13" ht="16.5" customHeight="1" thickBot="1" x14ac:dyDescent="0.3">
      <c r="A104" s="347" t="s">
        <v>490</v>
      </c>
      <c r="B104" s="348">
        <v>6194.3</v>
      </c>
      <c r="C104" s="349">
        <f>B104/B103*100</f>
        <v>104.24516791343055</v>
      </c>
      <c r="D104" s="349">
        <f>B104/B$91*100</f>
        <v>107.76406484319818</v>
      </c>
      <c r="E104" s="348">
        <v>4709</v>
      </c>
      <c r="F104" s="349">
        <f>E104/E103*100</f>
        <v>106.52954390695801</v>
      </c>
      <c r="G104" s="349">
        <f>E104/E$91*100</f>
        <v>110.78383859295822</v>
      </c>
      <c r="H104" s="348">
        <v>4067.7</v>
      </c>
      <c r="I104" s="349">
        <f>H104/H103*100</f>
        <v>104.74341378502328</v>
      </c>
      <c r="J104" s="350">
        <f>H104/H$91*100</f>
        <v>108.48241431177392</v>
      </c>
      <c r="K104" s="11"/>
      <c r="L104" s="70"/>
      <c r="M104" s="395"/>
    </row>
    <row r="105" spans="1:13" ht="16.5" customHeight="1" thickBot="1" x14ac:dyDescent="0.3">
      <c r="A105" s="1048" t="s">
        <v>491</v>
      </c>
      <c r="B105" s="1049"/>
      <c r="C105" s="1049"/>
      <c r="D105" s="1049"/>
      <c r="E105" s="1049"/>
      <c r="F105" s="1049"/>
      <c r="G105" s="1049"/>
      <c r="H105" s="1049"/>
      <c r="I105" s="1049"/>
      <c r="J105" s="1050"/>
      <c r="K105" s="11"/>
      <c r="L105" s="70"/>
      <c r="M105" s="493"/>
    </row>
    <row r="106" spans="1:13" ht="16.5" customHeight="1" thickBot="1" x14ac:dyDescent="0.3">
      <c r="A106" s="347" t="s">
        <v>9</v>
      </c>
      <c r="B106" s="348">
        <v>6337.3</v>
      </c>
      <c r="C106" s="349">
        <f>B106/B104*100</f>
        <v>102.3085740115913</v>
      </c>
      <c r="D106" s="349">
        <f>B106/B$104*100</f>
        <v>102.3085740115913</v>
      </c>
      <c r="E106" s="348">
        <v>4678.8999999999996</v>
      </c>
      <c r="F106" s="349">
        <f>E106/E104*100</f>
        <v>99.360798471012941</v>
      </c>
      <c r="G106" s="349">
        <f>E106/E$104*100</f>
        <v>99.360798471012941</v>
      </c>
      <c r="H106" s="348">
        <v>4096.1000000000004</v>
      </c>
      <c r="I106" s="349">
        <f>H106/H104*100</f>
        <v>100.69818324851883</v>
      </c>
      <c r="J106" s="350">
        <f>H106/H$104*100</f>
        <v>100.69818324851883</v>
      </c>
      <c r="K106" s="11"/>
      <c r="L106" s="70"/>
      <c r="M106" s="493"/>
    </row>
    <row r="107" spans="1:13" ht="16.5" customHeight="1" thickBot="1" x14ac:dyDescent="0.3">
      <c r="A107" s="347" t="s">
        <v>10</v>
      </c>
      <c r="B107" s="348">
        <v>6364.4</v>
      </c>
      <c r="C107" s="349">
        <f>B107/B106*100</f>
        <v>100.42762690735802</v>
      </c>
      <c r="D107" s="349">
        <f>B107/B$104*100</f>
        <v>102.74607300259915</v>
      </c>
      <c r="E107" s="348">
        <v>4719.6000000000004</v>
      </c>
      <c r="F107" s="349">
        <f>E107/E106*100</f>
        <v>100.86986257453677</v>
      </c>
      <c r="G107" s="349">
        <f>E107/E$104*100</f>
        <v>100.22510087067317</v>
      </c>
      <c r="H107" s="348">
        <v>4109</v>
      </c>
      <c r="I107" s="349">
        <f>H107/H106*100</f>
        <v>100.31493371743854</v>
      </c>
      <c r="J107" s="350">
        <f>H107/H$104*100</f>
        <v>101.01531578041644</v>
      </c>
      <c r="K107" s="11"/>
      <c r="L107" s="70"/>
      <c r="M107" s="493"/>
    </row>
    <row r="108" spans="1:13" ht="16.5" customHeight="1" thickBot="1" x14ac:dyDescent="0.3">
      <c r="A108" s="347" t="s">
        <v>11</v>
      </c>
      <c r="B108" s="348">
        <v>6551.4</v>
      </c>
      <c r="C108" s="349">
        <f>B108/B107*100</f>
        <v>102.93821884231036</v>
      </c>
      <c r="D108" s="349">
        <f>B108/B$104*100</f>
        <v>105.76497747929548</v>
      </c>
      <c r="E108" s="348">
        <v>4761.55</v>
      </c>
      <c r="F108" s="349">
        <f>E108/E107*100</f>
        <v>100.88884651241629</v>
      </c>
      <c r="G108" s="349">
        <f>E108/E$104*100</f>
        <v>101.11594818432789</v>
      </c>
      <c r="H108" s="348">
        <v>4176.87</v>
      </c>
      <c r="I108" s="349">
        <f>H108/H107*100</f>
        <v>101.65174008274521</v>
      </c>
      <c r="J108" s="350">
        <f>H108/H$104*100</f>
        <v>102.68382624087322</v>
      </c>
      <c r="K108" s="11"/>
      <c r="L108" s="70"/>
      <c r="M108" s="492"/>
    </row>
    <row r="109" spans="1:13" ht="16.5" customHeight="1" thickBot="1" x14ac:dyDescent="0.3">
      <c r="A109" s="347" t="s">
        <v>12</v>
      </c>
      <c r="B109" s="348">
        <v>6724.88</v>
      </c>
      <c r="C109" s="349">
        <f>B109/B108*100</f>
        <v>102.6479836370852</v>
      </c>
      <c r="D109" s="349">
        <f>B109/B$104*100</f>
        <v>108.56561677671408</v>
      </c>
      <c r="E109" s="348">
        <v>4923.53</v>
      </c>
      <c r="F109" s="349">
        <f t="shared" ref="F109:F111" si="77">E109/E108*100</f>
        <v>103.40183343659102</v>
      </c>
      <c r="G109" s="349">
        <f t="shared" ref="G109:G111" si="78">E109/E$104*100</f>
        <v>104.55574431938841</v>
      </c>
      <c r="H109" s="348">
        <v>4321.3599999999997</v>
      </c>
      <c r="I109" s="349">
        <f t="shared" ref="I109:I111" si="79">H109/H108*100</f>
        <v>103.45928889335794</v>
      </c>
      <c r="J109" s="350">
        <f t="shared" ref="J109:J111" si="80">H109/H$104*100</f>
        <v>106.23595643729871</v>
      </c>
      <c r="K109" s="11"/>
      <c r="L109" s="70"/>
      <c r="M109" s="492"/>
    </row>
    <row r="110" spans="1:13" ht="16.5" customHeight="1" thickBot="1" x14ac:dyDescent="0.3">
      <c r="A110" s="347" t="s">
        <v>13</v>
      </c>
      <c r="B110" s="348">
        <v>6741.64</v>
      </c>
      <c r="C110" s="349">
        <f>B110/B109*100</f>
        <v>100.24922377797077</v>
      </c>
      <c r="D110" s="349">
        <f t="shared" ref="D110:D111" si="81">B110/B$104*100</f>
        <v>108.83618810842226</v>
      </c>
      <c r="E110" s="348">
        <v>4922.91</v>
      </c>
      <c r="F110" s="349">
        <f t="shared" si="77"/>
        <v>99.987407408911906</v>
      </c>
      <c r="G110" s="349">
        <f t="shared" si="78"/>
        <v>104.54257804204714</v>
      </c>
      <c r="H110" s="348">
        <v>4394.88</v>
      </c>
      <c r="I110" s="349">
        <f t="shared" si="79"/>
        <v>101.70131625229095</v>
      </c>
      <c r="J110" s="350">
        <f t="shared" si="80"/>
        <v>108.04336602994323</v>
      </c>
      <c r="K110" s="11"/>
      <c r="L110" s="70"/>
      <c r="M110" s="492"/>
    </row>
    <row r="111" spans="1:13" ht="16.5" customHeight="1" thickBot="1" x14ac:dyDescent="0.3">
      <c r="A111" s="347" t="s">
        <v>14</v>
      </c>
      <c r="B111" s="348">
        <v>6675.77</v>
      </c>
      <c r="C111" s="349">
        <f t="shared" ref="C111" si="82">B111/B110*100</f>
        <v>99.022938038815482</v>
      </c>
      <c r="D111" s="349">
        <f t="shared" si="81"/>
        <v>107.77279111441165</v>
      </c>
      <c r="E111" s="348">
        <v>5014.38</v>
      </c>
      <c r="F111" s="349">
        <f t="shared" si="77"/>
        <v>101.85804737441879</v>
      </c>
      <c r="G111" s="349">
        <f t="shared" si="78"/>
        <v>106.48502866850711</v>
      </c>
      <c r="H111" s="348">
        <v>4507.55</v>
      </c>
      <c r="I111" s="349">
        <f t="shared" si="79"/>
        <v>102.56366499199068</v>
      </c>
      <c r="J111" s="350">
        <f t="shared" si="80"/>
        <v>110.81323598102122</v>
      </c>
      <c r="K111" s="11"/>
      <c r="L111" s="70"/>
      <c r="M111" s="492"/>
    </row>
    <row r="112" spans="1:13" ht="18" customHeight="1" x14ac:dyDescent="0.2">
      <c r="A112" s="1052" t="s">
        <v>159</v>
      </c>
      <c r="B112" s="1052"/>
      <c r="C112" s="1052"/>
      <c r="D112" s="1052"/>
      <c r="E112" s="1052"/>
      <c r="F112" s="1052"/>
      <c r="G112" s="1052"/>
      <c r="H112" s="1052"/>
      <c r="I112" s="1052"/>
      <c r="J112" s="1052"/>
      <c r="K112" s="11"/>
      <c r="L112" s="11"/>
      <c r="M112" s="11"/>
    </row>
    <row r="113" spans="1:14" ht="9.75" customHeight="1" x14ac:dyDescent="0.2">
      <c r="A113" s="352"/>
      <c r="B113" s="352"/>
      <c r="C113" s="352"/>
      <c r="D113" s="352"/>
      <c r="E113" s="352"/>
      <c r="F113" s="352"/>
      <c r="G113" s="352"/>
      <c r="H113" s="352"/>
      <c r="I113" s="352"/>
      <c r="J113" s="352"/>
      <c r="K113" s="11"/>
      <c r="L113" s="11"/>
      <c r="M113" s="11"/>
    </row>
    <row r="114" spans="1:14" ht="24" customHeight="1" x14ac:dyDescent="0.3">
      <c r="A114" s="1051" t="s">
        <v>189</v>
      </c>
      <c r="B114" s="1051"/>
      <c r="C114" s="1051"/>
      <c r="D114" s="1051"/>
      <c r="E114" s="1051"/>
      <c r="F114" s="1051"/>
      <c r="G114" s="1051"/>
      <c r="H114" s="1051"/>
      <c r="I114" s="1051"/>
      <c r="J114" s="1051"/>
      <c r="K114" s="67"/>
    </row>
    <row r="115" spans="1:14" ht="6" customHeight="1" x14ac:dyDescent="0.25">
      <c r="A115" s="61"/>
      <c r="B115" s="61"/>
      <c r="C115" s="61"/>
      <c r="D115" s="61"/>
      <c r="E115" s="61"/>
      <c r="F115" s="61"/>
      <c r="G115" s="61"/>
      <c r="H115" s="15"/>
      <c r="I115" s="15"/>
      <c r="J115" s="15"/>
    </row>
    <row r="117" spans="1:14" x14ac:dyDescent="0.25">
      <c r="N117" s="68"/>
    </row>
    <row r="118" spans="1:14" x14ac:dyDescent="0.25">
      <c r="N118" s="68"/>
    </row>
    <row r="119" spans="1:14" x14ac:dyDescent="0.25">
      <c r="N119" s="68"/>
    </row>
    <row r="120" spans="1:14" x14ac:dyDescent="0.25">
      <c r="N120" s="68"/>
    </row>
    <row r="121" spans="1:14" x14ac:dyDescent="0.25">
      <c r="N121" s="68"/>
    </row>
    <row r="122" spans="1:14" x14ac:dyDescent="0.25">
      <c r="N122" s="68"/>
    </row>
    <row r="123" spans="1:14" x14ac:dyDescent="0.25">
      <c r="M123" s="68"/>
      <c r="N123" s="68"/>
    </row>
    <row r="124" spans="1:14" x14ac:dyDescent="0.25">
      <c r="M124" s="68"/>
      <c r="N124" s="68"/>
    </row>
    <row r="125" spans="1:14" x14ac:dyDescent="0.25">
      <c r="M125" s="68"/>
      <c r="N125" s="68"/>
    </row>
    <row r="126" spans="1:14" x14ac:dyDescent="0.25">
      <c r="M126" s="68"/>
      <c r="N126" s="68"/>
    </row>
    <row r="127" spans="1:14" x14ac:dyDescent="0.25">
      <c r="M127" s="68"/>
      <c r="N127" s="68"/>
    </row>
    <row r="128" spans="1:14" x14ac:dyDescent="0.25">
      <c r="M128" s="68"/>
      <c r="N128" s="68"/>
    </row>
    <row r="129" spans="13:14" x14ac:dyDescent="0.25">
      <c r="M129" s="68"/>
      <c r="N129" s="68"/>
    </row>
    <row r="130" spans="13:14" x14ac:dyDescent="0.25">
      <c r="M130" s="68"/>
      <c r="N130" s="68"/>
    </row>
    <row r="131" spans="13:14" x14ac:dyDescent="0.25">
      <c r="M131" s="68"/>
    </row>
    <row r="132" spans="13:14" x14ac:dyDescent="0.25">
      <c r="M132" s="68"/>
    </row>
    <row r="133" spans="13:14" x14ac:dyDescent="0.25">
      <c r="M133" s="68"/>
    </row>
    <row r="134" spans="13:14" x14ac:dyDescent="0.25">
      <c r="M134" s="68"/>
    </row>
    <row r="135" spans="13:14" x14ac:dyDescent="0.25">
      <c r="M135" s="68"/>
    </row>
    <row r="136" spans="13:14" x14ac:dyDescent="0.25">
      <c r="M136" s="68"/>
    </row>
  </sheetData>
  <mergeCells count="21"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  <mergeCell ref="A53:J53"/>
    <mergeCell ref="A114:J114"/>
    <mergeCell ref="A112:J112"/>
    <mergeCell ref="A66:J66"/>
    <mergeCell ref="A79:J79"/>
    <mergeCell ref="A92:J92"/>
    <mergeCell ref="A105:J105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94"/>
  <sheetViews>
    <sheetView view="pageBreakPreview" zoomScale="68" zoomScaleNormal="80" zoomScaleSheetLayoutView="68" workbookViewId="0">
      <pane xSplit="1" ySplit="4" topLeftCell="B5" activePane="bottomRight" state="frozen"/>
      <selection activeCell="P30" activeCellId="1" sqref="A4:C6 P30:S30"/>
      <selection pane="topRight" activeCell="P30" activeCellId="1" sqref="A4:C6 P30:S30"/>
      <selection pane="bottomLeft" activeCell="P30" activeCellId="1" sqref="A4:C6 P30:S30"/>
      <selection pane="bottomRight" activeCell="I94" sqref="I94"/>
    </sheetView>
  </sheetViews>
  <sheetFormatPr defaultColWidth="9.140625" defaultRowHeight="15.75" x14ac:dyDescent="0.25"/>
  <cols>
    <col min="1" max="1" width="50" style="59" customWidth="1"/>
    <col min="2" max="2" width="13.7109375" style="59" customWidth="1"/>
    <col min="3" max="3" width="17.7109375" style="59" customWidth="1"/>
    <col min="4" max="4" width="18.42578125" style="111" customWidth="1"/>
    <col min="5" max="5" width="17.42578125" style="60" customWidth="1"/>
    <col min="6" max="6" width="17.85546875" style="60" customWidth="1"/>
    <col min="7" max="7" width="9" style="59" customWidth="1"/>
    <col min="8" max="8" width="13.28515625" style="3" customWidth="1"/>
    <col min="9" max="9" width="11.28515625" style="3" customWidth="1"/>
    <col min="10" max="10" width="13.85546875" style="3" customWidth="1"/>
    <col min="11" max="11" width="15.5703125" style="3" customWidth="1"/>
    <col min="12" max="12" width="9.140625" style="3"/>
    <col min="13" max="16384" width="9.140625" style="59"/>
  </cols>
  <sheetData>
    <row r="1" spans="1:6" ht="20.25" x14ac:dyDescent="0.2">
      <c r="A1" s="1047" t="s">
        <v>68</v>
      </c>
      <c r="B1" s="1047"/>
      <c r="C1" s="1047"/>
      <c r="D1" s="1047"/>
      <c r="E1" s="1047"/>
      <c r="F1" s="1047"/>
    </row>
    <row r="2" spans="1:6" ht="23.25" thickBot="1" x14ac:dyDescent="0.25">
      <c r="A2" s="377"/>
      <c r="B2" s="377"/>
      <c r="C2" s="377"/>
      <c r="D2" s="378"/>
      <c r="E2" s="377"/>
      <c r="F2" s="377"/>
    </row>
    <row r="3" spans="1:6" ht="17.25" thickBot="1" x14ac:dyDescent="0.25">
      <c r="A3" s="934" t="s">
        <v>55</v>
      </c>
      <c r="B3" s="952" t="s">
        <v>33</v>
      </c>
      <c r="C3" s="1044" t="s">
        <v>42</v>
      </c>
      <c r="D3" s="1077"/>
      <c r="E3" s="1077"/>
      <c r="F3" s="379" t="s">
        <v>43</v>
      </c>
    </row>
    <row r="4" spans="1:6" ht="28.5" customHeight="1" thickBot="1" x14ac:dyDescent="0.25">
      <c r="A4" s="1083"/>
      <c r="B4" s="958"/>
      <c r="C4" s="380" t="s">
        <v>551</v>
      </c>
      <c r="D4" s="380" t="s">
        <v>552</v>
      </c>
      <c r="E4" s="380" t="s">
        <v>49</v>
      </c>
      <c r="F4" s="516" t="s">
        <v>552</v>
      </c>
    </row>
    <row r="5" spans="1:6" ht="23.25" customHeight="1" thickBot="1" x14ac:dyDescent="0.3">
      <c r="A5" s="113" t="s">
        <v>375</v>
      </c>
      <c r="B5" s="387"/>
      <c r="C5" s="374"/>
      <c r="D5" s="374"/>
      <c r="E5" s="374"/>
      <c r="F5" s="227"/>
    </row>
    <row r="6" spans="1:6" ht="21.75" customHeight="1" x14ac:dyDescent="0.25">
      <c r="A6" s="456" t="s">
        <v>446</v>
      </c>
      <c r="B6" s="64" t="s">
        <v>37</v>
      </c>
      <c r="C6" s="706">
        <v>46.2</v>
      </c>
      <c r="D6" s="721">
        <v>53</v>
      </c>
      <c r="E6" s="721">
        <f t="shared" ref="E6:E33" si="0">D6/C6*100</f>
        <v>114.7186147186147</v>
      </c>
      <c r="F6" s="706">
        <v>51.5</v>
      </c>
    </row>
    <row r="7" spans="1:6" ht="21.75" customHeight="1" x14ac:dyDescent="0.25">
      <c r="A7" s="456" t="s">
        <v>447</v>
      </c>
      <c r="B7" s="64" t="s">
        <v>37</v>
      </c>
      <c r="C7" s="706">
        <v>94.9</v>
      </c>
      <c r="D7" s="721">
        <v>95.1</v>
      </c>
      <c r="E7" s="721">
        <f t="shared" si="0"/>
        <v>100.21074815595364</v>
      </c>
      <c r="F7" s="706">
        <v>90.4</v>
      </c>
    </row>
    <row r="8" spans="1:6" ht="21.75" customHeight="1" x14ac:dyDescent="0.25">
      <c r="A8" s="456" t="s">
        <v>448</v>
      </c>
      <c r="B8" s="64" t="s">
        <v>37</v>
      </c>
      <c r="C8" s="706">
        <v>92.9</v>
      </c>
      <c r="D8" s="721">
        <v>94.5</v>
      </c>
      <c r="E8" s="721">
        <f t="shared" si="0"/>
        <v>101.72228202368136</v>
      </c>
      <c r="F8" s="706">
        <v>90</v>
      </c>
    </row>
    <row r="9" spans="1:6" ht="21.75" customHeight="1" x14ac:dyDescent="0.25">
      <c r="A9" s="456" t="s">
        <v>449</v>
      </c>
      <c r="B9" s="64" t="s">
        <v>37</v>
      </c>
      <c r="C9" s="706">
        <v>112.5</v>
      </c>
      <c r="D9" s="721">
        <v>120.1</v>
      </c>
      <c r="E9" s="721">
        <f t="shared" si="0"/>
        <v>106.75555555555556</v>
      </c>
      <c r="F9" s="706">
        <v>116.7</v>
      </c>
    </row>
    <row r="10" spans="1:6" ht="21.75" customHeight="1" x14ac:dyDescent="0.25">
      <c r="A10" s="456" t="s">
        <v>450</v>
      </c>
      <c r="B10" s="64" t="s">
        <v>37</v>
      </c>
      <c r="C10" s="706">
        <v>111</v>
      </c>
      <c r="D10" s="721">
        <v>123.4</v>
      </c>
      <c r="E10" s="721">
        <f t="shared" si="0"/>
        <v>111.17117117117117</v>
      </c>
      <c r="F10" s="706">
        <v>115.9</v>
      </c>
    </row>
    <row r="11" spans="1:6" ht="21.75" customHeight="1" x14ac:dyDescent="0.25">
      <c r="A11" s="456" t="s">
        <v>451</v>
      </c>
      <c r="B11" s="64" t="s">
        <v>37</v>
      </c>
      <c r="C11" s="706">
        <v>76.3</v>
      </c>
      <c r="D11" s="721">
        <v>124.2</v>
      </c>
      <c r="E11" s="721">
        <f t="shared" si="0"/>
        <v>162.77850589777196</v>
      </c>
      <c r="F11" s="706">
        <v>109.2</v>
      </c>
    </row>
    <row r="12" spans="1:6" ht="21.75" customHeight="1" x14ac:dyDescent="0.25">
      <c r="A12" s="456" t="s">
        <v>452</v>
      </c>
      <c r="B12" s="64" t="s">
        <v>37</v>
      </c>
      <c r="C12" s="706">
        <v>39.700000000000003</v>
      </c>
      <c r="D12" s="721">
        <v>67.7</v>
      </c>
      <c r="E12" s="721">
        <f t="shared" si="0"/>
        <v>170.52896725440806</v>
      </c>
      <c r="F12" s="706">
        <v>35</v>
      </c>
    </row>
    <row r="13" spans="1:6" ht="21.75" customHeight="1" x14ac:dyDescent="0.25">
      <c r="A13" s="456" t="s">
        <v>453</v>
      </c>
      <c r="B13" s="64" t="s">
        <v>37</v>
      </c>
      <c r="C13" s="706">
        <v>67.099999999999994</v>
      </c>
      <c r="D13" s="721">
        <v>73.3</v>
      </c>
      <c r="E13" s="721">
        <f t="shared" si="0"/>
        <v>109.23994038748137</v>
      </c>
      <c r="F13" s="706">
        <v>47.8</v>
      </c>
    </row>
    <row r="14" spans="1:6" ht="21.75" customHeight="1" x14ac:dyDescent="0.25">
      <c r="A14" s="456" t="s">
        <v>454</v>
      </c>
      <c r="B14" s="64" t="s">
        <v>37</v>
      </c>
      <c r="C14" s="706">
        <v>72.099999999999994</v>
      </c>
      <c r="D14" s="721">
        <v>59.3</v>
      </c>
      <c r="E14" s="721">
        <f t="shared" si="0"/>
        <v>82.246879334257983</v>
      </c>
      <c r="F14" s="706">
        <v>45.8</v>
      </c>
    </row>
    <row r="15" spans="1:6" ht="21.75" customHeight="1" x14ac:dyDescent="0.25">
      <c r="A15" s="456" t="s">
        <v>455</v>
      </c>
      <c r="B15" s="64" t="s">
        <v>37</v>
      </c>
      <c r="C15" s="706">
        <v>137.19999999999999</v>
      </c>
      <c r="D15" s="721">
        <v>119.6</v>
      </c>
      <c r="E15" s="721">
        <f t="shared" si="0"/>
        <v>87.172011661807574</v>
      </c>
      <c r="F15" s="706">
        <v>295.7</v>
      </c>
    </row>
    <row r="16" spans="1:6" ht="21.75" customHeight="1" x14ac:dyDescent="0.25">
      <c r="A16" s="456" t="s">
        <v>456</v>
      </c>
      <c r="B16" s="64" t="s">
        <v>37</v>
      </c>
      <c r="C16" s="706">
        <v>149.4</v>
      </c>
      <c r="D16" s="721">
        <v>208.5</v>
      </c>
      <c r="E16" s="721">
        <f t="shared" si="0"/>
        <v>139.55823293172691</v>
      </c>
      <c r="F16" s="706">
        <v>279.8</v>
      </c>
    </row>
    <row r="17" spans="1:6" ht="21.75" customHeight="1" x14ac:dyDescent="0.25">
      <c r="A17" s="456" t="s">
        <v>457</v>
      </c>
      <c r="B17" s="64" t="s">
        <v>37</v>
      </c>
      <c r="C17" s="706">
        <v>188.9</v>
      </c>
      <c r="D17" s="721">
        <v>217.8</v>
      </c>
      <c r="E17" s="721">
        <f t="shared" si="0"/>
        <v>115.29910005293806</v>
      </c>
      <c r="F17" s="706">
        <v>186.5</v>
      </c>
    </row>
    <row r="18" spans="1:6" ht="21.75" customHeight="1" x14ac:dyDescent="0.25">
      <c r="A18" s="456" t="s">
        <v>458</v>
      </c>
      <c r="B18" s="64" t="s">
        <v>37</v>
      </c>
      <c r="C18" s="706">
        <v>231.6</v>
      </c>
      <c r="D18" s="721">
        <v>238.8</v>
      </c>
      <c r="E18" s="721">
        <f t="shared" si="0"/>
        <v>103.10880829015545</v>
      </c>
      <c r="F18" s="706">
        <v>245</v>
      </c>
    </row>
    <row r="19" spans="1:6" ht="21.75" customHeight="1" x14ac:dyDescent="0.25">
      <c r="A19" s="456" t="s">
        <v>459</v>
      </c>
      <c r="B19" s="64" t="s">
        <v>37</v>
      </c>
      <c r="C19" s="706">
        <v>151</v>
      </c>
      <c r="D19" s="721">
        <v>143.5</v>
      </c>
      <c r="E19" s="721">
        <f t="shared" si="0"/>
        <v>95.033112582781456</v>
      </c>
      <c r="F19" s="706">
        <v>145.69999999999999</v>
      </c>
    </row>
    <row r="20" spans="1:6" ht="21.75" customHeight="1" x14ac:dyDescent="0.25">
      <c r="A20" s="456" t="s">
        <v>460</v>
      </c>
      <c r="B20" s="64" t="s">
        <v>37</v>
      </c>
      <c r="C20" s="706">
        <v>132</v>
      </c>
      <c r="D20" s="721">
        <v>155.5</v>
      </c>
      <c r="E20" s="721">
        <f t="shared" si="0"/>
        <v>117.8030303030303</v>
      </c>
      <c r="F20" s="706">
        <v>186</v>
      </c>
    </row>
    <row r="21" spans="1:6" ht="21.75" customHeight="1" x14ac:dyDescent="0.25">
      <c r="A21" s="456" t="s">
        <v>461</v>
      </c>
      <c r="B21" s="64" t="s">
        <v>37</v>
      </c>
      <c r="C21" s="706">
        <v>480.3</v>
      </c>
      <c r="D21" s="721">
        <v>488.7</v>
      </c>
      <c r="E21" s="721">
        <f t="shared" si="0"/>
        <v>101.74890693316677</v>
      </c>
      <c r="F21" s="706">
        <v>507.8</v>
      </c>
    </row>
    <row r="22" spans="1:6" ht="21.75" customHeight="1" x14ac:dyDescent="0.25">
      <c r="A22" s="456" t="s">
        <v>462</v>
      </c>
      <c r="B22" s="64" t="s">
        <v>37</v>
      </c>
      <c r="C22" s="706">
        <v>365.5</v>
      </c>
      <c r="D22" s="721">
        <v>380.3</v>
      </c>
      <c r="E22" s="721">
        <f t="shared" si="0"/>
        <v>104.04924760601915</v>
      </c>
      <c r="F22" s="706">
        <v>404.2</v>
      </c>
    </row>
    <row r="23" spans="1:6" ht="21.75" customHeight="1" x14ac:dyDescent="0.25">
      <c r="A23" s="456" t="s">
        <v>463</v>
      </c>
      <c r="B23" s="64" t="s">
        <v>37</v>
      </c>
      <c r="C23" s="706">
        <v>320.3</v>
      </c>
      <c r="D23" s="721">
        <v>282.10000000000002</v>
      </c>
      <c r="E23" s="721">
        <f t="shared" si="0"/>
        <v>88.073680924133626</v>
      </c>
      <c r="F23" s="706">
        <v>356.6</v>
      </c>
    </row>
    <row r="24" spans="1:6" ht="21.75" customHeight="1" x14ac:dyDescent="0.25">
      <c r="A24" s="456" t="s">
        <v>464</v>
      </c>
      <c r="B24" s="64" t="s">
        <v>37</v>
      </c>
      <c r="C24" s="706">
        <v>375.7</v>
      </c>
      <c r="D24" s="721">
        <v>344.3</v>
      </c>
      <c r="E24" s="721">
        <f t="shared" si="0"/>
        <v>91.642267766835246</v>
      </c>
      <c r="F24" s="706">
        <v>350</v>
      </c>
    </row>
    <row r="25" spans="1:6" ht="21.75" customHeight="1" x14ac:dyDescent="0.25">
      <c r="A25" s="456" t="s">
        <v>465</v>
      </c>
      <c r="B25" s="64" t="s">
        <v>37</v>
      </c>
      <c r="C25" s="706">
        <v>212.1</v>
      </c>
      <c r="D25" s="721">
        <v>203.1</v>
      </c>
      <c r="E25" s="721">
        <f t="shared" si="0"/>
        <v>95.756718528995748</v>
      </c>
      <c r="F25" s="706">
        <v>210.6</v>
      </c>
    </row>
    <row r="26" spans="1:6" ht="21.75" customHeight="1" x14ac:dyDescent="0.25">
      <c r="A26" s="456" t="s">
        <v>466</v>
      </c>
      <c r="B26" s="64" t="s">
        <v>40</v>
      </c>
      <c r="C26" s="706">
        <v>61.2</v>
      </c>
      <c r="D26" s="721">
        <v>60.1</v>
      </c>
      <c r="E26" s="721">
        <f t="shared" si="0"/>
        <v>98.202614379084963</v>
      </c>
      <c r="F26" s="706">
        <v>58</v>
      </c>
    </row>
    <row r="27" spans="1:6" ht="21.75" customHeight="1" x14ac:dyDescent="0.25">
      <c r="A27" s="456" t="s">
        <v>467</v>
      </c>
      <c r="B27" s="64" t="s">
        <v>38</v>
      </c>
      <c r="C27" s="706">
        <v>96.5</v>
      </c>
      <c r="D27" s="721">
        <v>96.7</v>
      </c>
      <c r="E27" s="721">
        <f t="shared" si="0"/>
        <v>100.20725388601038</v>
      </c>
      <c r="F27" s="706">
        <v>103.9</v>
      </c>
    </row>
    <row r="28" spans="1:6" ht="21.75" customHeight="1" x14ac:dyDescent="0.25">
      <c r="A28" s="456" t="s">
        <v>468</v>
      </c>
      <c r="B28" s="64" t="s">
        <v>38</v>
      </c>
      <c r="C28" s="706">
        <v>113.4</v>
      </c>
      <c r="D28" s="721">
        <v>131.6</v>
      </c>
      <c r="E28" s="721">
        <f t="shared" si="0"/>
        <v>116.04938271604937</v>
      </c>
      <c r="F28" s="706">
        <v>128.80000000000001</v>
      </c>
    </row>
    <row r="29" spans="1:6" ht="21.75" customHeight="1" x14ac:dyDescent="0.25">
      <c r="A29" s="456" t="s">
        <v>469</v>
      </c>
      <c r="B29" s="64" t="s">
        <v>39</v>
      </c>
      <c r="C29" s="706">
        <v>437.7</v>
      </c>
      <c r="D29" s="721">
        <v>508.6</v>
      </c>
      <c r="E29" s="721">
        <f t="shared" si="0"/>
        <v>116.19830934429976</v>
      </c>
      <c r="F29" s="706">
        <v>555.1</v>
      </c>
    </row>
    <row r="30" spans="1:6" ht="21.75" customHeight="1" x14ac:dyDescent="0.25">
      <c r="A30" s="456" t="s">
        <v>470</v>
      </c>
      <c r="B30" s="64" t="s">
        <v>39</v>
      </c>
      <c r="C30" s="706">
        <v>454.7</v>
      </c>
      <c r="D30" s="721">
        <v>541.29999999999995</v>
      </c>
      <c r="E30" s="721">
        <f t="shared" si="0"/>
        <v>119.04552452166264</v>
      </c>
      <c r="F30" s="706">
        <v>755.9</v>
      </c>
    </row>
    <row r="31" spans="1:6" ht="21.75" customHeight="1" x14ac:dyDescent="0.25">
      <c r="A31" s="456" t="s">
        <v>471</v>
      </c>
      <c r="B31" s="64" t="s">
        <v>39</v>
      </c>
      <c r="C31" s="706">
        <v>712.6</v>
      </c>
      <c r="D31" s="721">
        <v>809.1</v>
      </c>
      <c r="E31" s="721">
        <f t="shared" si="0"/>
        <v>113.54195902329498</v>
      </c>
      <c r="F31" s="706">
        <v>788.7</v>
      </c>
    </row>
    <row r="32" spans="1:6" ht="21.75" customHeight="1" x14ac:dyDescent="0.25">
      <c r="A32" s="456" t="s">
        <v>472</v>
      </c>
      <c r="B32" s="64" t="s">
        <v>39</v>
      </c>
      <c r="C32" s="706">
        <v>114.6</v>
      </c>
      <c r="D32" s="721">
        <v>114.7</v>
      </c>
      <c r="E32" s="721">
        <f t="shared" si="0"/>
        <v>100.08726003490402</v>
      </c>
      <c r="F32" s="706">
        <v>96.8</v>
      </c>
    </row>
    <row r="33" spans="1:12" ht="21.75" customHeight="1" x14ac:dyDescent="0.25">
      <c r="A33" s="456" t="s">
        <v>473</v>
      </c>
      <c r="B33" s="64" t="s">
        <v>38</v>
      </c>
      <c r="C33" s="706">
        <v>145.80000000000001</v>
      </c>
      <c r="D33" s="721">
        <v>146.1</v>
      </c>
      <c r="E33" s="721">
        <f t="shared" si="0"/>
        <v>100.20576131687243</v>
      </c>
      <c r="F33" s="706">
        <v>142</v>
      </c>
    </row>
    <row r="34" spans="1:12" ht="21.75" customHeight="1" thickBot="1" x14ac:dyDescent="0.3">
      <c r="A34" s="115" t="s">
        <v>474</v>
      </c>
      <c r="B34" s="64" t="s">
        <v>38</v>
      </c>
      <c r="C34" s="706">
        <v>737.9</v>
      </c>
      <c r="D34" s="539">
        <v>758.6</v>
      </c>
      <c r="E34" s="539">
        <f>D34/C34*100</f>
        <v>102.80525816506302</v>
      </c>
      <c r="F34" s="706">
        <v>1012.5</v>
      </c>
    </row>
    <row r="35" spans="1:12" ht="27" customHeight="1" thickBot="1" x14ac:dyDescent="0.25">
      <c r="A35" s="380" t="s">
        <v>376</v>
      </c>
      <c r="B35" s="217"/>
      <c r="C35" s="754"/>
      <c r="D35" s="452"/>
      <c r="E35" s="452"/>
      <c r="F35" s="518"/>
    </row>
    <row r="36" spans="1:12" s="14" customFormat="1" ht="43.5" customHeight="1" x14ac:dyDescent="0.25">
      <c r="A36" s="454" t="s">
        <v>475</v>
      </c>
      <c r="B36" s="453" t="s">
        <v>27</v>
      </c>
      <c r="C36" s="706">
        <v>450</v>
      </c>
      <c r="D36" s="720">
        <v>0</v>
      </c>
      <c r="E36" s="720">
        <f>D36/C36*100</f>
        <v>0</v>
      </c>
      <c r="F36" s="707">
        <v>0</v>
      </c>
      <c r="H36" s="1"/>
      <c r="I36" s="26"/>
      <c r="J36" s="1"/>
      <c r="K36" s="126"/>
      <c r="L36" s="24"/>
    </row>
    <row r="37" spans="1:12" s="14" customFormat="1" ht="21.75" customHeight="1" x14ac:dyDescent="0.25">
      <c r="A37" s="455" t="s">
        <v>476</v>
      </c>
      <c r="B37" s="453" t="s">
        <v>27</v>
      </c>
      <c r="C37" s="706">
        <v>877.8</v>
      </c>
      <c r="D37" s="721">
        <v>764.3</v>
      </c>
      <c r="E37" s="721">
        <f t="shared" ref="E37:E53" si="1">D37/C37*100</f>
        <v>87.06994759626339</v>
      </c>
      <c r="F37" s="706">
        <v>550</v>
      </c>
      <c r="H37" s="1"/>
      <c r="I37" s="26"/>
      <c r="J37" s="1"/>
      <c r="K37" s="126"/>
      <c r="L37" s="24"/>
    </row>
    <row r="38" spans="1:12" s="14" customFormat="1" ht="21.75" customHeight="1" x14ac:dyDescent="0.25">
      <c r="A38" s="455" t="s">
        <v>477</v>
      </c>
      <c r="B38" s="453" t="s">
        <v>27</v>
      </c>
      <c r="C38" s="706">
        <v>605.6</v>
      </c>
      <c r="D38" s="721">
        <v>371.4</v>
      </c>
      <c r="E38" s="721">
        <f t="shared" si="1"/>
        <v>61.327608982826945</v>
      </c>
      <c r="F38" s="706">
        <v>500</v>
      </c>
      <c r="H38" s="1"/>
      <c r="I38" s="26"/>
      <c r="J38" s="1"/>
      <c r="K38" s="126"/>
      <c r="L38" s="24"/>
    </row>
    <row r="39" spans="1:12" s="14" customFormat="1" ht="16.5" x14ac:dyDescent="0.25">
      <c r="A39" s="455" t="s">
        <v>479</v>
      </c>
      <c r="B39" s="453" t="s">
        <v>27</v>
      </c>
      <c r="C39" s="706">
        <v>3000</v>
      </c>
      <c r="D39" s="721">
        <v>1300</v>
      </c>
      <c r="E39" s="721">
        <f t="shared" si="1"/>
        <v>43.333333333333336</v>
      </c>
      <c r="F39" s="706">
        <v>1250</v>
      </c>
      <c r="H39" s="1"/>
      <c r="I39" s="26"/>
      <c r="J39" s="1"/>
      <c r="K39" s="126"/>
      <c r="L39" s="24"/>
    </row>
    <row r="40" spans="1:12" s="14" customFormat="1" ht="16.5" x14ac:dyDescent="0.25">
      <c r="A40" s="455" t="s">
        <v>478</v>
      </c>
      <c r="B40" s="453" t="s">
        <v>27</v>
      </c>
      <c r="C40" s="706">
        <v>3250</v>
      </c>
      <c r="D40" s="721">
        <v>1300</v>
      </c>
      <c r="E40" s="721">
        <f t="shared" si="1"/>
        <v>40</v>
      </c>
      <c r="F40" s="706">
        <v>1250</v>
      </c>
      <c r="H40" s="1"/>
      <c r="I40" s="26"/>
      <c r="J40" s="1"/>
      <c r="K40" s="126"/>
      <c r="L40" s="24"/>
    </row>
    <row r="41" spans="1:12" s="14" customFormat="1" ht="35.25" customHeight="1" x14ac:dyDescent="0.25">
      <c r="A41" s="455" t="s">
        <v>486</v>
      </c>
      <c r="B41" s="453" t="s">
        <v>27</v>
      </c>
      <c r="C41" s="706">
        <v>433.3</v>
      </c>
      <c r="D41" s="721">
        <v>365</v>
      </c>
      <c r="E41" s="721">
        <f t="shared" si="1"/>
        <v>84.237249019155314</v>
      </c>
      <c r="F41" s="706">
        <v>437.5</v>
      </c>
      <c r="H41" s="1"/>
      <c r="I41" s="26"/>
      <c r="J41" s="1"/>
      <c r="K41" s="126"/>
      <c r="L41" s="24"/>
    </row>
    <row r="42" spans="1:12" s="14" customFormat="1" ht="52.5" customHeight="1" x14ac:dyDescent="0.25">
      <c r="A42" s="455" t="s">
        <v>480</v>
      </c>
      <c r="B42" s="453" t="s">
        <v>27</v>
      </c>
      <c r="C42" s="706">
        <v>516.70000000000005</v>
      </c>
      <c r="D42" s="721">
        <v>975</v>
      </c>
      <c r="E42" s="721">
        <f t="shared" si="1"/>
        <v>188.69750338687825</v>
      </c>
      <c r="F42" s="706" t="s">
        <v>64</v>
      </c>
      <c r="H42" s="1"/>
      <c r="I42" s="26"/>
      <c r="J42" s="1"/>
      <c r="K42" s="126"/>
      <c r="L42" s="24"/>
    </row>
    <row r="43" spans="1:12" s="14" customFormat="1" ht="25.5" customHeight="1" x14ac:dyDescent="0.25">
      <c r="A43" s="455" t="s">
        <v>481</v>
      </c>
      <c r="B43" s="453" t="s">
        <v>27</v>
      </c>
      <c r="C43" s="706">
        <v>1350</v>
      </c>
      <c r="D43" s="726">
        <v>5166.7</v>
      </c>
      <c r="E43" s="726">
        <f t="shared" si="1"/>
        <v>382.71851851851852</v>
      </c>
      <c r="F43" s="706" t="s">
        <v>64</v>
      </c>
      <c r="H43" s="1"/>
      <c r="I43" s="26"/>
      <c r="J43" s="1"/>
      <c r="K43" s="126"/>
      <c r="L43" s="24"/>
    </row>
    <row r="44" spans="1:12" s="14" customFormat="1" ht="33" customHeight="1" x14ac:dyDescent="0.25">
      <c r="A44" s="455" t="s">
        <v>482</v>
      </c>
      <c r="B44" s="453" t="s">
        <v>27</v>
      </c>
      <c r="C44" s="706">
        <v>5166.7</v>
      </c>
      <c r="D44" s="726" t="s">
        <v>64</v>
      </c>
      <c r="E44" s="726"/>
      <c r="F44" s="706" t="s">
        <v>64</v>
      </c>
      <c r="H44" s="1"/>
      <c r="I44" s="26"/>
      <c r="J44" s="1"/>
      <c r="K44" s="126"/>
      <c r="L44" s="24"/>
    </row>
    <row r="45" spans="1:12" s="14" customFormat="1" ht="41.25" customHeight="1" x14ac:dyDescent="0.25">
      <c r="A45" s="455" t="s">
        <v>483</v>
      </c>
      <c r="B45" s="453" t="s">
        <v>27</v>
      </c>
      <c r="C45" s="706">
        <v>4000</v>
      </c>
      <c r="D45" s="726">
        <v>250</v>
      </c>
      <c r="E45" s="726">
        <f t="shared" si="1"/>
        <v>6.25</v>
      </c>
      <c r="F45" s="706" t="s">
        <v>64</v>
      </c>
      <c r="H45" s="1"/>
      <c r="I45" s="24"/>
      <c r="J45" s="1"/>
      <c r="K45" s="126"/>
      <c r="L45" s="24"/>
    </row>
    <row r="46" spans="1:12" s="14" customFormat="1" ht="36" customHeight="1" thickBot="1" x14ac:dyDescent="0.3">
      <c r="A46" s="455" t="s">
        <v>484</v>
      </c>
      <c r="B46" s="453" t="s">
        <v>27</v>
      </c>
      <c r="C46" s="706">
        <v>250</v>
      </c>
      <c r="D46" s="539">
        <v>300</v>
      </c>
      <c r="E46" s="539">
        <f t="shared" si="1"/>
        <v>120</v>
      </c>
      <c r="F46" s="574">
        <v>350</v>
      </c>
      <c r="H46" s="1"/>
      <c r="I46" s="24"/>
      <c r="J46" s="1"/>
      <c r="K46" s="126"/>
      <c r="L46" s="24"/>
    </row>
    <row r="47" spans="1:12" ht="27" customHeight="1" thickBot="1" x14ac:dyDescent="0.3">
      <c r="A47" s="457" t="s">
        <v>246</v>
      </c>
      <c r="B47" s="458" t="s">
        <v>27</v>
      </c>
      <c r="C47" s="757">
        <v>350</v>
      </c>
      <c r="D47" s="749">
        <v>391</v>
      </c>
      <c r="E47" s="750">
        <f t="shared" si="1"/>
        <v>111.71428571428572</v>
      </c>
      <c r="F47" s="707">
        <v>391</v>
      </c>
      <c r="H47" s="1"/>
      <c r="I47" s="50"/>
      <c r="J47" s="1"/>
      <c r="K47" s="126"/>
    </row>
    <row r="48" spans="1:12" ht="53.25" customHeight="1" thickBot="1" x14ac:dyDescent="0.3">
      <c r="A48" s="459" t="s">
        <v>247</v>
      </c>
      <c r="B48" s="458" t="s">
        <v>27</v>
      </c>
      <c r="C48" s="750">
        <v>379</v>
      </c>
      <c r="D48" s="749">
        <v>5.7</v>
      </c>
      <c r="E48" s="750">
        <f t="shared" si="1"/>
        <v>1.5039577836411611</v>
      </c>
      <c r="F48" s="750">
        <v>5.8</v>
      </c>
      <c r="H48" s="1"/>
      <c r="I48" s="25"/>
      <c r="J48" s="1"/>
      <c r="K48" s="126"/>
    </row>
    <row r="49" spans="1:14" ht="56.25" customHeight="1" thickBot="1" x14ac:dyDescent="0.3">
      <c r="A49" s="460" t="s">
        <v>248</v>
      </c>
      <c r="B49" s="458" t="s">
        <v>27</v>
      </c>
      <c r="C49" s="750">
        <v>5.7</v>
      </c>
      <c r="D49" s="749">
        <v>5.7</v>
      </c>
      <c r="E49" s="750">
        <f t="shared" si="1"/>
        <v>100</v>
      </c>
      <c r="F49" s="750">
        <v>5.8</v>
      </c>
      <c r="H49" s="1"/>
      <c r="I49" s="26"/>
      <c r="J49" s="1"/>
      <c r="K49" s="126"/>
    </row>
    <row r="50" spans="1:14" ht="24.75" customHeight="1" thickBot="1" x14ac:dyDescent="0.3">
      <c r="A50" s="460" t="s">
        <v>249</v>
      </c>
      <c r="B50" s="458" t="s">
        <v>27</v>
      </c>
      <c r="C50" s="750">
        <v>5.7</v>
      </c>
      <c r="D50" s="749">
        <v>123</v>
      </c>
      <c r="E50" s="750">
        <f t="shared" si="1"/>
        <v>2157.894736842105</v>
      </c>
      <c r="F50" s="750">
        <v>123</v>
      </c>
      <c r="H50" s="1"/>
      <c r="I50" s="26"/>
      <c r="J50" s="1"/>
      <c r="K50" s="126"/>
    </row>
    <row r="51" spans="1:14" ht="36.75" customHeight="1" thickBot="1" x14ac:dyDescent="0.3">
      <c r="A51" s="459" t="s">
        <v>250</v>
      </c>
      <c r="B51" s="458" t="s">
        <v>27</v>
      </c>
      <c r="C51" s="750">
        <v>117.5</v>
      </c>
      <c r="D51" s="749" t="s">
        <v>64</v>
      </c>
      <c r="E51" s="750"/>
      <c r="F51" s="750" t="s">
        <v>64</v>
      </c>
      <c r="H51" s="1"/>
      <c r="I51" s="24"/>
      <c r="J51" s="1"/>
      <c r="K51" s="126"/>
    </row>
    <row r="52" spans="1:14" ht="33.75" thickBot="1" x14ac:dyDescent="0.3">
      <c r="A52" s="460" t="s">
        <v>251</v>
      </c>
      <c r="B52" s="458" t="s">
        <v>27</v>
      </c>
      <c r="C52" s="750">
        <v>4600</v>
      </c>
      <c r="D52" s="749">
        <v>3011.1</v>
      </c>
      <c r="E52" s="750">
        <f t="shared" si="1"/>
        <v>65.458695652173915</v>
      </c>
      <c r="F52" s="751" t="s">
        <v>64</v>
      </c>
      <c r="H52" s="1"/>
      <c r="I52" s="26"/>
      <c r="J52" s="1"/>
      <c r="K52" s="126"/>
    </row>
    <row r="53" spans="1:14" ht="17.25" thickBot="1" x14ac:dyDescent="0.3">
      <c r="A53" s="460" t="s">
        <v>485</v>
      </c>
      <c r="B53" s="458" t="s">
        <v>27</v>
      </c>
      <c r="C53" s="751">
        <v>2872.2</v>
      </c>
      <c r="D53" s="752">
        <v>0</v>
      </c>
      <c r="E53" s="751">
        <f t="shared" si="1"/>
        <v>0</v>
      </c>
      <c r="F53" s="710">
        <v>0</v>
      </c>
      <c r="H53" s="127"/>
      <c r="I53" s="26"/>
      <c r="J53" s="127"/>
      <c r="K53" s="126"/>
    </row>
    <row r="54" spans="1:14" ht="23.25" hidden="1" customHeight="1" thickBot="1" x14ac:dyDescent="0.25">
      <c r="A54" s="421" t="s">
        <v>96</v>
      </c>
      <c r="B54" s="461" t="s">
        <v>66</v>
      </c>
      <c r="C54" s="539" t="s">
        <v>64</v>
      </c>
      <c r="D54" s="753">
        <v>9825</v>
      </c>
      <c r="E54" s="754" t="e">
        <f t="shared" ref="E54:E57" si="2">D54/C54*100</f>
        <v>#VALUE!</v>
      </c>
      <c r="F54" s="707" t="s">
        <v>64</v>
      </c>
    </row>
    <row r="55" spans="1:14" ht="21.75" hidden="1" customHeight="1" thickBot="1" x14ac:dyDescent="0.25">
      <c r="A55" s="462"/>
      <c r="B55" s="463" t="s">
        <v>67</v>
      </c>
      <c r="C55" s="255">
        <v>28000</v>
      </c>
      <c r="D55" s="753">
        <v>28000</v>
      </c>
      <c r="E55" s="754">
        <f t="shared" si="2"/>
        <v>100</v>
      </c>
      <c r="F55" s="707" t="s">
        <v>64</v>
      </c>
    </row>
    <row r="56" spans="1:14" ht="23.25" hidden="1" customHeight="1" thickBot="1" x14ac:dyDescent="0.25">
      <c r="A56" s="464" t="s">
        <v>97</v>
      </c>
      <c r="B56" s="463" t="s">
        <v>66</v>
      </c>
      <c r="C56" s="255">
        <v>6090</v>
      </c>
      <c r="D56" s="753">
        <v>9440</v>
      </c>
      <c r="E56" s="754">
        <f t="shared" si="2"/>
        <v>155.00821018062399</v>
      </c>
      <c r="F56" s="707" t="s">
        <v>64</v>
      </c>
    </row>
    <row r="57" spans="1:14" ht="17.25" hidden="1" customHeight="1" thickBot="1" x14ac:dyDescent="0.25">
      <c r="A57" s="462"/>
      <c r="B57" s="463" t="s">
        <v>67</v>
      </c>
      <c r="C57" s="255">
        <v>75050</v>
      </c>
      <c r="D57" s="753">
        <v>50000</v>
      </c>
      <c r="E57" s="754">
        <f t="shared" si="2"/>
        <v>66.622251832111928</v>
      </c>
      <c r="F57" s="707" t="s">
        <v>64</v>
      </c>
    </row>
    <row r="58" spans="1:14" ht="39.75" customHeight="1" thickBot="1" x14ac:dyDescent="0.25">
      <c r="A58" s="517" t="s">
        <v>621</v>
      </c>
      <c r="B58" s="465"/>
      <c r="C58" s="754"/>
      <c r="D58" s="755"/>
      <c r="E58" s="755"/>
      <c r="F58" s="756"/>
      <c r="G58" s="43"/>
      <c r="H58" s="480"/>
    </row>
    <row r="59" spans="1:14" ht="55.5" customHeight="1" x14ac:dyDescent="0.2">
      <c r="A59" s="454" t="s">
        <v>164</v>
      </c>
      <c r="B59" s="474" t="s">
        <v>44</v>
      </c>
      <c r="C59" s="758">
        <v>56.32</v>
      </c>
      <c r="D59" s="758">
        <v>56.32</v>
      </c>
      <c r="E59" s="725">
        <f>D59/C59*100</f>
        <v>100</v>
      </c>
      <c r="F59" s="818">
        <v>87.1</v>
      </c>
      <c r="I59" s="483"/>
      <c r="J59" s="484"/>
    </row>
    <row r="60" spans="1:14" ht="34.5" customHeight="1" x14ac:dyDescent="0.2">
      <c r="A60" s="466" t="s">
        <v>252</v>
      </c>
      <c r="B60" s="467" t="s">
        <v>45</v>
      </c>
      <c r="C60" s="759">
        <v>1.76</v>
      </c>
      <c r="D60" s="759">
        <v>1.81</v>
      </c>
      <c r="E60" s="726">
        <f>D60/C60*100</f>
        <v>102.84090909090908</v>
      </c>
      <c r="F60" s="818">
        <v>1.81</v>
      </c>
      <c r="I60" s="485"/>
      <c r="J60" s="473"/>
    </row>
    <row r="61" spans="1:14" ht="24" customHeight="1" x14ac:dyDescent="0.2">
      <c r="A61" s="466" t="s">
        <v>253</v>
      </c>
      <c r="B61" s="467" t="s">
        <v>91</v>
      </c>
      <c r="C61" s="759">
        <v>1252.0999999999999</v>
      </c>
      <c r="D61" s="759">
        <v>1285.8699999999999</v>
      </c>
      <c r="E61" s="726">
        <f t="shared" ref="E61:E62" si="3">D61/C61*100</f>
        <v>102.69706892420733</v>
      </c>
      <c r="F61" s="818">
        <v>1836.39</v>
      </c>
      <c r="H61" s="128"/>
      <c r="I61" s="486"/>
      <c r="J61" s="486"/>
      <c r="K61" s="128"/>
    </row>
    <row r="62" spans="1:14" ht="24" customHeight="1" x14ac:dyDescent="0.2">
      <c r="A62" s="466" t="s">
        <v>254</v>
      </c>
      <c r="B62" s="467" t="s">
        <v>92</v>
      </c>
      <c r="C62" s="759">
        <v>98.22</v>
      </c>
      <c r="D62" s="759">
        <v>100.87</v>
      </c>
      <c r="E62" s="726">
        <f t="shared" si="3"/>
        <v>102.69802484219102</v>
      </c>
      <c r="F62" s="818">
        <v>65.64</v>
      </c>
      <c r="H62" s="128"/>
      <c r="I62" s="487"/>
      <c r="J62" s="487"/>
      <c r="K62" s="128"/>
      <c r="N62" s="21"/>
    </row>
    <row r="63" spans="1:14" ht="24" customHeight="1" x14ac:dyDescent="0.2">
      <c r="A63" s="466" t="s">
        <v>255</v>
      </c>
      <c r="B63" s="467" t="s">
        <v>92</v>
      </c>
      <c r="C63" s="760">
        <v>76.55</v>
      </c>
      <c r="D63" s="760">
        <f>48.12+33.1</f>
        <v>81.22</v>
      </c>
      <c r="E63" s="726">
        <f>D63/C63*100</f>
        <v>106.10058785107772</v>
      </c>
      <c r="F63" s="818">
        <v>124.62</v>
      </c>
      <c r="G63" s="48"/>
      <c r="H63" s="128"/>
      <c r="I63" s="486"/>
      <c r="J63" s="486"/>
      <c r="K63" s="128"/>
    </row>
    <row r="64" spans="1:14" ht="24" customHeight="1" thickBot="1" x14ac:dyDescent="0.25">
      <c r="A64" s="468" t="s">
        <v>370</v>
      </c>
      <c r="B64" s="580" t="s">
        <v>92</v>
      </c>
      <c r="C64" s="761">
        <v>1735.26</v>
      </c>
      <c r="D64" s="761">
        <v>1215</v>
      </c>
      <c r="E64" s="761">
        <f>D64/C64*100</f>
        <v>70.018325784032371</v>
      </c>
      <c r="F64" s="819" t="s">
        <v>64</v>
      </c>
      <c r="H64" s="128"/>
      <c r="I64" s="488"/>
      <c r="J64" s="488"/>
      <c r="K64" s="128"/>
    </row>
    <row r="65" spans="1:21" ht="69.75" customHeight="1" thickBot="1" x14ac:dyDescent="0.25">
      <c r="A65" s="581" t="s">
        <v>500</v>
      </c>
      <c r="B65" s="465" t="s">
        <v>27</v>
      </c>
      <c r="C65" s="756">
        <v>30</v>
      </c>
      <c r="D65" s="756">
        <v>30</v>
      </c>
      <c r="E65" s="726">
        <f>D65/C65*100</f>
        <v>100</v>
      </c>
      <c r="F65" s="818" t="s">
        <v>64</v>
      </c>
      <c r="H65" s="128"/>
      <c r="I65" s="488"/>
      <c r="J65" s="488"/>
      <c r="K65" s="128"/>
    </row>
    <row r="66" spans="1:21" ht="53.25" thickBot="1" x14ac:dyDescent="0.25">
      <c r="A66" s="469" t="s">
        <v>501</v>
      </c>
      <c r="B66" s="465" t="s">
        <v>27</v>
      </c>
      <c r="C66" s="750" t="s">
        <v>622</v>
      </c>
      <c r="D66" s="754" t="s">
        <v>622</v>
      </c>
      <c r="E66" s="754" t="s">
        <v>211</v>
      </c>
      <c r="F66" s="750" t="s">
        <v>64</v>
      </c>
    </row>
    <row r="67" spans="1:21" ht="16.5" x14ac:dyDescent="0.25">
      <c r="A67" s="477" t="s">
        <v>374</v>
      </c>
      <c r="B67" s="515"/>
      <c r="C67" s="762"/>
      <c r="D67" s="762"/>
      <c r="E67" s="762" t="s">
        <v>102</v>
      </c>
      <c r="F67" s="707"/>
    </row>
    <row r="68" spans="1:21" ht="33" customHeight="1" x14ac:dyDescent="0.25">
      <c r="A68" s="478" t="s">
        <v>256</v>
      </c>
      <c r="B68" s="375" t="s">
        <v>27</v>
      </c>
      <c r="C68" s="885">
        <v>29348.57</v>
      </c>
      <c r="D68" s="885">
        <v>45175.64</v>
      </c>
      <c r="E68" s="726">
        <f>D68/C68*100</f>
        <v>153.92790858293947</v>
      </c>
      <c r="F68" s="706">
        <v>32101.95</v>
      </c>
    </row>
    <row r="69" spans="1:21" ht="33" customHeight="1" x14ac:dyDescent="0.2">
      <c r="A69" s="455" t="s">
        <v>257</v>
      </c>
      <c r="B69" s="375" t="s">
        <v>27</v>
      </c>
      <c r="C69" s="726">
        <v>2504.79</v>
      </c>
      <c r="D69" s="885">
        <v>2730.86</v>
      </c>
      <c r="E69" s="726">
        <f>D69/C69*100</f>
        <v>109.02550712834211</v>
      </c>
      <c r="F69" s="706">
        <v>1030.5999999999999</v>
      </c>
    </row>
    <row r="70" spans="1:21" ht="49.5" customHeight="1" x14ac:dyDescent="0.25">
      <c r="A70" s="479" t="s">
        <v>258</v>
      </c>
      <c r="B70" s="375" t="s">
        <v>26</v>
      </c>
      <c r="C70" s="726">
        <f>C69/C68*100</f>
        <v>8.5346236630949992</v>
      </c>
      <c r="D70" s="885">
        <f t="shared" ref="D70:F70" si="4">D69/D68*100</f>
        <v>6.0449835353743753</v>
      </c>
      <c r="E70" s="726">
        <f t="shared" si="4"/>
        <v>70.828940724285204</v>
      </c>
      <c r="F70" s="706">
        <f t="shared" si="4"/>
        <v>3.2103968762022239</v>
      </c>
    </row>
    <row r="71" spans="1:21" ht="34.5" customHeight="1" thickBot="1" x14ac:dyDescent="0.3">
      <c r="A71" s="376" t="s">
        <v>259</v>
      </c>
      <c r="B71" s="475" t="s">
        <v>27</v>
      </c>
      <c r="C71" s="539">
        <v>3381</v>
      </c>
      <c r="D71" s="539">
        <v>3381</v>
      </c>
      <c r="E71" s="539">
        <f>D71/C71*100</f>
        <v>100</v>
      </c>
      <c r="F71" s="820" t="s">
        <v>377</v>
      </c>
      <c r="H71" s="128"/>
      <c r="I71" s="128"/>
    </row>
    <row r="72" spans="1:21" s="6" customFormat="1" ht="15.75" customHeight="1" x14ac:dyDescent="0.25">
      <c r="A72" s="1087" t="s">
        <v>546</v>
      </c>
      <c r="B72" s="1087"/>
      <c r="C72" s="1087"/>
      <c r="D72" s="1087"/>
      <c r="E72" s="1087"/>
      <c r="F72" s="1087"/>
      <c r="H72" s="476"/>
      <c r="I72" s="476"/>
      <c r="J72" s="19"/>
      <c r="K72" s="19"/>
      <c r="L72" s="19"/>
    </row>
    <row r="73" spans="1:21" ht="15.75" customHeight="1" x14ac:dyDescent="0.2">
      <c r="A73" s="1085" t="s">
        <v>487</v>
      </c>
      <c r="B73" s="1085"/>
      <c r="C73" s="1085"/>
      <c r="D73" s="1085"/>
      <c r="E73" s="1085"/>
      <c r="F73" s="1085"/>
      <c r="G73" s="3"/>
      <c r="H73" s="129"/>
      <c r="I73" s="12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3"/>
    </row>
    <row r="74" spans="1:21" ht="15.75" customHeight="1" x14ac:dyDescent="0.2">
      <c r="A74" s="1085" t="s">
        <v>488</v>
      </c>
      <c r="B74" s="1085"/>
      <c r="C74" s="1085"/>
      <c r="D74" s="1085"/>
      <c r="E74" s="1085"/>
      <c r="F74" s="1085"/>
      <c r="G74" s="3"/>
      <c r="H74" s="129"/>
      <c r="I74" s="12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3"/>
    </row>
    <row r="75" spans="1:21" x14ac:dyDescent="0.2">
      <c r="A75" s="440"/>
      <c r="B75" s="440"/>
      <c r="C75" s="440"/>
      <c r="D75" s="440"/>
      <c r="E75" s="440"/>
      <c r="F75" s="440"/>
      <c r="G75" s="3"/>
      <c r="H75" s="129"/>
      <c r="I75" s="12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3"/>
    </row>
    <row r="76" spans="1:21" ht="24.75" customHeight="1" x14ac:dyDescent="0.2">
      <c r="A76" s="1084" t="s">
        <v>614</v>
      </c>
      <c r="B76" s="1084"/>
      <c r="C76" s="1084"/>
      <c r="D76" s="1084"/>
      <c r="E76" s="1084"/>
      <c r="F76" s="1084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</row>
    <row r="77" spans="1:21" ht="16.5" thickBot="1" x14ac:dyDescent="0.25">
      <c r="A77" s="74"/>
      <c r="B77" s="74"/>
      <c r="C77" s="74"/>
      <c r="D77" s="481"/>
      <c r="E77" s="74"/>
      <c r="F77" s="482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3"/>
      <c r="T77" s="61"/>
      <c r="U77" s="61"/>
    </row>
    <row r="78" spans="1:21" s="770" customFormat="1" ht="36.75" customHeight="1" thickBot="1" x14ac:dyDescent="0.25">
      <c r="A78" s="771" t="s">
        <v>15</v>
      </c>
      <c r="B78" s="782" t="s">
        <v>58</v>
      </c>
      <c r="C78" s="783" t="s">
        <v>42</v>
      </c>
      <c r="D78" s="782" t="s">
        <v>347</v>
      </c>
      <c r="E78" s="771" t="s">
        <v>547</v>
      </c>
      <c r="F78" s="772" t="s">
        <v>51</v>
      </c>
      <c r="H78" s="774"/>
      <c r="I78" s="774"/>
      <c r="J78" s="774"/>
      <c r="K78" s="774"/>
      <c r="L78" s="784"/>
      <c r="M78" s="784"/>
      <c r="N78" s="774"/>
      <c r="O78" s="785"/>
      <c r="P78" s="785"/>
      <c r="Q78" s="774"/>
      <c r="R78" s="785"/>
      <c r="S78" s="785"/>
      <c r="T78" s="602"/>
      <c r="U78" s="602"/>
    </row>
    <row r="79" spans="1:21" s="770" customFormat="1" ht="17.25" thickBot="1" x14ac:dyDescent="0.25">
      <c r="A79" s="729" t="s">
        <v>16</v>
      </c>
      <c r="B79" s="729" t="s">
        <v>92</v>
      </c>
      <c r="C79" s="786">
        <v>80.95</v>
      </c>
      <c r="D79" s="786">
        <v>124.62</v>
      </c>
      <c r="E79" s="728">
        <v>40.909999999999997</v>
      </c>
      <c r="F79" s="787">
        <v>58.43</v>
      </c>
      <c r="H79" s="774"/>
      <c r="I79" s="774"/>
      <c r="J79" s="774"/>
      <c r="K79" s="774"/>
      <c r="L79" s="788"/>
      <c r="M79" s="788"/>
      <c r="N79" s="774"/>
      <c r="O79" s="788"/>
      <c r="P79" s="788"/>
      <c r="Q79" s="774"/>
      <c r="R79" s="788"/>
      <c r="S79" s="788"/>
      <c r="T79" s="602"/>
      <c r="U79" s="602"/>
    </row>
    <row r="80" spans="1:21" s="770" customFormat="1" ht="17.25" thickBot="1" x14ac:dyDescent="0.25">
      <c r="A80" s="729" t="s">
        <v>17</v>
      </c>
      <c r="B80" s="729" t="s">
        <v>91</v>
      </c>
      <c r="C80" s="789">
        <v>1286.83</v>
      </c>
      <c r="D80" s="789">
        <v>1836.39</v>
      </c>
      <c r="E80" s="790">
        <v>1704.98</v>
      </c>
      <c r="F80" s="791">
        <v>1586.18</v>
      </c>
      <c r="H80" s="774"/>
      <c r="I80" s="774"/>
      <c r="J80" s="774"/>
      <c r="K80" s="774"/>
      <c r="L80" s="792"/>
      <c r="M80" s="792"/>
      <c r="N80" s="774"/>
      <c r="O80" s="792"/>
      <c r="P80" s="792"/>
      <c r="Q80" s="774"/>
      <c r="R80" s="792"/>
      <c r="S80" s="792"/>
      <c r="T80" s="602"/>
      <c r="U80" s="602"/>
    </row>
    <row r="81" spans="1:21" s="770" customFormat="1" ht="17.25" thickBot="1" x14ac:dyDescent="0.25">
      <c r="A81" s="729" t="s">
        <v>18</v>
      </c>
      <c r="B81" s="729" t="s">
        <v>92</v>
      </c>
      <c r="C81" s="786">
        <v>100.79</v>
      </c>
      <c r="D81" s="786">
        <v>65.64</v>
      </c>
      <c r="E81" s="728">
        <v>121.03</v>
      </c>
      <c r="F81" s="787">
        <v>124.46</v>
      </c>
      <c r="H81" s="774"/>
      <c r="I81" s="774"/>
      <c r="J81" s="774"/>
      <c r="K81" s="774"/>
      <c r="L81" s="788"/>
      <c r="M81" s="788"/>
      <c r="N81" s="774"/>
      <c r="O81" s="788"/>
      <c r="P81" s="788"/>
      <c r="Q81" s="774"/>
      <c r="R81" s="788"/>
      <c r="S81" s="788"/>
      <c r="T81" s="602"/>
      <c r="U81" s="602"/>
    </row>
    <row r="82" spans="1:21" s="770" customFormat="1" ht="31.5" customHeight="1" thickBot="1" x14ac:dyDescent="0.25">
      <c r="A82" s="729" t="s">
        <v>70</v>
      </c>
      <c r="B82" s="729" t="s">
        <v>263</v>
      </c>
      <c r="C82" s="793">
        <v>181</v>
      </c>
      <c r="D82" s="793">
        <v>181</v>
      </c>
      <c r="E82" s="794">
        <v>181</v>
      </c>
      <c r="F82" s="795">
        <v>181</v>
      </c>
      <c r="H82" s="774"/>
      <c r="I82" s="774"/>
      <c r="J82" s="774"/>
      <c r="K82" s="774"/>
      <c r="L82" s="796"/>
      <c r="M82" s="796"/>
      <c r="N82" s="774"/>
      <c r="O82" s="796"/>
      <c r="P82" s="796"/>
      <c r="Q82" s="774"/>
      <c r="R82" s="796"/>
      <c r="S82" s="796"/>
      <c r="T82" s="602"/>
      <c r="U82" s="602"/>
    </row>
    <row r="83" spans="1:21" s="770" customFormat="1" x14ac:dyDescent="0.2">
      <c r="A83" s="1082" t="s">
        <v>160</v>
      </c>
      <c r="B83" s="1082"/>
      <c r="C83" s="1082"/>
      <c r="D83" s="1082"/>
      <c r="E83" s="1082"/>
      <c r="F83" s="1082"/>
      <c r="G83" s="769"/>
      <c r="H83" s="769"/>
      <c r="I83" s="769"/>
      <c r="J83" s="769"/>
      <c r="K83" s="769"/>
      <c r="L83" s="769"/>
      <c r="M83" s="769"/>
      <c r="N83" s="769"/>
      <c r="O83" s="769"/>
      <c r="P83" s="769"/>
      <c r="Q83" s="769"/>
      <c r="R83" s="769"/>
      <c r="S83" s="769"/>
      <c r="T83" s="602"/>
      <c r="U83" s="602"/>
    </row>
    <row r="84" spans="1:21" s="770" customFormat="1" ht="15.75" customHeight="1" x14ac:dyDescent="0.2">
      <c r="A84" s="1085" t="s">
        <v>548</v>
      </c>
      <c r="B84" s="1085"/>
      <c r="C84" s="1085"/>
      <c r="D84" s="1085"/>
      <c r="E84" s="1085"/>
      <c r="F84" s="1085"/>
      <c r="G84" s="774"/>
      <c r="H84" s="775"/>
      <c r="I84" s="775"/>
      <c r="J84" s="620"/>
      <c r="K84" s="620"/>
      <c r="L84" s="620"/>
      <c r="M84" s="620"/>
      <c r="N84" s="620"/>
      <c r="O84" s="620"/>
      <c r="P84" s="620"/>
      <c r="Q84" s="620"/>
      <c r="R84" s="620"/>
      <c r="S84" s="620"/>
      <c r="T84" s="620"/>
      <c r="U84" s="774"/>
    </row>
    <row r="85" spans="1:21" s="770" customFormat="1" ht="15.75" customHeight="1" x14ac:dyDescent="0.2">
      <c r="A85" s="1086"/>
      <c r="B85" s="1086"/>
      <c r="C85" s="1086"/>
      <c r="D85" s="1086"/>
      <c r="E85" s="1086"/>
      <c r="F85" s="1086"/>
      <c r="G85" s="776"/>
      <c r="H85" s="776"/>
      <c r="I85" s="776"/>
      <c r="J85" s="776"/>
      <c r="K85" s="776"/>
      <c r="L85" s="776"/>
      <c r="M85" s="776"/>
      <c r="N85" s="776"/>
      <c r="O85" s="776"/>
      <c r="P85" s="769"/>
      <c r="Q85" s="769"/>
      <c r="R85" s="769"/>
      <c r="S85" s="769"/>
      <c r="T85" s="602"/>
      <c r="U85" s="602"/>
    </row>
    <row r="86" spans="1:21" s="770" customFormat="1" x14ac:dyDescent="0.25">
      <c r="D86" s="777"/>
      <c r="E86" s="778"/>
      <c r="F86" s="778"/>
      <c r="H86" s="774"/>
      <c r="I86" s="774"/>
      <c r="J86" s="774"/>
      <c r="K86" s="774"/>
      <c r="L86" s="774"/>
    </row>
    <row r="87" spans="1:21" s="770" customFormat="1" ht="19.5" customHeight="1" x14ac:dyDescent="0.2">
      <c r="A87" s="1076" t="s">
        <v>358</v>
      </c>
      <c r="B87" s="1076"/>
      <c r="C87" s="1076"/>
      <c r="D87" s="1076"/>
      <c r="E87" s="1076"/>
      <c r="F87" s="1076"/>
      <c r="G87" s="779"/>
      <c r="H87" s="769"/>
      <c r="I87" s="769"/>
      <c r="J87" s="769"/>
      <c r="K87" s="769"/>
      <c r="L87" s="769"/>
      <c r="M87" s="769"/>
      <c r="N87" s="769"/>
      <c r="O87" s="769"/>
      <c r="P87" s="769"/>
      <c r="Q87" s="769"/>
      <c r="R87" s="769"/>
      <c r="S87" s="769"/>
      <c r="T87" s="602"/>
      <c r="U87" s="602"/>
    </row>
    <row r="88" spans="1:21" s="770" customFormat="1" ht="16.5" thickBot="1" x14ac:dyDescent="0.25">
      <c r="D88" s="733"/>
      <c r="F88" s="780" t="s">
        <v>359</v>
      </c>
      <c r="G88" s="781"/>
      <c r="H88" s="781"/>
      <c r="I88" s="781"/>
      <c r="J88" s="781"/>
      <c r="K88" s="781"/>
      <c r="L88" s="781"/>
      <c r="M88" s="781"/>
      <c r="N88" s="781"/>
      <c r="O88" s="781"/>
      <c r="P88" s="781"/>
      <c r="Q88" s="781"/>
      <c r="R88" s="781"/>
      <c r="S88" s="781"/>
      <c r="T88" s="602"/>
      <c r="U88" s="602"/>
    </row>
    <row r="89" spans="1:21" s="770" customFormat="1" ht="17.25" customHeight="1" thickBot="1" x14ac:dyDescent="0.25">
      <c r="A89" s="1078" t="s">
        <v>55</v>
      </c>
      <c r="B89" s="1079"/>
      <c r="C89" s="771" t="s">
        <v>572</v>
      </c>
      <c r="D89" s="771" t="s">
        <v>573</v>
      </c>
      <c r="E89" s="772" t="s">
        <v>551</v>
      </c>
      <c r="F89" s="772" t="s">
        <v>552</v>
      </c>
      <c r="G89" s="773"/>
      <c r="H89" s="774"/>
      <c r="I89" s="773"/>
      <c r="J89" s="773"/>
      <c r="K89" s="773"/>
      <c r="L89" s="774"/>
      <c r="M89" s="773"/>
      <c r="N89" s="773"/>
      <c r="O89" s="773"/>
      <c r="P89" s="774"/>
      <c r="Q89" s="773"/>
      <c r="R89" s="773"/>
      <c r="S89" s="773"/>
      <c r="T89" s="602"/>
      <c r="U89" s="602"/>
    </row>
    <row r="90" spans="1:21" s="428" customFormat="1" ht="16.5" x14ac:dyDescent="0.25">
      <c r="A90" s="1080" t="s">
        <v>20</v>
      </c>
      <c r="B90" s="1081"/>
      <c r="C90" s="889">
        <v>43</v>
      </c>
      <c r="D90" s="763" t="s">
        <v>212</v>
      </c>
      <c r="E90" s="764" t="s">
        <v>212</v>
      </c>
      <c r="F90" s="764" t="s">
        <v>64</v>
      </c>
      <c r="G90" s="741"/>
      <c r="H90" s="66"/>
      <c r="I90" s="741"/>
      <c r="J90" s="741"/>
      <c r="K90" s="741"/>
      <c r="L90" s="66"/>
      <c r="M90" s="741"/>
      <c r="N90" s="741"/>
      <c r="O90" s="741"/>
      <c r="P90" s="66"/>
      <c r="Q90" s="741"/>
      <c r="R90" s="741"/>
      <c r="S90" s="741"/>
      <c r="T90" s="740"/>
      <c r="U90" s="740"/>
    </row>
    <row r="91" spans="1:21" s="428" customFormat="1" ht="16.5" x14ac:dyDescent="0.25">
      <c r="A91" s="1072" t="s">
        <v>71</v>
      </c>
      <c r="B91" s="1073"/>
      <c r="C91" s="731" t="s">
        <v>623</v>
      </c>
      <c r="D91" s="765" t="s">
        <v>624</v>
      </c>
      <c r="E91" s="582" t="s">
        <v>627</v>
      </c>
      <c r="F91" s="582" t="s">
        <v>630</v>
      </c>
      <c r="G91" s="741"/>
      <c r="H91" s="66"/>
      <c r="I91" s="741"/>
      <c r="J91" s="741"/>
      <c r="K91" s="741"/>
      <c r="L91" s="66"/>
      <c r="M91" s="741"/>
      <c r="N91" s="741"/>
      <c r="O91" s="741"/>
      <c r="P91" s="66"/>
      <c r="Q91" s="741"/>
      <c r="R91" s="741"/>
      <c r="S91" s="741"/>
      <c r="T91" s="740"/>
      <c r="U91" s="740"/>
    </row>
    <row r="92" spans="1:21" s="428" customFormat="1" ht="16.5" x14ac:dyDescent="0.25">
      <c r="A92" s="1072" t="s">
        <v>72</v>
      </c>
      <c r="B92" s="1073"/>
      <c r="C92" s="731" t="s">
        <v>633</v>
      </c>
      <c r="D92" s="766" t="s">
        <v>625</v>
      </c>
      <c r="E92" s="582" t="s">
        <v>628</v>
      </c>
      <c r="F92" s="582" t="s">
        <v>631</v>
      </c>
      <c r="G92" s="741"/>
      <c r="H92" s="66"/>
      <c r="I92" s="741"/>
      <c r="J92" s="741"/>
      <c r="K92" s="741"/>
      <c r="L92" s="66"/>
      <c r="M92" s="741"/>
      <c r="N92" s="741"/>
      <c r="O92" s="741"/>
      <c r="P92" s="66"/>
      <c r="Q92" s="741"/>
      <c r="R92" s="741"/>
      <c r="S92" s="741"/>
      <c r="T92" s="740"/>
      <c r="U92" s="740"/>
    </row>
    <row r="93" spans="1:21" s="428" customFormat="1" ht="17.25" thickBot="1" x14ac:dyDescent="0.3">
      <c r="A93" s="1074" t="s">
        <v>21</v>
      </c>
      <c r="B93" s="1075"/>
      <c r="C93" s="732" t="s">
        <v>571</v>
      </c>
      <c r="D93" s="767" t="s">
        <v>626</v>
      </c>
      <c r="E93" s="768" t="s">
        <v>629</v>
      </c>
      <c r="F93" s="768" t="s">
        <v>629</v>
      </c>
      <c r="G93" s="741"/>
      <c r="H93" s="66"/>
      <c r="I93" s="741"/>
      <c r="J93" s="741"/>
      <c r="K93" s="741"/>
      <c r="L93" s="66"/>
      <c r="M93" s="741"/>
      <c r="N93" s="741"/>
      <c r="O93" s="741"/>
      <c r="P93" s="66"/>
      <c r="Q93" s="741"/>
      <c r="R93" s="741"/>
      <c r="S93" s="741"/>
      <c r="T93" s="740"/>
      <c r="U93" s="740"/>
    </row>
    <row r="94" spans="1:21" x14ac:dyDescent="0.25">
      <c r="A94" s="470" t="s">
        <v>360</v>
      </c>
      <c r="B94" s="41"/>
      <c r="C94" s="41"/>
      <c r="D94" s="471"/>
      <c r="E94" s="472"/>
      <c r="F94" s="472"/>
      <c r="G94" s="3"/>
      <c r="M94" s="3"/>
      <c r="N94" s="3"/>
      <c r="O94" s="3"/>
      <c r="P94" s="3"/>
      <c r="Q94" s="3"/>
      <c r="R94" s="3"/>
      <c r="S94" s="3"/>
      <c r="T94" s="3"/>
    </row>
  </sheetData>
  <mergeCells count="17">
    <mergeCell ref="A72:F72"/>
    <mergeCell ref="A92:B92"/>
    <mergeCell ref="A93:B93"/>
    <mergeCell ref="A87:F87"/>
    <mergeCell ref="A1:F1"/>
    <mergeCell ref="C3:E3"/>
    <mergeCell ref="A89:B89"/>
    <mergeCell ref="A90:B90"/>
    <mergeCell ref="A91:B91"/>
    <mergeCell ref="A83:F83"/>
    <mergeCell ref="B3:B4"/>
    <mergeCell ref="A3:A4"/>
    <mergeCell ref="A76:F76"/>
    <mergeCell ref="A73:F73"/>
    <mergeCell ref="A84:F84"/>
    <mergeCell ref="A74:F74"/>
    <mergeCell ref="A85:F85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 xml:space="preserve">&amp;C&amp;P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</sheetPr>
  <dimension ref="A1:O97"/>
  <sheetViews>
    <sheetView view="pageBreakPreview" zoomScale="50" zoomScaleNormal="60" zoomScaleSheetLayoutView="50" workbookViewId="0">
      <pane xSplit="2" ySplit="4" topLeftCell="C5" activePane="bottomRight" state="frozen"/>
      <selection activeCell="P30" activeCellId="1" sqref="A4:C6 P30:S30"/>
      <selection pane="topRight" activeCell="P30" activeCellId="1" sqref="A4:C6 P30:S30"/>
      <selection pane="bottomLeft" activeCell="P30" activeCellId="1" sqref="A4:C6 P30:S30"/>
      <selection pane="bottomRight" activeCell="T16" sqref="T16"/>
    </sheetView>
  </sheetViews>
  <sheetFormatPr defaultColWidth="9.140625" defaultRowHeight="15.75" x14ac:dyDescent="0.25"/>
  <cols>
    <col min="1" max="1" width="6" style="3" customWidth="1"/>
    <col min="2" max="2" width="22.7109375" style="3" customWidth="1"/>
    <col min="3" max="3" width="15.28515625" style="3" customWidth="1"/>
    <col min="4" max="4" width="14.7109375" style="3" customWidth="1"/>
    <col min="5" max="6" width="16" style="12" bestFit="1" customWidth="1"/>
    <col min="7" max="7" width="14.7109375" style="12" customWidth="1"/>
    <col min="8" max="8" width="16.85546875" style="3" customWidth="1"/>
    <col min="9" max="9" width="14.7109375" style="3" customWidth="1"/>
    <col min="10" max="10" width="18.7109375" style="3" customWidth="1"/>
    <col min="11" max="13" width="14.7109375" style="3" customWidth="1"/>
    <col min="14" max="14" width="16.140625" style="3" customWidth="1"/>
    <col min="15" max="16384" width="9.140625" style="3"/>
  </cols>
  <sheetData>
    <row r="1" spans="1:15" ht="38.25" customHeight="1" x14ac:dyDescent="0.2">
      <c r="A1" s="1090" t="s">
        <v>224</v>
      </c>
      <c r="B1" s="1090"/>
      <c r="C1" s="1090"/>
      <c r="D1" s="1090"/>
      <c r="E1" s="1090"/>
      <c r="F1" s="1090"/>
      <c r="G1" s="1090"/>
      <c r="H1" s="1090"/>
      <c r="I1" s="1090"/>
      <c r="J1" s="1090"/>
      <c r="K1" s="1090"/>
      <c r="L1" s="1090"/>
      <c r="M1" s="1090"/>
      <c r="N1" s="1090"/>
      <c r="O1" s="1090"/>
    </row>
    <row r="2" spans="1:15" ht="6" customHeight="1" thickBot="1" x14ac:dyDescent="0.35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61"/>
    </row>
    <row r="3" spans="1:15" ht="45.75" customHeight="1" thickBot="1" x14ac:dyDescent="0.25">
      <c r="A3" s="61"/>
      <c r="B3" s="1091" t="s">
        <v>225</v>
      </c>
      <c r="C3" s="1088" t="s">
        <v>226</v>
      </c>
      <c r="D3" s="1089"/>
      <c r="E3" s="1088" t="s">
        <v>244</v>
      </c>
      <c r="F3" s="1089"/>
      <c r="G3" s="1088" t="s">
        <v>227</v>
      </c>
      <c r="H3" s="1089"/>
      <c r="I3" s="1088" t="s">
        <v>228</v>
      </c>
      <c r="J3" s="1089"/>
      <c r="K3" s="1088" t="s">
        <v>229</v>
      </c>
      <c r="L3" s="1089"/>
      <c r="M3" s="1088" t="s">
        <v>230</v>
      </c>
      <c r="N3" s="1089"/>
    </row>
    <row r="4" spans="1:15" ht="24.75" customHeight="1" thickBot="1" x14ac:dyDescent="0.25">
      <c r="A4" s="61"/>
      <c r="B4" s="1092"/>
      <c r="C4" s="354">
        <v>2019</v>
      </c>
      <c r="D4" s="354">
        <v>2020</v>
      </c>
      <c r="E4" s="354">
        <v>2019</v>
      </c>
      <c r="F4" s="354">
        <v>2020</v>
      </c>
      <c r="G4" s="354">
        <v>2019</v>
      </c>
      <c r="H4" s="354">
        <v>2020</v>
      </c>
      <c r="I4" s="354">
        <v>2019</v>
      </c>
      <c r="J4" s="354">
        <v>2020</v>
      </c>
      <c r="K4" s="354">
        <v>2019</v>
      </c>
      <c r="L4" s="354">
        <v>2020</v>
      </c>
      <c r="M4" s="354">
        <v>2019</v>
      </c>
      <c r="N4" s="354">
        <v>2020</v>
      </c>
    </row>
    <row r="5" spans="1:15" s="29" customFormat="1" ht="45" customHeight="1" x14ac:dyDescent="0.2">
      <c r="A5" s="355"/>
      <c r="B5" s="356" t="s">
        <v>231</v>
      </c>
      <c r="C5" s="357">
        <v>5931.58</v>
      </c>
      <c r="D5" s="357">
        <v>6048.65</v>
      </c>
      <c r="E5" s="357">
        <v>11451.94</v>
      </c>
      <c r="F5" s="358">
        <v>13549.43</v>
      </c>
      <c r="G5" s="357">
        <v>806.77</v>
      </c>
      <c r="H5" s="357">
        <v>987.36</v>
      </c>
      <c r="I5" s="357">
        <v>1331.18</v>
      </c>
      <c r="J5" s="358">
        <v>2240.1799999999998</v>
      </c>
      <c r="K5" s="357">
        <v>1291.75</v>
      </c>
      <c r="L5" s="357">
        <v>1560.67</v>
      </c>
      <c r="M5" s="359">
        <v>15.61</v>
      </c>
      <c r="N5" s="359">
        <v>17.97</v>
      </c>
    </row>
    <row r="6" spans="1:15" s="29" customFormat="1" ht="39" customHeight="1" x14ac:dyDescent="0.2">
      <c r="A6" s="355"/>
      <c r="B6" s="360" t="s">
        <v>232</v>
      </c>
      <c r="C6" s="361">
        <v>6277.77</v>
      </c>
      <c r="D6" s="361">
        <v>5685.88</v>
      </c>
      <c r="E6" s="361">
        <v>12646.5</v>
      </c>
      <c r="F6" s="362">
        <v>12739.5</v>
      </c>
      <c r="G6" s="361">
        <v>817.9</v>
      </c>
      <c r="H6" s="361">
        <v>961.1</v>
      </c>
      <c r="I6" s="361">
        <v>1443.15</v>
      </c>
      <c r="J6" s="362">
        <v>2524.6999999999998</v>
      </c>
      <c r="K6" s="361">
        <v>1320.0650000000001</v>
      </c>
      <c r="L6" s="361">
        <v>1597.1</v>
      </c>
      <c r="M6" s="363">
        <v>15.806250000000002</v>
      </c>
      <c r="N6" s="363">
        <v>17.920000000000002</v>
      </c>
    </row>
    <row r="7" spans="1:15" s="29" customFormat="1" ht="39.75" customHeight="1" x14ac:dyDescent="0.2">
      <c r="A7" s="355"/>
      <c r="B7" s="360" t="s">
        <v>233</v>
      </c>
      <c r="C7" s="361">
        <v>6450.3119047619048</v>
      </c>
      <c r="D7" s="361">
        <v>5178.37</v>
      </c>
      <c r="E7" s="361">
        <v>13056.307142857142</v>
      </c>
      <c r="F7" s="362">
        <v>11870.39</v>
      </c>
      <c r="G7" s="361">
        <v>843.4</v>
      </c>
      <c r="H7" s="361">
        <v>759</v>
      </c>
      <c r="I7" s="361">
        <v>1530.71</v>
      </c>
      <c r="J7" s="362">
        <v>2108.91</v>
      </c>
      <c r="K7" s="361">
        <v>1300.8699999999999</v>
      </c>
      <c r="L7" s="361">
        <v>1591.93</v>
      </c>
      <c r="M7" s="363">
        <v>15.32</v>
      </c>
      <c r="N7" s="363">
        <v>14.92</v>
      </c>
    </row>
    <row r="8" spans="1:15" s="29" customFormat="1" ht="43.5" customHeight="1" x14ac:dyDescent="0.2">
      <c r="A8" s="355"/>
      <c r="B8" s="360" t="s">
        <v>234</v>
      </c>
      <c r="C8" s="361">
        <v>6444.5</v>
      </c>
      <c r="D8" s="361">
        <v>5048.25</v>
      </c>
      <c r="E8" s="361">
        <v>12815.125</v>
      </c>
      <c r="F8" s="362">
        <v>11753.2</v>
      </c>
      <c r="G8" s="361">
        <v>886.3</v>
      </c>
      <c r="H8" s="361">
        <v>754.3</v>
      </c>
      <c r="I8" s="361">
        <v>1389.3</v>
      </c>
      <c r="J8" s="362">
        <v>2073.15</v>
      </c>
      <c r="K8" s="361">
        <v>1286.4449999999999</v>
      </c>
      <c r="L8" s="361">
        <v>1682.93</v>
      </c>
      <c r="M8" s="363">
        <v>15.042000000000002</v>
      </c>
      <c r="N8" s="363">
        <v>15.03</v>
      </c>
    </row>
    <row r="9" spans="1:15" s="29" customFormat="1" ht="41.25" customHeight="1" x14ac:dyDescent="0.2">
      <c r="B9" s="360" t="s">
        <v>235</v>
      </c>
      <c r="C9" s="361">
        <v>6027.7049999999999</v>
      </c>
      <c r="D9" s="361">
        <v>5233.8178947368415</v>
      </c>
      <c r="E9" s="361">
        <v>11995.116666666667</v>
      </c>
      <c r="F9" s="362">
        <v>12135.317894736843</v>
      </c>
      <c r="G9" s="361">
        <v>832.33333333333337</v>
      </c>
      <c r="H9" s="361">
        <v>799</v>
      </c>
      <c r="I9" s="361">
        <v>1330.2380952380952</v>
      </c>
      <c r="J9" s="362">
        <v>1910.4375</v>
      </c>
      <c r="K9" s="361">
        <v>1283.9476190476191</v>
      </c>
      <c r="L9" s="361">
        <v>1719.7593750000001</v>
      </c>
      <c r="M9" s="363">
        <v>14.62547619047619</v>
      </c>
      <c r="N9" s="363">
        <v>16.493124999999999</v>
      </c>
    </row>
    <row r="10" spans="1:15" s="29" customFormat="1" ht="41.25" customHeight="1" x14ac:dyDescent="0.2">
      <c r="B10" s="360" t="s">
        <v>236</v>
      </c>
      <c r="C10" s="361">
        <v>5867.9650000000001</v>
      </c>
      <c r="D10" s="361">
        <v>5742.3881818181817</v>
      </c>
      <c r="E10" s="361">
        <v>11967.25</v>
      </c>
      <c r="F10" s="362">
        <v>12703.27</v>
      </c>
      <c r="G10" s="361">
        <v>808.2</v>
      </c>
      <c r="H10" s="361">
        <v>820.77272727272725</v>
      </c>
      <c r="I10" s="361">
        <v>1443.85</v>
      </c>
      <c r="J10" s="362">
        <v>1920.9545454545455</v>
      </c>
      <c r="K10" s="361">
        <v>1359.0425</v>
      </c>
      <c r="L10" s="361">
        <v>1732.2181818181816</v>
      </c>
      <c r="M10" s="363">
        <v>14.995750000000001</v>
      </c>
      <c r="N10" s="363">
        <v>17.71977272727273</v>
      </c>
    </row>
    <row r="11" spans="1:15" s="29" customFormat="1" ht="47.25" customHeight="1" x14ac:dyDescent="0.2">
      <c r="B11" s="364" t="s">
        <v>237</v>
      </c>
      <c r="C11" s="365">
        <v>5939.2</v>
      </c>
      <c r="D11" s="361"/>
      <c r="E11" s="365">
        <v>13458.585652173913</v>
      </c>
      <c r="F11" s="362"/>
      <c r="G11" s="365">
        <v>845.71428571428567</v>
      </c>
      <c r="H11" s="361"/>
      <c r="I11" s="365">
        <v>1544</v>
      </c>
      <c r="J11" s="362"/>
      <c r="K11" s="365">
        <v>1412.978260869565</v>
      </c>
      <c r="L11" s="361"/>
      <c r="M11" s="366">
        <v>15.745217391304347</v>
      </c>
      <c r="N11" s="363"/>
    </row>
    <row r="12" spans="1:15" s="29" customFormat="1" ht="43.5" customHeight="1" x14ac:dyDescent="0.2">
      <c r="B12" s="364" t="s">
        <v>238</v>
      </c>
      <c r="C12" s="365">
        <v>5707.5480952380949</v>
      </c>
      <c r="D12" s="361"/>
      <c r="E12" s="365">
        <v>15677.976428571428</v>
      </c>
      <c r="F12" s="362"/>
      <c r="G12" s="365">
        <v>859.14285714285711</v>
      </c>
      <c r="H12" s="361"/>
      <c r="I12" s="365">
        <v>1453.4285714285713</v>
      </c>
      <c r="J12" s="362"/>
      <c r="K12" s="365">
        <v>1498.7976190476193</v>
      </c>
      <c r="L12" s="361"/>
      <c r="M12" s="366">
        <v>17.137857142857143</v>
      </c>
      <c r="N12" s="363"/>
    </row>
    <row r="13" spans="1:15" s="29" customFormat="1" ht="42.75" customHeight="1" x14ac:dyDescent="0.2">
      <c r="B13" s="364" t="s">
        <v>239</v>
      </c>
      <c r="C13" s="365">
        <v>5744.9880952380954</v>
      </c>
      <c r="D13" s="365"/>
      <c r="E13" s="365">
        <v>17668.097619047618</v>
      </c>
      <c r="F13" s="367"/>
      <c r="G13" s="365">
        <v>943.90476190476193</v>
      </c>
      <c r="H13" s="365"/>
      <c r="I13" s="365">
        <v>1601.0952380952381</v>
      </c>
      <c r="J13" s="367"/>
      <c r="K13" s="365">
        <v>1511.3142857142859</v>
      </c>
      <c r="L13" s="365"/>
      <c r="M13" s="366">
        <v>18.169999999999998</v>
      </c>
      <c r="N13" s="366"/>
    </row>
    <row r="14" spans="1:15" s="29" customFormat="1" ht="51.75" customHeight="1" x14ac:dyDescent="0.2">
      <c r="B14" s="360" t="s">
        <v>240</v>
      </c>
      <c r="C14" s="361">
        <v>5742.39</v>
      </c>
      <c r="D14" s="361"/>
      <c r="E14" s="361">
        <v>17107.61</v>
      </c>
      <c r="F14" s="361"/>
      <c r="G14" s="361">
        <v>897.26086956521738</v>
      </c>
      <c r="H14" s="361"/>
      <c r="I14" s="361">
        <v>1729.5454545454545</v>
      </c>
      <c r="J14" s="361"/>
      <c r="K14" s="361">
        <v>1494.8</v>
      </c>
      <c r="L14" s="361"/>
      <c r="M14" s="363">
        <v>17.624565217391304</v>
      </c>
      <c r="N14" s="361"/>
    </row>
    <row r="15" spans="1:15" s="29" customFormat="1" ht="45" customHeight="1" x14ac:dyDescent="0.2">
      <c r="B15" s="360" t="s">
        <v>241</v>
      </c>
      <c r="C15" s="361">
        <v>5859.31</v>
      </c>
      <c r="D15" s="368"/>
      <c r="E15" s="361">
        <v>15195.24</v>
      </c>
      <c r="F15" s="369"/>
      <c r="G15" s="361">
        <v>901.23809523809518</v>
      </c>
      <c r="H15" s="368"/>
      <c r="I15" s="361">
        <v>1767.7619047619048</v>
      </c>
      <c r="J15" s="369"/>
      <c r="K15" s="361">
        <v>1470.0166666666669</v>
      </c>
      <c r="L15" s="368"/>
      <c r="M15" s="363">
        <v>17.179523809523808</v>
      </c>
      <c r="N15" s="370"/>
    </row>
    <row r="16" spans="1:15" s="29" customFormat="1" ht="51.75" customHeight="1" thickBot="1" x14ac:dyDescent="0.25">
      <c r="B16" s="360" t="s">
        <v>242</v>
      </c>
      <c r="C16" s="361">
        <v>6062.06</v>
      </c>
      <c r="D16" s="361"/>
      <c r="E16" s="371">
        <v>16151.424999999999</v>
      </c>
      <c r="F16" s="362"/>
      <c r="G16" s="361">
        <v>921.06</v>
      </c>
      <c r="H16" s="361"/>
      <c r="I16" s="371">
        <v>1903.61</v>
      </c>
      <c r="J16" s="362"/>
      <c r="K16" s="361">
        <v>1476.04</v>
      </c>
      <c r="L16" s="361"/>
      <c r="M16" s="363">
        <v>17.11</v>
      </c>
      <c r="N16" s="363"/>
    </row>
    <row r="17" spans="2:14" s="29" customFormat="1" ht="49.5" customHeight="1" thickBot="1" x14ac:dyDescent="0.25">
      <c r="B17" s="433" t="s">
        <v>243</v>
      </c>
      <c r="C17" s="372">
        <f t="shared" ref="C17:N17" si="0">AVERAGE(C5:C16)</f>
        <v>6004.6106746031737</v>
      </c>
      <c r="D17" s="372">
        <f>AVERAGE(D5:D16)</f>
        <v>5489.5593460925038</v>
      </c>
      <c r="E17" s="372">
        <f t="shared" si="0"/>
        <v>14099.264459109729</v>
      </c>
      <c r="F17" s="372">
        <f t="shared" si="0"/>
        <v>12458.517982456142</v>
      </c>
      <c r="G17" s="372">
        <f t="shared" si="0"/>
        <v>863.60201690821248</v>
      </c>
      <c r="H17" s="372">
        <f t="shared" si="0"/>
        <v>846.92212121212117</v>
      </c>
      <c r="I17" s="372">
        <f t="shared" si="0"/>
        <v>1538.9891053391054</v>
      </c>
      <c r="J17" s="372">
        <f t="shared" si="0"/>
        <v>2129.7220075757573</v>
      </c>
      <c r="K17" s="372">
        <f t="shared" si="0"/>
        <v>1392.1722459454795</v>
      </c>
      <c r="L17" s="372">
        <f t="shared" si="0"/>
        <v>1647.4345928030305</v>
      </c>
      <c r="M17" s="373">
        <f t="shared" si="0"/>
        <v>16.197219979296065</v>
      </c>
      <c r="N17" s="373">
        <f t="shared" si="0"/>
        <v>16.675482954545455</v>
      </c>
    </row>
    <row r="18" spans="2:14" ht="30" customHeight="1" x14ac:dyDescent="0.25"/>
    <row r="21" spans="2:14" x14ac:dyDescent="0.25">
      <c r="F21" s="34"/>
    </row>
    <row r="57" ht="42.75" customHeight="1" x14ac:dyDescent="0.25"/>
    <row r="96" spans="8:8" ht="26.25" x14ac:dyDescent="0.4">
      <c r="H96" s="47"/>
    </row>
    <row r="97" spans="8:8" ht="26.25" x14ac:dyDescent="0.4">
      <c r="H97" s="47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</sheetPr>
  <dimension ref="B2:J19"/>
  <sheetViews>
    <sheetView view="pageBreakPreview" zoomScale="86" zoomScaleNormal="85" zoomScaleSheetLayoutView="86" workbookViewId="0">
      <selection activeCell="S41" sqref="S41"/>
    </sheetView>
  </sheetViews>
  <sheetFormatPr defaultColWidth="9.140625" defaultRowHeight="15.75" x14ac:dyDescent="0.25"/>
  <cols>
    <col min="1" max="4" width="9.140625" style="3"/>
    <col min="5" max="7" width="9.140625" style="12"/>
    <col min="8" max="13" width="9.140625" style="3"/>
    <col min="14" max="14" width="7.28515625" style="3" customWidth="1"/>
    <col min="15" max="15" width="9.140625" style="3"/>
    <col min="16" max="16" width="9.140625" style="3" customWidth="1"/>
    <col min="17" max="16384" width="9.140625" style="3"/>
  </cols>
  <sheetData>
    <row r="2" spans="2:10" ht="15" x14ac:dyDescent="0.25">
      <c r="B2" s="30"/>
      <c r="C2" s="11"/>
      <c r="D2" s="11"/>
      <c r="E2" s="11"/>
      <c r="F2" s="11"/>
      <c r="G2" s="11"/>
      <c r="H2" s="11"/>
      <c r="I2" s="11"/>
      <c r="J2" s="11"/>
    </row>
    <row r="3" spans="2:10" ht="15" x14ac:dyDescent="0.25">
      <c r="B3" s="36"/>
      <c r="C3" s="36"/>
      <c r="D3" s="36"/>
      <c r="E3" s="36"/>
      <c r="F3" s="36"/>
      <c r="G3" s="36"/>
      <c r="H3" s="36"/>
      <c r="I3" s="18"/>
      <c r="J3" s="18"/>
    </row>
    <row r="4" spans="2:10" ht="14.25" customHeight="1" x14ac:dyDescent="0.25">
      <c r="B4" s="37"/>
      <c r="C4" s="16" t="s">
        <v>185</v>
      </c>
      <c r="D4" s="16" t="s">
        <v>193</v>
      </c>
      <c r="E4" s="16"/>
      <c r="F4" s="16"/>
      <c r="G4" s="16"/>
      <c r="H4" s="16"/>
      <c r="I4" s="18"/>
      <c r="J4" s="18"/>
    </row>
    <row r="5" spans="2:10" ht="14.25" x14ac:dyDescent="0.2">
      <c r="B5" s="37"/>
      <c r="C5" s="17"/>
      <c r="D5" s="17"/>
      <c r="E5" s="17"/>
      <c r="F5" s="17"/>
      <c r="G5" s="17"/>
      <c r="H5" s="17"/>
      <c r="I5" s="17"/>
      <c r="J5" s="17"/>
    </row>
    <row r="6" spans="2:10" ht="14.25" x14ac:dyDescent="0.2">
      <c r="B6" s="37"/>
      <c r="C6" s="17"/>
      <c r="D6" s="17"/>
      <c r="E6" s="17"/>
      <c r="F6" s="17"/>
      <c r="G6" s="17"/>
      <c r="H6" s="17"/>
      <c r="I6" s="17"/>
      <c r="J6" s="17"/>
    </row>
    <row r="7" spans="2:10" ht="14.25" x14ac:dyDescent="0.2">
      <c r="B7" s="37"/>
      <c r="C7" s="17"/>
      <c r="D7" s="17"/>
      <c r="E7" s="17"/>
      <c r="F7" s="17"/>
      <c r="G7" s="17"/>
      <c r="H7" s="17"/>
      <c r="I7" s="17"/>
      <c r="J7" s="17"/>
    </row>
    <row r="8" spans="2:10" ht="14.25" x14ac:dyDescent="0.2">
      <c r="B8" s="37"/>
      <c r="C8" s="17"/>
      <c r="D8" s="17"/>
      <c r="E8" s="17"/>
      <c r="F8" s="17"/>
      <c r="G8" s="17"/>
      <c r="H8" s="17"/>
      <c r="I8" s="17"/>
      <c r="J8" s="17"/>
    </row>
    <row r="9" spans="2:10" ht="14.25" x14ac:dyDescent="0.2">
      <c r="B9" s="37"/>
      <c r="C9" s="17"/>
      <c r="D9" s="17"/>
      <c r="E9" s="17"/>
      <c r="F9" s="17"/>
      <c r="G9" s="17"/>
      <c r="H9" s="17"/>
      <c r="I9" s="17"/>
      <c r="J9" s="17"/>
    </row>
    <row r="10" spans="2:10" ht="14.25" x14ac:dyDescent="0.2">
      <c r="B10" s="37"/>
      <c r="C10" s="16"/>
      <c r="D10" s="16"/>
      <c r="E10" s="16"/>
      <c r="F10" s="16"/>
      <c r="G10" s="16"/>
      <c r="H10" s="17"/>
      <c r="I10" s="16"/>
      <c r="J10" s="16"/>
    </row>
    <row r="11" spans="2:10" ht="12.75" x14ac:dyDescent="0.2">
      <c r="B11" s="38"/>
      <c r="C11" s="11"/>
      <c r="D11" s="11"/>
      <c r="E11" s="11"/>
      <c r="F11" s="11"/>
      <c r="G11" s="11"/>
      <c r="H11" s="11"/>
      <c r="I11" s="11"/>
      <c r="J11" s="11"/>
    </row>
    <row r="12" spans="2:10" ht="12.75" x14ac:dyDescent="0.2">
      <c r="B12" s="39"/>
      <c r="C12" s="11"/>
      <c r="D12" s="11"/>
      <c r="E12" s="11"/>
      <c r="F12" s="11"/>
      <c r="G12" s="11"/>
      <c r="H12" s="11"/>
      <c r="I12" s="11"/>
      <c r="J12" s="11"/>
    </row>
    <row r="13" spans="2:10" ht="12.75" x14ac:dyDescent="0.2">
      <c r="B13" s="40"/>
      <c r="C13" s="11"/>
      <c r="D13" s="11"/>
      <c r="E13" s="11"/>
      <c r="F13" s="11"/>
      <c r="G13" s="11"/>
      <c r="H13" s="11"/>
      <c r="I13" s="11"/>
      <c r="J13" s="11"/>
    </row>
    <row r="14" spans="2:10" ht="12.75" x14ac:dyDescent="0.2">
      <c r="B14" s="11"/>
      <c r="C14" s="11"/>
      <c r="D14" s="11"/>
      <c r="E14" s="11"/>
      <c r="F14" s="11"/>
      <c r="G14" s="11"/>
      <c r="H14" s="11"/>
      <c r="I14" s="11"/>
      <c r="J14" s="11"/>
    </row>
    <row r="15" spans="2:10" ht="12.75" x14ac:dyDescent="0.2">
      <c r="B15" s="40"/>
      <c r="C15" s="11"/>
      <c r="D15" s="11"/>
      <c r="E15" s="11"/>
      <c r="F15" s="11"/>
      <c r="G15" s="11"/>
      <c r="H15" s="11"/>
      <c r="I15" s="11"/>
      <c r="J15" s="11"/>
    </row>
    <row r="16" spans="2:10" ht="12.75" x14ac:dyDescent="0.2">
      <c r="B16" s="40"/>
      <c r="C16" s="11"/>
      <c r="D16" s="11"/>
      <c r="E16" s="11"/>
      <c r="F16" s="11"/>
      <c r="G16" s="11"/>
      <c r="H16" s="11"/>
      <c r="I16" s="11"/>
      <c r="J16" s="11"/>
    </row>
    <row r="17" spans="2:10" ht="12.75" x14ac:dyDescent="0.2">
      <c r="B17" s="13"/>
      <c r="C17" s="11"/>
      <c r="D17" s="11"/>
      <c r="E17" s="11"/>
      <c r="F17" s="11"/>
      <c r="G17" s="11"/>
      <c r="H17" s="11"/>
      <c r="I17" s="11"/>
      <c r="J17" s="11"/>
    </row>
    <row r="18" spans="2:10" ht="12.75" x14ac:dyDescent="0.2">
      <c r="B18" s="13"/>
      <c r="C18" s="11"/>
      <c r="D18" s="11"/>
      <c r="E18" s="11"/>
      <c r="F18" s="11"/>
      <c r="G18" s="11"/>
      <c r="H18" s="11"/>
      <c r="I18" s="11"/>
      <c r="J18" s="11"/>
    </row>
    <row r="19" spans="2:10" ht="12.75" x14ac:dyDescent="0.2">
      <c r="B19" s="41"/>
      <c r="C19" s="10"/>
      <c r="D19" s="10"/>
      <c r="E19" s="10"/>
      <c r="F19" s="10"/>
      <c r="G19" s="10"/>
      <c r="H19" s="10"/>
      <c r="I19" s="10"/>
      <c r="J19" s="10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T105"/>
  <sheetViews>
    <sheetView view="pageBreakPreview" zoomScale="71" zoomScaleNormal="77" zoomScaleSheetLayoutView="71" workbookViewId="0">
      <selection activeCell="Y68" sqref="Y68"/>
    </sheetView>
  </sheetViews>
  <sheetFormatPr defaultColWidth="4.5703125" defaultRowHeight="15.75" outlineLevelRow="1" x14ac:dyDescent="0.25"/>
  <cols>
    <col min="1" max="1" width="14.140625" style="602" customWidth="1"/>
    <col min="2" max="2" width="7" style="603" customWidth="1"/>
    <col min="3" max="3" width="7.5703125" style="603" customWidth="1"/>
    <col min="4" max="4" width="8.140625" style="603" customWidth="1"/>
    <col min="5" max="5" width="9" style="602" customWidth="1"/>
    <col min="6" max="6" width="8.7109375" style="602" customWidth="1"/>
    <col min="7" max="7" width="9" style="602" customWidth="1"/>
    <col min="8" max="8" width="8.7109375" style="602" customWidth="1"/>
    <col min="9" max="10" width="9" style="602" customWidth="1"/>
    <col min="11" max="11" width="9.85546875" style="602" customWidth="1"/>
    <col min="12" max="12" width="9.5703125" style="602" customWidth="1"/>
    <col min="13" max="13" width="9.42578125" style="602" customWidth="1"/>
    <col min="14" max="14" width="9.5703125" style="602" customWidth="1"/>
    <col min="15" max="15" width="9.140625" style="602" customWidth="1"/>
    <col min="16" max="16" width="9" style="602" customWidth="1"/>
    <col min="17" max="17" width="12" style="602" customWidth="1"/>
    <col min="18" max="18" width="4.42578125" style="602" customWidth="1"/>
    <col min="19" max="20" width="5" style="602" customWidth="1"/>
    <col min="21" max="21" width="3.5703125" style="602" customWidth="1"/>
    <col min="22" max="23" width="4.28515625" style="602" customWidth="1"/>
    <col min="24" max="24" width="12.140625" style="602" customWidth="1"/>
    <col min="25" max="38" width="10.7109375" style="602" customWidth="1"/>
    <col min="39" max="202" width="4.28515625" style="602" customWidth="1"/>
    <col min="203" max="16384" width="4.5703125" style="602"/>
  </cols>
  <sheetData>
    <row r="1" spans="1:25" ht="20.25" x14ac:dyDescent="0.3">
      <c r="A1" s="1200" t="s">
        <v>216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</row>
    <row r="2" spans="1:25" ht="9" customHeight="1" x14ac:dyDescent="0.2">
      <c r="A2" s="1201"/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1201"/>
      <c r="R2" s="1201"/>
      <c r="S2" s="1201"/>
    </row>
    <row r="3" spans="1:25" ht="20.25" customHeight="1" thickBot="1" x14ac:dyDescent="0.25">
      <c r="A3" s="1202" t="s">
        <v>152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1202"/>
      <c r="R3" s="1202"/>
      <c r="S3" s="1202"/>
    </row>
    <row r="4" spans="1:25" ht="14.25" customHeight="1" thickBot="1" x14ac:dyDescent="0.25">
      <c r="A4" s="1121" t="s">
        <v>225</v>
      </c>
      <c r="B4" s="1122"/>
      <c r="C4" s="1123"/>
      <c r="D4" s="1108" t="s">
        <v>349</v>
      </c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10"/>
    </row>
    <row r="5" spans="1:25" ht="21" customHeight="1" x14ac:dyDescent="0.2">
      <c r="A5" s="1124"/>
      <c r="B5" s="1125"/>
      <c r="C5" s="1126"/>
      <c r="D5" s="1121" t="s">
        <v>350</v>
      </c>
      <c r="E5" s="1122"/>
      <c r="F5" s="1122"/>
      <c r="G5" s="1123"/>
      <c r="H5" s="1203" t="s">
        <v>351</v>
      </c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</row>
    <row r="6" spans="1:25" ht="33" customHeight="1" thickBot="1" x14ac:dyDescent="0.25">
      <c r="A6" s="1127"/>
      <c r="B6" s="1128"/>
      <c r="C6" s="1129"/>
      <c r="D6" s="1127"/>
      <c r="E6" s="1128"/>
      <c r="F6" s="1128"/>
      <c r="G6" s="1129"/>
      <c r="H6" s="1206" t="s">
        <v>153</v>
      </c>
      <c r="I6" s="1207"/>
      <c r="J6" s="1207"/>
      <c r="K6" s="1208"/>
      <c r="L6" s="1209" t="s">
        <v>154</v>
      </c>
      <c r="M6" s="1207"/>
      <c r="N6" s="1207"/>
      <c r="O6" s="1208"/>
      <c r="P6" s="1210" t="s">
        <v>220</v>
      </c>
      <c r="Q6" s="1211"/>
      <c r="R6" s="1211"/>
      <c r="S6" s="1212"/>
    </row>
    <row r="7" spans="1:25" ht="18" customHeight="1" thickBot="1" x14ac:dyDescent="0.25">
      <c r="A7" s="1097" t="s">
        <v>371</v>
      </c>
      <c r="B7" s="1098"/>
      <c r="C7" s="1099"/>
      <c r="D7" s="1100">
        <v>62.94</v>
      </c>
      <c r="E7" s="1101"/>
      <c r="F7" s="1101"/>
      <c r="G7" s="1102"/>
      <c r="H7" s="1103" t="s">
        <v>424</v>
      </c>
      <c r="I7" s="1104"/>
      <c r="J7" s="1104"/>
      <c r="K7" s="1105"/>
      <c r="L7" s="1106" t="s">
        <v>425</v>
      </c>
      <c r="M7" s="1104"/>
      <c r="N7" s="1104"/>
      <c r="O7" s="1105"/>
      <c r="P7" s="1106" t="s">
        <v>426</v>
      </c>
      <c r="Q7" s="1104"/>
      <c r="R7" s="1104"/>
      <c r="S7" s="1107"/>
    </row>
    <row r="8" spans="1:25" ht="18" customHeight="1" thickBot="1" x14ac:dyDescent="0.25">
      <c r="A8" s="1097" t="s">
        <v>372</v>
      </c>
      <c r="B8" s="1098"/>
      <c r="C8" s="1099"/>
      <c r="D8" s="1100">
        <v>64.739999999999995</v>
      </c>
      <c r="E8" s="1101"/>
      <c r="F8" s="1101"/>
      <c r="G8" s="1102"/>
      <c r="H8" s="1103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7"/>
    </row>
    <row r="9" spans="1:25" ht="18.600000000000001" customHeight="1" thickBot="1" x14ac:dyDescent="0.25">
      <c r="A9" s="1097" t="s">
        <v>411</v>
      </c>
      <c r="B9" s="1098"/>
      <c r="C9" s="1099"/>
      <c r="D9" s="1100">
        <v>61.78</v>
      </c>
      <c r="E9" s="1101"/>
      <c r="F9" s="1101"/>
      <c r="G9" s="1102"/>
      <c r="H9" s="1103" t="s">
        <v>427</v>
      </c>
      <c r="I9" s="1104"/>
      <c r="J9" s="1104"/>
      <c r="K9" s="1105"/>
      <c r="L9" s="1106" t="s">
        <v>428</v>
      </c>
      <c r="M9" s="1104"/>
      <c r="N9" s="1104"/>
      <c r="O9" s="1105"/>
      <c r="P9" s="1106" t="s">
        <v>429</v>
      </c>
      <c r="Q9" s="1104"/>
      <c r="R9" s="1104"/>
      <c r="S9" s="1107"/>
    </row>
    <row r="10" spans="1:25" ht="18.600000000000001" customHeight="1" thickBot="1" x14ac:dyDescent="0.25">
      <c r="A10" s="1097" t="s">
        <v>412</v>
      </c>
      <c r="B10" s="1098"/>
      <c r="C10" s="1099"/>
      <c r="D10" s="1100">
        <v>63.88</v>
      </c>
      <c r="E10" s="1101"/>
      <c r="F10" s="1101"/>
      <c r="G10" s="1102"/>
      <c r="H10" s="1103" t="s">
        <v>430</v>
      </c>
      <c r="I10" s="1104"/>
      <c r="J10" s="1104"/>
      <c r="K10" s="1105"/>
      <c r="L10" s="1106" t="s">
        <v>431</v>
      </c>
      <c r="M10" s="1104"/>
      <c r="N10" s="1104"/>
      <c r="O10" s="1105"/>
      <c r="P10" s="1106" t="s">
        <v>432</v>
      </c>
      <c r="Q10" s="1104"/>
      <c r="R10" s="1104"/>
      <c r="S10" s="1107"/>
    </row>
    <row r="11" spans="1:25" ht="18.600000000000001" customHeight="1" thickBot="1" x14ac:dyDescent="0.25">
      <c r="A11" s="1097" t="s">
        <v>413</v>
      </c>
      <c r="B11" s="1098"/>
      <c r="C11" s="1099"/>
      <c r="D11" s="1100">
        <v>73.319999999999993</v>
      </c>
      <c r="E11" s="1101"/>
      <c r="F11" s="1101"/>
      <c r="G11" s="1102"/>
      <c r="H11" s="1103" t="s">
        <v>444</v>
      </c>
      <c r="I11" s="1104"/>
      <c r="J11" s="1104"/>
      <c r="K11" s="1105"/>
      <c r="L11" s="1106" t="s">
        <v>502</v>
      </c>
      <c r="M11" s="1104"/>
      <c r="N11" s="1104"/>
      <c r="O11" s="1105"/>
      <c r="P11" s="1106" t="s">
        <v>504</v>
      </c>
      <c r="Q11" s="1104"/>
      <c r="R11" s="1104"/>
      <c r="S11" s="1107"/>
      <c r="X11" s="604"/>
      <c r="Y11" s="604"/>
    </row>
    <row r="12" spans="1:25" ht="18.600000000000001" customHeight="1" thickBot="1" x14ac:dyDescent="0.25">
      <c r="A12" s="1097" t="s">
        <v>414</v>
      </c>
      <c r="B12" s="1098"/>
      <c r="C12" s="1099"/>
      <c r="D12" s="1100">
        <v>75.23</v>
      </c>
      <c r="E12" s="1101"/>
      <c r="F12" s="1101"/>
      <c r="G12" s="1102"/>
      <c r="H12" s="1103" t="s">
        <v>553</v>
      </c>
      <c r="I12" s="1104"/>
      <c r="J12" s="1104"/>
      <c r="K12" s="1105"/>
      <c r="L12" s="1106" t="s">
        <v>555</v>
      </c>
      <c r="M12" s="1104"/>
      <c r="N12" s="1104"/>
      <c r="O12" s="1105"/>
      <c r="P12" s="1106" t="s">
        <v>557</v>
      </c>
      <c r="Q12" s="1104"/>
      <c r="R12" s="1104"/>
      <c r="S12" s="1107"/>
    </row>
    <row r="13" spans="1:25" ht="18.600000000000001" customHeight="1" thickBot="1" x14ac:dyDescent="0.25">
      <c r="A13" s="1097" t="s">
        <v>415</v>
      </c>
      <c r="B13" s="1098"/>
      <c r="C13" s="1099"/>
      <c r="D13" s="1100">
        <v>72.62</v>
      </c>
      <c r="E13" s="1101"/>
      <c r="F13" s="1101"/>
      <c r="G13" s="1102"/>
      <c r="H13" s="1103" t="s">
        <v>554</v>
      </c>
      <c r="I13" s="1104"/>
      <c r="J13" s="1104"/>
      <c r="K13" s="1105"/>
      <c r="L13" s="1106" t="s">
        <v>556</v>
      </c>
      <c r="M13" s="1104"/>
      <c r="N13" s="1104"/>
      <c r="O13" s="1105"/>
      <c r="P13" s="1106" t="s">
        <v>558</v>
      </c>
      <c r="Q13" s="1104"/>
      <c r="R13" s="1104"/>
      <c r="S13" s="1107"/>
    </row>
    <row r="14" spans="1:25" ht="18.600000000000001" customHeight="1" thickBot="1" x14ac:dyDescent="0.25">
      <c r="A14" s="1097" t="s">
        <v>416</v>
      </c>
      <c r="B14" s="1098"/>
      <c r="C14" s="1099"/>
      <c r="D14" s="1100">
        <v>69.22</v>
      </c>
      <c r="E14" s="1101"/>
      <c r="F14" s="1101"/>
      <c r="G14" s="1102"/>
      <c r="H14" s="1103" t="s">
        <v>565</v>
      </c>
      <c r="I14" s="1104"/>
      <c r="J14" s="1104"/>
      <c r="K14" s="1105"/>
      <c r="L14" s="1106" t="s">
        <v>567</v>
      </c>
      <c r="M14" s="1104"/>
      <c r="N14" s="1104"/>
      <c r="O14" s="1105"/>
      <c r="P14" s="1106" t="s">
        <v>569</v>
      </c>
      <c r="Q14" s="1104"/>
      <c r="R14" s="1104"/>
      <c r="S14" s="1107"/>
    </row>
    <row r="15" spans="1:25" ht="18.600000000000001" hidden="1" customHeight="1" outlineLevel="1" thickBot="1" x14ac:dyDescent="0.25">
      <c r="A15" s="1097" t="s">
        <v>417</v>
      </c>
      <c r="B15" s="1098"/>
      <c r="C15" s="1099"/>
      <c r="D15" s="1100"/>
      <c r="E15" s="1101"/>
      <c r="F15" s="1101"/>
      <c r="G15" s="1102"/>
      <c r="H15" s="1103"/>
      <c r="I15" s="1104"/>
      <c r="J15" s="1104"/>
      <c r="K15" s="1105"/>
      <c r="L15" s="1106"/>
      <c r="M15" s="1104"/>
      <c r="N15" s="1104"/>
      <c r="O15" s="1105"/>
      <c r="P15" s="1106"/>
      <c r="Q15" s="1104"/>
      <c r="R15" s="1104"/>
      <c r="S15" s="1107"/>
    </row>
    <row r="16" spans="1:25" ht="18.600000000000001" hidden="1" customHeight="1" outlineLevel="1" thickBot="1" x14ac:dyDescent="0.25">
      <c r="A16" s="1097" t="s">
        <v>418</v>
      </c>
      <c r="B16" s="1098"/>
      <c r="C16" s="1099"/>
      <c r="D16" s="1100"/>
      <c r="E16" s="1101"/>
      <c r="F16" s="1101"/>
      <c r="G16" s="1102"/>
      <c r="H16" s="1103"/>
      <c r="I16" s="1104"/>
      <c r="J16" s="1104"/>
      <c r="K16" s="1105"/>
      <c r="L16" s="1106"/>
      <c r="M16" s="1104"/>
      <c r="N16" s="1104"/>
      <c r="O16" s="1105"/>
      <c r="P16" s="1106"/>
      <c r="Q16" s="1104"/>
      <c r="R16" s="1104"/>
      <c r="S16" s="1107"/>
    </row>
    <row r="17" spans="1:36" ht="18.600000000000001" hidden="1" customHeight="1" outlineLevel="1" thickBot="1" x14ac:dyDescent="0.25">
      <c r="A17" s="1097" t="s">
        <v>419</v>
      </c>
      <c r="B17" s="1098"/>
      <c r="C17" s="1099"/>
      <c r="D17" s="1100"/>
      <c r="E17" s="1101"/>
      <c r="F17" s="1101"/>
      <c r="G17" s="1102"/>
      <c r="H17" s="1103"/>
      <c r="I17" s="1104"/>
      <c r="J17" s="1104"/>
      <c r="K17" s="1105"/>
      <c r="L17" s="1106"/>
      <c r="M17" s="1104"/>
      <c r="N17" s="1104"/>
      <c r="O17" s="1105"/>
      <c r="P17" s="1106"/>
      <c r="Q17" s="1104"/>
      <c r="R17" s="1104"/>
      <c r="S17" s="1107"/>
    </row>
    <row r="18" spans="1:36" ht="18.600000000000001" hidden="1" customHeight="1" outlineLevel="1" thickBot="1" x14ac:dyDescent="0.25">
      <c r="A18" s="1097" t="s">
        <v>420</v>
      </c>
      <c r="B18" s="1098"/>
      <c r="C18" s="1099"/>
      <c r="D18" s="1100"/>
      <c r="E18" s="1101"/>
      <c r="F18" s="1101"/>
      <c r="G18" s="1102"/>
      <c r="H18" s="1103"/>
      <c r="I18" s="1104"/>
      <c r="J18" s="1104"/>
      <c r="K18" s="1105"/>
      <c r="L18" s="1106"/>
      <c r="M18" s="1104"/>
      <c r="N18" s="1104"/>
      <c r="O18" s="1105"/>
      <c r="P18" s="1106"/>
      <c r="Q18" s="1104"/>
      <c r="R18" s="1104"/>
      <c r="S18" s="1107"/>
    </row>
    <row r="19" spans="1:36" ht="18.600000000000001" hidden="1" customHeight="1" outlineLevel="1" thickBot="1" x14ac:dyDescent="0.25">
      <c r="A19" s="1097" t="s">
        <v>421</v>
      </c>
      <c r="B19" s="1098"/>
      <c r="C19" s="1099"/>
      <c r="D19" s="1100"/>
      <c r="E19" s="1101"/>
      <c r="F19" s="1101"/>
      <c r="G19" s="1102"/>
      <c r="H19" s="1103"/>
      <c r="I19" s="1104"/>
      <c r="J19" s="1104"/>
      <c r="K19" s="1105"/>
      <c r="L19" s="1106"/>
      <c r="M19" s="1104"/>
      <c r="N19" s="1104"/>
      <c r="O19" s="1105"/>
      <c r="P19" s="1106"/>
      <c r="Q19" s="1104"/>
      <c r="R19" s="1104"/>
      <c r="S19" s="1107"/>
    </row>
    <row r="20" spans="1:36" ht="18.600000000000001" hidden="1" customHeight="1" outlineLevel="1" thickBot="1" x14ac:dyDescent="0.25">
      <c r="A20" s="1097" t="s">
        <v>422</v>
      </c>
      <c r="B20" s="1098"/>
      <c r="C20" s="1099"/>
      <c r="D20" s="1100"/>
      <c r="E20" s="1101"/>
      <c r="F20" s="1101"/>
      <c r="G20" s="1102"/>
      <c r="H20" s="1103"/>
      <c r="I20" s="1104"/>
      <c r="J20" s="1104"/>
      <c r="K20" s="1105"/>
      <c r="L20" s="1106"/>
      <c r="M20" s="1104"/>
      <c r="N20" s="1104"/>
      <c r="O20" s="1105"/>
      <c r="P20" s="1106"/>
      <c r="Q20" s="1104"/>
      <c r="R20" s="1104"/>
      <c r="S20" s="1107"/>
    </row>
    <row r="21" spans="1:36" ht="21.75" customHeight="1" collapsed="1" thickBot="1" x14ac:dyDescent="0.25">
      <c r="A21" s="1097" t="s">
        <v>423</v>
      </c>
      <c r="B21" s="1098"/>
      <c r="C21" s="1099"/>
      <c r="D21" s="1100">
        <f>AVERAGE(D9:G20)</f>
        <v>69.341666666666654</v>
      </c>
      <c r="E21" s="1101"/>
      <c r="F21" s="1101"/>
      <c r="G21" s="1102"/>
      <c r="H21" s="1103"/>
      <c r="I21" s="1104"/>
      <c r="J21" s="1104"/>
      <c r="K21" s="1104"/>
      <c r="L21" s="1104"/>
      <c r="M21" s="1104"/>
      <c r="N21" s="1104"/>
      <c r="O21" s="1104"/>
      <c r="P21" s="1104"/>
      <c r="Q21" s="1104"/>
      <c r="R21" s="1104"/>
      <c r="S21" s="1107"/>
    </row>
    <row r="22" spans="1:36" ht="9" customHeight="1" x14ac:dyDescent="0.2">
      <c r="A22" s="605"/>
      <c r="B22" s="605"/>
      <c r="C22" s="605"/>
      <c r="D22" s="606"/>
      <c r="E22" s="606"/>
      <c r="F22" s="606"/>
      <c r="G22" s="606"/>
      <c r="H22" s="607"/>
      <c r="I22" s="607"/>
      <c r="J22" s="607"/>
      <c r="K22" s="607"/>
      <c r="L22" s="607"/>
      <c r="M22" s="607"/>
      <c r="N22" s="607"/>
      <c r="O22" s="607"/>
      <c r="P22" s="607"/>
      <c r="Q22" s="607"/>
      <c r="R22" s="607"/>
      <c r="S22" s="607"/>
    </row>
    <row r="23" spans="1:36" ht="19.5" customHeight="1" thickBot="1" x14ac:dyDescent="0.25">
      <c r="A23" s="1199" t="s">
        <v>166</v>
      </c>
      <c r="B23" s="1199"/>
      <c r="C23" s="1199"/>
      <c r="D23" s="1199"/>
      <c r="E23" s="1199"/>
      <c r="F23" s="1199"/>
      <c r="G23" s="1199"/>
      <c r="H23" s="1199"/>
      <c r="I23" s="1199"/>
      <c r="J23" s="1199"/>
      <c r="K23" s="1199"/>
      <c r="L23" s="1199"/>
      <c r="M23" s="1199"/>
      <c r="N23" s="1199"/>
      <c r="O23" s="1199"/>
      <c r="P23" s="1199"/>
      <c r="Q23" s="1199"/>
      <c r="R23" s="1199"/>
      <c r="S23" s="1199"/>
    </row>
    <row r="24" spans="1:36" ht="14.25" customHeight="1" thickBot="1" x14ac:dyDescent="0.25">
      <c r="A24" s="1121" t="s">
        <v>225</v>
      </c>
      <c r="B24" s="1122"/>
      <c r="C24" s="1123"/>
      <c r="D24" s="1108" t="s">
        <v>349</v>
      </c>
      <c r="E24" s="1109"/>
      <c r="F24" s="1109"/>
      <c r="G24" s="1109"/>
      <c r="H24" s="1109"/>
      <c r="I24" s="1109"/>
      <c r="J24" s="1109"/>
      <c r="K24" s="1109"/>
      <c r="L24" s="1109"/>
      <c r="M24" s="1109"/>
      <c r="N24" s="1109"/>
      <c r="O24" s="1109"/>
      <c r="P24" s="1109"/>
      <c r="Q24" s="1109"/>
      <c r="R24" s="1109"/>
      <c r="S24" s="1110"/>
    </row>
    <row r="25" spans="1:36" ht="21" customHeight="1" x14ac:dyDescent="0.2">
      <c r="A25" s="1124"/>
      <c r="B25" s="1125"/>
      <c r="C25" s="1126"/>
      <c r="D25" s="1111" t="s">
        <v>350</v>
      </c>
      <c r="E25" s="1112"/>
      <c r="F25" s="1112"/>
      <c r="G25" s="1113"/>
      <c r="H25" s="1196" t="s">
        <v>351</v>
      </c>
      <c r="I25" s="1197"/>
      <c r="J25" s="1197"/>
      <c r="K25" s="1197"/>
      <c r="L25" s="1197"/>
      <c r="M25" s="1197"/>
      <c r="N25" s="1197"/>
      <c r="O25" s="1197"/>
      <c r="P25" s="1197"/>
      <c r="Q25" s="1197"/>
      <c r="R25" s="1197"/>
      <c r="S25" s="1198"/>
    </row>
    <row r="26" spans="1:36" ht="33.75" customHeight="1" thickBot="1" x14ac:dyDescent="0.25">
      <c r="A26" s="1127"/>
      <c r="B26" s="1128"/>
      <c r="C26" s="1129"/>
      <c r="D26" s="1114"/>
      <c r="E26" s="1115"/>
      <c r="F26" s="1115"/>
      <c r="G26" s="1116"/>
      <c r="H26" s="1206" t="s">
        <v>153</v>
      </c>
      <c r="I26" s="1207"/>
      <c r="J26" s="1207"/>
      <c r="K26" s="1207"/>
      <c r="L26" s="1209" t="s">
        <v>154</v>
      </c>
      <c r="M26" s="1207"/>
      <c r="N26" s="1207"/>
      <c r="O26" s="1207"/>
      <c r="P26" s="1210" t="s">
        <v>220</v>
      </c>
      <c r="Q26" s="1207"/>
      <c r="R26" s="1207"/>
      <c r="S26" s="1213"/>
      <c r="X26" s="608"/>
    </row>
    <row r="27" spans="1:36" ht="18" customHeight="1" thickBot="1" x14ac:dyDescent="0.25">
      <c r="A27" s="1117" t="s">
        <v>371</v>
      </c>
      <c r="B27" s="1118"/>
      <c r="C27" s="1119"/>
      <c r="D27" s="1100">
        <v>69.900000000000006</v>
      </c>
      <c r="E27" s="1101"/>
      <c r="F27" s="1101"/>
      <c r="G27" s="1102"/>
      <c r="H27" s="1103" t="s">
        <v>433</v>
      </c>
      <c r="I27" s="1104"/>
      <c r="J27" s="1104"/>
      <c r="K27" s="1104"/>
      <c r="L27" s="1106" t="s">
        <v>434</v>
      </c>
      <c r="M27" s="1104"/>
      <c r="N27" s="1104"/>
      <c r="O27" s="1105"/>
      <c r="P27" s="1120" t="s">
        <v>435</v>
      </c>
      <c r="Q27" s="1101"/>
      <c r="R27" s="1101"/>
      <c r="S27" s="1102"/>
      <c r="X27" s="608"/>
    </row>
    <row r="28" spans="1:36" ht="18" customHeight="1" thickBot="1" x14ac:dyDescent="0.25">
      <c r="A28" s="1097" t="s">
        <v>372</v>
      </c>
      <c r="B28" s="1098"/>
      <c r="C28" s="1099"/>
      <c r="D28" s="1100">
        <v>72.510000000000005</v>
      </c>
      <c r="E28" s="1101"/>
      <c r="F28" s="1101"/>
      <c r="G28" s="1102"/>
      <c r="H28" s="1103"/>
      <c r="I28" s="1104"/>
      <c r="J28" s="1104"/>
      <c r="K28" s="1104"/>
      <c r="L28" s="1104"/>
      <c r="M28" s="1104"/>
      <c r="N28" s="1104"/>
      <c r="O28" s="1104"/>
      <c r="P28" s="1104"/>
      <c r="Q28" s="1104"/>
      <c r="R28" s="1104"/>
      <c r="S28" s="1107"/>
      <c r="X28" s="608"/>
    </row>
    <row r="29" spans="1:36" ht="18" customHeight="1" thickBot="1" x14ac:dyDescent="0.25">
      <c r="A29" s="1117" t="s">
        <v>411</v>
      </c>
      <c r="B29" s="1118"/>
      <c r="C29" s="1119"/>
      <c r="D29" s="1100">
        <v>68.72</v>
      </c>
      <c r="E29" s="1101"/>
      <c r="F29" s="1101"/>
      <c r="G29" s="1101"/>
      <c r="H29" s="1103" t="s">
        <v>436</v>
      </c>
      <c r="I29" s="1104"/>
      <c r="J29" s="1104"/>
      <c r="K29" s="1104"/>
      <c r="L29" s="1106" t="s">
        <v>437</v>
      </c>
      <c r="M29" s="1104"/>
      <c r="N29" s="1104"/>
      <c r="O29" s="1105"/>
      <c r="P29" s="1106" t="s">
        <v>438</v>
      </c>
      <c r="Q29" s="1104"/>
      <c r="R29" s="1104"/>
      <c r="S29" s="1107"/>
      <c r="X29" s="608"/>
    </row>
    <row r="30" spans="1:36" ht="18" customHeight="1" thickBot="1" x14ac:dyDescent="0.3">
      <c r="A30" s="1117" t="s">
        <v>412</v>
      </c>
      <c r="B30" s="1118"/>
      <c r="C30" s="1119"/>
      <c r="D30" s="1100">
        <v>69.7</v>
      </c>
      <c r="E30" s="1101"/>
      <c r="F30" s="1101"/>
      <c r="G30" s="1102"/>
      <c r="H30" s="1103" t="s">
        <v>439</v>
      </c>
      <c r="I30" s="1104"/>
      <c r="J30" s="1104"/>
      <c r="K30" s="1104"/>
      <c r="L30" s="1106" t="s">
        <v>440</v>
      </c>
      <c r="M30" s="1104"/>
      <c r="N30" s="1104"/>
      <c r="O30" s="1105"/>
      <c r="P30" s="1106" t="s">
        <v>441</v>
      </c>
      <c r="Q30" s="1104"/>
      <c r="R30" s="1104"/>
      <c r="S30" s="1107"/>
      <c r="X30" s="1094"/>
      <c r="Y30" s="1094"/>
      <c r="Z30" s="1094"/>
      <c r="AA30" s="1094"/>
      <c r="AB30" s="1094"/>
      <c r="AC30" s="1094"/>
      <c r="AD30" s="1094"/>
      <c r="AE30" s="1094"/>
      <c r="AF30" s="1094"/>
      <c r="AG30" s="1094"/>
      <c r="AH30" s="1094"/>
      <c r="AI30" s="1094"/>
      <c r="AJ30" s="1094"/>
    </row>
    <row r="31" spans="1:36" ht="18" customHeight="1" thickBot="1" x14ac:dyDescent="0.3">
      <c r="A31" s="1117" t="s">
        <v>413</v>
      </c>
      <c r="B31" s="1118"/>
      <c r="C31" s="1119"/>
      <c r="D31" s="1100">
        <v>81.05</v>
      </c>
      <c r="E31" s="1101"/>
      <c r="F31" s="1101"/>
      <c r="G31" s="1101"/>
      <c r="H31" s="1103" t="s">
        <v>445</v>
      </c>
      <c r="I31" s="1104"/>
      <c r="J31" s="1104"/>
      <c r="K31" s="1104"/>
      <c r="L31" s="1106" t="s">
        <v>503</v>
      </c>
      <c r="M31" s="1104"/>
      <c r="N31" s="1104"/>
      <c r="O31" s="1105"/>
      <c r="P31" s="1106" t="s">
        <v>505</v>
      </c>
      <c r="Q31" s="1104"/>
      <c r="R31" s="1104"/>
      <c r="S31" s="1107"/>
      <c r="X31" s="608"/>
      <c r="AC31" s="1094" t="s">
        <v>167</v>
      </c>
      <c r="AD31" s="1094"/>
      <c r="AE31" s="1094"/>
      <c r="AF31" s="1094"/>
    </row>
    <row r="32" spans="1:36" ht="18" customHeight="1" thickBot="1" x14ac:dyDescent="0.3">
      <c r="A32" s="1117" t="s">
        <v>414</v>
      </c>
      <c r="B32" s="1118"/>
      <c r="C32" s="1119"/>
      <c r="D32" s="1100">
        <v>81.95</v>
      </c>
      <c r="E32" s="1101"/>
      <c r="F32" s="1101"/>
      <c r="G32" s="1101"/>
      <c r="H32" s="1103" t="s">
        <v>559</v>
      </c>
      <c r="I32" s="1104"/>
      <c r="J32" s="1104"/>
      <c r="K32" s="1104"/>
      <c r="L32" s="1106" t="s">
        <v>561</v>
      </c>
      <c r="M32" s="1104"/>
      <c r="N32" s="1104"/>
      <c r="O32" s="1105"/>
      <c r="P32" s="1106" t="s">
        <v>563</v>
      </c>
      <c r="Q32" s="1104"/>
      <c r="R32" s="1104"/>
      <c r="S32" s="1107"/>
      <c r="X32" s="608"/>
      <c r="AC32" s="1094"/>
      <c r="AD32" s="1094"/>
      <c r="AE32" s="1094"/>
      <c r="AF32" s="1094"/>
    </row>
    <row r="33" spans="1:36" ht="18" customHeight="1" thickBot="1" x14ac:dyDescent="0.3">
      <c r="A33" s="1117" t="s">
        <v>415</v>
      </c>
      <c r="B33" s="1118"/>
      <c r="C33" s="1119"/>
      <c r="D33" s="1100">
        <v>79.05</v>
      </c>
      <c r="E33" s="1101"/>
      <c r="F33" s="1101"/>
      <c r="G33" s="1101"/>
      <c r="H33" s="1103" t="s">
        <v>560</v>
      </c>
      <c r="I33" s="1104"/>
      <c r="J33" s="1104"/>
      <c r="K33" s="1104"/>
      <c r="L33" s="1106" t="s">
        <v>562</v>
      </c>
      <c r="M33" s="1104"/>
      <c r="N33" s="1104"/>
      <c r="O33" s="1105"/>
      <c r="P33" s="1106" t="s">
        <v>564</v>
      </c>
      <c r="Q33" s="1104"/>
      <c r="R33" s="1104"/>
      <c r="S33" s="1107"/>
      <c r="X33" s="608"/>
      <c r="AC33" s="1094"/>
      <c r="AD33" s="1094"/>
      <c r="AE33" s="1094"/>
      <c r="AF33" s="1094"/>
    </row>
    <row r="34" spans="1:36" ht="18" customHeight="1" thickBot="1" x14ac:dyDescent="0.3">
      <c r="A34" s="1117" t="s">
        <v>416</v>
      </c>
      <c r="B34" s="1118"/>
      <c r="C34" s="1119"/>
      <c r="D34" s="1100">
        <v>77.959999999999994</v>
      </c>
      <c r="E34" s="1101"/>
      <c r="F34" s="1101"/>
      <c r="G34" s="1101"/>
      <c r="H34" s="1103" t="s">
        <v>566</v>
      </c>
      <c r="I34" s="1104"/>
      <c r="J34" s="1104"/>
      <c r="K34" s="1104"/>
      <c r="L34" s="1106" t="s">
        <v>568</v>
      </c>
      <c r="M34" s="1104"/>
      <c r="N34" s="1104"/>
      <c r="O34" s="1105"/>
      <c r="P34" s="1106" t="s">
        <v>570</v>
      </c>
      <c r="Q34" s="1104"/>
      <c r="R34" s="1104"/>
      <c r="S34" s="1107"/>
      <c r="X34" s="608"/>
      <c r="AC34" s="1094"/>
      <c r="AD34" s="1094"/>
      <c r="AE34" s="1094"/>
      <c r="AF34" s="1094"/>
    </row>
    <row r="35" spans="1:36" ht="18" hidden="1" customHeight="1" outlineLevel="1" thickBot="1" x14ac:dyDescent="0.3">
      <c r="A35" s="1117" t="s">
        <v>417</v>
      </c>
      <c r="B35" s="1118"/>
      <c r="C35" s="1119"/>
      <c r="D35" s="1100"/>
      <c r="E35" s="1101"/>
      <c r="F35" s="1101"/>
      <c r="G35" s="1101"/>
      <c r="H35" s="1103"/>
      <c r="I35" s="1104"/>
      <c r="J35" s="1104"/>
      <c r="K35" s="1104"/>
      <c r="L35" s="1106"/>
      <c r="M35" s="1104"/>
      <c r="N35" s="1104"/>
      <c r="O35" s="1105"/>
      <c r="P35" s="1106"/>
      <c r="Q35" s="1104"/>
      <c r="R35" s="1104"/>
      <c r="S35" s="1107"/>
      <c r="X35" s="608"/>
      <c r="AC35" s="1094"/>
      <c r="AD35" s="1094"/>
      <c r="AE35" s="1094"/>
      <c r="AF35" s="1094"/>
    </row>
    <row r="36" spans="1:36" ht="18" hidden="1" customHeight="1" outlineLevel="1" thickBot="1" x14ac:dyDescent="0.3">
      <c r="A36" s="1117" t="s">
        <v>418</v>
      </c>
      <c r="B36" s="1118"/>
      <c r="C36" s="1119"/>
      <c r="D36" s="1100"/>
      <c r="E36" s="1101"/>
      <c r="F36" s="1101"/>
      <c r="G36" s="1101"/>
      <c r="H36" s="1103"/>
      <c r="I36" s="1104"/>
      <c r="J36" s="1104"/>
      <c r="K36" s="1104"/>
      <c r="L36" s="1106"/>
      <c r="M36" s="1104"/>
      <c r="N36" s="1104"/>
      <c r="O36" s="1105"/>
      <c r="P36" s="1106"/>
      <c r="Q36" s="1104"/>
      <c r="R36" s="1104"/>
      <c r="S36" s="1107"/>
      <c r="X36" s="608"/>
      <c r="AC36" s="1094"/>
      <c r="AD36" s="1094"/>
      <c r="AE36" s="1094"/>
      <c r="AF36" s="1094"/>
    </row>
    <row r="37" spans="1:36" ht="18" hidden="1" customHeight="1" outlineLevel="1" thickBot="1" x14ac:dyDescent="0.3">
      <c r="A37" s="1117" t="s">
        <v>419</v>
      </c>
      <c r="B37" s="1118"/>
      <c r="C37" s="1119"/>
      <c r="D37" s="1100"/>
      <c r="E37" s="1101"/>
      <c r="F37" s="1101"/>
      <c r="G37" s="1101"/>
      <c r="H37" s="1103"/>
      <c r="I37" s="1104"/>
      <c r="J37" s="1104"/>
      <c r="K37" s="1104"/>
      <c r="L37" s="1106"/>
      <c r="M37" s="1104"/>
      <c r="N37" s="1104"/>
      <c r="O37" s="1105"/>
      <c r="P37" s="1106"/>
      <c r="Q37" s="1104"/>
      <c r="R37" s="1104"/>
      <c r="S37" s="1107"/>
      <c r="X37" s="608"/>
      <c r="AC37" s="1094"/>
      <c r="AD37" s="1094"/>
      <c r="AE37" s="1094"/>
      <c r="AF37" s="1094"/>
    </row>
    <row r="38" spans="1:36" ht="17.25" hidden="1" customHeight="1" outlineLevel="1" thickBot="1" x14ac:dyDescent="0.3">
      <c r="A38" s="1117" t="s">
        <v>420</v>
      </c>
      <c r="B38" s="1118"/>
      <c r="C38" s="1119"/>
      <c r="D38" s="1100"/>
      <c r="E38" s="1101"/>
      <c r="F38" s="1101"/>
      <c r="G38" s="1102"/>
      <c r="H38" s="1103"/>
      <c r="I38" s="1104"/>
      <c r="J38" s="1104"/>
      <c r="K38" s="1104"/>
      <c r="L38" s="1106"/>
      <c r="M38" s="1104"/>
      <c r="N38" s="1104"/>
      <c r="O38" s="1105"/>
      <c r="P38" s="1106"/>
      <c r="Q38" s="1104"/>
      <c r="R38" s="1104"/>
      <c r="S38" s="1107"/>
      <c r="X38" s="608"/>
      <c r="AC38" s="1094"/>
      <c r="AD38" s="1094"/>
      <c r="AE38" s="1094"/>
      <c r="AF38" s="1094"/>
    </row>
    <row r="39" spans="1:36" ht="17.25" hidden="1" customHeight="1" outlineLevel="1" thickBot="1" x14ac:dyDescent="0.3">
      <c r="A39" s="1117" t="s">
        <v>421</v>
      </c>
      <c r="B39" s="1118"/>
      <c r="C39" s="1119"/>
      <c r="D39" s="1100"/>
      <c r="E39" s="1101"/>
      <c r="F39" s="1101"/>
      <c r="G39" s="1102"/>
      <c r="H39" s="1103"/>
      <c r="I39" s="1104"/>
      <c r="J39" s="1104"/>
      <c r="K39" s="1104"/>
      <c r="L39" s="1106"/>
      <c r="M39" s="1104"/>
      <c r="N39" s="1104"/>
      <c r="O39" s="1105"/>
      <c r="P39" s="1106"/>
      <c r="Q39" s="1104"/>
      <c r="R39" s="1104"/>
      <c r="S39" s="1107"/>
      <c r="X39" s="608"/>
      <c r="AC39" s="1094"/>
      <c r="AD39" s="1094"/>
      <c r="AE39" s="1094"/>
      <c r="AF39" s="1094"/>
    </row>
    <row r="40" spans="1:36" ht="17.25" hidden="1" customHeight="1" outlineLevel="1" thickBot="1" x14ac:dyDescent="0.3">
      <c r="A40" s="1117" t="s">
        <v>422</v>
      </c>
      <c r="B40" s="1118"/>
      <c r="C40" s="1119"/>
      <c r="D40" s="1100"/>
      <c r="E40" s="1101"/>
      <c r="F40" s="1101"/>
      <c r="G40" s="1102"/>
      <c r="H40" s="1103"/>
      <c r="I40" s="1104"/>
      <c r="J40" s="1104"/>
      <c r="K40" s="1104"/>
      <c r="L40" s="1106"/>
      <c r="M40" s="1104"/>
      <c r="N40" s="1104"/>
      <c r="O40" s="1105"/>
      <c r="P40" s="1120"/>
      <c r="Q40" s="1101"/>
      <c r="R40" s="1101"/>
      <c r="S40" s="1102"/>
      <c r="X40" s="608"/>
      <c r="AC40" s="1094"/>
      <c r="AD40" s="1094"/>
      <c r="AE40" s="1094"/>
      <c r="AF40" s="1094"/>
    </row>
    <row r="41" spans="1:36" ht="21" customHeight="1" collapsed="1" thickBot="1" x14ac:dyDescent="0.3">
      <c r="A41" s="1097" t="s">
        <v>423</v>
      </c>
      <c r="B41" s="1098"/>
      <c r="C41" s="1099"/>
      <c r="D41" s="1100">
        <f>AVERAGE(D29:G40)</f>
        <v>76.405000000000001</v>
      </c>
      <c r="E41" s="1101"/>
      <c r="F41" s="1101"/>
      <c r="G41" s="1102"/>
      <c r="H41" s="1103"/>
      <c r="I41" s="1104"/>
      <c r="J41" s="1104"/>
      <c r="K41" s="1104"/>
      <c r="L41" s="1104"/>
      <c r="M41" s="1104"/>
      <c r="N41" s="1104"/>
      <c r="O41" s="1104"/>
      <c r="P41" s="1104"/>
      <c r="Q41" s="1104"/>
      <c r="R41" s="1104"/>
      <c r="S41" s="1107"/>
      <c r="X41" s="608"/>
      <c r="AC41" s="1094" t="s">
        <v>632</v>
      </c>
      <c r="AD41" s="1094"/>
      <c r="AE41" s="1094"/>
      <c r="AF41" s="1094"/>
    </row>
    <row r="42" spans="1:36" ht="6.75" customHeight="1" x14ac:dyDescent="0.25">
      <c r="A42" s="605"/>
      <c r="B42" s="605"/>
      <c r="C42" s="605"/>
      <c r="D42" s="606"/>
      <c r="E42" s="606"/>
      <c r="F42" s="606"/>
      <c r="G42" s="606"/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X42" s="608"/>
      <c r="AC42" s="1094"/>
      <c r="AD42" s="1094"/>
      <c r="AE42" s="1094"/>
      <c r="AF42" s="1094"/>
    </row>
    <row r="43" spans="1:36" ht="7.5" customHeight="1" x14ac:dyDescent="0.25">
      <c r="A43" s="605"/>
      <c r="B43" s="605"/>
      <c r="C43" s="605"/>
      <c r="D43" s="606"/>
      <c r="E43" s="606"/>
      <c r="F43" s="606"/>
      <c r="G43" s="606"/>
      <c r="H43" s="607"/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X43" s="1094"/>
      <c r="Y43" s="1094"/>
      <c r="Z43" s="1094"/>
      <c r="AA43" s="1094"/>
      <c r="AB43" s="1094"/>
      <c r="AC43" s="1094"/>
      <c r="AD43" s="1094"/>
      <c r="AE43" s="1094"/>
      <c r="AF43" s="1094"/>
      <c r="AG43" s="1094"/>
      <c r="AH43" s="1094"/>
      <c r="AI43" s="1094"/>
      <c r="AJ43" s="1094"/>
    </row>
    <row r="44" spans="1:36" ht="12" customHeight="1" x14ac:dyDescent="0.2">
      <c r="A44" s="1235"/>
      <c r="B44" s="1235"/>
      <c r="C44" s="1235"/>
      <c r="D44" s="1235"/>
      <c r="E44" s="1235"/>
      <c r="F44" s="1235"/>
      <c r="G44" s="1235"/>
      <c r="H44" s="1235"/>
      <c r="I44" s="1235"/>
      <c r="J44" s="1235"/>
      <c r="K44" s="1235"/>
      <c r="L44" s="1235"/>
      <c r="M44" s="1235"/>
      <c r="N44" s="1235"/>
      <c r="O44" s="1235"/>
      <c r="P44" s="1235"/>
      <c r="Q44" s="1235"/>
      <c r="R44" s="1235"/>
      <c r="S44" s="1235"/>
      <c r="X44" s="609"/>
      <c r="Y44" s="609" t="s">
        <v>9</v>
      </c>
      <c r="Z44" s="609" t="s">
        <v>10</v>
      </c>
      <c r="AA44" s="609" t="s">
        <v>11</v>
      </c>
      <c r="AB44" s="609" t="s">
        <v>12</v>
      </c>
      <c r="AC44" s="609" t="s">
        <v>13</v>
      </c>
      <c r="AD44" s="609" t="s">
        <v>14</v>
      </c>
      <c r="AE44" s="609" t="s">
        <v>69</v>
      </c>
      <c r="AF44" s="609" t="s">
        <v>74</v>
      </c>
      <c r="AG44" s="609" t="s">
        <v>80</v>
      </c>
      <c r="AH44" s="609" t="s">
        <v>81</v>
      </c>
      <c r="AI44" s="609" t="s">
        <v>85</v>
      </c>
      <c r="AJ44" s="609" t="s">
        <v>86</v>
      </c>
    </row>
    <row r="45" spans="1:36" ht="12.75" customHeight="1" x14ac:dyDescent="0.2">
      <c r="A45" s="610"/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X45" s="609"/>
      <c r="Y45" s="611"/>
      <c r="Z45" s="611"/>
      <c r="AA45" s="611"/>
      <c r="AB45" s="611"/>
      <c r="AC45" s="611"/>
      <c r="AD45" s="611"/>
      <c r="AE45" s="611"/>
      <c r="AF45" s="611"/>
      <c r="AG45" s="611"/>
      <c r="AH45" s="611"/>
      <c r="AI45" s="611"/>
      <c r="AJ45" s="611"/>
    </row>
    <row r="46" spans="1:36" ht="18" customHeight="1" x14ac:dyDescent="0.2">
      <c r="A46" s="610"/>
      <c r="B46" s="610"/>
      <c r="C46" s="610"/>
      <c r="D46" s="610"/>
      <c r="E46" s="610"/>
      <c r="F46" s="610"/>
      <c r="G46" s="610"/>
      <c r="H46" s="610"/>
      <c r="I46" s="610"/>
      <c r="J46" s="610"/>
      <c r="K46" s="610"/>
      <c r="L46" s="610"/>
      <c r="M46" s="610"/>
      <c r="N46" s="610"/>
      <c r="O46" s="610"/>
      <c r="P46" s="610"/>
      <c r="Q46" s="610"/>
      <c r="R46" s="610"/>
      <c r="S46" s="610"/>
      <c r="X46" s="612">
        <v>2019</v>
      </c>
      <c r="Y46" s="719">
        <v>101.01</v>
      </c>
      <c r="Z46" s="719">
        <v>101.45</v>
      </c>
      <c r="AA46" s="719">
        <v>101.77</v>
      </c>
      <c r="AB46" s="719">
        <v>102.07</v>
      </c>
      <c r="AC46" s="719">
        <v>102.42</v>
      </c>
      <c r="AD46" s="719">
        <v>102.46</v>
      </c>
      <c r="AE46" s="719">
        <v>102.66</v>
      </c>
      <c r="AF46" s="719">
        <v>102.41</v>
      </c>
      <c r="AG46" s="719">
        <v>102.25</v>
      </c>
      <c r="AH46" s="719">
        <v>102.38</v>
      </c>
      <c r="AI46" s="719">
        <v>102.67</v>
      </c>
      <c r="AJ46" s="719">
        <v>103.04</v>
      </c>
    </row>
    <row r="47" spans="1:36" ht="14.25" customHeight="1" x14ac:dyDescent="0.2">
      <c r="A47" s="610"/>
      <c r="B47" s="610"/>
      <c r="C47" s="610"/>
      <c r="D47" s="610"/>
      <c r="E47" s="610"/>
      <c r="F47" s="610"/>
      <c r="G47" s="610"/>
      <c r="H47" s="610"/>
      <c r="I47" s="610"/>
      <c r="J47" s="610"/>
      <c r="K47" s="610"/>
      <c r="L47" s="610"/>
      <c r="M47" s="610"/>
      <c r="N47" s="610"/>
      <c r="O47" s="610"/>
      <c r="P47" s="610"/>
      <c r="Q47" s="610"/>
      <c r="R47" s="610"/>
      <c r="S47" s="610"/>
      <c r="X47" s="613">
        <v>2020</v>
      </c>
      <c r="Y47" s="719">
        <v>100.4</v>
      </c>
      <c r="Z47" s="719">
        <v>100.73</v>
      </c>
      <c r="AA47" s="719">
        <v>101.28</v>
      </c>
      <c r="AB47" s="719">
        <v>102.12</v>
      </c>
      <c r="AC47" s="719">
        <v>102.4</v>
      </c>
      <c r="AD47" s="719">
        <v>102.63</v>
      </c>
      <c r="AE47" s="614"/>
      <c r="AF47" s="614"/>
      <c r="AG47" s="614"/>
      <c r="AH47" s="614"/>
      <c r="AI47" s="614"/>
      <c r="AJ47" s="614"/>
    </row>
    <row r="48" spans="1:36" ht="18" customHeight="1" x14ac:dyDescent="0.25">
      <c r="A48" s="610"/>
      <c r="B48" s="610"/>
      <c r="C48" s="610"/>
      <c r="D48" s="610"/>
      <c r="E48" s="610"/>
      <c r="F48" s="610"/>
      <c r="G48" s="610"/>
      <c r="H48" s="610"/>
      <c r="I48" s="610"/>
      <c r="J48" s="610"/>
      <c r="K48" s="610"/>
      <c r="L48" s="610"/>
      <c r="M48" s="610"/>
      <c r="N48" s="610"/>
      <c r="O48" s="610"/>
      <c r="P48" s="610"/>
      <c r="Q48" s="610"/>
      <c r="R48" s="610"/>
      <c r="S48" s="610"/>
      <c r="X48" s="1095"/>
      <c r="Y48" s="1093"/>
      <c r="Z48" s="1093"/>
      <c r="AA48" s="1093"/>
      <c r="AB48" s="1093"/>
      <c r="AC48" s="1093"/>
      <c r="AD48" s="1093"/>
      <c r="AE48" s="1093"/>
      <c r="AF48" s="1093"/>
      <c r="AG48" s="1093"/>
      <c r="AH48" s="1093"/>
      <c r="AI48" s="1093"/>
      <c r="AJ48" s="1096"/>
    </row>
    <row r="49" spans="1:37" ht="18" customHeight="1" x14ac:dyDescent="0.25">
      <c r="A49" s="610"/>
      <c r="B49" s="610"/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X49" s="615"/>
      <c r="Y49" s="615"/>
      <c r="Z49" s="615"/>
      <c r="AA49" s="615"/>
      <c r="AB49" s="615"/>
      <c r="AC49" s="1093" t="s">
        <v>51</v>
      </c>
      <c r="AD49" s="1093"/>
      <c r="AE49" s="1093"/>
      <c r="AF49" s="615"/>
      <c r="AG49" s="615"/>
      <c r="AH49" s="615"/>
      <c r="AI49" s="615"/>
      <c r="AJ49" s="615"/>
    </row>
    <row r="50" spans="1:37" ht="18" customHeight="1" x14ac:dyDescent="0.2">
      <c r="A50" s="610"/>
      <c r="B50" s="610"/>
      <c r="C50" s="610"/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0"/>
      <c r="X50" s="609"/>
      <c r="Y50" s="609" t="s">
        <v>9</v>
      </c>
      <c r="Z50" s="609" t="s">
        <v>10</v>
      </c>
      <c r="AA50" s="609" t="s">
        <v>11</v>
      </c>
      <c r="AB50" s="609" t="s">
        <v>12</v>
      </c>
      <c r="AC50" s="609" t="s">
        <v>13</v>
      </c>
      <c r="AD50" s="609" t="s">
        <v>14</v>
      </c>
      <c r="AE50" s="609" t="s">
        <v>69</v>
      </c>
      <c r="AF50" s="609" t="s">
        <v>74</v>
      </c>
      <c r="AG50" s="609" t="s">
        <v>80</v>
      </c>
      <c r="AH50" s="609" t="s">
        <v>81</v>
      </c>
      <c r="AI50" s="609" t="s">
        <v>85</v>
      </c>
      <c r="AJ50" s="609" t="s">
        <v>86</v>
      </c>
    </row>
    <row r="51" spans="1:37" ht="18" customHeight="1" x14ac:dyDescent="0.2">
      <c r="A51" s="610"/>
      <c r="B51" s="610"/>
      <c r="C51" s="610"/>
      <c r="D51" s="610"/>
      <c r="E51" s="610"/>
      <c r="F51" s="610"/>
      <c r="G51" s="610"/>
      <c r="H51" s="610"/>
      <c r="I51" s="610"/>
      <c r="J51" s="610"/>
      <c r="K51" s="610"/>
      <c r="L51" s="610"/>
      <c r="M51" s="610"/>
      <c r="N51" s="610"/>
      <c r="O51" s="610"/>
      <c r="P51" s="610"/>
      <c r="Q51" s="610"/>
      <c r="R51" s="610"/>
      <c r="S51" s="610"/>
      <c r="X51" s="609"/>
      <c r="Y51" s="611"/>
      <c r="Z51" s="611"/>
      <c r="AA51" s="611"/>
      <c r="AB51" s="611"/>
      <c r="AC51" s="611"/>
      <c r="AD51" s="611"/>
      <c r="AE51" s="611"/>
      <c r="AF51" s="611"/>
      <c r="AG51" s="611"/>
      <c r="AH51" s="611"/>
      <c r="AI51" s="611"/>
      <c r="AJ51" s="611"/>
    </row>
    <row r="52" spans="1:37" ht="18" customHeight="1" x14ac:dyDescent="0.2">
      <c r="A52" s="610"/>
      <c r="B52" s="610"/>
      <c r="C52" s="610"/>
      <c r="D52" s="610"/>
      <c r="E52" s="610"/>
      <c r="F52" s="610"/>
      <c r="G52" s="610"/>
      <c r="H52" s="610"/>
      <c r="I52" s="610"/>
      <c r="J52" s="610"/>
      <c r="K52" s="610"/>
      <c r="L52" s="610"/>
      <c r="M52" s="610"/>
      <c r="N52" s="610"/>
      <c r="O52" s="610"/>
      <c r="P52" s="610"/>
      <c r="Q52" s="610"/>
      <c r="R52" s="610"/>
      <c r="S52" s="610"/>
      <c r="X52" s="609">
        <v>2019</v>
      </c>
      <c r="Y52" s="719">
        <v>101.89</v>
      </c>
      <c r="Z52" s="719">
        <v>101.81</v>
      </c>
      <c r="AA52" s="719">
        <v>102.18</v>
      </c>
      <c r="AB52" s="719">
        <v>102.39</v>
      </c>
      <c r="AC52" s="719">
        <v>102.84</v>
      </c>
      <c r="AD52" s="719">
        <v>102.85</v>
      </c>
      <c r="AE52" s="719">
        <v>103.27</v>
      </c>
      <c r="AF52" s="719">
        <v>102.99</v>
      </c>
      <c r="AG52" s="719">
        <v>102.86</v>
      </c>
      <c r="AH52" s="719">
        <v>103.01</v>
      </c>
      <c r="AI52" s="719">
        <v>103.29</v>
      </c>
      <c r="AJ52" s="719">
        <v>103.83</v>
      </c>
      <c r="AK52" s="616"/>
    </row>
    <row r="53" spans="1:37" ht="18" customHeight="1" x14ac:dyDescent="0.2">
      <c r="A53" s="610"/>
      <c r="B53" s="610"/>
      <c r="C53" s="610"/>
      <c r="D53" s="610"/>
      <c r="E53" s="610"/>
      <c r="F53" s="610"/>
      <c r="G53" s="610"/>
      <c r="H53" s="610"/>
      <c r="I53" s="610"/>
      <c r="J53" s="610"/>
      <c r="K53" s="610"/>
      <c r="L53" s="610"/>
      <c r="M53" s="610"/>
      <c r="N53" s="610"/>
      <c r="O53" s="610"/>
      <c r="P53" s="610"/>
      <c r="Q53" s="610"/>
      <c r="R53" s="610"/>
      <c r="S53" s="610"/>
      <c r="X53" s="609">
        <v>2020</v>
      </c>
      <c r="Y53" s="719">
        <v>100.24</v>
      </c>
      <c r="Z53" s="719">
        <v>100.87</v>
      </c>
      <c r="AA53" s="719">
        <v>101.11</v>
      </c>
      <c r="AB53" s="719">
        <v>101.75</v>
      </c>
      <c r="AC53" s="719">
        <v>101.87</v>
      </c>
      <c r="AD53" s="719">
        <v>101.96</v>
      </c>
      <c r="AE53" s="614"/>
      <c r="AF53" s="614"/>
      <c r="AG53" s="614"/>
      <c r="AH53" s="614"/>
      <c r="AI53" s="614"/>
      <c r="AJ53" s="614"/>
    </row>
    <row r="54" spans="1:37" ht="18" customHeight="1" x14ac:dyDescent="0.2">
      <c r="A54" s="610"/>
      <c r="B54" s="610"/>
      <c r="C54" s="610"/>
      <c r="D54" s="610"/>
      <c r="E54" s="610"/>
      <c r="F54" s="610"/>
      <c r="G54" s="610"/>
      <c r="H54" s="610"/>
      <c r="I54" s="610"/>
      <c r="J54" s="610"/>
      <c r="K54" s="610"/>
      <c r="L54" s="610"/>
      <c r="M54" s="610"/>
      <c r="N54" s="610"/>
      <c r="O54" s="610"/>
      <c r="P54" s="610"/>
      <c r="Q54" s="610"/>
      <c r="R54" s="610"/>
      <c r="S54" s="610"/>
      <c r="X54" s="1236"/>
      <c r="Y54" s="1236"/>
      <c r="Z54" s="1236"/>
      <c r="AA54" s="1236"/>
      <c r="AB54" s="1236"/>
      <c r="AC54" s="1236"/>
      <c r="AD54" s="1236"/>
      <c r="AE54" s="1236"/>
      <c r="AF54" s="1236"/>
      <c r="AG54" s="1236"/>
      <c r="AH54" s="1236"/>
      <c r="AI54" s="1236"/>
      <c r="AJ54" s="1236"/>
    </row>
    <row r="55" spans="1:37" ht="18" customHeight="1" x14ac:dyDescent="0.2">
      <c r="A55" s="610"/>
      <c r="B55" s="610"/>
      <c r="C55" s="610"/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0"/>
      <c r="X55" s="608"/>
      <c r="Y55" s="608"/>
      <c r="Z55" s="608"/>
      <c r="AA55" s="608"/>
      <c r="AB55" s="608"/>
      <c r="AC55" s="608"/>
      <c r="AD55" s="608"/>
      <c r="AE55" s="608"/>
      <c r="AF55" s="608"/>
      <c r="AG55" s="608"/>
      <c r="AH55" s="608"/>
      <c r="AI55" s="608"/>
      <c r="AJ55" s="608"/>
    </row>
    <row r="56" spans="1:37" ht="18" customHeight="1" x14ac:dyDescent="0.2">
      <c r="A56" s="610"/>
      <c r="B56" s="610"/>
      <c r="C56" s="610"/>
      <c r="D56" s="610"/>
      <c r="E56" s="610"/>
      <c r="F56" s="610"/>
      <c r="G56" s="610"/>
      <c r="H56" s="610"/>
      <c r="I56" s="610"/>
      <c r="J56" s="610"/>
      <c r="K56" s="610"/>
      <c r="L56" s="610"/>
      <c r="M56" s="610"/>
      <c r="N56" s="610"/>
      <c r="O56" s="610"/>
      <c r="P56" s="610"/>
      <c r="Q56" s="610"/>
      <c r="R56" s="610"/>
      <c r="S56" s="610"/>
      <c r="X56" s="608"/>
      <c r="Y56" s="608"/>
      <c r="Z56" s="608"/>
      <c r="AA56" s="608"/>
      <c r="AB56" s="608"/>
      <c r="AC56" s="608"/>
      <c r="AD56" s="608"/>
      <c r="AE56" s="608"/>
      <c r="AF56" s="608"/>
      <c r="AG56" s="608"/>
      <c r="AH56" s="608"/>
      <c r="AI56" s="608"/>
      <c r="AJ56" s="608"/>
    </row>
    <row r="57" spans="1:37" ht="11.25" customHeight="1" x14ac:dyDescent="0.2">
      <c r="A57" s="610"/>
      <c r="B57" s="610"/>
      <c r="C57" s="610"/>
      <c r="D57" s="610"/>
      <c r="E57" s="610"/>
      <c r="F57" s="610"/>
      <c r="G57" s="610"/>
      <c r="H57" s="610"/>
      <c r="I57" s="610"/>
      <c r="J57" s="610"/>
      <c r="K57" s="610"/>
      <c r="L57" s="610"/>
      <c r="M57" s="610"/>
      <c r="N57" s="610"/>
      <c r="O57" s="610"/>
      <c r="P57" s="610"/>
      <c r="Q57" s="610"/>
      <c r="R57" s="610"/>
      <c r="S57" s="610"/>
      <c r="X57" s="608"/>
      <c r="Y57" s="608"/>
      <c r="Z57" s="608"/>
      <c r="AA57" s="608"/>
      <c r="AB57" s="608"/>
      <c r="AC57" s="608"/>
      <c r="AD57" s="608"/>
      <c r="AE57" s="608"/>
      <c r="AF57" s="608"/>
      <c r="AG57" s="608"/>
      <c r="AH57" s="608"/>
      <c r="AI57" s="608"/>
      <c r="AJ57" s="608"/>
    </row>
    <row r="58" spans="1:37" ht="18" customHeight="1" x14ac:dyDescent="0.2">
      <c r="A58" s="610"/>
      <c r="B58" s="610"/>
      <c r="C58" s="610"/>
      <c r="D58" s="610"/>
      <c r="E58" s="610"/>
      <c r="F58" s="610"/>
      <c r="G58" s="610"/>
      <c r="H58" s="610"/>
      <c r="I58" s="610"/>
      <c r="J58" s="610"/>
      <c r="K58" s="610"/>
      <c r="L58" s="610"/>
      <c r="M58" s="610"/>
      <c r="N58" s="610"/>
      <c r="O58" s="610"/>
      <c r="P58" s="610"/>
      <c r="Q58" s="610"/>
      <c r="R58" s="610"/>
      <c r="S58" s="610"/>
      <c r="X58" s="608"/>
      <c r="Y58" s="608"/>
      <c r="Z58" s="608"/>
      <c r="AA58" s="608"/>
      <c r="AB58" s="608"/>
      <c r="AC58" s="608"/>
      <c r="AD58" s="608"/>
      <c r="AE58" s="608"/>
      <c r="AF58" s="608"/>
      <c r="AG58" s="608"/>
      <c r="AH58" s="608"/>
      <c r="AI58" s="608"/>
      <c r="AJ58" s="608"/>
    </row>
    <row r="59" spans="1:37" ht="18" customHeight="1" x14ac:dyDescent="0.2">
      <c r="A59" s="610"/>
      <c r="B59" s="610"/>
      <c r="C59" s="610"/>
      <c r="D59" s="610"/>
      <c r="E59" s="610"/>
      <c r="F59" s="610"/>
      <c r="H59" s="610"/>
      <c r="I59" s="610"/>
      <c r="J59" s="610"/>
      <c r="K59" s="610"/>
      <c r="L59" s="610"/>
      <c r="M59" s="610"/>
      <c r="N59" s="610"/>
      <c r="O59" s="610"/>
      <c r="P59" s="610"/>
      <c r="Q59" s="610"/>
      <c r="R59" s="610"/>
      <c r="S59" s="610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608"/>
      <c r="AJ59" s="608"/>
    </row>
    <row r="60" spans="1:37" ht="18" customHeight="1" x14ac:dyDescent="0.2">
      <c r="A60" s="610"/>
      <c r="B60" s="610"/>
      <c r="C60" s="610"/>
      <c r="D60" s="610"/>
      <c r="E60" s="610"/>
      <c r="F60" s="610"/>
      <c r="G60" s="610"/>
      <c r="H60" s="610"/>
      <c r="I60" s="610"/>
      <c r="J60" s="610"/>
      <c r="K60" s="610"/>
      <c r="L60" s="610"/>
      <c r="M60" s="610"/>
      <c r="N60" s="610"/>
      <c r="O60" s="610"/>
      <c r="P60" s="610"/>
      <c r="Q60" s="610"/>
      <c r="R60" s="610"/>
      <c r="S60" s="610"/>
      <c r="X60" s="608"/>
      <c r="Y60" s="608"/>
      <c r="Z60" s="608"/>
      <c r="AA60" s="608"/>
      <c r="AB60" s="608"/>
      <c r="AC60" s="608"/>
      <c r="AD60" s="608"/>
      <c r="AE60" s="608"/>
      <c r="AF60" s="608"/>
      <c r="AG60" s="608"/>
      <c r="AH60" s="608"/>
      <c r="AI60" s="608"/>
      <c r="AJ60" s="608"/>
    </row>
    <row r="61" spans="1:37" ht="18" customHeight="1" x14ac:dyDescent="0.2">
      <c r="A61" s="610"/>
      <c r="B61" s="610"/>
      <c r="C61" s="610"/>
      <c r="D61" s="610"/>
      <c r="E61" s="610"/>
      <c r="F61" s="610"/>
      <c r="G61" s="610"/>
      <c r="H61" s="610"/>
      <c r="I61" s="610"/>
      <c r="J61" s="610"/>
      <c r="K61" s="610"/>
      <c r="L61" s="610"/>
      <c r="M61" s="610"/>
      <c r="N61" s="610"/>
      <c r="O61" s="610"/>
      <c r="P61" s="610"/>
      <c r="Q61" s="610"/>
      <c r="R61" s="610"/>
      <c r="S61" s="610"/>
      <c r="X61" s="608"/>
      <c r="Y61" s="608"/>
      <c r="Z61" s="608"/>
      <c r="AA61" s="608"/>
      <c r="AB61" s="608"/>
      <c r="AC61" s="608"/>
      <c r="AD61" s="608"/>
      <c r="AE61" s="608"/>
      <c r="AF61" s="608"/>
      <c r="AG61" s="608"/>
      <c r="AH61" s="608"/>
      <c r="AI61" s="608"/>
      <c r="AJ61" s="608"/>
    </row>
    <row r="62" spans="1:37" ht="18" customHeight="1" x14ac:dyDescent="0.2">
      <c r="A62" s="610"/>
      <c r="B62" s="610"/>
      <c r="C62" s="610"/>
      <c r="D62" s="610"/>
      <c r="E62" s="610"/>
      <c r="F62" s="610"/>
      <c r="G62" s="610"/>
      <c r="H62" s="610"/>
      <c r="I62" s="610"/>
      <c r="J62" s="610"/>
      <c r="K62" s="610"/>
      <c r="L62" s="610"/>
      <c r="M62" s="610"/>
      <c r="N62" s="610"/>
      <c r="O62" s="610"/>
      <c r="P62" s="610"/>
      <c r="Q62" s="610"/>
      <c r="R62" s="610"/>
      <c r="S62" s="610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608"/>
      <c r="AJ62" s="608"/>
    </row>
    <row r="63" spans="1:37" ht="18" customHeight="1" x14ac:dyDescent="0.2">
      <c r="A63" s="610"/>
      <c r="B63" s="610"/>
      <c r="C63" s="610"/>
      <c r="D63" s="610"/>
      <c r="E63" s="610"/>
      <c r="F63" s="610"/>
      <c r="G63" s="610"/>
      <c r="H63" s="610"/>
      <c r="I63" s="610"/>
      <c r="J63" s="610"/>
      <c r="K63" s="610"/>
      <c r="L63" s="610"/>
      <c r="M63" s="610"/>
      <c r="N63" s="610"/>
      <c r="O63" s="610"/>
      <c r="P63" s="610"/>
      <c r="Q63" s="610"/>
      <c r="R63" s="610"/>
      <c r="S63" s="610"/>
      <c r="X63" s="608"/>
      <c r="Y63" s="608"/>
      <c r="Z63" s="608"/>
      <c r="AA63" s="608"/>
      <c r="AB63" s="608"/>
      <c r="AC63" s="608"/>
      <c r="AD63" s="608"/>
      <c r="AE63" s="608"/>
      <c r="AF63" s="608"/>
      <c r="AG63" s="608"/>
      <c r="AH63" s="608"/>
      <c r="AI63" s="608"/>
      <c r="AJ63" s="608"/>
    </row>
    <row r="64" spans="1:37" ht="18" customHeight="1" x14ac:dyDescent="0.2">
      <c r="A64" s="610"/>
      <c r="B64" s="610"/>
      <c r="C64" s="610"/>
      <c r="D64" s="610"/>
      <c r="E64" s="610"/>
      <c r="F64" s="610"/>
      <c r="G64" s="610"/>
      <c r="H64" s="610"/>
      <c r="I64" s="610"/>
      <c r="J64" s="610"/>
      <c r="K64" s="610"/>
      <c r="L64" s="610"/>
      <c r="M64" s="610"/>
      <c r="N64" s="610"/>
      <c r="O64" s="610"/>
      <c r="P64" s="610"/>
      <c r="Q64" s="610"/>
      <c r="R64" s="610"/>
      <c r="S64" s="610"/>
      <c r="Y64" s="617"/>
      <c r="Z64" s="617"/>
      <c r="AA64" s="617"/>
      <c r="AB64" s="617"/>
      <c r="AC64" s="617"/>
      <c r="AD64" s="617"/>
      <c r="AE64" s="617"/>
      <c r="AF64" s="617"/>
      <c r="AG64" s="618"/>
      <c r="AH64" s="617"/>
    </row>
    <row r="65" spans="1:34" ht="18" customHeight="1" x14ac:dyDescent="0.2">
      <c r="A65" s="610"/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Y65" s="617"/>
      <c r="Z65" s="617"/>
      <c r="AA65" s="617"/>
      <c r="AB65" s="617"/>
      <c r="AC65" s="617"/>
      <c r="AD65" s="617"/>
      <c r="AE65" s="617"/>
      <c r="AF65" s="617"/>
      <c r="AG65" s="618"/>
      <c r="AH65" s="617"/>
    </row>
    <row r="66" spans="1:34" ht="18" customHeight="1" x14ac:dyDescent="0.2">
      <c r="A66" s="610"/>
      <c r="B66" s="610"/>
      <c r="C66" s="610"/>
      <c r="D66" s="610"/>
      <c r="E66" s="610"/>
      <c r="F66" s="610"/>
      <c r="G66" s="610"/>
      <c r="H66" s="610"/>
      <c r="I66" s="610"/>
      <c r="J66" s="610"/>
      <c r="K66" s="610"/>
      <c r="L66" s="610"/>
      <c r="M66" s="610"/>
      <c r="N66" s="610"/>
      <c r="O66" s="610"/>
      <c r="P66" s="610"/>
      <c r="Q66" s="610"/>
      <c r="R66" s="610"/>
      <c r="S66" s="610"/>
      <c r="Y66" s="617"/>
      <c r="Z66" s="617"/>
      <c r="AA66" s="617"/>
      <c r="AB66" s="617"/>
      <c r="AC66" s="617"/>
      <c r="AD66" s="617"/>
      <c r="AE66" s="617"/>
      <c r="AF66" s="617"/>
      <c r="AG66" s="618"/>
      <c r="AH66" s="617"/>
    </row>
    <row r="67" spans="1:34" ht="18" customHeight="1" x14ac:dyDescent="0.2">
      <c r="A67" s="610"/>
      <c r="B67" s="610"/>
      <c r="C67" s="610"/>
      <c r="D67" s="610"/>
      <c r="E67" s="610"/>
      <c r="F67" s="610"/>
      <c r="G67" s="610"/>
      <c r="H67" s="610"/>
      <c r="I67" s="610"/>
      <c r="J67" s="610"/>
      <c r="K67" s="610"/>
      <c r="L67" s="610"/>
      <c r="M67" s="610"/>
      <c r="N67" s="610"/>
      <c r="O67" s="610"/>
      <c r="P67" s="610"/>
      <c r="Q67" s="610"/>
      <c r="R67" s="610"/>
      <c r="S67" s="610"/>
      <c r="Y67" s="617"/>
      <c r="Z67" s="617"/>
      <c r="AA67" s="617"/>
      <c r="AB67" s="617"/>
      <c r="AC67" s="617"/>
      <c r="AD67" s="617"/>
      <c r="AE67" s="617"/>
      <c r="AF67" s="617"/>
      <c r="AG67" s="618"/>
      <c r="AH67" s="617"/>
    </row>
    <row r="68" spans="1:34" ht="14.25" customHeight="1" x14ac:dyDescent="0.2">
      <c r="A68" s="610"/>
      <c r="B68" s="610"/>
      <c r="C68" s="610"/>
      <c r="D68" s="610"/>
      <c r="E68" s="610"/>
      <c r="F68" s="610"/>
      <c r="G68" s="610"/>
      <c r="H68" s="610"/>
      <c r="I68" s="610"/>
      <c r="J68" s="610"/>
      <c r="K68" s="610"/>
      <c r="L68" s="610"/>
      <c r="M68" s="610"/>
      <c r="N68" s="610"/>
      <c r="O68" s="610"/>
      <c r="P68" s="610"/>
      <c r="Q68" s="610"/>
      <c r="R68" s="610"/>
      <c r="S68" s="610"/>
      <c r="Y68" s="617"/>
      <c r="Z68" s="617"/>
      <c r="AA68" s="617"/>
      <c r="AB68" s="617"/>
      <c r="AC68" s="617"/>
      <c r="AD68" s="617"/>
      <c r="AE68" s="617"/>
      <c r="AF68" s="617"/>
      <c r="AG68" s="618"/>
      <c r="AH68" s="617"/>
    </row>
    <row r="69" spans="1:34" ht="9.75" customHeight="1" x14ac:dyDescent="0.2">
      <c r="A69" s="610"/>
      <c r="B69" s="610"/>
      <c r="C69" s="610"/>
      <c r="D69" s="610"/>
      <c r="E69" s="610"/>
      <c r="F69" s="610"/>
      <c r="G69" s="610"/>
      <c r="H69" s="610"/>
      <c r="I69" s="610"/>
      <c r="J69" s="610"/>
      <c r="K69" s="610"/>
      <c r="L69" s="610"/>
      <c r="M69" s="610"/>
      <c r="N69" s="610"/>
      <c r="O69" s="610"/>
      <c r="P69" s="610"/>
      <c r="Q69" s="610"/>
      <c r="R69" s="610"/>
      <c r="S69" s="610"/>
    </row>
    <row r="70" spans="1:34" ht="39" customHeight="1" thickBot="1" x14ac:dyDescent="0.25">
      <c r="A70" s="1238" t="s">
        <v>443</v>
      </c>
      <c r="B70" s="1238"/>
      <c r="C70" s="1238"/>
      <c r="D70" s="1238"/>
      <c r="E70" s="1238"/>
      <c r="F70" s="1238"/>
      <c r="G70" s="1238"/>
      <c r="H70" s="1238"/>
      <c r="I70" s="1238"/>
      <c r="J70" s="1238"/>
      <c r="K70" s="1238"/>
      <c r="L70" s="1238"/>
      <c r="M70" s="1238"/>
      <c r="N70" s="1238"/>
      <c r="O70" s="1238"/>
      <c r="P70" s="1238"/>
      <c r="Q70" s="1238"/>
      <c r="R70" s="1238"/>
      <c r="S70" s="1238"/>
      <c r="T70" s="619"/>
      <c r="U70" s="619"/>
      <c r="X70" s="620"/>
    </row>
    <row r="71" spans="1:34" ht="12" customHeight="1" x14ac:dyDescent="0.2">
      <c r="A71" s="1121" t="s">
        <v>83</v>
      </c>
      <c r="B71" s="1122"/>
      <c r="C71" s="1123"/>
      <c r="D71" s="1190">
        <v>2013</v>
      </c>
      <c r="E71" s="1190">
        <v>2014</v>
      </c>
      <c r="F71" s="1190">
        <v>2015</v>
      </c>
      <c r="G71" s="1190">
        <v>2016</v>
      </c>
      <c r="H71" s="1193">
        <v>2017</v>
      </c>
      <c r="I71" s="1228">
        <v>2018</v>
      </c>
      <c r="J71" s="1228">
        <v>2019</v>
      </c>
      <c r="K71" s="1196">
        <v>2020</v>
      </c>
      <c r="L71" s="1197"/>
      <c r="M71" s="1197"/>
      <c r="N71" s="1197"/>
      <c r="O71" s="1197"/>
      <c r="P71" s="1231"/>
      <c r="Q71" s="1121" t="s">
        <v>615</v>
      </c>
      <c r="R71" s="1122"/>
      <c r="S71" s="1123"/>
      <c r="X71" s="620"/>
    </row>
    <row r="72" spans="1:34" ht="9" customHeight="1" x14ac:dyDescent="0.2">
      <c r="A72" s="1124"/>
      <c r="B72" s="1125"/>
      <c r="C72" s="1126"/>
      <c r="D72" s="1191"/>
      <c r="E72" s="1191"/>
      <c r="F72" s="1191"/>
      <c r="G72" s="1191"/>
      <c r="H72" s="1194"/>
      <c r="I72" s="1229"/>
      <c r="J72" s="1229"/>
      <c r="K72" s="1232"/>
      <c r="L72" s="1233"/>
      <c r="M72" s="1233"/>
      <c r="N72" s="1233"/>
      <c r="O72" s="1233"/>
      <c r="P72" s="1234"/>
      <c r="Q72" s="1124"/>
      <c r="R72" s="1125"/>
      <c r="S72" s="1126"/>
    </row>
    <row r="73" spans="1:34" ht="15" customHeight="1" x14ac:dyDescent="0.2">
      <c r="A73" s="1124"/>
      <c r="B73" s="1125"/>
      <c r="C73" s="1126"/>
      <c r="D73" s="1191"/>
      <c r="E73" s="1191"/>
      <c r="F73" s="1191"/>
      <c r="G73" s="1191"/>
      <c r="H73" s="1194"/>
      <c r="I73" s="1229"/>
      <c r="J73" s="1229"/>
      <c r="K73" s="1226" t="s">
        <v>2</v>
      </c>
      <c r="L73" s="1187" t="s">
        <v>3</v>
      </c>
      <c r="M73" s="1187" t="s">
        <v>11</v>
      </c>
      <c r="N73" s="1187" t="s">
        <v>4</v>
      </c>
      <c r="O73" s="1187" t="s">
        <v>13</v>
      </c>
      <c r="P73" s="1188" t="s">
        <v>14</v>
      </c>
      <c r="Q73" s="1124"/>
      <c r="R73" s="1125"/>
      <c r="S73" s="1126"/>
    </row>
    <row r="74" spans="1:34" ht="13.5" customHeight="1" thickBot="1" x14ac:dyDescent="0.25">
      <c r="A74" s="1124"/>
      <c r="B74" s="1125"/>
      <c r="C74" s="1126"/>
      <c r="D74" s="1192"/>
      <c r="E74" s="1192"/>
      <c r="F74" s="1192"/>
      <c r="G74" s="1192"/>
      <c r="H74" s="1195"/>
      <c r="I74" s="1230"/>
      <c r="J74" s="1230"/>
      <c r="K74" s="1227"/>
      <c r="L74" s="1150"/>
      <c r="M74" s="1150"/>
      <c r="N74" s="1150"/>
      <c r="O74" s="1150"/>
      <c r="P74" s="1189"/>
      <c r="Q74" s="1127"/>
      <c r="R74" s="1128"/>
      <c r="S74" s="1129"/>
    </row>
    <row r="75" spans="1:34" ht="16.5" customHeight="1" x14ac:dyDescent="0.2">
      <c r="A75" s="1130" t="s">
        <v>180</v>
      </c>
      <c r="B75" s="1131"/>
      <c r="C75" s="1132"/>
      <c r="D75" s="1178">
        <v>106.47</v>
      </c>
      <c r="E75" s="1178">
        <v>111.35</v>
      </c>
      <c r="F75" s="1178">
        <v>112.91</v>
      </c>
      <c r="G75" s="1178">
        <v>105.39</v>
      </c>
      <c r="H75" s="1178">
        <v>102.51</v>
      </c>
      <c r="I75" s="1181">
        <v>104.26</v>
      </c>
      <c r="J75" s="1184">
        <v>103.04</v>
      </c>
      <c r="K75" s="736">
        <v>100.4</v>
      </c>
      <c r="L75" s="585">
        <v>100.33</v>
      </c>
      <c r="M75" s="585">
        <v>100.55</v>
      </c>
      <c r="N75" s="585">
        <v>100.83</v>
      </c>
      <c r="O75" s="585">
        <v>100.27</v>
      </c>
      <c r="P75" s="586">
        <v>100.22</v>
      </c>
      <c r="Q75" s="1157">
        <v>102.63</v>
      </c>
      <c r="R75" s="1158"/>
      <c r="S75" s="1159"/>
    </row>
    <row r="76" spans="1:34" ht="16.5" customHeight="1" x14ac:dyDescent="0.25">
      <c r="A76" s="1133"/>
      <c r="B76" s="1134"/>
      <c r="C76" s="1135"/>
      <c r="D76" s="1179"/>
      <c r="E76" s="1179"/>
      <c r="F76" s="1179"/>
      <c r="G76" s="1179"/>
      <c r="H76" s="1179"/>
      <c r="I76" s="1182"/>
      <c r="J76" s="1185"/>
      <c r="K76" s="587" t="s">
        <v>69</v>
      </c>
      <c r="L76" s="588" t="s">
        <v>75</v>
      </c>
      <c r="M76" s="588" t="s">
        <v>76</v>
      </c>
      <c r="N76" s="588" t="s">
        <v>77</v>
      </c>
      <c r="O76" s="588" t="s">
        <v>78</v>
      </c>
      <c r="P76" s="589" t="s">
        <v>79</v>
      </c>
      <c r="Q76" s="1160"/>
      <c r="R76" s="1161"/>
      <c r="S76" s="1162"/>
    </row>
    <row r="77" spans="1:34" ht="20.25" customHeight="1" thickBot="1" x14ac:dyDescent="0.3">
      <c r="A77" s="1136"/>
      <c r="B77" s="1137"/>
      <c r="C77" s="1138"/>
      <c r="D77" s="1180"/>
      <c r="E77" s="1180"/>
      <c r="F77" s="1180"/>
      <c r="G77" s="1180"/>
      <c r="H77" s="1180"/>
      <c r="I77" s="1183"/>
      <c r="J77" s="1186"/>
      <c r="K77" s="590"/>
      <c r="L77" s="591"/>
      <c r="M77" s="591"/>
      <c r="N77" s="591"/>
      <c r="O77" s="591"/>
      <c r="P77" s="592"/>
      <c r="Q77" s="1163"/>
      <c r="R77" s="1164"/>
      <c r="S77" s="1165"/>
    </row>
    <row r="78" spans="1:34" ht="16.5" customHeight="1" x14ac:dyDescent="0.25">
      <c r="A78" s="1214" t="s">
        <v>84</v>
      </c>
      <c r="B78" s="1215"/>
      <c r="C78" s="1216"/>
      <c r="D78" s="1239">
        <v>105.89</v>
      </c>
      <c r="E78" s="1239">
        <v>111.71</v>
      </c>
      <c r="F78" s="1239">
        <v>113.81</v>
      </c>
      <c r="G78" s="1239">
        <v>105.56</v>
      </c>
      <c r="H78" s="1239">
        <v>101.88</v>
      </c>
      <c r="I78" s="1241">
        <v>104.39</v>
      </c>
      <c r="J78" s="1184">
        <v>102.8</v>
      </c>
      <c r="K78" s="587" t="s">
        <v>2</v>
      </c>
      <c r="L78" s="588" t="s">
        <v>3</v>
      </c>
      <c r="M78" s="588" t="s">
        <v>11</v>
      </c>
      <c r="N78" s="588" t="s">
        <v>4</v>
      </c>
      <c r="O78" s="588" t="s">
        <v>13</v>
      </c>
      <c r="P78" s="589" t="s">
        <v>14</v>
      </c>
      <c r="Q78" s="1157">
        <v>103.11</v>
      </c>
      <c r="R78" s="1158"/>
      <c r="S78" s="1159"/>
    </row>
    <row r="79" spans="1:34" ht="16.5" customHeight="1" x14ac:dyDescent="0.2">
      <c r="A79" s="1172"/>
      <c r="B79" s="1173"/>
      <c r="C79" s="1174"/>
      <c r="D79" s="1179"/>
      <c r="E79" s="1179"/>
      <c r="F79" s="1179"/>
      <c r="G79" s="1179"/>
      <c r="H79" s="1179"/>
      <c r="I79" s="1182"/>
      <c r="J79" s="1185"/>
      <c r="K79" s="737">
        <v>100.47</v>
      </c>
      <c r="L79" s="593">
        <v>100.31</v>
      </c>
      <c r="M79" s="593">
        <v>100.73</v>
      </c>
      <c r="N79" s="593">
        <v>101.1</v>
      </c>
      <c r="O79" s="593">
        <v>100.2</v>
      </c>
      <c r="P79" s="594">
        <v>100.25</v>
      </c>
      <c r="Q79" s="1160"/>
      <c r="R79" s="1161"/>
      <c r="S79" s="1162"/>
    </row>
    <row r="80" spans="1:34" ht="16.5" customHeight="1" x14ac:dyDescent="0.25">
      <c r="A80" s="1172"/>
      <c r="B80" s="1173"/>
      <c r="C80" s="1174"/>
      <c r="D80" s="1179"/>
      <c r="E80" s="1179"/>
      <c r="F80" s="1179"/>
      <c r="G80" s="1179"/>
      <c r="H80" s="1179"/>
      <c r="I80" s="1182"/>
      <c r="J80" s="1185"/>
      <c r="K80" s="587" t="s">
        <v>69</v>
      </c>
      <c r="L80" s="588" t="s">
        <v>75</v>
      </c>
      <c r="M80" s="588" t="s">
        <v>76</v>
      </c>
      <c r="N80" s="588" t="s">
        <v>77</v>
      </c>
      <c r="O80" s="588" t="s">
        <v>78</v>
      </c>
      <c r="P80" s="589" t="s">
        <v>79</v>
      </c>
      <c r="Q80" s="1160"/>
      <c r="R80" s="1161"/>
      <c r="S80" s="1162"/>
    </row>
    <row r="81" spans="1:21" ht="17.25" thickBot="1" x14ac:dyDescent="0.3">
      <c r="A81" s="1175"/>
      <c r="B81" s="1176"/>
      <c r="C81" s="1177"/>
      <c r="D81" s="1240"/>
      <c r="E81" s="1240"/>
      <c r="F81" s="1240"/>
      <c r="G81" s="1240"/>
      <c r="H81" s="1240"/>
      <c r="I81" s="1242"/>
      <c r="J81" s="1186"/>
      <c r="K81" s="595"/>
      <c r="L81" s="596"/>
      <c r="M81" s="596"/>
      <c r="N81" s="596"/>
      <c r="O81" s="596"/>
      <c r="P81" s="597"/>
      <c r="Q81" s="1163"/>
      <c r="R81" s="1164"/>
      <c r="S81" s="1165"/>
    </row>
    <row r="82" spans="1:21" ht="18.75" customHeight="1" x14ac:dyDescent="0.25">
      <c r="A82" s="1172" t="s">
        <v>82</v>
      </c>
      <c r="B82" s="1173"/>
      <c r="C82" s="1174"/>
      <c r="D82" s="1178">
        <v>108.01</v>
      </c>
      <c r="E82" s="1178">
        <v>110.45</v>
      </c>
      <c r="F82" s="1178">
        <v>110.2</v>
      </c>
      <c r="G82" s="1178">
        <v>104.89</v>
      </c>
      <c r="H82" s="1178">
        <v>104.35</v>
      </c>
      <c r="I82" s="1181">
        <v>103.94</v>
      </c>
      <c r="J82" s="1184">
        <v>103.75</v>
      </c>
      <c r="K82" s="598" t="s">
        <v>2</v>
      </c>
      <c r="L82" s="599" t="s">
        <v>3</v>
      </c>
      <c r="M82" s="599" t="s">
        <v>11</v>
      </c>
      <c r="N82" s="599" t="s">
        <v>4</v>
      </c>
      <c r="O82" s="599" t="s">
        <v>13</v>
      </c>
      <c r="P82" s="600" t="s">
        <v>14</v>
      </c>
      <c r="Q82" s="1157">
        <v>101.4</v>
      </c>
      <c r="R82" s="1158"/>
      <c r="S82" s="1159"/>
    </row>
    <row r="83" spans="1:21" ht="16.5" x14ac:dyDescent="0.2">
      <c r="A83" s="1172"/>
      <c r="B83" s="1173"/>
      <c r="C83" s="1174"/>
      <c r="D83" s="1179"/>
      <c r="E83" s="1179"/>
      <c r="F83" s="1179"/>
      <c r="G83" s="1179"/>
      <c r="H83" s="1179"/>
      <c r="I83" s="1182"/>
      <c r="J83" s="1185"/>
      <c r="K83" s="737">
        <v>100.24</v>
      </c>
      <c r="L83" s="593">
        <v>100.37</v>
      </c>
      <c r="M83" s="593">
        <v>100.09</v>
      </c>
      <c r="N83" s="593">
        <v>100.12</v>
      </c>
      <c r="O83" s="593">
        <v>100.46</v>
      </c>
      <c r="P83" s="594">
        <v>100.12</v>
      </c>
      <c r="Q83" s="1160"/>
      <c r="R83" s="1161"/>
      <c r="S83" s="1162"/>
    </row>
    <row r="84" spans="1:21" ht="15.75" customHeight="1" x14ac:dyDescent="0.25">
      <c r="A84" s="1172"/>
      <c r="B84" s="1173"/>
      <c r="C84" s="1174"/>
      <c r="D84" s="1179"/>
      <c r="E84" s="1179"/>
      <c r="F84" s="1179"/>
      <c r="G84" s="1179"/>
      <c r="H84" s="1179"/>
      <c r="I84" s="1182"/>
      <c r="J84" s="1185"/>
      <c r="K84" s="587" t="s">
        <v>69</v>
      </c>
      <c r="L84" s="588" t="s">
        <v>75</v>
      </c>
      <c r="M84" s="588" t="s">
        <v>76</v>
      </c>
      <c r="N84" s="588" t="s">
        <v>77</v>
      </c>
      <c r="O84" s="588" t="s">
        <v>78</v>
      </c>
      <c r="P84" s="589" t="s">
        <v>79</v>
      </c>
      <c r="Q84" s="1160"/>
      <c r="R84" s="1161"/>
      <c r="S84" s="1162"/>
    </row>
    <row r="85" spans="1:21" ht="17.25" thickBot="1" x14ac:dyDescent="0.3">
      <c r="A85" s="1175"/>
      <c r="B85" s="1176"/>
      <c r="C85" s="1177"/>
      <c r="D85" s="1180"/>
      <c r="E85" s="1180"/>
      <c r="F85" s="1180"/>
      <c r="G85" s="1180"/>
      <c r="H85" s="1180"/>
      <c r="I85" s="1183"/>
      <c r="J85" s="1186"/>
      <c r="K85" s="595"/>
      <c r="L85" s="596"/>
      <c r="M85" s="596"/>
      <c r="N85" s="596"/>
      <c r="O85" s="596"/>
      <c r="P85" s="601"/>
      <c r="Q85" s="1163"/>
      <c r="R85" s="1164"/>
      <c r="S85" s="1165"/>
    </row>
    <row r="86" spans="1:21" ht="7.5" customHeight="1" x14ac:dyDescent="0.25"/>
    <row r="87" spans="1:21" ht="39" customHeight="1" thickBot="1" x14ac:dyDescent="0.25">
      <c r="A87" s="1237" t="s">
        <v>442</v>
      </c>
      <c r="B87" s="1237"/>
      <c r="C87" s="1237"/>
      <c r="D87" s="1237"/>
      <c r="E87" s="1237"/>
      <c r="F87" s="1237"/>
      <c r="G87" s="1237"/>
      <c r="H87" s="1237"/>
      <c r="I87" s="1237"/>
      <c r="J87" s="1237"/>
      <c r="K87" s="1238"/>
      <c r="L87" s="1238"/>
      <c r="M87" s="1238"/>
      <c r="N87" s="1238"/>
      <c r="O87" s="1238"/>
      <c r="P87" s="1238"/>
      <c r="Q87" s="1238"/>
      <c r="R87" s="1238"/>
      <c r="S87" s="1238"/>
      <c r="T87" s="621"/>
      <c r="U87" s="621"/>
    </row>
    <row r="88" spans="1:21" ht="9" customHeight="1" x14ac:dyDescent="0.2">
      <c r="A88" s="1121" t="s">
        <v>83</v>
      </c>
      <c r="B88" s="1122"/>
      <c r="C88" s="1123"/>
      <c r="D88" s="1166">
        <v>2013</v>
      </c>
      <c r="E88" s="1166">
        <v>2014</v>
      </c>
      <c r="F88" s="1166">
        <v>2015</v>
      </c>
      <c r="G88" s="1166">
        <v>2016</v>
      </c>
      <c r="H88" s="1169">
        <v>2017</v>
      </c>
      <c r="I88" s="1169">
        <v>2018</v>
      </c>
      <c r="J88" s="1169">
        <v>2019</v>
      </c>
      <c r="K88" s="987">
        <v>2020</v>
      </c>
      <c r="L88" s="988"/>
      <c r="M88" s="988"/>
      <c r="N88" s="988"/>
      <c r="O88" s="988"/>
      <c r="P88" s="989"/>
      <c r="Q88" s="1121" t="s">
        <v>615</v>
      </c>
      <c r="R88" s="1122"/>
      <c r="S88" s="1123"/>
    </row>
    <row r="89" spans="1:21" ht="8.25" customHeight="1" x14ac:dyDescent="0.2">
      <c r="A89" s="1124"/>
      <c r="B89" s="1125"/>
      <c r="C89" s="1126"/>
      <c r="D89" s="1167"/>
      <c r="E89" s="1167"/>
      <c r="F89" s="1167"/>
      <c r="G89" s="1167"/>
      <c r="H89" s="1170"/>
      <c r="I89" s="1170"/>
      <c r="J89" s="1170"/>
      <c r="K89" s="1145"/>
      <c r="L89" s="1146"/>
      <c r="M89" s="1146"/>
      <c r="N89" s="1146"/>
      <c r="O89" s="1146"/>
      <c r="P89" s="1147"/>
      <c r="Q89" s="1124"/>
      <c r="R89" s="1125"/>
      <c r="S89" s="1126"/>
    </row>
    <row r="90" spans="1:21" ht="12.75" customHeight="1" x14ac:dyDescent="0.2">
      <c r="A90" s="1124"/>
      <c r="B90" s="1125"/>
      <c r="C90" s="1126"/>
      <c r="D90" s="1167"/>
      <c r="E90" s="1167"/>
      <c r="F90" s="1167"/>
      <c r="G90" s="1167"/>
      <c r="H90" s="1170"/>
      <c r="I90" s="1170"/>
      <c r="J90" s="1170"/>
      <c r="K90" s="1148" t="s">
        <v>2</v>
      </c>
      <c r="L90" s="1150" t="s">
        <v>3</v>
      </c>
      <c r="M90" s="1150" t="s">
        <v>11</v>
      </c>
      <c r="N90" s="1150" t="s">
        <v>4</v>
      </c>
      <c r="O90" s="1150" t="s">
        <v>13</v>
      </c>
      <c r="P90" s="1152" t="s">
        <v>14</v>
      </c>
      <c r="Q90" s="1124"/>
      <c r="R90" s="1125"/>
      <c r="S90" s="1126"/>
    </row>
    <row r="91" spans="1:21" ht="13.5" customHeight="1" thickBot="1" x14ac:dyDescent="0.25">
      <c r="A91" s="1127"/>
      <c r="B91" s="1128"/>
      <c r="C91" s="1129"/>
      <c r="D91" s="1168"/>
      <c r="E91" s="1168"/>
      <c r="F91" s="1168"/>
      <c r="G91" s="1168"/>
      <c r="H91" s="1171"/>
      <c r="I91" s="1171"/>
      <c r="J91" s="1171"/>
      <c r="K91" s="1149"/>
      <c r="L91" s="1151"/>
      <c r="M91" s="1151"/>
      <c r="N91" s="1151"/>
      <c r="O91" s="1151"/>
      <c r="P91" s="1153"/>
      <c r="Q91" s="1127"/>
      <c r="R91" s="1128"/>
      <c r="S91" s="1129"/>
    </row>
    <row r="92" spans="1:21" ht="16.5" customHeight="1" x14ac:dyDescent="0.2">
      <c r="A92" s="1130" t="s">
        <v>179</v>
      </c>
      <c r="B92" s="1131"/>
      <c r="C92" s="1132"/>
      <c r="D92" s="1139">
        <v>104.8</v>
      </c>
      <c r="E92" s="1139">
        <v>109.46</v>
      </c>
      <c r="F92" s="1139">
        <v>110.56</v>
      </c>
      <c r="G92" s="1139">
        <v>104.69</v>
      </c>
      <c r="H92" s="1142">
        <v>101.61</v>
      </c>
      <c r="I92" s="1154">
        <v>104.29</v>
      </c>
      <c r="J92" s="1154">
        <v>103.83</v>
      </c>
      <c r="K92" s="738">
        <v>100.24</v>
      </c>
      <c r="L92" s="585">
        <v>100.63</v>
      </c>
      <c r="M92" s="585">
        <v>100.24</v>
      </c>
      <c r="N92" s="585">
        <v>100.63</v>
      </c>
      <c r="O92" s="585">
        <v>100.12</v>
      </c>
      <c r="P92" s="586">
        <v>100.09</v>
      </c>
      <c r="Q92" s="1157">
        <v>101.96</v>
      </c>
      <c r="R92" s="1158"/>
      <c r="S92" s="1159"/>
    </row>
    <row r="93" spans="1:21" ht="16.5" x14ac:dyDescent="0.25">
      <c r="A93" s="1133"/>
      <c r="B93" s="1134"/>
      <c r="C93" s="1135"/>
      <c r="D93" s="1140"/>
      <c r="E93" s="1140"/>
      <c r="F93" s="1140"/>
      <c r="G93" s="1140"/>
      <c r="H93" s="1143"/>
      <c r="I93" s="1155"/>
      <c r="J93" s="1155"/>
      <c r="K93" s="587" t="s">
        <v>69</v>
      </c>
      <c r="L93" s="588" t="s">
        <v>75</v>
      </c>
      <c r="M93" s="588" t="s">
        <v>76</v>
      </c>
      <c r="N93" s="588" t="s">
        <v>77</v>
      </c>
      <c r="O93" s="588" t="s">
        <v>78</v>
      </c>
      <c r="P93" s="589" t="s">
        <v>79</v>
      </c>
      <c r="Q93" s="1160"/>
      <c r="R93" s="1161"/>
      <c r="S93" s="1162"/>
    </row>
    <row r="94" spans="1:21" ht="20.25" customHeight="1" thickBot="1" x14ac:dyDescent="0.3">
      <c r="A94" s="1136"/>
      <c r="B94" s="1137"/>
      <c r="C94" s="1138"/>
      <c r="D94" s="1141"/>
      <c r="E94" s="1141"/>
      <c r="F94" s="1141"/>
      <c r="G94" s="1141"/>
      <c r="H94" s="1144"/>
      <c r="I94" s="1156"/>
      <c r="J94" s="1156"/>
      <c r="K94" s="590"/>
      <c r="L94" s="591"/>
      <c r="M94" s="591"/>
      <c r="N94" s="591"/>
      <c r="O94" s="591"/>
      <c r="P94" s="592"/>
      <c r="Q94" s="1163"/>
      <c r="R94" s="1164"/>
      <c r="S94" s="1165"/>
    </row>
    <row r="95" spans="1:21" ht="16.5" x14ac:dyDescent="0.25">
      <c r="A95" s="1214" t="s">
        <v>84</v>
      </c>
      <c r="B95" s="1215"/>
      <c r="C95" s="1216"/>
      <c r="D95" s="1217">
        <v>104.67</v>
      </c>
      <c r="E95" s="1217">
        <v>109.88</v>
      </c>
      <c r="F95" s="1217">
        <v>112.05</v>
      </c>
      <c r="G95" s="1217">
        <v>105.26</v>
      </c>
      <c r="H95" s="1220">
        <v>101.42</v>
      </c>
      <c r="I95" s="1223">
        <v>104.51</v>
      </c>
      <c r="J95" s="1223">
        <v>103.24</v>
      </c>
      <c r="K95" s="587" t="s">
        <v>2</v>
      </c>
      <c r="L95" s="588" t="s">
        <v>3</v>
      </c>
      <c r="M95" s="588" t="s">
        <v>11</v>
      </c>
      <c r="N95" s="588" t="s">
        <v>4</v>
      </c>
      <c r="O95" s="588" t="s">
        <v>13</v>
      </c>
      <c r="P95" s="589" t="s">
        <v>14</v>
      </c>
      <c r="Q95" s="1157">
        <v>102.08</v>
      </c>
      <c r="R95" s="1158"/>
      <c r="S95" s="1159"/>
    </row>
    <row r="96" spans="1:21" ht="16.5" x14ac:dyDescent="0.2">
      <c r="A96" s="1172"/>
      <c r="B96" s="1173"/>
      <c r="C96" s="1174"/>
      <c r="D96" s="1218"/>
      <c r="E96" s="1218"/>
      <c r="F96" s="1218"/>
      <c r="G96" s="1218"/>
      <c r="H96" s="1221"/>
      <c r="I96" s="1224"/>
      <c r="J96" s="1224"/>
      <c r="K96" s="739">
        <v>100.21</v>
      </c>
      <c r="L96" s="593">
        <v>100.64</v>
      </c>
      <c r="M96" s="593">
        <v>100.35</v>
      </c>
      <c r="N96" s="593">
        <v>100.9</v>
      </c>
      <c r="O96" s="593">
        <v>99.97</v>
      </c>
      <c r="P96" s="594">
        <v>100</v>
      </c>
      <c r="Q96" s="1160"/>
      <c r="R96" s="1161"/>
      <c r="S96" s="1162"/>
    </row>
    <row r="97" spans="1:202" ht="16.5" x14ac:dyDescent="0.25">
      <c r="A97" s="1172"/>
      <c r="B97" s="1173"/>
      <c r="C97" s="1174"/>
      <c r="D97" s="1218"/>
      <c r="E97" s="1218"/>
      <c r="F97" s="1218"/>
      <c r="G97" s="1218"/>
      <c r="H97" s="1221"/>
      <c r="I97" s="1224"/>
      <c r="J97" s="1224"/>
      <c r="K97" s="587" t="s">
        <v>69</v>
      </c>
      <c r="L97" s="588" t="s">
        <v>75</v>
      </c>
      <c r="M97" s="588" t="s">
        <v>76</v>
      </c>
      <c r="N97" s="588" t="s">
        <v>77</v>
      </c>
      <c r="O97" s="588" t="s">
        <v>78</v>
      </c>
      <c r="P97" s="589" t="s">
        <v>79</v>
      </c>
      <c r="Q97" s="1160"/>
      <c r="R97" s="1161"/>
      <c r="S97" s="1162"/>
    </row>
    <row r="98" spans="1:202" ht="17.25" thickBot="1" x14ac:dyDescent="0.3">
      <c r="A98" s="1175"/>
      <c r="B98" s="1176"/>
      <c r="C98" s="1177"/>
      <c r="D98" s="1219"/>
      <c r="E98" s="1219"/>
      <c r="F98" s="1219"/>
      <c r="G98" s="1219"/>
      <c r="H98" s="1222"/>
      <c r="I98" s="1225"/>
      <c r="J98" s="1225"/>
      <c r="K98" s="595"/>
      <c r="L98" s="596"/>
      <c r="M98" s="596"/>
      <c r="N98" s="596"/>
      <c r="O98" s="596"/>
      <c r="P98" s="597"/>
      <c r="Q98" s="1163"/>
      <c r="R98" s="1164"/>
      <c r="S98" s="1165"/>
    </row>
    <row r="99" spans="1:202" ht="16.5" x14ac:dyDescent="0.25">
      <c r="A99" s="1172" t="s">
        <v>82</v>
      </c>
      <c r="B99" s="1173"/>
      <c r="C99" s="1174"/>
      <c r="D99" s="1217">
        <v>105.16</v>
      </c>
      <c r="E99" s="1217">
        <v>108.32</v>
      </c>
      <c r="F99" s="1217">
        <v>106.89</v>
      </c>
      <c r="G99" s="1217">
        <v>103.23</v>
      </c>
      <c r="H99" s="1220">
        <v>102.01</v>
      </c>
      <c r="I99" s="1223">
        <v>103.72</v>
      </c>
      <c r="J99" s="1223">
        <v>105.33</v>
      </c>
      <c r="K99" s="598" t="s">
        <v>2</v>
      </c>
      <c r="L99" s="599" t="s">
        <v>3</v>
      </c>
      <c r="M99" s="599" t="s">
        <v>11</v>
      </c>
      <c r="N99" s="599" t="s">
        <v>4</v>
      </c>
      <c r="O99" s="599" t="s">
        <v>13</v>
      </c>
      <c r="P99" s="600" t="s">
        <v>14</v>
      </c>
      <c r="Q99" s="1157">
        <v>101.68</v>
      </c>
      <c r="R99" s="1158"/>
      <c r="S99" s="1159"/>
    </row>
    <row r="100" spans="1:202" ht="16.5" x14ac:dyDescent="0.2">
      <c r="A100" s="1172"/>
      <c r="B100" s="1173"/>
      <c r="C100" s="1174"/>
      <c r="D100" s="1218"/>
      <c r="E100" s="1218"/>
      <c r="F100" s="1218"/>
      <c r="G100" s="1218"/>
      <c r="H100" s="1221"/>
      <c r="I100" s="1224"/>
      <c r="J100" s="1224"/>
      <c r="K100" s="739">
        <v>100.31</v>
      </c>
      <c r="L100" s="593">
        <v>100.59</v>
      </c>
      <c r="M100" s="593">
        <v>99.98</v>
      </c>
      <c r="N100" s="593">
        <v>100</v>
      </c>
      <c r="O100" s="593">
        <v>100.49</v>
      </c>
      <c r="P100" s="594">
        <v>100.31</v>
      </c>
      <c r="Q100" s="1160"/>
      <c r="R100" s="1161"/>
      <c r="S100" s="1162"/>
    </row>
    <row r="101" spans="1:202" ht="16.5" x14ac:dyDescent="0.25">
      <c r="A101" s="1172"/>
      <c r="B101" s="1173"/>
      <c r="C101" s="1174"/>
      <c r="D101" s="1218"/>
      <c r="E101" s="1218"/>
      <c r="F101" s="1218"/>
      <c r="G101" s="1218"/>
      <c r="H101" s="1221"/>
      <c r="I101" s="1224"/>
      <c r="J101" s="1224"/>
      <c r="K101" s="587" t="s">
        <v>69</v>
      </c>
      <c r="L101" s="588" t="s">
        <v>75</v>
      </c>
      <c r="M101" s="588" t="s">
        <v>76</v>
      </c>
      <c r="N101" s="588" t="s">
        <v>77</v>
      </c>
      <c r="O101" s="588" t="s">
        <v>78</v>
      </c>
      <c r="P101" s="589" t="s">
        <v>79</v>
      </c>
      <c r="Q101" s="1160"/>
      <c r="R101" s="1161"/>
      <c r="S101" s="1162"/>
    </row>
    <row r="102" spans="1:202" ht="17.25" thickBot="1" x14ac:dyDescent="0.3">
      <c r="A102" s="1175"/>
      <c r="B102" s="1176"/>
      <c r="C102" s="1177"/>
      <c r="D102" s="1219"/>
      <c r="E102" s="1219"/>
      <c r="F102" s="1219"/>
      <c r="G102" s="1219"/>
      <c r="H102" s="1222"/>
      <c r="I102" s="1225"/>
      <c r="J102" s="1225"/>
      <c r="K102" s="595"/>
      <c r="L102" s="596"/>
      <c r="M102" s="596"/>
      <c r="N102" s="596"/>
      <c r="O102" s="596"/>
      <c r="P102" s="601"/>
      <c r="Q102" s="1163"/>
      <c r="R102" s="1164"/>
      <c r="S102" s="1165"/>
    </row>
    <row r="104" spans="1:202" s="61" customFormat="1" ht="15.75" customHeight="1" x14ac:dyDescent="0.3">
      <c r="B104" s="15" t="s">
        <v>616</v>
      </c>
      <c r="C104" s="15"/>
      <c r="D104" s="15"/>
      <c r="T104" s="869"/>
      <c r="U104" s="869"/>
    </row>
    <row r="105" spans="1:202" s="603" customFormat="1" x14ac:dyDescent="0.25">
      <c r="A105" s="602"/>
      <c r="E105" s="602"/>
      <c r="F105" s="602"/>
      <c r="G105" s="602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02"/>
      <c r="Z105" s="602"/>
      <c r="AA105" s="602"/>
      <c r="AB105" s="602"/>
      <c r="AC105" s="602"/>
      <c r="AD105" s="602"/>
      <c r="AE105" s="602"/>
      <c r="AF105" s="602"/>
      <c r="AG105" s="602"/>
      <c r="AH105" s="602"/>
      <c r="AI105" s="602"/>
      <c r="AJ105" s="602"/>
      <c r="AK105" s="602"/>
      <c r="AL105" s="602"/>
      <c r="AM105" s="602"/>
      <c r="AN105" s="602"/>
      <c r="AO105" s="602"/>
      <c r="AP105" s="602"/>
      <c r="AQ105" s="602"/>
      <c r="AR105" s="602"/>
      <c r="AS105" s="602"/>
      <c r="AT105" s="602"/>
      <c r="AU105" s="602"/>
      <c r="AV105" s="602"/>
      <c r="AW105" s="602"/>
      <c r="AX105" s="602"/>
      <c r="AY105" s="602"/>
      <c r="AZ105" s="602"/>
      <c r="BA105" s="602"/>
      <c r="BB105" s="602"/>
      <c r="BC105" s="602"/>
      <c r="BD105" s="602"/>
      <c r="BE105" s="602"/>
      <c r="BF105" s="602"/>
      <c r="BG105" s="602"/>
      <c r="BH105" s="602"/>
      <c r="BI105" s="602"/>
      <c r="BJ105" s="602"/>
      <c r="BK105" s="602"/>
      <c r="BL105" s="602"/>
      <c r="BM105" s="602"/>
      <c r="BN105" s="602"/>
      <c r="BO105" s="602"/>
      <c r="BP105" s="602"/>
      <c r="BQ105" s="602"/>
      <c r="BR105" s="602"/>
      <c r="BS105" s="602"/>
      <c r="BT105" s="602"/>
      <c r="BU105" s="602"/>
      <c r="BV105" s="602"/>
      <c r="BW105" s="602"/>
      <c r="BX105" s="602"/>
      <c r="BY105" s="602"/>
      <c r="BZ105" s="602"/>
      <c r="CA105" s="602"/>
      <c r="CB105" s="602"/>
      <c r="CC105" s="602"/>
      <c r="CD105" s="602"/>
      <c r="CE105" s="602"/>
      <c r="CF105" s="602"/>
      <c r="CG105" s="602"/>
      <c r="CH105" s="602"/>
      <c r="CI105" s="602"/>
      <c r="CJ105" s="602"/>
      <c r="CK105" s="602"/>
      <c r="CL105" s="602"/>
      <c r="CM105" s="602"/>
      <c r="CN105" s="602"/>
      <c r="CO105" s="602"/>
      <c r="CP105" s="602"/>
      <c r="CQ105" s="602"/>
      <c r="CR105" s="602"/>
      <c r="CS105" s="602"/>
      <c r="CT105" s="602"/>
      <c r="CU105" s="602"/>
      <c r="CV105" s="602"/>
      <c r="CW105" s="602"/>
      <c r="CX105" s="602"/>
      <c r="CY105" s="602"/>
      <c r="CZ105" s="602"/>
      <c r="DA105" s="602"/>
      <c r="DB105" s="602"/>
      <c r="DC105" s="602"/>
      <c r="DD105" s="602"/>
      <c r="DE105" s="602"/>
      <c r="DF105" s="602"/>
      <c r="DG105" s="602"/>
      <c r="DH105" s="602"/>
      <c r="DI105" s="602"/>
      <c r="DJ105" s="602"/>
      <c r="DK105" s="602"/>
      <c r="DL105" s="602"/>
      <c r="DM105" s="602"/>
      <c r="DN105" s="602"/>
      <c r="DO105" s="602"/>
      <c r="DP105" s="602"/>
      <c r="DQ105" s="602"/>
      <c r="DR105" s="602"/>
      <c r="DS105" s="602"/>
      <c r="DT105" s="602"/>
      <c r="DU105" s="602"/>
      <c r="DV105" s="602"/>
      <c r="DW105" s="602"/>
      <c r="DX105" s="602"/>
      <c r="DY105" s="602"/>
      <c r="DZ105" s="602"/>
      <c r="EA105" s="602"/>
      <c r="EB105" s="602"/>
      <c r="EC105" s="602"/>
      <c r="ED105" s="602"/>
      <c r="EE105" s="602"/>
      <c r="EF105" s="602"/>
      <c r="EG105" s="602"/>
      <c r="EH105" s="602"/>
      <c r="EI105" s="602"/>
      <c r="EJ105" s="602"/>
      <c r="EK105" s="602"/>
      <c r="EL105" s="602"/>
      <c r="EM105" s="602"/>
      <c r="EN105" s="602"/>
      <c r="EO105" s="602"/>
      <c r="EP105" s="602"/>
      <c r="EQ105" s="602"/>
      <c r="ER105" s="602"/>
      <c r="ES105" s="602"/>
      <c r="ET105" s="602"/>
      <c r="EU105" s="602"/>
      <c r="EV105" s="602"/>
      <c r="EW105" s="602"/>
      <c r="EX105" s="602"/>
      <c r="EY105" s="602"/>
      <c r="EZ105" s="602"/>
      <c r="FA105" s="602"/>
      <c r="FB105" s="602"/>
      <c r="FC105" s="602"/>
      <c r="FD105" s="602"/>
      <c r="FE105" s="602"/>
      <c r="FF105" s="602"/>
      <c r="FG105" s="602"/>
      <c r="FH105" s="602"/>
      <c r="FI105" s="602"/>
      <c r="FJ105" s="602"/>
      <c r="FK105" s="602"/>
      <c r="FL105" s="602"/>
      <c r="FM105" s="602"/>
      <c r="FN105" s="602"/>
      <c r="FO105" s="602"/>
      <c r="FP105" s="602"/>
      <c r="FQ105" s="602"/>
      <c r="FR105" s="602"/>
      <c r="FS105" s="602"/>
      <c r="FT105" s="602"/>
      <c r="FU105" s="602"/>
      <c r="FV105" s="602"/>
      <c r="FW105" s="602"/>
      <c r="FX105" s="602"/>
      <c r="FY105" s="602"/>
      <c r="FZ105" s="602"/>
      <c r="GA105" s="602"/>
      <c r="GB105" s="602"/>
      <c r="GC105" s="602"/>
      <c r="GD105" s="602"/>
      <c r="GE105" s="602"/>
      <c r="GF105" s="602"/>
      <c r="GG105" s="602"/>
      <c r="GH105" s="602"/>
      <c r="GI105" s="602"/>
      <c r="GJ105" s="602"/>
      <c r="GK105" s="602"/>
      <c r="GL105" s="602"/>
      <c r="GM105" s="602"/>
      <c r="GN105" s="602"/>
      <c r="GO105" s="602"/>
      <c r="GP105" s="602"/>
      <c r="GQ105" s="602"/>
      <c r="GR105" s="602"/>
      <c r="GS105" s="602"/>
      <c r="GT105" s="602"/>
    </row>
  </sheetData>
  <mergeCells count="266">
    <mergeCell ref="X54:AJ54"/>
    <mergeCell ref="X30:AJ30"/>
    <mergeCell ref="X43:AJ43"/>
    <mergeCell ref="A87:S87"/>
    <mergeCell ref="A70:S70"/>
    <mergeCell ref="J78:J81"/>
    <mergeCell ref="Q78:S81"/>
    <mergeCell ref="A78:C81"/>
    <mergeCell ref="D78:D81"/>
    <mergeCell ref="E78:E81"/>
    <mergeCell ref="F78:F81"/>
    <mergeCell ref="G78:G81"/>
    <mergeCell ref="H78:H81"/>
    <mergeCell ref="I78:I81"/>
    <mergeCell ref="Q82:S85"/>
    <mergeCell ref="L39:O39"/>
    <mergeCell ref="P39:S39"/>
    <mergeCell ref="L34:O34"/>
    <mergeCell ref="P34:S34"/>
    <mergeCell ref="D31:G31"/>
    <mergeCell ref="H31:K31"/>
    <mergeCell ref="D32:G32"/>
    <mergeCell ref="H32:K32"/>
    <mergeCell ref="A40:C40"/>
    <mergeCell ref="D40:G40"/>
    <mergeCell ref="H40:K40"/>
    <mergeCell ref="L40:O40"/>
    <mergeCell ref="P40:S40"/>
    <mergeCell ref="L38:O38"/>
    <mergeCell ref="P38:S38"/>
    <mergeCell ref="A44:S44"/>
    <mergeCell ref="A37:C37"/>
    <mergeCell ref="D37:G37"/>
    <mergeCell ref="H37:K37"/>
    <mergeCell ref="L37:O37"/>
    <mergeCell ref="P37:S37"/>
    <mergeCell ref="K73:K74"/>
    <mergeCell ref="L73:L74"/>
    <mergeCell ref="A41:C41"/>
    <mergeCell ref="D41:G41"/>
    <mergeCell ref="H41:S41"/>
    <mergeCell ref="I71:I74"/>
    <mergeCell ref="J71:J74"/>
    <mergeCell ref="K71:P72"/>
    <mergeCell ref="Q71:S74"/>
    <mergeCell ref="A99:C102"/>
    <mergeCell ref="D99:D102"/>
    <mergeCell ref="E99:E102"/>
    <mergeCell ref="F99:F102"/>
    <mergeCell ref="G99:G102"/>
    <mergeCell ref="H99:H102"/>
    <mergeCell ref="I99:I102"/>
    <mergeCell ref="J99:J102"/>
    <mergeCell ref="Q99:S102"/>
    <mergeCell ref="A95:C98"/>
    <mergeCell ref="D95:D98"/>
    <mergeCell ref="E95:E98"/>
    <mergeCell ref="F95:F98"/>
    <mergeCell ref="G95:G98"/>
    <mergeCell ref="H95:H98"/>
    <mergeCell ref="I95:I98"/>
    <mergeCell ref="J95:J98"/>
    <mergeCell ref="Q95:S98"/>
    <mergeCell ref="H9:K9"/>
    <mergeCell ref="L9:O9"/>
    <mergeCell ref="P9:S9"/>
    <mergeCell ref="H8:S8"/>
    <mergeCell ref="H26:K26"/>
    <mergeCell ref="L26:O26"/>
    <mergeCell ref="P26:S26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17:C17"/>
    <mergeCell ref="D17:G17"/>
    <mergeCell ref="A10:C10"/>
    <mergeCell ref="D10:G10"/>
    <mergeCell ref="H10:K10"/>
    <mergeCell ref="L10:O10"/>
    <mergeCell ref="A1:S1"/>
    <mergeCell ref="A2:S2"/>
    <mergeCell ref="A3:S3"/>
    <mergeCell ref="A4:C6"/>
    <mergeCell ref="D4:S4"/>
    <mergeCell ref="D5:G6"/>
    <mergeCell ref="H5:S5"/>
    <mergeCell ref="H7:K7"/>
    <mergeCell ref="L7:O7"/>
    <mergeCell ref="P7:S7"/>
    <mergeCell ref="P10:S10"/>
    <mergeCell ref="H6:K6"/>
    <mergeCell ref="L6:O6"/>
    <mergeCell ref="P6:S6"/>
    <mergeCell ref="A7:C7"/>
    <mergeCell ref="D7:G7"/>
    <mergeCell ref="A8:C8"/>
    <mergeCell ref="D8:G8"/>
    <mergeCell ref="A9:C9"/>
    <mergeCell ref="D9:G9"/>
    <mergeCell ref="Q75:S77"/>
    <mergeCell ref="L19:O19"/>
    <mergeCell ref="P19:S19"/>
    <mergeCell ref="A11:C11"/>
    <mergeCell ref="D11:G11"/>
    <mergeCell ref="H11:K11"/>
    <mergeCell ref="L11:O11"/>
    <mergeCell ref="P11:S11"/>
    <mergeCell ref="A23:S23"/>
    <mergeCell ref="A12:C12"/>
    <mergeCell ref="D12:G12"/>
    <mergeCell ref="H12:K12"/>
    <mergeCell ref="L12:O12"/>
    <mergeCell ref="P12:S12"/>
    <mergeCell ref="A13:C13"/>
    <mergeCell ref="D13:G13"/>
    <mergeCell ref="H13:K13"/>
    <mergeCell ref="L13:O13"/>
    <mergeCell ref="P13:S13"/>
    <mergeCell ref="H17:K17"/>
    <mergeCell ref="L17:O17"/>
    <mergeCell ref="P17:S17"/>
    <mergeCell ref="D18:G18"/>
    <mergeCell ref="H18:K18"/>
    <mergeCell ref="A18:C18"/>
    <mergeCell ref="M73:M74"/>
    <mergeCell ref="N73:N74"/>
    <mergeCell ref="O73:O74"/>
    <mergeCell ref="P73:P74"/>
    <mergeCell ref="A75:C77"/>
    <mergeCell ref="D75:D77"/>
    <mergeCell ref="E75:E77"/>
    <mergeCell ref="F75:F77"/>
    <mergeCell ref="G75:G77"/>
    <mergeCell ref="H75:H77"/>
    <mergeCell ref="I75:I77"/>
    <mergeCell ref="A71:C74"/>
    <mergeCell ref="D71:D74"/>
    <mergeCell ref="E71:E74"/>
    <mergeCell ref="F71:F74"/>
    <mergeCell ref="G71:G74"/>
    <mergeCell ref="H71:H74"/>
    <mergeCell ref="J75:J77"/>
    <mergeCell ref="L18:O18"/>
    <mergeCell ref="P18:S18"/>
    <mergeCell ref="H25:S25"/>
    <mergeCell ref="H27:K27"/>
    <mergeCell ref="P36:S36"/>
    <mergeCell ref="A88:C91"/>
    <mergeCell ref="D88:D91"/>
    <mergeCell ref="E88:E91"/>
    <mergeCell ref="F88:F91"/>
    <mergeCell ref="G88:G91"/>
    <mergeCell ref="H88:H91"/>
    <mergeCell ref="I88:I91"/>
    <mergeCell ref="J88:J91"/>
    <mergeCell ref="A82:C85"/>
    <mergeCell ref="D82:D85"/>
    <mergeCell ref="E82:E85"/>
    <mergeCell ref="F82:F85"/>
    <mergeCell ref="G82:G85"/>
    <mergeCell ref="H82:H85"/>
    <mergeCell ref="I82:I85"/>
    <mergeCell ref="J82:J85"/>
    <mergeCell ref="Q88:S91"/>
    <mergeCell ref="K90:K91"/>
    <mergeCell ref="L90:L91"/>
    <mergeCell ref="M90:M91"/>
    <mergeCell ref="N90:N91"/>
    <mergeCell ref="O90:O91"/>
    <mergeCell ref="P90:P91"/>
    <mergeCell ref="I92:I94"/>
    <mergeCell ref="J92:J94"/>
    <mergeCell ref="Q92:S94"/>
    <mergeCell ref="A92:C94"/>
    <mergeCell ref="D92:D94"/>
    <mergeCell ref="E92:E94"/>
    <mergeCell ref="F92:F94"/>
    <mergeCell ref="G92:G94"/>
    <mergeCell ref="H92:H94"/>
    <mergeCell ref="A19:C19"/>
    <mergeCell ref="D19:G19"/>
    <mergeCell ref="H19:K19"/>
    <mergeCell ref="A39:C39"/>
    <mergeCell ref="D39:G39"/>
    <mergeCell ref="H39:K39"/>
    <mergeCell ref="A34:C34"/>
    <mergeCell ref="D34:G34"/>
    <mergeCell ref="H34:K34"/>
    <mergeCell ref="A35:C35"/>
    <mergeCell ref="D35:G35"/>
    <mergeCell ref="H35:K35"/>
    <mergeCell ref="A38:C38"/>
    <mergeCell ref="D38:G38"/>
    <mergeCell ref="H38:K38"/>
    <mergeCell ref="D36:G36"/>
    <mergeCell ref="H36:K36"/>
    <mergeCell ref="K88:P89"/>
    <mergeCell ref="L35:O35"/>
    <mergeCell ref="P35:S35"/>
    <mergeCell ref="A36:C36"/>
    <mergeCell ref="A27:C27"/>
    <mergeCell ref="D27:G27"/>
    <mergeCell ref="A28:C28"/>
    <mergeCell ref="D28:G28"/>
    <mergeCell ref="A29:C29"/>
    <mergeCell ref="D29:G29"/>
    <mergeCell ref="H29:K29"/>
    <mergeCell ref="L29:O29"/>
    <mergeCell ref="L36:O36"/>
    <mergeCell ref="P32:S32"/>
    <mergeCell ref="A33:C33"/>
    <mergeCell ref="D33:G33"/>
    <mergeCell ref="H33:K33"/>
    <mergeCell ref="L31:O31"/>
    <mergeCell ref="P31:S31"/>
    <mergeCell ref="A32:C32"/>
    <mergeCell ref="A31:C31"/>
    <mergeCell ref="L32:O32"/>
    <mergeCell ref="L33:O33"/>
    <mergeCell ref="P33:S33"/>
    <mergeCell ref="A20:C20"/>
    <mergeCell ref="D20:G20"/>
    <mergeCell ref="H20:K20"/>
    <mergeCell ref="L20:O20"/>
    <mergeCell ref="P20:S20"/>
    <mergeCell ref="D24:S24"/>
    <mergeCell ref="D25:G26"/>
    <mergeCell ref="P29:S29"/>
    <mergeCell ref="A30:C30"/>
    <mergeCell ref="D30:G30"/>
    <mergeCell ref="H30:K30"/>
    <mergeCell ref="L30:O30"/>
    <mergeCell ref="P30:S30"/>
    <mergeCell ref="A21:C21"/>
    <mergeCell ref="D21:G21"/>
    <mergeCell ref="H21:S21"/>
    <mergeCell ref="L27:O27"/>
    <mergeCell ref="P27:S27"/>
    <mergeCell ref="H28:S28"/>
    <mergeCell ref="A24:C26"/>
    <mergeCell ref="AC49:AE49"/>
    <mergeCell ref="AC31:AF31"/>
    <mergeCell ref="AC32:AF32"/>
    <mergeCell ref="AC33:AF33"/>
    <mergeCell ref="AC34:AF34"/>
    <mergeCell ref="AC35:AF35"/>
    <mergeCell ref="AC36:AF36"/>
    <mergeCell ref="AC37:AF37"/>
    <mergeCell ref="AC38:AF38"/>
    <mergeCell ref="AC39:AF39"/>
    <mergeCell ref="AC40:AF40"/>
    <mergeCell ref="AC41:AF41"/>
    <mergeCell ref="AC42:AF42"/>
    <mergeCell ref="X48:AJ48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2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12</vt:i4>
      </vt:variant>
    </vt:vector>
  </HeadingPairs>
  <TitlesOfParts>
    <vt:vector size="23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прод.(стр.5)</vt:lpstr>
      <vt:lpstr>Дин. потр. цен (стр.6-7)</vt:lpstr>
      <vt:lpstr>цены на металл (стр.9)</vt:lpstr>
      <vt:lpstr>цены на металл 2 (стр.10)</vt:lpstr>
      <vt:lpstr>Средние цены+ИПЦ (стр.11)</vt:lpstr>
      <vt:lpstr>Сеть учреждений (стр.18-19)</vt:lpstr>
      <vt:lpstr>Типы учреждений (стр.20) </vt:lpstr>
      <vt:lpstr>'Дин. потр. цен (стр.6-7)'!Заголовки_для_печати</vt:lpstr>
      <vt:lpstr>'Сеть учреждений (стр.18-19)'!Заголовки_для_печати</vt:lpstr>
      <vt:lpstr>'демогр (стр.1)'!Область_печати</vt:lpstr>
      <vt:lpstr>'Дин. потр. цен (стр.6-7)'!Область_печати</vt:lpstr>
      <vt:lpstr>'занятость (стр.3)'!Область_печати</vt:lpstr>
      <vt:lpstr>'Сеть учреждений (стр.18-19)'!Область_печати</vt:lpstr>
      <vt:lpstr>'Средние цены+ИПЦ (стр.11)'!Область_печати</vt:lpstr>
      <vt:lpstr>'Ст.мин. набора прод.(стр.5)'!Область_печати</vt:lpstr>
      <vt:lpstr>'Типы учреждений (стр.20) '!Область_печати</vt:lpstr>
      <vt:lpstr>'труд рес (стр.2)'!Область_печати</vt:lpstr>
      <vt:lpstr>'цены на металл (стр.9)'!Область_печати</vt:lpstr>
      <vt:lpstr>'цены на металл 2 (стр.10)'!Область_печати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Назарова  Мария Александровна</cp:lastModifiedBy>
  <cp:lastPrinted>2020-09-03T02:37:54Z</cp:lastPrinted>
  <dcterms:created xsi:type="dcterms:W3CDTF">1996-09-27T09:22:49Z</dcterms:created>
  <dcterms:modified xsi:type="dcterms:W3CDTF">2020-09-04T03:52:45Z</dcterms:modified>
</cp:coreProperties>
</file>