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9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Репьева\20. КНИЖКА (ежемесячно)\Книжка на 2019 год\КНИЖКА на 01.07.2019 В РАБОТЕ\2. Рассылка в информатизацию (сопровод+краткая) В РАБОТЕ\"/>
    </mc:Choice>
  </mc:AlternateContent>
  <bookViews>
    <workbookView xWindow="-90" yWindow="-90" windowWidth="11985" windowHeight="12330" tabRatio="885" firstSheet="1" activeTab="1"/>
  </bookViews>
  <sheets>
    <sheet name="диаграмма" sheetId="26" state="hidden" r:id="rId1"/>
    <sheet name="демогр (стр.1)" sheetId="311" r:id="rId2"/>
    <sheet name="труд рес (стр.2)" sheetId="339" r:id="rId3"/>
    <sheet name="занятость (стр.3)" sheetId="23" r:id="rId4"/>
    <sheet name="Ст.мин. набора прод.(стр.5)" sheetId="98" r:id="rId5"/>
    <sheet name="Дин. потр. цен (стр.6-7)" sheetId="293" r:id="rId6"/>
    <sheet name="цены на металл (стр.9)" sheetId="95" r:id="rId7"/>
    <sheet name="цены на металл 2 (стр.10)" sheetId="96" r:id="rId8"/>
    <sheet name="Средние цены+ИПЦ (стр.11)" sheetId="358" r:id="rId9"/>
    <sheet name="сеть учреждений (стр.18-19) (2" sheetId="351" r:id="rId10"/>
    <sheet name="типы учреждений (стр.20)" sheetId="352" r:id="rId11"/>
  </sheets>
  <externalReferences>
    <externalReference r:id="rId12"/>
    <externalReference r:id="rId13"/>
  </externalReferences>
  <definedNames>
    <definedName name="_xlnm._FilterDatabase" localSheetId="0" hidden="1">диаграмма!$A$74:$DX$83</definedName>
    <definedName name="_xlnm.Print_Titles" localSheetId="5">'Дин. потр. цен (стр.6-7)'!$3:$4</definedName>
    <definedName name="_xlnm.Print_Titles" localSheetId="9">'сеть учреждений (стр.18-19) (2'!$3:$4</definedName>
    <definedName name="_xlnm.Print_Area" localSheetId="1">'демогр (стр.1)'!$A$1:$I$60</definedName>
    <definedName name="_xlnm.Print_Area" localSheetId="5">'Дин. потр. цен (стр.6-7)'!$A$1:$F$96</definedName>
    <definedName name="_xlnm.Print_Area" localSheetId="3">'занятость (стр.3)'!$A$1:$H$84</definedName>
    <definedName name="_xlnm.Print_Area" localSheetId="9">'сеть учреждений (стр.18-19) (2'!$A$1:$E$135</definedName>
    <definedName name="_xlnm.Print_Area" localSheetId="8">'Средние цены+ИПЦ (стр.11)'!$A$1:$S$126</definedName>
    <definedName name="_xlnm.Print_Area" localSheetId="4">'Ст.мин. набора прод.(стр.5)'!$A$1:$J$172</definedName>
    <definedName name="_xlnm.Print_Area" localSheetId="10">'типы учреждений (стр.20)'!$A$1:$G$38</definedName>
    <definedName name="_xlnm.Print_Area" localSheetId="2">'труд рес (стр.2)'!$A$1:$I$68</definedName>
    <definedName name="_xlnm.Print_Area" localSheetId="6">'цены на металл (стр.9)'!$A$1:$O$96</definedName>
    <definedName name="_xlnm.Print_Area" localSheetId="7">'цены на металл 2 (стр.10)'!$A$1:$O$76</definedName>
  </definedNames>
  <calcPr calcId="152511"/>
</workbook>
</file>

<file path=xl/calcChain.xml><?xml version="1.0" encoding="utf-8"?>
<calcChain xmlns="http://schemas.openxmlformats.org/spreadsheetml/2006/main">
  <c r="D41" i="358" l="1"/>
  <c r="D21" i="358"/>
  <c r="BN30" i="26" l="1"/>
  <c r="C111" i="98" l="1"/>
  <c r="D111" i="98"/>
  <c r="F111" i="98"/>
  <c r="G111" i="98"/>
  <c r="I111" i="98"/>
  <c r="J111" i="98"/>
  <c r="H9" i="23" l="1"/>
  <c r="G15" i="352" l="1"/>
  <c r="F15" i="352"/>
  <c r="E15" i="352"/>
  <c r="D15" i="352"/>
  <c r="C15" i="352"/>
  <c r="B15" i="352"/>
  <c r="G7" i="352"/>
  <c r="G5" i="352" s="1"/>
  <c r="F7" i="352"/>
  <c r="E7" i="352"/>
  <c r="D7" i="352"/>
  <c r="D5" i="352" s="1"/>
  <c r="C7" i="352"/>
  <c r="C5" i="352" s="1"/>
  <c r="B7" i="352"/>
  <c r="F5" i="352"/>
  <c r="E5" i="352"/>
  <c r="B5" i="352"/>
  <c r="D116" i="351"/>
  <c r="C116" i="351"/>
  <c r="D105" i="351"/>
  <c r="C105" i="351"/>
  <c r="D102" i="351"/>
  <c r="C102" i="351"/>
  <c r="D93" i="351"/>
  <c r="C93" i="351"/>
  <c r="C92" i="351" s="1"/>
  <c r="D92" i="351"/>
  <c r="D89" i="351"/>
  <c r="C89" i="351"/>
  <c r="C65" i="351" s="1"/>
  <c r="D80" i="351"/>
  <c r="D65" i="351" s="1"/>
  <c r="D58" i="351"/>
  <c r="C58" i="351"/>
  <c r="D54" i="351"/>
  <c r="C54" i="351"/>
  <c r="D51" i="351"/>
  <c r="C51" i="351"/>
  <c r="C48" i="351" s="1"/>
  <c r="C7" i="351" s="1"/>
  <c r="D49" i="351"/>
  <c r="C49" i="351"/>
  <c r="E48" i="351"/>
  <c r="E5" i="351" s="1"/>
  <c r="D48" i="351"/>
  <c r="D7" i="351" s="1"/>
  <c r="D44" i="351"/>
  <c r="C44" i="351"/>
  <c r="D37" i="351"/>
  <c r="C37" i="351"/>
  <c r="D30" i="351"/>
  <c r="C30" i="351"/>
  <c r="D15" i="351"/>
  <c r="D11" i="351" s="1"/>
  <c r="C15" i="351"/>
  <c r="E11" i="351"/>
  <c r="C11" i="351"/>
  <c r="D9" i="351"/>
  <c r="C9" i="351"/>
  <c r="C8" i="351"/>
  <c r="D6" i="351"/>
  <c r="C6" i="351"/>
  <c r="C5" i="351" s="1"/>
  <c r="D8" i="351" l="1"/>
  <c r="D5" i="351" s="1"/>
  <c r="G5" i="311" l="1"/>
  <c r="BM30" i="26" l="1"/>
  <c r="BL30" i="26"/>
  <c r="H64" i="339" l="1"/>
  <c r="G64" i="339"/>
  <c r="C110" i="98" l="1"/>
  <c r="D110" i="98"/>
  <c r="F110" i="98"/>
  <c r="G110" i="98"/>
  <c r="I110" i="98"/>
  <c r="J110" i="98"/>
  <c r="H40" i="339" l="1"/>
  <c r="D37" i="339"/>
  <c r="F37" i="339"/>
  <c r="G8" i="339" l="1"/>
  <c r="C109" i="98" l="1"/>
  <c r="D109" i="98"/>
  <c r="F109" i="98"/>
  <c r="G109" i="98"/>
  <c r="I109" i="98"/>
  <c r="J109" i="98"/>
  <c r="C108" i="98" l="1"/>
  <c r="D108" i="98"/>
  <c r="F108" i="98"/>
  <c r="G108" i="98"/>
  <c r="I108" i="98"/>
  <c r="J108" i="98"/>
  <c r="D71" i="293" l="1"/>
  <c r="F71" i="293"/>
  <c r="C71" i="293"/>
  <c r="D64" i="293"/>
  <c r="G62" i="339" l="1"/>
  <c r="H62" i="339"/>
  <c r="G63" i="339"/>
  <c r="H63" i="339"/>
  <c r="D61" i="339" l="1"/>
  <c r="G6" i="311" l="1"/>
  <c r="G7" i="311"/>
  <c r="G24" i="311" l="1"/>
  <c r="G25" i="311"/>
  <c r="G21" i="311"/>
  <c r="G20" i="311"/>
  <c r="G9" i="311"/>
  <c r="G11" i="311"/>
  <c r="D13" i="311"/>
  <c r="H65" i="339" l="1"/>
  <c r="G65" i="339"/>
  <c r="I107" i="98" l="1"/>
  <c r="F107" i="98"/>
  <c r="C107" i="98"/>
  <c r="D107" i="98"/>
  <c r="G107" i="98"/>
  <c r="J107" i="98"/>
  <c r="H13" i="311" l="1"/>
  <c r="J106" i="98" l="1"/>
  <c r="G106" i="98"/>
  <c r="D106" i="98"/>
  <c r="C106" i="98"/>
  <c r="F106" i="98"/>
  <c r="I106" i="98"/>
  <c r="E37" i="339" l="1"/>
  <c r="G6" i="339" l="1"/>
  <c r="F61" i="339" l="1"/>
  <c r="E61" i="339"/>
  <c r="H60" i="339"/>
  <c r="G60" i="339"/>
  <c r="H59" i="339"/>
  <c r="G59" i="339"/>
  <c r="F58" i="339"/>
  <c r="E58" i="339"/>
  <c r="D58" i="339"/>
  <c r="H56" i="339"/>
  <c r="G56" i="339"/>
  <c r="H55" i="339"/>
  <c r="G55" i="339"/>
  <c r="F54" i="339"/>
  <c r="E54" i="339"/>
  <c r="D54" i="339"/>
  <c r="H45" i="339"/>
  <c r="G45" i="339"/>
  <c r="H44" i="339"/>
  <c r="G44" i="339"/>
  <c r="H43" i="339"/>
  <c r="G43" i="339"/>
  <c r="H42" i="339"/>
  <c r="G42" i="339"/>
  <c r="H41" i="339"/>
  <c r="G41" i="339"/>
  <c r="G40" i="339"/>
  <c r="H38" i="339"/>
  <c r="G38" i="339"/>
  <c r="F46" i="339"/>
  <c r="H27" i="339"/>
  <c r="G27" i="339"/>
  <c r="H26" i="339"/>
  <c r="G26" i="339"/>
  <c r="H25" i="339"/>
  <c r="G25" i="339"/>
  <c r="H24" i="339"/>
  <c r="G24" i="339"/>
  <c r="H23" i="339"/>
  <c r="G23" i="339"/>
  <c r="H22" i="339"/>
  <c r="G22" i="339"/>
  <c r="H21" i="339"/>
  <c r="G21" i="339"/>
  <c r="H20" i="339"/>
  <c r="G20" i="339"/>
  <c r="H19" i="339"/>
  <c r="G19" i="339"/>
  <c r="H18" i="339"/>
  <c r="G18" i="339"/>
  <c r="H17" i="339"/>
  <c r="G17" i="339"/>
  <c r="H16" i="339"/>
  <c r="G16" i="339"/>
  <c r="H15" i="339"/>
  <c r="G15" i="339"/>
  <c r="H14" i="339"/>
  <c r="G14" i="339"/>
  <c r="H13" i="339"/>
  <c r="G13" i="339"/>
  <c r="H12" i="339"/>
  <c r="G12" i="339"/>
  <c r="H11" i="339"/>
  <c r="G11" i="339"/>
  <c r="H10" i="339"/>
  <c r="G10" i="339"/>
  <c r="H9" i="339"/>
  <c r="G9" i="339"/>
  <c r="H8" i="339"/>
  <c r="H6" i="339"/>
  <c r="G61" i="339" l="1"/>
  <c r="H61" i="339"/>
  <c r="G54" i="339"/>
  <c r="G58" i="339"/>
  <c r="H37" i="339"/>
  <c r="E46" i="339"/>
  <c r="H58" i="339"/>
  <c r="G37" i="339"/>
  <c r="H54" i="339"/>
  <c r="H46" i="339"/>
  <c r="G46" i="339"/>
  <c r="F22" i="311" l="1"/>
  <c r="D22" i="311"/>
  <c r="B22" i="311"/>
  <c r="H22" i="311"/>
  <c r="G22" i="311" l="1"/>
  <c r="E64" i="293" l="1"/>
  <c r="E62" i="293"/>
  <c r="E63" i="293"/>
  <c r="E61" i="293"/>
  <c r="E60" i="293"/>
  <c r="E72" i="293"/>
  <c r="E37" i="293"/>
  <c r="E38" i="293"/>
  <c r="E39" i="293"/>
  <c r="E40" i="293"/>
  <c r="E41" i="293"/>
  <c r="E42" i="293"/>
  <c r="E43" i="293"/>
  <c r="E44" i="293"/>
  <c r="E45" i="293"/>
  <c r="E46" i="293"/>
  <c r="E47" i="293"/>
  <c r="E48" i="293"/>
  <c r="E49" i="293"/>
  <c r="E50" i="293"/>
  <c r="E51" i="293"/>
  <c r="E52" i="293"/>
  <c r="E53" i="293"/>
  <c r="E36" i="293"/>
  <c r="E34" i="293"/>
  <c r="J104" i="98"/>
  <c r="I104" i="98"/>
  <c r="G104" i="98"/>
  <c r="F104" i="98"/>
  <c r="F103" i="98"/>
  <c r="D104" i="98"/>
  <c r="C104" i="98"/>
  <c r="BK29" i="26" l="1"/>
  <c r="BK28" i="26"/>
  <c r="BK30" i="26" s="1"/>
  <c r="BJ30" i="26"/>
  <c r="B13" i="311" l="1"/>
  <c r="C103" i="98" l="1"/>
  <c r="D103" i="98"/>
  <c r="G103" i="98"/>
  <c r="I103" i="98"/>
  <c r="J103" i="98"/>
  <c r="C102" i="98" l="1"/>
  <c r="D102" i="98"/>
  <c r="F102" i="98"/>
  <c r="G102" i="98"/>
  <c r="I102" i="98"/>
  <c r="J102" i="98"/>
  <c r="G101" i="98" l="1"/>
  <c r="C101" i="98" l="1"/>
  <c r="D101" i="98"/>
  <c r="F101" i="98"/>
  <c r="I101" i="98"/>
  <c r="J101" i="98"/>
  <c r="C100" i="98" l="1"/>
  <c r="D100" i="98"/>
  <c r="F100" i="98"/>
  <c r="G100" i="98"/>
  <c r="I100" i="98"/>
  <c r="J100" i="98"/>
  <c r="J94" i="98" l="1"/>
  <c r="J95" i="98"/>
  <c r="J96" i="98"/>
  <c r="J97" i="98"/>
  <c r="J98" i="98"/>
  <c r="J99" i="98"/>
  <c r="G94" i="98"/>
  <c r="G95" i="98"/>
  <c r="G96" i="98"/>
  <c r="G97" i="98"/>
  <c r="G98" i="98"/>
  <c r="G99" i="98"/>
  <c r="D94" i="98"/>
  <c r="D95" i="98"/>
  <c r="D96" i="98"/>
  <c r="D97" i="98"/>
  <c r="D98" i="98"/>
  <c r="D99" i="98"/>
  <c r="I99" i="98"/>
  <c r="F99" i="98"/>
  <c r="C99" i="98"/>
  <c r="C98" i="98" l="1"/>
  <c r="F98" i="98"/>
  <c r="I98" i="98"/>
  <c r="I97" i="98" l="1"/>
  <c r="F97" i="98"/>
  <c r="C97" i="98"/>
  <c r="F5" i="23" l="1"/>
  <c r="E70" i="293" l="1"/>
  <c r="E69" i="293"/>
  <c r="C96" i="98" l="1"/>
  <c r="F96" i="98"/>
  <c r="I96" i="98"/>
  <c r="F13" i="311" l="1"/>
  <c r="G13" i="311" s="1"/>
  <c r="B11" i="26" l="1"/>
  <c r="D93" i="98" l="1"/>
  <c r="G93" i="98"/>
  <c r="J93" i="98"/>
  <c r="I95" i="98"/>
  <c r="F95" i="98"/>
  <c r="C95" i="98"/>
  <c r="F9" i="23" l="1"/>
  <c r="C94" i="98" l="1"/>
  <c r="E6" i="293" l="1"/>
  <c r="I93" i="98" l="1"/>
  <c r="I94" i="98"/>
  <c r="F93" i="98"/>
  <c r="F94" i="98"/>
  <c r="C93" i="98"/>
  <c r="C20" i="26" l="1"/>
  <c r="D17" i="95" l="1"/>
  <c r="F8" i="23" l="1"/>
  <c r="F6" i="23"/>
  <c r="F7" i="23"/>
  <c r="D91" i="98"/>
  <c r="D80" i="98" l="1"/>
  <c r="C78" i="98"/>
  <c r="I91" i="98" l="1"/>
  <c r="F91" i="98"/>
  <c r="C91" i="98"/>
  <c r="G91" i="98" l="1"/>
  <c r="J91" i="98"/>
  <c r="C90" i="98" l="1"/>
  <c r="D90" i="98" l="1"/>
  <c r="F90" i="98"/>
  <c r="G90" i="98"/>
  <c r="I90" i="98"/>
  <c r="J90" i="98"/>
  <c r="J87" i="98" l="1"/>
  <c r="I88" i="98"/>
  <c r="I87" i="98"/>
  <c r="I86" i="98"/>
  <c r="F88" i="98"/>
  <c r="F87" i="98"/>
  <c r="F86" i="98"/>
  <c r="C87" i="98"/>
  <c r="C86" i="98"/>
  <c r="C88" i="98"/>
  <c r="D89" i="98" l="1"/>
  <c r="G89" i="98"/>
  <c r="J89" i="98"/>
  <c r="I89" i="98"/>
  <c r="F89" i="98"/>
  <c r="C89" i="98"/>
  <c r="D88" i="98" l="1"/>
  <c r="G88" i="98"/>
  <c r="J88" i="98"/>
  <c r="D87" i="98" l="1"/>
  <c r="G87" i="98"/>
  <c r="D86" i="98" l="1"/>
  <c r="G86" i="98"/>
  <c r="J86" i="98"/>
  <c r="E7" i="293" l="1"/>
  <c r="E8" i="293"/>
  <c r="E9" i="293"/>
  <c r="E10" i="293"/>
  <c r="E11" i="293"/>
  <c r="E12" i="293"/>
  <c r="E13" i="293"/>
  <c r="E14" i="293"/>
  <c r="E15" i="293"/>
  <c r="E16" i="293"/>
  <c r="E17" i="293"/>
  <c r="E18" i="293"/>
  <c r="E19" i="293"/>
  <c r="E20" i="293"/>
  <c r="E21" i="293"/>
  <c r="E22" i="293"/>
  <c r="E23" i="293"/>
  <c r="E24" i="293"/>
  <c r="E25" i="293"/>
  <c r="E26" i="293"/>
  <c r="E27" i="293"/>
  <c r="E28" i="293"/>
  <c r="E29" i="293"/>
  <c r="E30" i="293"/>
  <c r="E31" i="293"/>
  <c r="E32" i="293"/>
  <c r="E33" i="293"/>
  <c r="E55" i="293"/>
  <c r="E56" i="293"/>
  <c r="E57" i="293"/>
  <c r="E58" i="293"/>
  <c r="J85" i="98" l="1"/>
  <c r="I85" i="98"/>
  <c r="G85" i="98"/>
  <c r="F85" i="98"/>
  <c r="D85" i="98"/>
  <c r="C85" i="98"/>
  <c r="J84" i="98" l="1"/>
  <c r="J83" i="98"/>
  <c r="G83" i="98"/>
  <c r="G84" i="98"/>
  <c r="C84" i="98"/>
  <c r="D84" i="98"/>
  <c r="F84" i="98"/>
  <c r="I84" i="98"/>
  <c r="D83" i="98"/>
  <c r="C83" i="98"/>
  <c r="BD30" i="26" l="1"/>
  <c r="D82" i="98" l="1"/>
  <c r="C82" i="98"/>
  <c r="C81" i="98"/>
  <c r="I83" i="98" l="1"/>
  <c r="J82" i="98"/>
  <c r="I82" i="98"/>
  <c r="G82" i="98"/>
  <c r="F83" i="98"/>
  <c r="F82" i="98"/>
  <c r="D81" i="98" l="1"/>
  <c r="C80" i="98"/>
  <c r="J81" i="98" l="1"/>
  <c r="I81" i="98"/>
  <c r="G81" i="98"/>
  <c r="G80" i="98"/>
  <c r="F81" i="98"/>
  <c r="F80" i="98"/>
  <c r="BB28" i="26" l="1"/>
  <c r="BC28" i="26" s="1"/>
  <c r="D78" i="98" l="1"/>
  <c r="BB29" i="26" l="1"/>
  <c r="BB30" i="26" l="1"/>
  <c r="BC29" i="26"/>
  <c r="BC30" i="26" s="1"/>
  <c r="BA30" i="26" l="1"/>
  <c r="AZ30" i="26" l="1"/>
  <c r="J80" i="98" l="1"/>
  <c r="I80" i="98"/>
  <c r="F78" i="98" l="1"/>
  <c r="G78" i="98"/>
  <c r="I78" i="98"/>
  <c r="J78" i="98"/>
  <c r="AY30" i="26" l="1"/>
  <c r="C77" i="98" l="1"/>
  <c r="D77" i="98"/>
  <c r="F77" i="98"/>
  <c r="G77" i="98"/>
  <c r="I77" i="98"/>
  <c r="J77" i="98"/>
  <c r="J76" i="98" l="1"/>
  <c r="I76" i="98"/>
  <c r="G76" i="98"/>
  <c r="F76" i="98"/>
  <c r="C76" i="98" l="1"/>
  <c r="D76" i="98"/>
  <c r="AX30" i="26" l="1"/>
  <c r="J75" i="98" l="1"/>
  <c r="I75" i="98"/>
  <c r="G75" i="98"/>
  <c r="F75" i="98"/>
  <c r="D75" i="98"/>
  <c r="C75" i="98"/>
  <c r="L17" i="95" l="1"/>
  <c r="J17" i="95"/>
  <c r="H17" i="95"/>
  <c r="F17" i="95"/>
  <c r="C74" i="98" l="1"/>
  <c r="D74" i="98"/>
  <c r="F74" i="98"/>
  <c r="G74" i="98"/>
  <c r="I74" i="98"/>
  <c r="J74" i="98"/>
  <c r="J73" i="98" l="1"/>
  <c r="G73" i="98" l="1"/>
  <c r="D73" i="98"/>
  <c r="I73" i="98"/>
  <c r="F73" i="98"/>
  <c r="C73" i="98"/>
  <c r="AV30" i="26" l="1"/>
  <c r="N17" i="95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30" i="26"/>
  <c r="I68" i="98"/>
  <c r="F68" i="98"/>
  <c r="C68" i="98"/>
  <c r="D68" i="98"/>
  <c r="G68" i="98"/>
  <c r="J68" i="98"/>
  <c r="I17" i="95"/>
  <c r="J67" i="98"/>
  <c r="G67" i="98"/>
  <c r="D67" i="98"/>
  <c r="I67" i="98"/>
  <c r="F67" i="98"/>
  <c r="C67" i="98"/>
  <c r="AU30" i="26"/>
  <c r="I61" i="98"/>
  <c r="F61" i="98"/>
  <c r="C61" i="98"/>
  <c r="AT30" i="26"/>
  <c r="AS30" i="26"/>
  <c r="C26" i="26"/>
  <c r="B26" i="26"/>
  <c r="B20" i="26"/>
  <c r="C15" i="26"/>
  <c r="B15" i="26"/>
  <c r="M17" i="95"/>
  <c r="K17" i="95"/>
  <c r="G17" i="95"/>
  <c r="E17" i="95"/>
  <c r="C17" i="95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/>
  <c r="B16" i="26"/>
  <c r="C11" i="26"/>
</calcChain>
</file>

<file path=xl/comments1.xml><?xml version="1.0" encoding="utf-8"?>
<comments xmlns="http://schemas.openxmlformats.org/spreadsheetml/2006/main">
  <authors>
    <author>Денисова Ирина Николаевна</author>
  </authors>
  <commentList>
    <comment ref="A68" authorId="0" shapeId="0">
      <text>
        <r>
          <rPr>
            <b/>
            <sz val="9"/>
            <color indexed="81"/>
            <rFont val="Tahoma"/>
            <family val="2"/>
            <charset val="204"/>
          </rPr>
          <t>Денисова Ирина Николаевна:</t>
        </r>
        <r>
          <rPr>
            <sz val="9"/>
            <color indexed="81"/>
            <rFont val="Tahoma"/>
            <family val="2"/>
            <charset val="204"/>
          </rPr>
          <t xml:space="preserve">
муницпальные+ДК</t>
        </r>
      </text>
    </comment>
  </commentList>
</comments>
</file>

<file path=xl/sharedStrings.xml><?xml version="1.0" encoding="utf-8"?>
<sst xmlns="http://schemas.openxmlformats.org/spreadsheetml/2006/main" count="1111" uniqueCount="634">
  <si>
    <t>Магаданская область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</si>
  <si>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</si>
  <si>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</si>
  <si>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</si>
  <si>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</si>
  <si>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</si>
  <si>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</si>
  <si>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</si>
  <si>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</si>
  <si>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</si>
  <si>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</si>
  <si>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</si>
  <si>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</si>
  <si>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</si>
  <si>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</si>
  <si>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</si>
  <si>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</si>
  <si>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</si>
  <si>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</si>
  <si>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</si>
  <si>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</si>
  <si>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</si>
  <si>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</si>
  <si>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</si>
  <si>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</si>
  <si>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</si>
  <si>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</si>
  <si>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</si>
  <si>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</si>
  <si>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Родилось</t>
  </si>
  <si>
    <t>Умерло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</si>
  <si>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</si>
  <si>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</si>
  <si>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</si>
  <si>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</si>
  <si>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</si>
  <si>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</si>
  <si>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</si>
  <si>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</si>
  <si>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</si>
  <si>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</si>
  <si>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</si>
  <si>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</si>
  <si>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</si>
  <si>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</si>
  <si>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</si>
  <si>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ТАО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</si>
  <si>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</si>
  <si>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</si>
  <si>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</si>
  <si>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</si>
  <si>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</si>
  <si>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Миграционный прирост населения</t>
  </si>
  <si>
    <t xml:space="preserve">МО город  Норильск </t>
  </si>
  <si>
    <t>нарастающим итогом с начала года</t>
  </si>
  <si>
    <t>Наименование показателя</t>
  </si>
  <si>
    <t>Прибыло</t>
  </si>
  <si>
    <t>Выбыло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</si>
  <si>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</si>
  <si>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</si>
  <si>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</si>
  <si>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</si>
  <si>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</si>
  <si>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</si>
  <si>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</si>
  <si>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</si>
  <si>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</si>
  <si>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</si>
  <si>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t>Динамика потребительских цен</t>
  </si>
  <si>
    <t>июль</t>
  </si>
  <si>
    <t>Услуги по снабжению эл/энергией</t>
  </si>
  <si>
    <t>Аи - 92 (93)</t>
  </si>
  <si>
    <t>Аи - 95 (96)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</si>
  <si>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</si>
  <si>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</si>
  <si>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</si>
  <si>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</si>
  <si>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</si>
  <si>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</si>
  <si>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</si>
  <si>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</si>
  <si>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</si>
  <si>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</si>
  <si>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</si>
  <si>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</si>
  <si>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</si>
  <si>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</si>
  <si>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</si>
  <si>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</si>
  <si>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</si>
  <si>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</si>
  <si>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</si>
  <si>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>руб./Гкал</t>
  </si>
  <si>
    <t>руб./куб.м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</si>
  <si>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</si>
  <si>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</si>
  <si>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</si>
  <si>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</si>
  <si>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</si>
  <si>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</si>
  <si>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</si>
  <si>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</si>
  <si>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</si>
  <si>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</si>
  <si>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</si>
  <si>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</si>
  <si>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t>декабрь 2009</t>
  </si>
  <si>
    <t>золото</t>
  </si>
  <si>
    <t>серебро</t>
  </si>
  <si>
    <t xml:space="preserve"> - среднее профессиональное образование</t>
  </si>
  <si>
    <t>ежеквартальная информация</t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</si>
  <si>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</si>
  <si>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</si>
  <si>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</si>
  <si>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</si>
  <si>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</si>
  <si>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</si>
  <si>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</si>
  <si>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</si>
  <si>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</si>
  <si>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</si>
  <si>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</si>
  <si>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</si>
  <si>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</si>
  <si>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</si>
  <si>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</si>
  <si>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</si>
  <si>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</si>
  <si>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</si>
  <si>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</si>
  <si>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</si>
  <si>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</si>
  <si>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</si>
  <si>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</si>
  <si>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</si>
  <si>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</si>
  <si>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</si>
  <si>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</si>
  <si>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</si>
  <si>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</si>
  <si>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</si>
  <si>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</si>
  <si>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3 кв. 2012</t>
  </si>
  <si>
    <t>4 кв. 2012</t>
  </si>
  <si>
    <t>из них:</t>
  </si>
  <si>
    <t xml:space="preserve"> - не имеющие основного общего образования</t>
  </si>
  <si>
    <t>1 кв. 2013</t>
  </si>
  <si>
    <t>2 кв. 2013</t>
  </si>
  <si>
    <t>МО г. Норильск</t>
  </si>
  <si>
    <t>3 кв. 2013</t>
  </si>
  <si>
    <t>Добыча полезных ископаемых</t>
  </si>
  <si>
    <t>Строительство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</si>
  <si>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</si>
  <si>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4 кв. 2013</t>
  </si>
  <si>
    <t>Динамика курса доллара США</t>
  </si>
  <si>
    <t>Сбербанк</t>
  </si>
  <si>
    <t>АКБ "Росбанк"</t>
  </si>
  <si>
    <t>декабрь 2013</t>
  </si>
  <si>
    <t xml:space="preserve"> Ед.
изм.</t>
  </si>
  <si>
    <t>2014</t>
  </si>
  <si>
    <t xml:space="preserve">1) Данные Красноярскстата </t>
  </si>
  <si>
    <t xml:space="preserve">1) По данным Росстата </t>
  </si>
  <si>
    <t>1) По данным Красноярскстата</t>
  </si>
  <si>
    <t>1 кв. 2014</t>
  </si>
  <si>
    <t xml:space="preserve"> - основное общее образование</t>
  </si>
  <si>
    <t>2 кв. 2014</t>
  </si>
  <si>
    <t>жилищная услуга (средний тариф (с НДС) по всем сериям квартир, включая общежития)</t>
  </si>
  <si>
    <t>3 кв. 2014</t>
  </si>
  <si>
    <t>Динамика курса евро</t>
  </si>
  <si>
    <t>Российская Федерация</t>
  </si>
  <si>
    <t>Чукотский автономный округ</t>
  </si>
  <si>
    <t>4 кв. 2014</t>
  </si>
  <si>
    <t>декабрь 2014</t>
  </si>
  <si>
    <t>вакансий</t>
  </si>
  <si>
    <t>2015</t>
  </si>
  <si>
    <t>г. Норильск</t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</si>
  <si>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</si>
  <si>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</si>
  <si>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</si>
  <si>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>1 кв. 2015</t>
  </si>
  <si>
    <t>2 кв. 2015</t>
  </si>
  <si>
    <t>Сводный                                                      (все товары и платные услуги)</t>
  </si>
  <si>
    <r>
      <t>Сводный                                                      (все товары и платные услуги)</t>
    </r>
    <r>
      <rPr>
        <sz val="13"/>
        <rFont val="Times New Roman"/>
        <family val="1"/>
        <charset val="204"/>
      </rPr>
      <t>, в т.ч.</t>
    </r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</si>
  <si>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</si>
  <si>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</si>
  <si>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3 кв. 2015</t>
  </si>
  <si>
    <t>Информация о среднесписочной численности работников местного бюджета</t>
  </si>
  <si>
    <t>на 01.01.16г.</t>
  </si>
  <si>
    <t>4 кв. 2015</t>
  </si>
  <si>
    <t xml:space="preserve">Заявленная потребность предприятиями и организациями в работниках </t>
  </si>
  <si>
    <t>1 кв. 2016</t>
  </si>
  <si>
    <t xml:space="preserve">Стоимость минимального набора продуктов питания </t>
  </si>
  <si>
    <t>2 кв. 2016</t>
  </si>
  <si>
    <t xml:space="preserve"> - высшее профессиональное образование</t>
  </si>
  <si>
    <t>3 кв. 2016</t>
  </si>
  <si>
    <t>на 01.01.17г.</t>
  </si>
  <si>
    <t>4 кв. 2016</t>
  </si>
  <si>
    <t>декабрь 2016</t>
  </si>
  <si>
    <t>2017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</si>
  <si>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</si>
  <si>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</si>
  <si>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</si>
  <si>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</si>
  <si>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</si>
  <si>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</si>
  <si>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безопасности, социальное обеспечение</t>
  </si>
  <si>
    <t>Обеспечение электрической энергией, газом и паром,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</si>
  <si>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</si>
  <si>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</si>
  <si>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</si>
  <si>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 xml:space="preserve">Деятельность финансовая и страховая </t>
  </si>
  <si>
    <t>1 кв. 2017</t>
  </si>
  <si>
    <t>Деятельности по операциям с недвижимым имуществом</t>
  </si>
  <si>
    <t xml:space="preserve"> - </t>
  </si>
  <si>
    <t>2 кв. 2017</t>
  </si>
  <si>
    <t>3 кв. 2017</t>
  </si>
  <si>
    <r>
      <t>Стоимость минимального набора продуктов питания</t>
    </r>
    <r>
      <rPr>
        <vertAlign val="superscript"/>
        <sz val="16"/>
        <rFont val="Times New Roman"/>
        <family val="1"/>
        <charset val="204"/>
      </rPr>
      <t>1)</t>
    </r>
  </si>
  <si>
    <t>Динамика курса иностранных валют и индекса потребительских цен</t>
  </si>
  <si>
    <t>декабрь 2017</t>
  </si>
  <si>
    <t>4 кв. 2017</t>
  </si>
  <si>
    <t>2018</t>
  </si>
  <si>
    <t>Енисейский 
объединенный банк</t>
  </si>
  <si>
    <t>Численность пенсионеров всего, в т.ч.: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</si>
  <si>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3"/>
        <rFont val="Times New Roman Cyr"/>
        <family val="1"/>
        <charset val="204"/>
      </rPr>
      <t>1)</t>
    </r>
    <r>
      <rPr>
        <b/>
        <sz val="13"/>
        <rFont val="Times New Roman Cyr"/>
        <family val="1"/>
        <charset val="204"/>
      </rPr>
      <t>,</t>
    </r>
    <r>
      <rPr>
        <b/>
        <vertAlign val="superscript"/>
        <sz val="13"/>
        <rFont val="Times New Roman Cyr"/>
        <family val="1"/>
        <charset val="204"/>
      </rPr>
      <t xml:space="preserve"> </t>
    </r>
    <r>
      <rPr>
        <b/>
        <sz val="13"/>
        <rFont val="Times New Roman Cyr"/>
        <family val="1"/>
        <charset val="204"/>
      </rPr>
      <t>из них:</t>
    </r>
  </si>
  <si>
    <t>Численность пенсионеров состоящих на учете в Управлении Пенсионного фонда в г. Норильске</t>
  </si>
  <si>
    <r>
      <t xml:space="preserve">С р е д н и е  ц е н ы   н а  м е т а л л ы </t>
    </r>
    <r>
      <rPr>
        <sz val="16"/>
        <rFont val="Times New Roman"/>
        <family val="1"/>
        <charset val="204"/>
      </rPr>
      <t xml:space="preserve"> (по данным Лондонской биржи металлов)</t>
    </r>
  </si>
  <si>
    <t>Месяц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</si>
  <si>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</si>
  <si>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</si>
  <si>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</si>
  <si>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</si>
  <si>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</si>
  <si>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</si>
  <si>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</si>
  <si>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</si>
  <si>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</si>
  <si>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</si>
  <si>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</si>
  <si>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</si>
  <si>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</si>
  <si>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</si>
  <si>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</si>
  <si>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</si>
  <si>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</si>
  <si>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Средняя цена</t>
  </si>
  <si>
    <r>
      <t xml:space="preserve">Никель $/т       </t>
    </r>
    <r>
      <rPr>
        <sz val="16"/>
        <rFont val="Times New Roman"/>
        <family val="1"/>
        <charset val="204"/>
      </rPr>
      <t xml:space="preserve"> </t>
    </r>
  </si>
  <si>
    <t xml:space="preserve"> +, -</t>
  </si>
  <si>
    <t>Абонентская плата за домашний телефон</t>
  </si>
  <si>
    <t xml:space="preserve">электроэнергия </t>
  </si>
  <si>
    <t>отопление</t>
  </si>
  <si>
    <t>горячее водоснабжение</t>
  </si>
  <si>
    <t>холодное водоснабжение + канализация</t>
  </si>
  <si>
    <t>Фактическая оплата родителями содержания 1-го ребенка в ДДУ</t>
  </si>
  <si>
    <t>Доля фактической оплаты родителями содержания 1-го ребенка в ДДУ в общей себестоимости</t>
  </si>
  <si>
    <t>Базовый тариф, взимаемый с родителей за содержание 1-го ребенка в ДДУ</t>
  </si>
  <si>
    <t>1 кв. 2018</t>
  </si>
  <si>
    <r>
      <t>по возрасту всего</t>
    </r>
    <r>
      <rPr>
        <b/>
        <sz val="13"/>
        <rFont val="Times New Roman Cyr"/>
        <charset val="204"/>
      </rPr>
      <t>, в т.ч.:</t>
    </r>
  </si>
  <si>
    <t>2 кв. 2018</t>
  </si>
  <si>
    <t>руб./100 кВт/час</t>
  </si>
  <si>
    <t>МО город  Норильск</t>
  </si>
  <si>
    <t xml:space="preserve">Таймырский Долгано-Ненецкий муницип. район </t>
  </si>
  <si>
    <t>ВСЕГО, 
в т.ч.:</t>
  </si>
  <si>
    <t>ед.</t>
  </si>
  <si>
    <t>Федеральный бюджет</t>
  </si>
  <si>
    <t>Краевой бюджет</t>
  </si>
  <si>
    <t>Местный бюджет</t>
  </si>
  <si>
    <t>Частные</t>
  </si>
  <si>
    <t xml:space="preserve"> I. Сеть учреждений: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</si>
  <si>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</si>
  <si>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</si>
  <si>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</si>
  <si>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>в т.ч.: школа</t>
  </si>
  <si>
    <t xml:space="preserve">         лицей</t>
  </si>
  <si>
    <t xml:space="preserve">         гимназия</t>
  </si>
  <si>
    <t xml:space="preserve">         школа-интернат</t>
  </si>
  <si>
    <t xml:space="preserve"> - центр информационных технологий</t>
  </si>
  <si>
    <t xml:space="preserve"> - численность учащихся</t>
  </si>
  <si>
    <t>1.3. Учреждения дополнительного образования, всего:</t>
  </si>
  <si>
    <t>1.4. Учреждения для детей с отклонениями в развитии (Краевой бюджет):</t>
  </si>
  <si>
    <t xml:space="preserve"> - КГБОУ «Норильская общеобразовательная школа-интернат»</t>
  </si>
  <si>
    <t>1</t>
  </si>
  <si>
    <t>1.5. Учреждения для детей-сирот (Краевой бюджет):</t>
  </si>
  <si>
    <t xml:space="preserve"> - численность детей, находящихся в учреждении</t>
  </si>
  <si>
    <t>1.6. Среднее профессиональное образование:, всего:</t>
  </si>
  <si>
    <t xml:space="preserve"> - КГБПОУ «Норильский педагогический колледж»</t>
  </si>
  <si>
    <t xml:space="preserve"> - КГБПОУ «Норильский медицинский техникум»</t>
  </si>
  <si>
    <t xml:space="preserve"> - КГБПОУ «Норильский колледж искусств»</t>
  </si>
  <si>
    <t xml:space="preserve"> - КГБПОУ «Норильский техникум промышленных технологий и сервиса»</t>
  </si>
  <si>
    <t>1.7. Высшее профессиональное образование, всего:</t>
  </si>
  <si>
    <t xml:space="preserve"> - ФГБОУ ВО «Норильский государственный индустриальный институт»</t>
  </si>
  <si>
    <t>1.8. Прочие, всего:</t>
  </si>
  <si>
    <t xml:space="preserve"> - МБУ «Методический центр»</t>
  </si>
  <si>
    <t xml:space="preserve"> - МКУ «Обеспечивающий комплекс учреждений общего и дошкольного образования»</t>
  </si>
  <si>
    <t xml:space="preserve"> II. Сеть учреждений (Краевой бюджет)::</t>
  </si>
  <si>
    <t>1.1. Больницы, всего:</t>
  </si>
  <si>
    <t>0</t>
  </si>
  <si>
    <t>1.2. Специализированные медицинские учреждения, всего: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</si>
  <si>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</si>
  <si>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</si>
  <si>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 xml:space="preserve">1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</si>
  <si>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</si>
  <si>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</si>
  <si>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</si>
  <si>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</si>
  <si>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</si>
  <si>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</si>
  <si>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</si>
  <si>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КГКУЗ «Красноярский краевой центр крови №2» (Центральный р-н)</t>
  </si>
  <si>
    <t xml:space="preserve"> - КГБУЗ «Красноярское краевое бюро судебно-медицинской экспертизы» (Центральный р-н)</t>
  </si>
  <si>
    <t>Культура</t>
  </si>
  <si>
    <t xml:space="preserve"> III. Сеть учреждений:</t>
  </si>
  <si>
    <t>1.1. Образовательные учреждения культуры, всего:</t>
  </si>
  <si>
    <t xml:space="preserve"> - количество учащихся школ дополнительного образования</t>
  </si>
  <si>
    <t xml:space="preserve">    - муниципальные</t>
  </si>
  <si>
    <t xml:space="preserve">    - количество посадочных мест</t>
  </si>
  <si>
    <t xml:space="preserve">    - количество посетителей культурно-досуговых мероприятий</t>
  </si>
  <si>
    <t xml:space="preserve">    - количество киносеансов / зрителей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</si>
  <si>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</si>
  <si>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>1.3. Театры (Краевой бюджет):, всего: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</si>
  <si>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</si>
  <si>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</si>
  <si>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в т.ч.: Центральная городская библиотека</t>
  </si>
  <si>
    <t xml:space="preserve">         филиалы Центральной городской библиотеки</t>
  </si>
  <si>
    <t xml:space="preserve"> - количество посетителей учреждений библиотечной деятельности</t>
  </si>
  <si>
    <t>1.5. Кинокомплексы, всего:</t>
  </si>
  <si>
    <t xml:space="preserve">    - количество киносеансов</t>
  </si>
  <si>
    <t xml:space="preserve">    - количество зрителей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</si>
  <si>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</si>
  <si>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>1.6. Музеи, всего:</t>
  </si>
  <si>
    <t xml:space="preserve"> - количество экспонатов</t>
  </si>
  <si>
    <t xml:space="preserve"> - количество посещений учреждений музейного типа</t>
  </si>
  <si>
    <t>1.7. Прочие, всего:</t>
  </si>
  <si>
    <t xml:space="preserve"> - МКУ «Обеспечивающий комплекс учреждений культуры»</t>
  </si>
  <si>
    <t>Спорт</t>
  </si>
  <si>
    <t>IV. Сеть учреждений:</t>
  </si>
  <si>
    <t>1.1. Спортивные учреждения, всего:</t>
  </si>
  <si>
    <t xml:space="preserve">          лыжная база «Оль-Гуль»</t>
  </si>
  <si>
    <t xml:space="preserve">          стадион «Заполярник»</t>
  </si>
  <si>
    <t xml:space="preserve">          спортивный комплекс (р-н Талнах, р-н Кайеркан)</t>
  </si>
  <si>
    <t xml:space="preserve">          дом спорта «БОКМО»</t>
  </si>
  <si>
    <t xml:space="preserve"> - количество занимающихся в спортивных муниципальных учреждениях (без учета групп на платной основе)</t>
  </si>
  <si>
    <t>1.3. Прочие, всего:</t>
  </si>
  <si>
    <t xml:space="preserve"> - МКУ «Обеспечивающий комплекс учреждений спорта»</t>
  </si>
  <si>
    <t>Социальная защита</t>
  </si>
  <si>
    <t>V. Сеть учреждений:</t>
  </si>
  <si>
    <t>1.1. В сфере социального обслуживания населения</t>
  </si>
  <si>
    <t xml:space="preserve"> - МБУ «Комплексный центр социального обслуживания населения»</t>
  </si>
  <si>
    <t xml:space="preserve"> - количество обслуженных человек</t>
  </si>
  <si>
    <t>1.2. В сфере социальной и психолого-педагогической реабилитации детей и подростков с ограниченными возможностями</t>
  </si>
  <si>
    <t xml:space="preserve">  - МБУ «Реабилитационный центр для детей и подростков с ограниченными возможностями «Виктория»</t>
  </si>
  <si>
    <t>1.3. В сфере поддержки и помощи семьям, детям и отдельным гражданам, попавшим в трудную ситуацию</t>
  </si>
  <si>
    <t xml:space="preserve"> - МБУ «Центр социальной помощи семье и детям «Норильский»</t>
  </si>
  <si>
    <t>ИТОГО ПРОЧИЕ:</t>
  </si>
  <si>
    <t>1.1. МБУ «Молодежный центр»</t>
  </si>
  <si>
    <t xml:space="preserve"> - количество посетителей клубных формирований</t>
  </si>
  <si>
    <t>1.2. МАУ ДО «Норильский центр безопасности движения»</t>
  </si>
  <si>
    <t xml:space="preserve"> - количество детей, обучившихся по направлению водитель автотранспортных средств</t>
  </si>
  <si>
    <t xml:space="preserve">чел. </t>
  </si>
  <si>
    <t>1.3. МБУ "Автохозяйство"</t>
  </si>
  <si>
    <t>1.4. МАУ "Информационный центр "Норильские новости"</t>
  </si>
  <si>
    <t>1.5. МКУ "Норильскавтодор"</t>
  </si>
  <si>
    <t>1.6. МКУ "Норильский городской архив"</t>
  </si>
  <si>
    <t>1.7. МКУ "Служба спасения"</t>
  </si>
  <si>
    <t>1.8. МКУ "Управление капитальных ремонтов и строительства"</t>
  </si>
  <si>
    <t xml:space="preserve">Сельское, лесное хозяйство, охота, рыболовство и рыбоводство </t>
  </si>
  <si>
    <t>Обрабатывающие производства</t>
  </si>
  <si>
    <r>
      <t>Дудинка</t>
    </r>
    <r>
      <rPr>
        <b/>
        <vertAlign val="superscript"/>
        <sz val="13"/>
        <rFont val="Times New Roman"/>
        <family val="1"/>
        <charset val="204"/>
      </rPr>
      <t>2)</t>
    </r>
  </si>
  <si>
    <t>чел. / ед.</t>
  </si>
  <si>
    <t>ежеквартальная информация, чел.</t>
  </si>
  <si>
    <t>Сведения о численности работающих на территории Норильска</t>
  </si>
  <si>
    <t>по данным:</t>
  </si>
  <si>
    <t>ЦБ РФ</t>
  </si>
  <si>
    <t>Филиалов банков в МО г. Норильск (покупка/продажа)</t>
  </si>
  <si>
    <t xml:space="preserve">Количество браков, ед. </t>
  </si>
  <si>
    <r>
      <t>Количество разводов, ед.</t>
    </r>
    <r>
      <rPr>
        <sz val="13"/>
        <rFont val="Times New Roman Cyr"/>
        <family val="1"/>
        <charset val="204"/>
      </rPr>
      <t xml:space="preserve"> </t>
    </r>
  </si>
  <si>
    <t>3 кв. 2018</t>
  </si>
  <si>
    <t xml:space="preserve"> - «Политехнический колледж» ФГБОУ ВО («Норильский государственный индустриальный институт»)</t>
  </si>
  <si>
    <t xml:space="preserve"> - Представительство Национального открытого института г. Санкт-Петербург</t>
  </si>
  <si>
    <t xml:space="preserve"> - Представительство Томского государственного университета систем управления и радиоэлектроники</t>
  </si>
  <si>
    <r>
      <t>Цены на дизельное топливо и бензин в МО г. Норильск</t>
    </r>
    <r>
      <rPr>
        <b/>
        <vertAlign val="superscript"/>
        <sz val="14"/>
        <rFont val="Times New Roman"/>
        <family val="1"/>
        <charset val="204"/>
      </rPr>
      <t>1)</t>
    </r>
    <r>
      <rPr>
        <sz val="14"/>
        <rFont val="Times New Roman"/>
        <family val="1"/>
        <charset val="204"/>
      </rPr>
      <t xml:space="preserve"> </t>
    </r>
  </si>
  <si>
    <t>рублей/литр</t>
  </si>
  <si>
    <t>39,5 / 40</t>
  </si>
  <si>
    <t>41,6 / 43</t>
  </si>
  <si>
    <t>43,5 / 45</t>
  </si>
  <si>
    <t>1) min / max</t>
  </si>
  <si>
    <t>На 01.01.19 г.</t>
  </si>
  <si>
    <t>4 кв. 2018</t>
  </si>
  <si>
    <t>Декабрь
2018</t>
  </si>
  <si>
    <t>43,9 / 46</t>
  </si>
  <si>
    <t>45,7 / 48</t>
  </si>
  <si>
    <t>Декабрь 2018</t>
  </si>
  <si>
    <t>66,07 / 69,24</t>
  </si>
  <si>
    <t>75,22 / 78,78</t>
  </si>
  <si>
    <t>65,00 / 69,00</t>
  </si>
  <si>
    <t>75,00 / 79,00</t>
  </si>
  <si>
    <t xml:space="preserve">58,95 / 59,59 </t>
  </si>
  <si>
    <t>67,10 / 67,78</t>
  </si>
  <si>
    <t>Средний курс за 2018 год</t>
  </si>
  <si>
    <t>*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</si>
  <si>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</si>
  <si>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</si>
  <si>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</t>
  </si>
  <si>
    <t xml:space="preserve">         Прочие:</t>
  </si>
  <si>
    <t>по инвалидности всего, в т.ч.:</t>
  </si>
  <si>
    <r>
      <t xml:space="preserve">пенсии по государственному пенсионному обеспечению </t>
    </r>
    <r>
      <rPr>
        <sz val="13"/>
        <rFont val="Times New Roman Cyr"/>
        <charset val="204"/>
      </rPr>
      <t>(военнослужащие, 
гос. служащие, пострадавшие в результате радиационных или технологических катастроф, 
дети-инвалиды до 18 лет, социальные пенсии), всего</t>
    </r>
  </si>
  <si>
    <t>по случаю потере кормильца (трудовые)</t>
  </si>
  <si>
    <t>На 
01.01.19 г.</t>
  </si>
  <si>
    <t>Январь-декабрь 2018</t>
  </si>
  <si>
    <r>
      <t xml:space="preserve">                - Управление по спорту</t>
    </r>
    <r>
      <rPr>
        <i/>
        <vertAlign val="superscript"/>
        <sz val="13"/>
        <rFont val="Times New Roman Cyr"/>
        <charset val="204"/>
      </rPr>
      <t>1)</t>
    </r>
  </si>
  <si>
    <r>
      <t xml:space="preserve">                - Управление общего и дошкольного образования</t>
    </r>
    <r>
      <rPr>
        <i/>
        <vertAlign val="superscript"/>
        <sz val="13"/>
        <rFont val="Times New Roman Cyr"/>
        <charset val="204"/>
      </rPr>
      <t>1)</t>
    </r>
  </si>
  <si>
    <t>1) Увеличение численности по разделу "Управление по спорту" и снижение численности по разделу "Управление общего и дошкольного образования" обусловлено изменением типа учреждений из МБУ ДО "ДЮСШ" в МБУ "Спортивные школы"</t>
  </si>
  <si>
    <t>декабрь 2018</t>
  </si>
  <si>
    <t>2019</t>
  </si>
  <si>
    <t>к декабрю 2018 г., %</t>
  </si>
  <si>
    <t>обращение с ТКО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</si>
  <si>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</si>
  <si>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</si>
  <si>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</si>
  <si>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</si>
  <si>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</si>
  <si>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</si>
  <si>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</si>
  <si>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</si>
  <si>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</si>
  <si>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</si>
  <si>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</si>
  <si>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</si>
  <si>
    <t>Средний курс за 2019 год</t>
  </si>
  <si>
    <t>65,23 / 68,45</t>
  </si>
  <si>
    <t>74,49 / 78,10</t>
  </si>
  <si>
    <t>66,14 / 66,70</t>
  </si>
  <si>
    <t>75,55 / 76,15</t>
  </si>
  <si>
    <t>64,27 / 67,38</t>
  </si>
  <si>
    <t>73,04 / 76,51</t>
  </si>
  <si>
    <t>64,00 / 68,00</t>
  </si>
  <si>
    <t>73,00 / 77,00</t>
  </si>
  <si>
    <t>65,53 / 66,01</t>
  </si>
  <si>
    <t>74,41 / 74,97</t>
  </si>
  <si>
    <t>1 кв. 2019</t>
  </si>
  <si>
    <t>2) По данным ежеквартальной информации Таймырского Долгано-Ненецкого муниципального района</t>
  </si>
  <si>
    <t>Детское дошкольное учреждение:</t>
  </si>
  <si>
    <r>
      <t xml:space="preserve"> Средняя цена продуктов питания:</t>
    </r>
    <r>
      <rPr>
        <b/>
        <vertAlign val="superscript"/>
        <sz val="13"/>
        <rFont val="Times New Roman Cyr"/>
        <charset val="204"/>
      </rPr>
      <t>1)</t>
    </r>
    <r>
      <rPr>
        <b/>
        <sz val="13"/>
        <rFont val="Times New Roman Cyr"/>
        <family val="1"/>
        <charset val="204"/>
      </rPr>
      <t xml:space="preserve">      </t>
    </r>
  </si>
  <si>
    <t>1) По данным  Управления потребительского рынка и услуг Администрации города Норильска</t>
  </si>
  <si>
    <r>
      <t>Бытовые услуги населению:</t>
    </r>
    <r>
      <rPr>
        <b/>
        <vertAlign val="superscript"/>
        <sz val="13"/>
        <rFont val="Times New Roman Cyr"/>
        <charset val="204"/>
      </rPr>
      <t>1)</t>
    </r>
  </si>
  <si>
    <r>
      <t>Тарифы для населения на жилищно-коммунальное хозяйство</t>
    </r>
    <r>
      <rPr>
        <b/>
        <vertAlign val="superscript"/>
        <sz val="13"/>
        <rFont val="Times New Roman"/>
        <family val="1"/>
        <charset val="204"/>
      </rPr>
      <t>2),3)</t>
    </r>
  </si>
  <si>
    <t xml:space="preserve">2) По МО г. Норильск приведены данные Управления жилищно-коммунального хозяйства Администрации города </t>
  </si>
  <si>
    <t>от 372 до 2 728</t>
  </si>
  <si>
    <r>
      <t>Норильск</t>
    </r>
    <r>
      <rPr>
        <b/>
        <vertAlign val="superscript"/>
        <sz val="13"/>
        <rFont val="Times New Roman"/>
        <family val="1"/>
        <charset val="204"/>
      </rPr>
      <t>1)</t>
    </r>
  </si>
  <si>
    <r>
      <t>Красноярск</t>
    </r>
    <r>
      <rPr>
        <b/>
        <vertAlign val="superscript"/>
        <sz val="13"/>
        <rFont val="Times New Roman"/>
        <family val="1"/>
        <charset val="204"/>
      </rPr>
      <t>1)</t>
    </r>
  </si>
  <si>
    <r>
      <t>Красноярский край</t>
    </r>
    <r>
      <rPr>
        <b/>
        <vertAlign val="superscript"/>
        <sz val="13"/>
        <rFont val="Times New Roman"/>
        <family val="1"/>
        <charset val="204"/>
      </rPr>
      <t>1)</t>
    </r>
  </si>
  <si>
    <t>63,80 / 66,91</t>
  </si>
  <si>
    <t>72,08 / 75,56</t>
  </si>
  <si>
    <t>63,00 / 67,00</t>
  </si>
  <si>
    <t>71,00 / 75,00</t>
  </si>
  <si>
    <t>64,77 / 65,33</t>
  </si>
  <si>
    <t>73,30 / 73,85</t>
  </si>
  <si>
    <r>
      <t>МО город Норильск</t>
    </r>
    <r>
      <rPr>
        <b/>
        <vertAlign val="superscript"/>
        <sz val="13"/>
        <rFont val="Times New Roman"/>
        <family val="1"/>
        <charset val="204"/>
      </rPr>
      <t>1)</t>
    </r>
  </si>
  <si>
    <r>
      <t>Таймырский Долгано-Ненецкий муниципальный район</t>
    </r>
    <r>
      <rPr>
        <b/>
        <vertAlign val="superscript"/>
        <sz val="13"/>
        <rFont val="Times New Roman Cyr"/>
        <family val="1"/>
        <charset val="204"/>
      </rPr>
      <t>2)</t>
    </r>
  </si>
  <si>
    <t>Сеть учреждений</t>
  </si>
  <si>
    <t xml:space="preserve">         центр образования</t>
  </si>
  <si>
    <t xml:space="preserve"> - численность занимающихся</t>
  </si>
  <si>
    <t xml:space="preserve"> - КГКОУ «Норильский детский дом»</t>
  </si>
  <si>
    <t xml:space="preserve"> - Представительство НОЧУ ВО «Московский финансово-промышленный университет «Синергия»</t>
  </si>
  <si>
    <t xml:space="preserve"> - АНО «Учебный центр в городе Норильске» (является представителем ФГАОУ ВО «Тюменский государственный университет»</t>
  </si>
  <si>
    <t xml:space="preserve"> - МБУ «Музейно-выставочный комплекс "Музей Норильска" </t>
  </si>
  <si>
    <t xml:space="preserve">          дворец спорта («Арктика», «Ледовый д/с «Кайеркан»)</t>
  </si>
  <si>
    <t>1.9. МКУ "Управление муниципального закупок"</t>
  </si>
  <si>
    <r>
      <rPr>
        <b/>
        <sz val="12"/>
        <rFont val="Times New Roman"/>
        <family val="1"/>
        <charset val="204"/>
      </rPr>
      <t>(5)</t>
    </r>
    <r>
      <rPr>
        <sz val="12"/>
        <rFont val="Times New Roman"/>
        <family val="1"/>
        <charset val="204"/>
      </rPr>
      <t xml:space="preserve"> в конце 2018 года муниципальные бюджетные учреждения дополнительного образования «Детско-юношеские спортивные школы» реорганизованы в новый вид учреждений МБУ «Спортивные школы» </t>
    </r>
  </si>
  <si>
    <t>63,02 / 66,12</t>
  </si>
  <si>
    <t>70,84 / 74,31</t>
  </si>
  <si>
    <t>64,23 / 64,82</t>
  </si>
  <si>
    <t>72,24 / 72,86</t>
  </si>
  <si>
    <t>МО город Норильск</t>
  </si>
  <si>
    <r>
      <t>На 01.01.19 г.</t>
    </r>
    <r>
      <rPr>
        <b/>
        <vertAlign val="superscript"/>
        <sz val="13"/>
        <rFont val="Times New Roman Cyr"/>
        <charset val="204"/>
      </rPr>
      <t>1)</t>
    </r>
  </si>
  <si>
    <t>41,5 / 43</t>
  </si>
  <si>
    <t>2) Информация Таймырского Долгано-Ненецкого муниципального района (ежеквартальная)</t>
  </si>
  <si>
    <r>
      <t>Таймырский
Долгано-Ненецкий муницип. Район</t>
    </r>
    <r>
      <rPr>
        <b/>
        <vertAlign val="superscript"/>
        <sz val="13"/>
        <rFont val="Times New Roman Cyr"/>
        <charset val="204"/>
      </rPr>
      <t>1)</t>
    </r>
  </si>
  <si>
    <t>1) Ежеквартальная информация</t>
  </si>
  <si>
    <t>62,64 / 66,93</t>
  </si>
  <si>
    <t>70,20 / 74,89</t>
  </si>
  <si>
    <t>3) Расчетное значение, на основании данных Автономной некоммерческой организации «Информационно-издательский центр «Статистика Красноярского края» и данных территориального Агентства записи актов гражданского состояния Красноярского края</t>
  </si>
  <si>
    <t>Постоянное население - всего</t>
  </si>
  <si>
    <t>63,36 / 66,47</t>
  </si>
  <si>
    <t>70,90 / 74,37</t>
  </si>
  <si>
    <t>63,08 / 67,48</t>
  </si>
  <si>
    <t>70,24 / 75,11</t>
  </si>
  <si>
    <t>64,45 / 65,13</t>
  </si>
  <si>
    <t>72,16 / 72,82</t>
  </si>
  <si>
    <t>43,5 / 45,5</t>
  </si>
  <si>
    <t>46,5 / 49</t>
  </si>
  <si>
    <t>50,9 / 51</t>
  </si>
  <si>
    <t>51,7 / 52</t>
  </si>
  <si>
    <t>57,4 / 59</t>
  </si>
  <si>
    <t>На 01.07.2018 г.</t>
  </si>
  <si>
    <t>На 01.07.2019 г.</t>
  </si>
  <si>
    <t>На 01.07.18 г.</t>
  </si>
  <si>
    <t>На 01.07.19 г.</t>
  </si>
  <si>
    <t>2 кв. 2019</t>
  </si>
  <si>
    <t>Отклонение
 01.07.19 г./ 01.07.18 г., +, -</t>
  </si>
  <si>
    <r>
      <t>181 437</t>
    </r>
    <r>
      <rPr>
        <vertAlign val="superscript"/>
        <sz val="13"/>
        <rFont val="Times New Roman Cyr"/>
        <charset val="204"/>
      </rPr>
      <t>3)</t>
    </r>
  </si>
  <si>
    <t>Отклонение 
01.07.19 г./ 01.07.18 г, +, -</t>
  </si>
  <si>
    <t xml:space="preserve">На 01.07.19 г. </t>
  </si>
  <si>
    <r>
      <t>Таймырский Долгано-Ненецкий муниципальный район</t>
    </r>
    <r>
      <rPr>
        <b/>
        <vertAlign val="superscript"/>
        <sz val="13"/>
        <rFont val="Times New Roman Cyr"/>
        <charset val="204"/>
      </rPr>
      <t>2)</t>
    </r>
  </si>
  <si>
    <r>
      <t>182 152</t>
    </r>
    <r>
      <rPr>
        <vertAlign val="superscript"/>
        <sz val="13"/>
        <rFont val="Times New Roman Cyr"/>
        <charset val="204"/>
      </rPr>
      <t>3)</t>
    </r>
  </si>
  <si>
    <r>
      <t>1.1. Учреждения дошкольного образования, всего:</t>
    </r>
    <r>
      <rPr>
        <b/>
        <vertAlign val="superscript"/>
        <sz val="13"/>
        <color rgb="FF7030A0"/>
        <rFont val="Times New Roman"/>
        <family val="1"/>
        <charset val="204"/>
      </rPr>
      <t>1</t>
    </r>
  </si>
  <si>
    <t>5 074/29</t>
  </si>
  <si>
    <t>4 508/147</t>
  </si>
  <si>
    <r>
      <t xml:space="preserve"> - АНО «Учебный центр в городе Норильске» (является представителем БПОУ ОО «Омский авиационный колледж имени Н.Е.Жуковского»)</t>
    </r>
    <r>
      <rPr>
        <vertAlign val="superscript"/>
        <sz val="13"/>
        <color rgb="FFFF0000"/>
        <rFont val="Times New Roman"/>
        <family val="1"/>
        <charset val="204"/>
      </rPr>
      <t>2</t>
    </r>
  </si>
  <si>
    <r>
      <t xml:space="preserve"> - ГАОУ ВО «Ленинградский государственный университет им. А.С. Пушкина», заполярный филиал</t>
    </r>
    <r>
      <rPr>
        <vertAlign val="superscript"/>
        <sz val="13"/>
        <color rgb="FFFF0000"/>
        <rFont val="Times New Roman"/>
        <family val="1"/>
        <charset val="204"/>
      </rPr>
      <t>3</t>
    </r>
  </si>
  <si>
    <t xml:space="preserve"> - КГБУЗ «Норильская межрайонная больница №1»  (ж/о Оганер)</t>
  </si>
  <si>
    <t xml:space="preserve"> - КГАУЗ «Норильская городская стоматологическая поликлиника» (Центральный р-н)</t>
  </si>
  <si>
    <t>1.2. Культурно-досуговые центры, всего:</t>
  </si>
  <si>
    <t>1 743 / 37 192</t>
  </si>
  <si>
    <t>1 807 / 47 131</t>
  </si>
  <si>
    <r>
      <t xml:space="preserve"> - МБУ «Кинокомплекс «Родина»</t>
    </r>
    <r>
      <rPr>
        <vertAlign val="superscript"/>
        <sz val="13"/>
        <color rgb="FF7030A0"/>
        <rFont val="Times New Roman"/>
        <family val="1"/>
        <charset val="204"/>
      </rPr>
      <t>4</t>
    </r>
  </si>
  <si>
    <r>
      <t>1.2. Детские спортивные школы,  всего:</t>
    </r>
    <r>
      <rPr>
        <b/>
        <vertAlign val="superscript"/>
        <sz val="13"/>
        <color rgb="FF7030A0"/>
        <rFont val="Times New Roman"/>
        <family val="1"/>
        <charset val="204"/>
      </rPr>
      <t>5</t>
    </r>
  </si>
  <si>
    <r>
      <rPr>
        <b/>
        <sz val="12"/>
        <rFont val="Times New Roman"/>
        <family val="1"/>
        <charset val="204"/>
      </rPr>
      <t xml:space="preserve">(1) </t>
    </r>
    <r>
      <rPr>
        <sz val="12"/>
        <rFont val="Times New Roman"/>
        <family val="1"/>
        <charset val="204"/>
      </rPr>
      <t>в 2019 году произошла  реорганизация учреждений образования: 
- МБДОУ «Детский сад № 48 «Золотая рыбка» присоединено к МБДОУ «Детский сад № 68 «Ладушки»;
- МБДОУ «Детский сад № 31 «Малыш» присоединено к МБДОУ «Детский сад № 82 «Сказка».</t>
    </r>
  </si>
  <si>
    <r>
      <rPr>
        <b/>
        <sz val="12"/>
        <rFont val="Times New Roman"/>
        <family val="1"/>
        <charset val="204"/>
      </rPr>
      <t>(2)</t>
    </r>
    <r>
      <rPr>
        <sz val="12"/>
        <rFont val="Times New Roman"/>
        <family val="1"/>
        <charset val="204"/>
      </rPr>
      <t xml:space="preserve"> до июля 2017 года именовалась АНО «Учебный центр Санкт-Петербургского университета аэрокосмического приборостроения», с конца 2017 года является представительством двух организаций профессионального образования</t>
    </r>
  </si>
  <si>
    <r>
      <rPr>
        <b/>
        <sz val="12"/>
        <rFont val="Times New Roman"/>
        <family val="1"/>
        <charset val="204"/>
      </rPr>
      <t>(3)</t>
    </r>
    <r>
      <rPr>
        <sz val="12"/>
        <rFont val="Times New Roman"/>
        <family val="1"/>
        <charset val="204"/>
      </rPr>
      <t xml:space="preserve"> с 31.12.2018 филиал ГАОУ ВО «Ленинградский государственный университет им. А.С. Пушкина» прекратил деятельность на территории г.Норильска</t>
    </r>
  </si>
  <si>
    <r>
      <rPr>
        <b/>
        <sz val="12"/>
        <rFont val="Times New Roman"/>
        <family val="1"/>
        <charset val="204"/>
      </rPr>
      <t>(4)</t>
    </r>
    <r>
      <rPr>
        <sz val="12"/>
        <rFont val="Times New Roman"/>
        <family val="1"/>
        <charset val="204"/>
      </rPr>
      <t xml:space="preserve"> кинозал "Ретро", который располагался по адресу:г.Норильск, ул. Кирова, д.24, изъят у КК "Родина" согласно распоряжению Администрации города Норильска</t>
    </r>
  </si>
  <si>
    <t>Муниципальные учреждения по типам организационно-правовых форм 
(реализация федерального закона от  08.05.2010 №83-ФЗ)</t>
  </si>
  <si>
    <t>(ежеквартальная информация)</t>
  </si>
  <si>
    <t>Наименование</t>
  </si>
  <si>
    <t>Муниципальные учреждения всех типов</t>
  </si>
  <si>
    <t>из них</t>
  </si>
  <si>
    <t>бюджетные</t>
  </si>
  <si>
    <t>в том числе по отраслям:</t>
  </si>
  <si>
    <t>образование</t>
  </si>
  <si>
    <t>культура</t>
  </si>
  <si>
    <t>физическая культура и спорт</t>
  </si>
  <si>
    <t>молодежная политика</t>
  </si>
  <si>
    <t>социальная защита</t>
  </si>
  <si>
    <t>другие</t>
  </si>
  <si>
    <t>автономные</t>
  </si>
  <si>
    <t>ю</t>
  </si>
  <si>
    <t>казенные</t>
  </si>
  <si>
    <t xml:space="preserve">Примечание: </t>
  </si>
  <si>
    <r>
      <t xml:space="preserve">В рамках реализации федерального закона №83-ФЗ с 1 июля 2011 года все муниципальные учреждения переведены на новый тип (бюджетные, автономные и казенные). Из них:
</t>
    </r>
    <r>
      <rPr>
        <b/>
        <i/>
        <sz val="11"/>
        <color indexed="8"/>
        <rFont val="Times New Roman"/>
        <family val="1"/>
        <charset val="204"/>
      </rPr>
      <t>автономные:</t>
    </r>
    <r>
      <rPr>
        <sz val="11"/>
        <color indexed="8"/>
        <rFont val="Times New Roman"/>
        <family val="1"/>
        <charset val="204"/>
      </rPr>
      <t xml:space="preserve"> 
МАОУ «Гимназия №4», МАОУ «Гимназия №48», МАОУ ДОД «Дворец творчества детей и молодежи», МАОУ ДОД «Норильский центр безопасности движения», МАУ "ИЦ "Норильские новости";
</t>
    </r>
    <r>
      <rPr>
        <b/>
        <i/>
        <sz val="11"/>
        <color indexed="8"/>
        <rFont val="Times New Roman"/>
        <family val="1"/>
        <charset val="204"/>
      </rPr>
      <t>казенные:</t>
    </r>
    <r>
      <rPr>
        <sz val="11"/>
        <color indexed="8"/>
        <rFont val="Times New Roman"/>
        <family val="1"/>
        <charset val="204"/>
      </rPr>
      <t xml:space="preserve">
МКУ Централизованные бухгалтерии Управления общего и дошкольного образования, Управления по делам культуры и искусства, Управления по спорту, туризму и молодежной политике, МКУ "Управление по содержанию и строительству автомобильных дорог", МКУ "Норильский городской архив", МКУ "Служба спасения" </t>
    </r>
  </si>
  <si>
    <t>Создание новых учреждений и изменение типов существующих учреждений:</t>
  </si>
  <si>
    <t xml:space="preserve"> - в 2012 году изменена организационно-правовая форма детских садов №№45 и 81 с бюджетной на автономную;</t>
  </si>
  <si>
    <t xml:space="preserve"> - в сентябре 2013 года созданы и открыты три новых детских сада по типу автономных, строительство которых, осуществлялось в рамках 4-стороннего соглашения;</t>
  </si>
  <si>
    <t xml:space="preserve"> - в сентябре 2013 года создано муниципальное бюджетное учреждение «Центр семьи Норильский» взамен ликвидированного краевого государственного бюджетного учреждения социального обслуживания «Центр социальной помощи семье и детям «Норильский» с передачей государственных полномочий на муниципальный уровень.</t>
  </si>
  <si>
    <r>
      <t xml:space="preserve"> </t>
    </r>
    <r>
      <rPr>
        <sz val="11"/>
        <color theme="1"/>
        <rFont val="Times New Roman"/>
        <family val="1"/>
        <charset val="204"/>
      </rPr>
      <t>- с 01 января 2014 года 10 муниципальных учреждений здравоохранения переданы в краевое подчинение с установлением статуса краевых государственных бюджетных учреждений здравоохранения (КГБУЗ)</t>
    </r>
  </si>
  <si>
    <r>
      <t xml:space="preserve"> </t>
    </r>
    <r>
      <rPr>
        <sz val="11"/>
        <color theme="1"/>
        <rFont val="Times New Roman"/>
        <family val="1"/>
        <charset val="204"/>
      </rPr>
      <t>- в 2014 году проведена реорганизация МБУ «Молодежный центр» путем присоединения к нему МБМДУ «Молодежный центр» (р-н Кайеркан), в результате чего количество бюджетных учреждений снизилось на 1 ед., кроме того с 24 сентября 2014 года функции по реализации молодежной политики на территории переданы из Управления по спорту и туризму Администрации города Норильска во вновь созданное Управление по молодежной политике и взаимодействию с общественными объединениями Администрации города Норильска, на основании распоряжения Администрации города Норильска № 5367 от 17.10.2014 МБУ «Молодежный центр» с филиалами в районах Талнах и Кайеркан определено, как подведомственное учреждение вновь созданного Управления</t>
    </r>
  </si>
  <si>
    <t xml:space="preserve"> - в 2015 году произошли следующие изменения:
1. Изменена организационно-правовая форма Управления капитальных ремонтов и строительства с муниципального учреждения Администрации города Норильска на муниципальное казенное учреждение
2. Реорганизовано МБОУ ДОД «Норильская детская школа искусств» путем присоединения к нему МБОУ ДОД «НДТШ «Артистенок»
3. МБУ «Дом физической культуры» и МБУ «Спортивный зал «Геркулес» реорганизованы путем присоединения к МБУ «Дом спорта «БОКМО»
4. МБУ «Спортивный зал «Горняк», МБУ «Спортивно-оздоровительный центр «Восток» и МБУ «Крытый каток «Умка» реорганизованы путем присоединения к МБУ «Спортивный комплекс «Талнах»
5. МБУ «Ледовый Дворец спорта» района Кайеркан присоединено к МБУ «Спортивный комплекс «Кайеркан»
6. МБУ «Плавательный бассейн города Норильска» и МБУ «Крытый каток «Льдинка» реорганизованы путем присоединения к МБУ «Дворец спорта «Арктика»
7.  Реорганизовано МБОУ «СОШ №13» путем присоединения к нему МБОУ «СОШ №18»
8.  Реорганизовано МБОУ «СОШ №1» путем присоединения к нему МБОУ «Лицей №1»</t>
  </si>
  <si>
    <t xml:space="preserve"> - в 2016 году произошли следующие изменения:
1. Изменена организационно-правовая форма Управления муниципального заказа с муниципального учреждения Администрации города Норильска на муниципальное казенное учреждение "Управление муниципальных закупок"
2. Реорганизовано МБУ «Норильская художественная галерея» путем присоединения к МБУ «Музей истории освоения и развития НПР». Впоследствии учреждение переименовано в МБУ «Музейно-выставочный комплекс «Музей Норильска»
3. МКУ «Централизованная бухгалтерия учреждений общего и дошкольного образования» переименовано в МКУ «Обеспечивающий комплекс учреждений общего и дошкольного образования»
4. МКУ «Централизованная бухгалтерия учреждений по делам культуры и искусства» переименовано в МКУ «Обеспечивающий комплекс учреждений культуры»
5. МКУ «Централизованная бухгалтерия учреждений по спорту и туризму» переименовано в МКУ «Обеспечивающий комплекс учреждений спорта»
6. Реорганизовано МБОУ «Центр образования №1» путем присоединения к МБОУ «СОШ №8»
7. Реорганизовано МБОУ «Центр образования №2» путем присоединения к МБОУ «СОШ №27»
8. Реорганизовано МБОУ «Центр образования №3» путем присоединения к МБОУ «СОШ №32»</t>
  </si>
  <si>
    <t>В 2018 году произошла  реорганизация учреждений: 
- МАДОУ «Детский сад №2 «Умка» в форме присоединения к нему МБДОУ «Детский сад №50 «Огонек» (январь 2018 года)
- МАДОУ «Детский сад №5 «Норильчонок» в форме присоединения к нему МБДОУ «Детский сад №49 «Белочка» (январь 2018 года)
- МБУК «Городской центр культуры» в форме присоединения к нему МБУК «Дом культуры «Энергия» (февраль 2018 года)</t>
  </si>
  <si>
    <t>- в конце 2018 года муниципальные бюджетные учреждения дополнительного образования «Детско-юношеские спортивные школы» реорганизованы в новый вид учреждений МБУ «Спортивные школы»</t>
  </si>
  <si>
    <t>В 2019 году произошла  реорганизация учреждений: 
- МБДОУ «Детский сад № 48 «Золотая рыбка» присоединено к МБДОУ «Детский сад № 68 «Ладушки»;
- МБДОУ «Детский сад № 31 «Малыш» присоединено к МБДОУ «Детский сад № 82 «Сказка».</t>
  </si>
  <si>
    <t>Июнь 2018</t>
  </si>
  <si>
    <t>Отклонение
июнь 2019 / июнь 2018</t>
  </si>
  <si>
    <t>Июнь
2018</t>
  </si>
  <si>
    <t>Июнь
2019</t>
  </si>
  <si>
    <t>На 
01.07.18 г.</t>
  </si>
  <si>
    <t>На 
01.07.19 г.</t>
  </si>
  <si>
    <t>Отклонение                                    01.07.19 г. / 01.07.18 г.</t>
  </si>
  <si>
    <t>Отклонение 
01.07.19 / 01.07.18, 
+, -</t>
  </si>
  <si>
    <t>За июнь 2019 г.</t>
  </si>
  <si>
    <t>За июнь 2018 г.</t>
  </si>
  <si>
    <t>Мука пшеничная (в/с)</t>
  </si>
  <si>
    <t>Хлеб пшеничный из муки 1 сорта</t>
  </si>
  <si>
    <t>Хлеб ржано-пшеничный</t>
  </si>
  <si>
    <t xml:space="preserve">Макаронные изделия </t>
  </si>
  <si>
    <t>Крупа рис</t>
  </si>
  <si>
    <t>Крупа гречневая</t>
  </si>
  <si>
    <t xml:space="preserve">Картофель </t>
  </si>
  <si>
    <t xml:space="preserve">Капуста белокочанная </t>
  </si>
  <si>
    <t xml:space="preserve">Лук репчатый </t>
  </si>
  <si>
    <t>Огурцы свежие</t>
  </si>
  <si>
    <t>Помидоры свежие</t>
  </si>
  <si>
    <t>Яблоки свежие</t>
  </si>
  <si>
    <t>Груши свежие</t>
  </si>
  <si>
    <t>Бананы свежие</t>
  </si>
  <si>
    <t>Апельсины свежие</t>
  </si>
  <si>
    <t>Говядина б/к</t>
  </si>
  <si>
    <t>Говядина н/к</t>
  </si>
  <si>
    <t>Свинина н/к</t>
  </si>
  <si>
    <t>Свинина б/к</t>
  </si>
  <si>
    <t>Куры тушками</t>
  </si>
  <si>
    <t>Яйцо куриное</t>
  </si>
  <si>
    <t>Молоко 2,5-3,2%</t>
  </si>
  <si>
    <t>Кефир</t>
  </si>
  <si>
    <t>Сметана 20 %</t>
  </si>
  <si>
    <t>Сыр твердый</t>
  </si>
  <si>
    <t>Масло животное</t>
  </si>
  <si>
    <t>Масло растительное</t>
  </si>
  <si>
    <t>Пиво (отечественное)</t>
  </si>
  <si>
    <t>Водка</t>
  </si>
  <si>
    <t>Помывка в бане (в общем зале – 2 часа)</t>
  </si>
  <si>
    <t>Стрижка модельная женская (в стоимость не включены мытье, сушка феном)</t>
  </si>
  <si>
    <t>Стрижка модельная мужская (в стоимость  не включены мытье и сушка феном)</t>
  </si>
  <si>
    <t>Пошив мужских брюк (без стоимости усложняющих элементов)</t>
  </si>
  <si>
    <t>Пошив легкого платья (без стоимости усложняющих элементов и фурнитуры)</t>
  </si>
  <si>
    <t>Ремонт женской обуви (металлические  набойки) с учетом НДС</t>
  </si>
  <si>
    <t>Ремонт женской обуви (полиуретановые набойки) с учетом НДС</t>
  </si>
  <si>
    <t>Химчистка мужского костюма (двойка)</t>
  </si>
  <si>
    <t>Усредненный ремонт импортного цветного  телевизора (без стоимости запчастей), с учетом НДС</t>
  </si>
  <si>
    <t>Ремонт холодильника без стоимости деталей (замена холод. агрегата)</t>
  </si>
  <si>
    <t xml:space="preserve">Стирка и глажение 1 кг  белья для населения                   </t>
  </si>
  <si>
    <t>Отправка телеграмм по России (15 слов) с учетом  тарифного сбора</t>
  </si>
  <si>
    <t>1 день проживания на 1 - го человека в санатории "Заполярье"</t>
  </si>
  <si>
    <t>Дома отдыха и пансионаты города Сочи 
(1 день пребыв.)</t>
  </si>
  <si>
    <t>Плавательный бассейн, расценка за 1 занятие
(по абонементу)</t>
  </si>
  <si>
    <t>Изготовление фотоснимков для паспорта
(6 шт.)</t>
  </si>
  <si>
    <t>Предоставление разговора по автоматической междугородной телефонной связи на расстоянии 601-1200 км  в рабочее время
(1 мин)</t>
  </si>
  <si>
    <t>Предоставление разговора по автоматической  междугородной телефонной  связи на расстоянии 1201-3000 км в рабочее время
(1 мин).</t>
  </si>
  <si>
    <t>0,4 п.п.</t>
  </si>
  <si>
    <t>Средние цены в городах РФ и МО г. Норильск на 01.07.2019 г.</t>
  </si>
  <si>
    <t>На 01.07.16 г.</t>
  </si>
  <si>
    <t>На 01.07.17 г.</t>
  </si>
  <si>
    <t>45 / 47</t>
  </si>
  <si>
    <t>49 / 49,2</t>
  </si>
  <si>
    <t>Итого 
за 6 месяцев</t>
  </si>
  <si>
    <t>Динамика индекса потребительских цен по Российской Федерации (отчетный месяц к предыдущему), %</t>
  </si>
  <si>
    <t>Динамика индекса потребительских цен по Красноярскому краю (отчетный месяц к предыдущему), %</t>
  </si>
  <si>
    <t>Красноярский край в % к декабрю предыдущего года (все товары и услуги)</t>
  </si>
  <si>
    <t>РФ в % к декабрю предыдущего года (все товары и услуги)</t>
  </si>
  <si>
    <t>71,97 / 72,66</t>
  </si>
  <si>
    <t>70,30 /75,02</t>
  </si>
  <si>
    <t>70,71 / 74,19</t>
  </si>
  <si>
    <t>63,78 / 64,43</t>
  </si>
  <si>
    <t>62,45 / 66,80</t>
  </si>
  <si>
    <t>62,57 / 65,68</t>
  </si>
  <si>
    <t>3 кв. 2019</t>
  </si>
  <si>
    <r>
      <t>Справочно: ЗФ ПАО "ГМК "Норильский никель"</t>
    </r>
    <r>
      <rPr>
        <i/>
        <vertAlign val="superscript"/>
        <sz val="13"/>
        <rFont val="Times New Roman Cyr"/>
        <charset val="204"/>
      </rPr>
      <t>2)</t>
    </r>
  </si>
  <si>
    <t>Справочно: Данные по среднесписочной численности работников по полному кругу организаций и предприятий направляются органами статистики 1 раз в год в рамках формирования прогноза СЭР территории. Оценка этого показателя за 2018 г. составила 93 466 чел. и рассчитывается как сумма среднесписочной численности работников занятых в крупных и средних организациях - 79 366 чел. (по форме Красноярскстата в среднем за период 2018 г.) и численности работников СМП которая составила - 14 100 чел.</t>
  </si>
  <si>
    <r>
      <t>44 / 50</t>
    </r>
    <r>
      <rPr>
        <vertAlign val="superscript"/>
        <sz val="13"/>
        <rFont val="Times New Roman Cyr"/>
        <charset val="204"/>
      </rPr>
      <t>3)</t>
    </r>
  </si>
  <si>
    <t>110 / 125</t>
  </si>
  <si>
    <r>
      <t xml:space="preserve">Себестоимость  на содержание 1-го ребенка в ДДУ </t>
    </r>
    <r>
      <rPr>
        <vertAlign val="superscript"/>
        <sz val="13"/>
        <rFont val="Times New Roman Cyr"/>
        <charset val="204"/>
      </rPr>
      <t>4)</t>
    </r>
    <r>
      <rPr>
        <sz val="13"/>
        <rFont val="Times New Roman Cyr"/>
        <family val="1"/>
        <charset val="204"/>
      </rPr>
      <t xml:space="preserve"> </t>
    </r>
  </si>
  <si>
    <t xml:space="preserve">4) Снижение показателя в отчетном периоде относительно сопоставимого периода прошлого года обусловлено тем, что расчет себестоимости на 01.06.2018 года был произведен без вычета суммы резерва предстоящих расходов на оплату отпусков </t>
  </si>
  <si>
    <t>Стоимость проезда в городском общественном транспорте (автобус) по маршрутам в черте районов: Центральный; Кайеркан; Талнах</t>
  </si>
  <si>
    <t>Стоимость проезда в городском общественном транспорте (автобус) по межрайонным маршрутам</t>
  </si>
  <si>
    <t>3) Муниципальный / коммерческий (частный) общественный транспорт</t>
  </si>
  <si>
    <t>Справочно: средняя стоимость 1 проезда в городском общественном транспорте (автобус) в г. Красноярск - 25,8 руб., в Красноярском крае - 23,2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</si>
</sst>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72" formatCode="[$-F800]dddd\,\ mmmm\ dd\,\ yyyy"/>
    <numFmt numFmtId="173" formatCode="0.00000"/>
    <numFmt numFmtId="177" formatCode="0.000"/>
    <numFmt numFmtId="178" formatCode="0.000000"/>
  </numFmts>
  <fonts count="17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3.5"/>
      <name val="Times New Roman Cyr"/>
      <charset val="204"/>
    </font>
    <font>
      <sz val="11"/>
      <name val="Times New Roman Cyr"/>
      <charset val="204"/>
    </font>
    <font>
      <sz val="20"/>
      <name val="Times New Roman CYR"/>
      <family val="1"/>
      <charset val="204"/>
    </font>
    <font>
      <sz val="9"/>
      <name val="Times New Roman CYR"/>
      <family val="1"/>
      <charset val="204"/>
    </font>
    <font>
      <b/>
      <i/>
      <sz val="13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FA7D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1"/>
      <color rgb="FF3F3F76"/>
      <name val="Calibri"/>
      <family val="2"/>
      <charset val="204"/>
    </font>
    <font>
      <sz val="13"/>
      <color rgb="FFFF0000"/>
      <name val="Times New Roman"/>
      <family val="1"/>
      <charset val="204"/>
    </font>
    <font>
      <b/>
      <sz val="14"/>
      <color rgb="FFFF0000"/>
      <name val="Arial Cyr"/>
      <charset val="204"/>
    </font>
    <font>
      <b/>
      <sz val="16"/>
      <color rgb="FFC00000"/>
      <name val="Times New Roman CYR"/>
      <charset val="204"/>
    </font>
    <font>
      <b/>
      <sz val="20"/>
      <color rgb="FFC00000"/>
      <name val="Times New Roman CYR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vertAlign val="superscript"/>
      <sz val="16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sz val="13"/>
      <name val="Arial Cyr"/>
      <charset val="204"/>
    </font>
    <font>
      <b/>
      <sz val="13"/>
      <color indexed="8"/>
      <name val="Times New Roman Cyr"/>
      <family val="1"/>
      <charset val="204"/>
    </font>
    <font>
      <b/>
      <vertAlign val="superscript"/>
      <sz val="13"/>
      <name val="Times New Roman Cyr"/>
      <family val="1"/>
      <charset val="204"/>
    </font>
    <font>
      <b/>
      <i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30"/>
      <color rgb="FFFF0000"/>
      <name val="Times New Roman Cyr"/>
      <charset val="204"/>
    </font>
    <font>
      <b/>
      <sz val="13"/>
      <color theme="1"/>
      <name val="Times New Roman"/>
      <family val="1"/>
      <charset val="204"/>
    </font>
    <font>
      <b/>
      <sz val="18"/>
      <color rgb="FFFF0000"/>
      <name val="Times New Roman CYR"/>
      <charset val="204"/>
    </font>
    <font>
      <b/>
      <sz val="18"/>
      <color rgb="FFC00000"/>
      <name val="Times New Roman CYR"/>
      <charset val="204"/>
    </font>
    <font>
      <sz val="10"/>
      <color rgb="FFC00000"/>
      <name val="Times New Roman CYR"/>
      <charset val="204"/>
    </font>
    <font>
      <b/>
      <sz val="13"/>
      <color rgb="FFFF0000"/>
      <name val="Times New Roman Cyr"/>
      <charset val="204"/>
    </font>
    <font>
      <b/>
      <sz val="13"/>
      <color indexed="8"/>
      <name val="Times New Roman Cyr"/>
      <charset val="204"/>
    </font>
    <font>
      <sz val="10"/>
      <name val="Courier New Cyr"/>
      <charset val="204"/>
    </font>
    <font>
      <sz val="11"/>
      <color theme="1"/>
      <name val="Times New Roman"/>
      <family val="2"/>
      <charset val="204"/>
    </font>
    <font>
      <b/>
      <sz val="16"/>
      <color rgb="FFFF000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b/>
      <sz val="13"/>
      <color rgb="FF7030A0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sz val="13"/>
      <color rgb="FF0070C0"/>
      <name val="Times New Roman"/>
      <family val="1"/>
      <charset val="204"/>
    </font>
    <font>
      <sz val="13"/>
      <color rgb="FF00B05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i/>
      <sz val="10"/>
      <color rgb="FFFF0000"/>
      <name val="Times New Roman Cyr"/>
      <charset val="204"/>
    </font>
    <font>
      <vertAlign val="superscript"/>
      <sz val="13"/>
      <color rgb="FFFF0000"/>
      <name val="Times New Roman"/>
      <family val="1"/>
      <charset val="204"/>
    </font>
    <font>
      <i/>
      <vertAlign val="superscript"/>
      <sz val="13"/>
      <name val="Times New Roman Cyr"/>
      <charset val="204"/>
    </font>
    <font>
      <sz val="13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vertAlign val="superscript"/>
      <sz val="13"/>
      <color rgb="FF7030A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vertAlign val="superscript"/>
      <sz val="13"/>
      <color rgb="FF7030A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6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  <font>
      <b/>
      <sz val="13"/>
      <color theme="0" tint="-0.34998626667073579"/>
      <name val="Times New Roman"/>
      <family val="1"/>
      <charset val="204"/>
    </font>
    <font>
      <sz val="13"/>
      <color theme="0" tint="-0.34998626667073579"/>
      <name val="Times New Roman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6FEC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54">
    <xf numFmtId="0" fontId="0" fillId="0" borderId="0"/>
    <xf numFmtId="164" fontId="49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48" fillId="0" borderId="0"/>
    <xf numFmtId="0" fontId="49" fillId="0" borderId="0"/>
    <xf numFmtId="9" fontId="49" fillId="0" borderId="0" applyFont="0" applyFill="0" applyBorder="0" applyAlignment="0" applyProtection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3" fillId="0" borderId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6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4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4" fillId="26" borderId="0" applyNumberFormat="0" applyBorder="0" applyAlignment="0" applyProtection="0"/>
    <xf numFmtId="0" fontId="104" fillId="27" borderId="0" applyNumberFormat="0" applyBorder="0" applyAlignment="0" applyProtection="0"/>
    <xf numFmtId="0" fontId="104" fillId="28" borderId="0" applyNumberFormat="0" applyBorder="0" applyAlignment="0" applyProtection="0"/>
    <xf numFmtId="0" fontId="119" fillId="29" borderId="79" applyNumberFormat="0" applyAlignment="0" applyProtection="0"/>
    <xf numFmtId="0" fontId="118" fillId="30" borderId="80" applyNumberFormat="0" applyAlignment="0" applyProtection="0"/>
    <xf numFmtId="0" fontId="117" fillId="30" borderId="79" applyNumberForma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116" fillId="0" borderId="77" applyNumberFormat="0" applyFill="0" applyAlignment="0" applyProtection="0"/>
    <xf numFmtId="0" fontId="115" fillId="0" borderId="85" applyNumberFormat="0" applyFill="0" applyAlignment="0" applyProtection="0"/>
    <xf numFmtId="0" fontId="114" fillId="0" borderId="78" applyNumberFormat="0" applyFill="0" applyAlignment="0" applyProtection="0"/>
    <xf numFmtId="0" fontId="114" fillId="0" borderId="0" applyNumberFormat="0" applyFill="0" applyBorder="0" applyAlignment="0" applyProtection="0"/>
    <xf numFmtId="0" fontId="105" fillId="0" borderId="84" applyNumberFormat="0" applyFill="0" applyAlignment="0" applyProtection="0"/>
    <xf numFmtId="0" fontId="106" fillId="31" borderId="82" applyNumberFormat="0" applyAlignment="0" applyProtection="0"/>
    <xf numFmtId="0" fontId="113" fillId="0" borderId="0" applyNumberFormat="0" applyFill="0" applyBorder="0" applyAlignment="0" applyProtection="0"/>
    <xf numFmtId="0" fontId="112" fillId="32" borderId="0" applyNumberFormat="0" applyBorder="0" applyAlignment="0" applyProtection="0"/>
    <xf numFmtId="0" fontId="111" fillId="33" borderId="0" applyNumberFormat="0" applyBorder="0" applyAlignment="0" applyProtection="0"/>
    <xf numFmtId="0" fontId="110" fillId="0" borderId="0" applyNumberFormat="0" applyFill="0" applyBorder="0" applyAlignment="0" applyProtection="0"/>
    <xf numFmtId="0" fontId="49" fillId="34" borderId="83" applyNumberFormat="0" applyFont="0" applyAlignment="0" applyProtection="0"/>
    <xf numFmtId="9" fontId="49" fillId="0" borderId="0" applyFont="0" applyFill="0" applyBorder="0" applyAlignment="0" applyProtection="0"/>
    <xf numFmtId="0" fontId="109" fillId="0" borderId="81" applyNumberFormat="0" applyFill="0" applyAlignment="0" applyProtection="0"/>
    <xf numFmtId="0" fontId="107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108" fillId="35" borderId="0" applyNumberFormat="0" applyBorder="0" applyAlignment="0" applyProtection="0"/>
    <xf numFmtId="0" fontId="49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125" fillId="0" borderId="0"/>
    <xf numFmtId="0" fontId="19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49" fillId="0" borderId="0"/>
    <xf numFmtId="0" fontId="49" fillId="0" borderId="0"/>
    <xf numFmtId="44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42" fillId="0" borderId="0"/>
    <xf numFmtId="0" fontId="49" fillId="0" borderId="0"/>
    <xf numFmtId="0" fontId="49" fillId="0" borderId="0"/>
    <xf numFmtId="0" fontId="142" fillId="0" borderId="0"/>
    <xf numFmtId="0" fontId="142" fillId="0" borderId="0"/>
    <xf numFmtId="0" fontId="49" fillId="0" borderId="0"/>
    <xf numFmtId="0" fontId="142" fillId="0" borderId="0"/>
    <xf numFmtId="0" fontId="49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49" fillId="0" borderId="0"/>
    <xf numFmtId="0" fontId="49" fillId="0" borderId="0"/>
    <xf numFmtId="0" fontId="14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42" fillId="0" borderId="0"/>
    <xf numFmtId="0" fontId="142" fillId="0" borderId="0"/>
    <xf numFmtId="0" fontId="49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49" fillId="0" borderId="0"/>
    <xf numFmtId="0" fontId="49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4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49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9" fillId="0" borderId="0"/>
    <xf numFmtId="0" fontId="49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4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43" fillId="0" borderId="0"/>
    <xf numFmtId="0" fontId="49" fillId="0" borderId="0"/>
    <xf numFmtId="0" fontId="11" fillId="0" borderId="0"/>
    <xf numFmtId="0" fontId="11" fillId="0" borderId="0"/>
    <xf numFmtId="0" fontId="49" fillId="0" borderId="0"/>
    <xf numFmtId="0" fontId="14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14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4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0" fillId="0" borderId="0"/>
    <xf numFmtId="44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4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162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231">
    <xf numFmtId="0" fontId="0" fillId="0" borderId="0" xfId="0"/>
    <xf numFmtId="166" fontId="55" fillId="0" borderId="0" xfId="0" applyNumberFormat="1" applyFont="1" applyFill="1" applyBorder="1" applyAlignment="1">
      <alignment horizontal="center" vertical="center"/>
    </xf>
    <xf numFmtId="166" fontId="55" fillId="0" borderId="0" xfId="0" applyNumberFormat="1" applyFont="1" applyFill="1" applyBorder="1" applyAlignment="1">
      <alignment horizontal="center"/>
    </xf>
    <xf numFmtId="0" fontId="50" fillId="0" borderId="0" xfId="0" applyFont="1" applyFill="1" applyBorder="1"/>
    <xf numFmtId="0" fontId="55" fillId="0" borderId="0" xfId="0" applyFont="1" applyFill="1" applyBorder="1"/>
    <xf numFmtId="0" fontId="55" fillId="0" borderId="0" xfId="0" applyFont="1" applyFill="1"/>
    <xf numFmtId="0" fontId="51" fillId="0" borderId="0" xfId="0" applyFont="1" applyFill="1"/>
    <xf numFmtId="167" fontId="50" fillId="0" borderId="0" xfId="0" applyNumberFormat="1" applyFont="1" applyFill="1"/>
    <xf numFmtId="0" fontId="58" fillId="0" borderId="0" xfId="0" applyFont="1" applyFill="1"/>
    <xf numFmtId="0" fontId="50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51" fillId="0" borderId="0" xfId="0" applyFont="1" applyFill="1" applyBorder="1" applyAlignment="1">
      <alignment horizontal="center"/>
    </xf>
    <xf numFmtId="0" fontId="74" fillId="0" borderId="0" xfId="0" applyFont="1" applyFill="1" applyBorder="1"/>
    <xf numFmtId="0" fontId="55" fillId="0" borderId="0" xfId="0" applyFont="1" applyFill="1" applyAlignment="1">
      <alignment wrapText="1"/>
    </xf>
    <xf numFmtId="0" fontId="72" fillId="0" borderId="0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center" vertical="top" wrapText="1"/>
    </xf>
    <xf numFmtId="0" fontId="76" fillId="0" borderId="0" xfId="0" applyFont="1" applyFill="1" applyBorder="1" applyAlignment="1">
      <alignment horizontal="center" wrapText="1"/>
    </xf>
    <xf numFmtId="0" fontId="75" fillId="0" borderId="0" xfId="0" applyFont="1" applyFill="1" applyBorder="1" applyAlignment="1">
      <alignment wrapText="1"/>
    </xf>
    <xf numFmtId="0" fontId="51" fillId="0" borderId="0" xfId="0" applyFont="1" applyFill="1" applyBorder="1"/>
    <xf numFmtId="0" fontId="73" fillId="0" borderId="0" xfId="0" applyFont="1" applyFill="1" applyBorder="1" applyAlignment="1">
      <alignment vertical="top" wrapText="1"/>
    </xf>
    <xf numFmtId="2" fontId="50" fillId="0" borderId="0" xfId="0" applyNumberFormat="1" applyFont="1" applyFill="1"/>
    <xf numFmtId="1" fontId="50" fillId="0" borderId="0" xfId="0" applyNumberFormat="1" applyFont="1" applyFill="1"/>
    <xf numFmtId="49" fontId="50" fillId="0" borderId="0" xfId="0" applyNumberFormat="1" applyFont="1" applyFill="1" applyAlignment="1">
      <alignment horizontal="center"/>
    </xf>
    <xf numFmtId="0" fontId="55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vertical="center" wrapText="1"/>
    </xf>
    <xf numFmtId="166" fontId="50" fillId="0" borderId="0" xfId="0" applyNumberFormat="1" applyFont="1" applyFill="1"/>
    <xf numFmtId="0" fontId="50" fillId="0" borderId="0" xfId="0" applyFont="1" applyFill="1" applyBorder="1" applyAlignment="1">
      <alignment vertical="center"/>
    </xf>
    <xf numFmtId="0" fontId="75" fillId="0" borderId="0" xfId="0" applyFont="1" applyFill="1" applyBorder="1"/>
    <xf numFmtId="3" fontId="50" fillId="0" borderId="0" xfId="0" applyNumberFormat="1" applyFont="1" applyFill="1"/>
    <xf numFmtId="0" fontId="88" fillId="0" borderId="0" xfId="0" applyFont="1" applyFill="1"/>
    <xf numFmtId="167" fontId="51" fillId="0" borderId="0" xfId="0" applyNumberFormat="1" applyFont="1" applyFill="1" applyBorder="1" applyAlignment="1">
      <alignment horizontal="center"/>
    </xf>
    <xf numFmtId="0" fontId="51" fillId="0" borderId="0" xfId="0" applyFont="1" applyFill="1" applyBorder="1" applyAlignment="1"/>
    <xf numFmtId="0" fontId="75" fillId="0" borderId="0" xfId="0" applyFont="1" applyFill="1" applyBorder="1" applyAlignment="1">
      <alignment vertical="top" wrapText="1"/>
    </xf>
    <xf numFmtId="0" fontId="76" fillId="0" borderId="0" xfId="0" applyFont="1" applyFill="1" applyBorder="1" applyAlignment="1">
      <alignment vertical="top" wrapText="1"/>
    </xf>
    <xf numFmtId="0" fontId="77" fillId="0" borderId="0" xfId="0" applyFont="1" applyFill="1" applyBorder="1"/>
    <xf numFmtId="0" fontId="78" fillId="0" borderId="0" xfId="0" applyFont="1" applyFill="1" applyBorder="1" applyAlignment="1">
      <alignment horizontal="right"/>
    </xf>
    <xf numFmtId="0" fontId="79" fillId="0" borderId="0" xfId="0" applyFont="1" applyFill="1" applyBorder="1" applyAlignment="1">
      <alignment horizontal="justify"/>
    </xf>
    <xf numFmtId="0" fontId="74" fillId="0" borderId="0" xfId="0" applyFont="1" applyFill="1"/>
    <xf numFmtId="0" fontId="63" fillId="0" borderId="0" xfId="0" applyFont="1" applyFill="1" applyAlignment="1"/>
    <xf numFmtId="4" fontId="50" fillId="0" borderId="0" xfId="0" applyNumberFormat="1" applyFont="1" applyFill="1"/>
    <xf numFmtId="0" fontId="62" fillId="0" borderId="0" xfId="0" applyFont="1" applyFill="1" applyBorder="1" applyAlignment="1">
      <alignment horizontal="center"/>
    </xf>
    <xf numFmtId="2" fontId="59" fillId="0" borderId="0" xfId="0" applyNumberFormat="1" applyFont="1" applyFill="1" applyAlignment="1">
      <alignment horizontal="center"/>
    </xf>
    <xf numFmtId="3" fontId="55" fillId="0" borderId="0" xfId="0" applyNumberFormat="1" applyFont="1" applyFill="1" applyBorder="1" applyAlignment="1">
      <alignment horizontal="center"/>
    </xf>
    <xf numFmtId="0" fontId="100" fillId="0" borderId="0" xfId="0" applyFont="1" applyFill="1" applyBorder="1" applyAlignment="1">
      <alignment horizontal="center"/>
    </xf>
    <xf numFmtId="4" fontId="55" fillId="0" borderId="0" xfId="0" applyNumberFormat="1" applyFont="1" applyFill="1" applyBorder="1" applyAlignment="1">
      <alignment horizontal="center" vertical="center"/>
    </xf>
    <xf numFmtId="2" fontId="59" fillId="0" borderId="0" xfId="0" applyNumberFormat="1" applyFont="1" applyFill="1" applyAlignment="1"/>
    <xf numFmtId="0" fontId="55" fillId="0" borderId="0" xfId="0" applyFont="1" applyFill="1" applyBorder="1" applyAlignment="1">
      <alignment vertical="center"/>
    </xf>
    <xf numFmtId="3" fontId="50" fillId="0" borderId="0" xfId="0" applyNumberFormat="1" applyFont="1" applyFill="1" applyBorder="1"/>
    <xf numFmtId="0" fontId="62" fillId="0" borderId="0" xfId="0" applyFont="1" applyFill="1" applyBorder="1" applyAlignment="1"/>
    <xf numFmtId="1" fontId="97" fillId="0" borderId="0" xfId="0" applyNumberFormat="1" applyFont="1" applyFill="1"/>
    <xf numFmtId="0" fontId="97" fillId="0" borderId="0" xfId="0" applyFont="1" applyFill="1"/>
    <xf numFmtId="4" fontId="97" fillId="0" borderId="0" xfId="0" applyNumberFormat="1" applyFont="1" applyFill="1"/>
    <xf numFmtId="0" fontId="52" fillId="0" borderId="0" xfId="0" applyFont="1" applyFill="1" applyBorder="1" applyAlignment="1">
      <alignment horizontal="center" vertical="center" wrapText="1"/>
    </xf>
    <xf numFmtId="2" fontId="70" fillId="0" borderId="0" xfId="0" applyNumberFormat="1" applyFont="1" applyFill="1" applyBorder="1" applyAlignment="1">
      <alignment horizontal="center" vertical="center"/>
    </xf>
    <xf numFmtId="167" fontId="50" fillId="0" borderId="0" xfId="0" applyNumberFormat="1" applyFont="1" applyFill="1" applyBorder="1"/>
    <xf numFmtId="0" fontId="50" fillId="0" borderId="0" xfId="0" applyFont="1" applyFill="1"/>
    <xf numFmtId="0" fontId="51" fillId="0" borderId="0" xfId="0" applyFont="1" applyFill="1" applyAlignment="1">
      <alignment horizontal="center"/>
    </xf>
    <xf numFmtId="0" fontId="74" fillId="0" borderId="0" xfId="0" applyFont="1" applyFill="1" applyBorder="1"/>
    <xf numFmtId="0" fontId="50" fillId="0" borderId="0" xfId="0" applyFont="1" applyFill="1" applyAlignment="1">
      <alignment horizontal="center" vertical="center"/>
    </xf>
    <xf numFmtId="0" fontId="65" fillId="0" borderId="0" xfId="0" applyFont="1" applyFill="1" applyBorder="1" applyAlignment="1">
      <alignment horizontal="left" vertical="justify" wrapText="1"/>
    </xf>
    <xf numFmtId="0" fontId="64" fillId="0" borderId="0" xfId="0" applyFont="1" applyFill="1" applyBorder="1" applyAlignment="1">
      <alignment horizontal="left" vertical="justify" wrapText="1"/>
    </xf>
    <xf numFmtId="0" fontId="55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left" vertical="top" wrapText="1"/>
    </xf>
    <xf numFmtId="0" fontId="50" fillId="2" borderId="0" xfId="0" applyFont="1" applyFill="1" applyBorder="1"/>
    <xf numFmtId="0" fontId="81" fillId="0" borderId="0" xfId="0" applyFont="1" applyFill="1" applyBorder="1" applyAlignment="1"/>
    <xf numFmtId="167" fontId="51" fillId="0" borderId="0" xfId="0" applyNumberFormat="1" applyFont="1" applyFill="1" applyBorder="1"/>
    <xf numFmtId="167" fontId="97" fillId="0" borderId="0" xfId="0" applyNumberFormat="1" applyFont="1" applyFill="1"/>
    <xf numFmtId="0" fontId="121" fillId="0" borderId="0" xfId="0" applyFont="1" applyFill="1" applyBorder="1"/>
    <xf numFmtId="167" fontId="123" fillId="0" borderId="0" xfId="0" applyNumberFormat="1" applyFont="1" applyFill="1"/>
    <xf numFmtId="167" fontId="122" fillId="0" borderId="0" xfId="0" applyNumberFormat="1" applyFont="1" applyFill="1"/>
    <xf numFmtId="167" fontId="50" fillId="0" borderId="0" xfId="0" applyNumberFormat="1" applyFont="1" applyFill="1" applyAlignment="1">
      <alignment horizontal="center" vertical="center"/>
    </xf>
    <xf numFmtId="0" fontId="72" fillId="0" borderId="0" xfId="0" applyFont="1" applyFill="1" applyBorder="1" applyAlignment="1">
      <alignment vertical="top" wrapText="1"/>
    </xf>
    <xf numFmtId="0" fontId="0" fillId="2" borderId="0" xfId="0" applyFill="1" applyBorder="1"/>
    <xf numFmtId="0" fontId="121" fillId="2" borderId="0" xfId="0" applyFont="1" applyFill="1" applyBorder="1"/>
    <xf numFmtId="0" fontId="51" fillId="0" borderId="6" xfId="0" applyFont="1" applyFill="1" applyBorder="1" applyAlignment="1">
      <alignment horizontal="center"/>
    </xf>
    <xf numFmtId="0" fontId="80" fillId="0" borderId="0" xfId="0" applyFont="1" applyFill="1" applyBorder="1" applyAlignment="1">
      <alignment vertical="center" wrapText="1"/>
    </xf>
    <xf numFmtId="2" fontId="72" fillId="0" borderId="0" xfId="0" applyNumberFormat="1" applyFont="1" applyFill="1" applyBorder="1" applyAlignment="1">
      <alignment vertical="center"/>
    </xf>
    <xf numFmtId="4" fontId="72" fillId="0" borderId="0" xfId="0" applyNumberFormat="1" applyFont="1" applyFill="1" applyBorder="1" applyAlignment="1">
      <alignment vertical="center"/>
    </xf>
    <xf numFmtId="1" fontId="72" fillId="0" borderId="0" xfId="0" applyNumberFormat="1" applyFont="1" applyFill="1" applyBorder="1" applyAlignment="1">
      <alignment vertical="center"/>
    </xf>
    <xf numFmtId="0" fontId="82" fillId="0" borderId="0" xfId="0" applyFont="1" applyFill="1" applyBorder="1" applyAlignment="1">
      <alignment vertical="top" wrapText="1"/>
    </xf>
    <xf numFmtId="0" fontId="72" fillId="0" borderId="0" xfId="0" applyFont="1" applyFill="1" applyBorder="1" applyAlignment="1"/>
    <xf numFmtId="0" fontId="71" fillId="0" borderId="0" xfId="0" applyFont="1" applyFill="1" applyBorder="1" applyAlignment="1">
      <alignment vertical="top" wrapText="1"/>
    </xf>
    <xf numFmtId="3" fontId="50" fillId="0" borderId="0" xfId="0" applyNumberFormat="1" applyFont="1" applyFill="1" applyAlignment="1">
      <alignment vertical="center"/>
    </xf>
    <xf numFmtId="1" fontId="50" fillId="0" borderId="0" xfId="0" applyNumberFormat="1" applyFont="1" applyFill="1" applyBorder="1"/>
    <xf numFmtId="2" fontId="50" fillId="0" borderId="0" xfId="0" applyNumberFormat="1" applyFont="1" applyFill="1" applyAlignment="1">
      <alignment horizontal="left"/>
    </xf>
    <xf numFmtId="167" fontId="96" fillId="0" borderId="0" xfId="0" applyNumberFormat="1" applyFont="1" applyFill="1"/>
    <xf numFmtId="0" fontId="56" fillId="0" borderId="0" xfId="0" applyFont="1" applyFill="1" applyBorder="1" applyAlignment="1">
      <alignment horizontal="center"/>
    </xf>
    <xf numFmtId="0" fontId="50" fillId="0" borderId="57" xfId="0" applyFont="1" applyFill="1" applyBorder="1"/>
    <xf numFmtId="0" fontId="86" fillId="0" borderId="0" xfId="0" applyFont="1" applyFill="1" applyAlignment="1"/>
    <xf numFmtId="0" fontId="61" fillId="0" borderId="0" xfId="0" applyFont="1" applyFill="1" applyAlignment="1"/>
    <xf numFmtId="0" fontId="83" fillId="0" borderId="0" xfId="0" applyFont="1" applyFill="1"/>
    <xf numFmtId="0" fontId="54" fillId="0" borderId="0" xfId="0" applyFont="1" applyFill="1" applyBorder="1"/>
    <xf numFmtId="167" fontId="50" fillId="0" borderId="0" xfId="0" applyNumberFormat="1" applyFont="1" applyFill="1" applyAlignment="1">
      <alignment horizontal="left"/>
    </xf>
    <xf numFmtId="0" fontId="54" fillId="0" borderId="0" xfId="0" applyFont="1" applyFill="1" applyBorder="1" applyAlignment="1">
      <alignment horizontal="left"/>
    </xf>
    <xf numFmtId="166" fontId="51" fillId="0" borderId="7" xfId="0" applyNumberFormat="1" applyFont="1" applyFill="1" applyBorder="1" applyAlignment="1">
      <alignment horizontal="center" vertical="center"/>
    </xf>
    <xf numFmtId="0" fontId="51" fillId="0" borderId="8" xfId="0" applyFont="1" applyFill="1" applyBorder="1"/>
    <xf numFmtId="166" fontId="51" fillId="0" borderId="0" xfId="0" applyNumberFormat="1" applyFont="1" applyFill="1" applyBorder="1"/>
    <xf numFmtId="0" fontId="90" fillId="0" borderId="0" xfId="10" applyFont="1" applyFill="1"/>
    <xf numFmtId="0" fontId="90" fillId="0" borderId="0" xfId="7" applyFont="1" applyFill="1"/>
    <xf numFmtId="167" fontId="90" fillId="0" borderId="0" xfId="10" applyNumberFormat="1" applyFont="1" applyFill="1" applyBorder="1"/>
    <xf numFmtId="0" fontId="72" fillId="0" borderId="0" xfId="0" applyFont="1" applyFill="1" applyAlignment="1">
      <alignment horizontal="left"/>
    </xf>
    <xf numFmtId="0" fontId="90" fillId="0" borderId="0" xfId="11" applyFont="1" applyFill="1"/>
    <xf numFmtId="0" fontId="90" fillId="0" borderId="0" xfId="13" applyFont="1" applyFill="1"/>
    <xf numFmtId="0" fontId="72" fillId="0" borderId="0" xfId="0" applyFont="1" applyFill="1" applyBorder="1" applyAlignment="1">
      <alignment horizontal="left" wrapText="1"/>
    </xf>
    <xf numFmtId="0" fontId="93" fillId="0" borderId="0" xfId="3" applyFont="1" applyFill="1" applyBorder="1" applyAlignment="1">
      <alignment horizontal="right" wrapText="1"/>
    </xf>
    <xf numFmtId="0" fontId="91" fillId="0" borderId="0" xfId="2" applyFont="1" applyFill="1" applyBorder="1" applyAlignment="1">
      <alignment horizontal="right" wrapText="1"/>
    </xf>
    <xf numFmtId="0" fontId="89" fillId="0" borderId="0" xfId="15" applyFill="1"/>
    <xf numFmtId="167" fontId="95" fillId="0" borderId="0" xfId="17" applyNumberFormat="1" applyFont="1" applyFill="1" applyBorder="1" applyAlignment="1">
      <alignment horizontal="center" wrapText="1"/>
    </xf>
    <xf numFmtId="0" fontId="93" fillId="0" borderId="0" xfId="4" applyFont="1" applyFill="1" applyBorder="1" applyAlignment="1">
      <alignment horizontal="right" wrapText="1"/>
    </xf>
    <xf numFmtId="0" fontId="90" fillId="0" borderId="0" xfId="16" applyFont="1" applyFill="1"/>
    <xf numFmtId="0" fontId="90" fillId="0" borderId="0" xfId="8" applyFont="1" applyFill="1"/>
    <xf numFmtId="0" fontId="90" fillId="0" borderId="0" xfId="9" applyFont="1" applyFill="1"/>
    <xf numFmtId="167" fontId="72" fillId="0" borderId="0" xfId="0" applyNumberFormat="1" applyFont="1" applyFill="1" applyBorder="1" applyAlignment="1">
      <alignment horizontal="center" vertical="center" wrapText="1"/>
    </xf>
    <xf numFmtId="0" fontId="94" fillId="0" borderId="0" xfId="5" applyFont="1" applyFill="1" applyBorder="1" applyAlignment="1">
      <alignment horizontal="right" wrapText="1"/>
    </xf>
    <xf numFmtId="0" fontId="92" fillId="0" borderId="0" xfId="8" applyFont="1" applyFill="1"/>
    <xf numFmtId="0" fontId="92" fillId="0" borderId="0" xfId="9" applyFont="1" applyFill="1"/>
    <xf numFmtId="0" fontId="52" fillId="0" borderId="0" xfId="0" applyFont="1" applyFill="1"/>
    <xf numFmtId="0" fontId="51" fillId="0" borderId="0" xfId="0" applyFont="1" applyFill="1" applyAlignment="1">
      <alignment horizontal="center" vertical="center"/>
    </xf>
    <xf numFmtId="3" fontId="65" fillId="2" borderId="0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/>
    <xf numFmtId="0" fontId="55" fillId="0" borderId="2" xfId="0" applyFont="1" applyFill="1" applyBorder="1" applyAlignment="1">
      <alignment horizontal="left"/>
    </xf>
    <xf numFmtId="2" fontId="54" fillId="0" borderId="31" xfId="0" applyNumberFormat="1" applyFont="1" applyFill="1" applyBorder="1" applyAlignment="1">
      <alignment horizontal="center" vertical="center" wrapText="1"/>
    </xf>
    <xf numFmtId="2" fontId="53" fillId="0" borderId="0" xfId="0" applyNumberFormat="1" applyFont="1" applyFill="1" applyAlignment="1">
      <alignment horizontal="center"/>
    </xf>
    <xf numFmtId="172" fontId="135" fillId="0" borderId="0" xfId="0" applyNumberFormat="1" applyFont="1" applyFill="1"/>
    <xf numFmtId="4" fontId="55" fillId="0" borderId="38" xfId="0" applyNumberFormat="1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166" fontId="69" fillId="0" borderId="22" xfId="0" applyNumberFormat="1" applyFont="1" applyFill="1" applyBorder="1" applyAlignment="1">
      <alignment horizontal="center" vertical="center"/>
    </xf>
    <xf numFmtId="166" fontId="55" fillId="2" borderId="1" xfId="0" applyNumberFormat="1" applyFont="1" applyFill="1" applyBorder="1" applyAlignment="1">
      <alignment horizontal="center" vertical="center"/>
    </xf>
    <xf numFmtId="166" fontId="65" fillId="0" borderId="22" xfId="0" applyNumberFormat="1" applyFont="1" applyFill="1" applyBorder="1" applyAlignment="1">
      <alignment horizontal="center" vertical="center"/>
    </xf>
    <xf numFmtId="3" fontId="55" fillId="0" borderId="65" xfId="0" applyNumberFormat="1" applyFont="1" applyFill="1" applyBorder="1" applyAlignment="1">
      <alignment horizontal="center" vertical="center"/>
    </xf>
    <xf numFmtId="166" fontId="55" fillId="0" borderId="14" xfId="0" applyNumberFormat="1" applyFont="1" applyFill="1" applyBorder="1" applyAlignment="1">
      <alignment horizontal="center" vertical="center" wrapText="1"/>
    </xf>
    <xf numFmtId="3" fontId="55" fillId="2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/>
    </xf>
    <xf numFmtId="0" fontId="139" fillId="0" borderId="0" xfId="0" applyFont="1" applyFill="1" applyBorder="1"/>
    <xf numFmtId="0" fontId="50" fillId="0" borderId="65" xfId="0" applyFont="1" applyFill="1" applyBorder="1"/>
    <xf numFmtId="0" fontId="50" fillId="0" borderId="65" xfId="0" applyFont="1" applyFill="1" applyBorder="1" applyAlignment="1">
      <alignment horizontal="center"/>
    </xf>
    <xf numFmtId="0" fontId="80" fillId="0" borderId="0" xfId="0" applyFont="1" applyFill="1" applyBorder="1" applyAlignment="1">
      <alignment vertical="center"/>
    </xf>
    <xf numFmtId="166" fontId="55" fillId="0" borderId="0" xfId="0" applyNumberFormat="1" applyFont="1" applyFill="1" applyBorder="1" applyAlignment="1">
      <alignment wrapText="1"/>
    </xf>
    <xf numFmtId="166" fontId="51" fillId="0" borderId="0" xfId="0" applyNumberFormat="1" applyFont="1" applyFill="1" applyBorder="1" applyAlignment="1">
      <alignment horizontal="center" vertical="center" wrapText="1"/>
    </xf>
    <xf numFmtId="2" fontId="50" fillId="0" borderId="0" xfId="0" applyNumberFormat="1" applyFont="1" applyFill="1" applyBorder="1"/>
    <xf numFmtId="167" fontId="0" fillId="0" borderId="0" xfId="0" applyNumberFormat="1" applyFill="1" applyBorder="1" applyAlignment="1">
      <alignment horizontal="center" vertical="center"/>
    </xf>
    <xf numFmtId="0" fontId="74" fillId="0" borderId="0" xfId="19" applyFont="1" applyFill="1"/>
    <xf numFmtId="0" fontId="71" fillId="0" borderId="31" xfId="19" applyFont="1" applyFill="1" applyBorder="1" applyAlignment="1">
      <alignment horizontal="center" vertical="center"/>
    </xf>
    <xf numFmtId="14" fontId="71" fillId="0" borderId="54" xfId="19" applyNumberFormat="1" applyFont="1" applyFill="1" applyBorder="1" applyAlignment="1">
      <alignment horizontal="center" vertical="center"/>
    </xf>
    <xf numFmtId="0" fontId="87" fillId="0" borderId="1" xfId="19" applyFont="1" applyFill="1" applyBorder="1" applyAlignment="1">
      <alignment horizontal="left" vertical="center" wrapText="1"/>
    </xf>
    <xf numFmtId="0" fontId="87" fillId="0" borderId="1" xfId="19" applyFont="1" applyFill="1" applyBorder="1" applyAlignment="1">
      <alignment horizontal="center" vertical="center"/>
    </xf>
    <xf numFmtId="3" fontId="87" fillId="0" borderId="1" xfId="19" applyNumberFormat="1" applyFont="1" applyFill="1" applyBorder="1" applyAlignment="1">
      <alignment horizontal="center" vertical="center"/>
    </xf>
    <xf numFmtId="0" fontId="144" fillId="0" borderId="3" xfId="19" applyNumberFormat="1" applyFont="1" applyFill="1" applyBorder="1" applyAlignment="1">
      <alignment horizontal="left" vertical="center" indent="2"/>
    </xf>
    <xf numFmtId="0" fontId="144" fillId="0" borderId="3" xfId="19" applyFont="1" applyFill="1" applyBorder="1" applyAlignment="1">
      <alignment horizontal="center" vertical="center"/>
    </xf>
    <xf numFmtId="3" fontId="144" fillId="0" borderId="4" xfId="19" applyNumberFormat="1" applyFont="1" applyFill="1" applyBorder="1" applyAlignment="1">
      <alignment horizontal="center" vertical="center"/>
    </xf>
    <xf numFmtId="0" fontId="145" fillId="0" borderId="3" xfId="19" applyNumberFormat="1" applyFont="1" applyFill="1" applyBorder="1" applyAlignment="1">
      <alignment horizontal="left" vertical="center" indent="2"/>
    </xf>
    <xf numFmtId="0" fontId="145" fillId="0" borderId="3" xfId="19" applyFont="1" applyFill="1" applyBorder="1" applyAlignment="1">
      <alignment horizontal="center" vertical="center"/>
    </xf>
    <xf numFmtId="3" fontId="145" fillId="0" borderId="4" xfId="19" applyNumberFormat="1" applyFont="1" applyFill="1" applyBorder="1" applyAlignment="1">
      <alignment horizontal="center" vertical="center"/>
    </xf>
    <xf numFmtId="0" fontId="146" fillId="0" borderId="3" xfId="19" applyNumberFormat="1" applyFont="1" applyFill="1" applyBorder="1" applyAlignment="1">
      <alignment horizontal="left" vertical="center" indent="2"/>
    </xf>
    <xf numFmtId="0" fontId="146" fillId="0" borderId="3" xfId="19" applyFont="1" applyFill="1" applyBorder="1" applyAlignment="1">
      <alignment horizontal="center" vertical="center"/>
    </xf>
    <xf numFmtId="3" fontId="146" fillId="0" borderId="4" xfId="19" applyNumberFormat="1" applyFont="1" applyFill="1" applyBorder="1" applyAlignment="1">
      <alignment horizontal="center" vertical="center"/>
    </xf>
    <xf numFmtId="0" fontId="147" fillId="0" borderId="2" xfId="19" applyNumberFormat="1" applyFont="1" applyFill="1" applyBorder="1" applyAlignment="1">
      <alignment horizontal="left" vertical="center" wrapText="1" indent="2"/>
    </xf>
    <xf numFmtId="0" fontId="147" fillId="0" borderId="2" xfId="19" applyFont="1" applyFill="1" applyBorder="1" applyAlignment="1">
      <alignment horizontal="center" vertical="center"/>
    </xf>
    <xf numFmtId="3" fontId="147" fillId="0" borderId="30" xfId="19" applyNumberFormat="1" applyFont="1" applyFill="1" applyBorder="1" applyAlignment="1">
      <alignment horizontal="center" vertical="center"/>
    </xf>
    <xf numFmtId="0" fontId="71" fillId="0" borderId="5" xfId="19" applyFont="1" applyFill="1" applyBorder="1"/>
    <xf numFmtId="0" fontId="67" fillId="0" borderId="1" xfId="19" applyFont="1" applyFill="1" applyBorder="1" applyAlignment="1">
      <alignment horizontal="center"/>
    </xf>
    <xf numFmtId="0" fontId="71" fillId="0" borderId="37" xfId="19" applyFont="1" applyFill="1" applyBorder="1" applyAlignment="1">
      <alignment horizontal="center"/>
    </xf>
    <xf numFmtId="0" fontId="74" fillId="0" borderId="0" xfId="19" applyFont="1" applyFill="1" applyBorder="1"/>
    <xf numFmtId="0" fontId="148" fillId="0" borderId="4" xfId="19" applyFont="1" applyFill="1" applyBorder="1"/>
    <xf numFmtId="0" fontId="148" fillId="0" borderId="3" xfId="19" applyFont="1" applyFill="1" applyBorder="1" applyAlignment="1">
      <alignment horizontal="center"/>
    </xf>
    <xf numFmtId="0" fontId="149" fillId="0" borderId="4" xfId="19" applyFont="1" applyFill="1" applyBorder="1" applyAlignment="1">
      <alignment horizontal="left"/>
    </xf>
    <xf numFmtId="0" fontId="149" fillId="0" borderId="3" xfId="19" applyFont="1" applyFill="1" applyBorder="1" applyAlignment="1">
      <alignment horizontal="center"/>
    </xf>
    <xf numFmtId="3" fontId="148" fillId="0" borderId="3" xfId="19" applyNumberFormat="1" applyFont="1" applyFill="1" applyBorder="1" applyAlignment="1">
      <alignment horizontal="center"/>
    </xf>
    <xf numFmtId="0" fontId="149" fillId="0" borderId="3" xfId="19" applyNumberFormat="1" applyFont="1" applyFill="1" applyBorder="1" applyAlignment="1">
      <alignment horizontal="center"/>
    </xf>
    <xf numFmtId="3" fontId="149" fillId="0" borderId="3" xfId="19" applyNumberFormat="1" applyFont="1" applyFill="1" applyBorder="1" applyAlignment="1">
      <alignment horizontal="center" vertical="center"/>
    </xf>
    <xf numFmtId="0" fontId="151" fillId="0" borderId="4" xfId="19" applyFont="1" applyFill="1" applyBorder="1"/>
    <xf numFmtId="0" fontId="151" fillId="0" borderId="3" xfId="19" applyFont="1" applyFill="1" applyBorder="1" applyAlignment="1">
      <alignment horizontal="center"/>
    </xf>
    <xf numFmtId="0" fontId="152" fillId="0" borderId="4" xfId="19" applyFont="1" applyFill="1" applyBorder="1" applyAlignment="1">
      <alignment horizontal="left"/>
    </xf>
    <xf numFmtId="0" fontId="152" fillId="0" borderId="3" xfId="19" applyFont="1" applyFill="1" applyBorder="1" applyAlignment="1">
      <alignment horizontal="center"/>
    </xf>
    <xf numFmtId="49" fontId="152" fillId="0" borderId="3" xfId="19" applyNumberFormat="1" applyFont="1" applyFill="1" applyBorder="1" applyAlignment="1">
      <alignment horizontal="center" vertical="center"/>
    </xf>
    <xf numFmtId="0" fontId="152" fillId="0" borderId="4" xfId="19" applyFont="1" applyFill="1" applyBorder="1" applyAlignment="1">
      <alignment horizontal="center"/>
    </xf>
    <xf numFmtId="0" fontId="67" fillId="0" borderId="3" xfId="19" applyFont="1" applyFill="1" applyBorder="1" applyAlignment="1">
      <alignment horizontal="center"/>
    </xf>
    <xf numFmtId="0" fontId="74" fillId="5" borderId="0" xfId="19" applyFont="1" applyFill="1"/>
    <xf numFmtId="0" fontId="120" fillId="0" borderId="4" xfId="19" applyFont="1" applyFill="1" applyBorder="1" applyAlignment="1">
      <alignment horizontal="left"/>
    </xf>
    <xf numFmtId="0" fontId="120" fillId="0" borderId="3" xfId="19" applyFont="1" applyFill="1" applyBorder="1" applyAlignment="1">
      <alignment horizontal="center"/>
    </xf>
    <xf numFmtId="0" fontId="71" fillId="0" borderId="3" xfId="19" applyFont="1" applyFill="1" applyBorder="1" applyAlignment="1">
      <alignment horizontal="center"/>
    </xf>
    <xf numFmtId="3" fontId="120" fillId="0" borderId="3" xfId="19" applyNumberFormat="1" applyFont="1" applyFill="1" applyBorder="1" applyAlignment="1">
      <alignment horizontal="center" vertical="center"/>
    </xf>
    <xf numFmtId="0" fontId="153" fillId="0" borderId="4" xfId="19" applyFont="1" applyFill="1" applyBorder="1" applyAlignment="1">
      <alignment horizontal="left"/>
    </xf>
    <xf numFmtId="0" fontId="153" fillId="0" borderId="3" xfId="19" applyFont="1" applyFill="1" applyBorder="1" applyAlignment="1">
      <alignment horizontal="center"/>
    </xf>
    <xf numFmtId="0" fontId="153" fillId="0" borderId="3" xfId="19" applyNumberFormat="1" applyFont="1" applyFill="1" applyBorder="1" applyAlignment="1">
      <alignment horizontal="center" vertical="center"/>
    </xf>
    <xf numFmtId="49" fontId="120" fillId="0" borderId="3" xfId="19" applyNumberFormat="1" applyFont="1" applyFill="1" applyBorder="1" applyAlignment="1">
      <alignment horizontal="center" vertical="center"/>
    </xf>
    <xf numFmtId="0" fontId="149" fillId="0" borderId="4" xfId="19" applyFont="1" applyFill="1" applyBorder="1"/>
    <xf numFmtId="0" fontId="151" fillId="0" borderId="5" xfId="19" applyFont="1" applyFill="1" applyBorder="1"/>
    <xf numFmtId="0" fontId="152" fillId="0" borderId="1" xfId="19" applyFont="1" applyFill="1" applyBorder="1" applyAlignment="1">
      <alignment horizontal="center" vertical="center"/>
    </xf>
    <xf numFmtId="0" fontId="151" fillId="0" borderId="3" xfId="19" applyFont="1" applyFill="1" applyBorder="1" applyAlignment="1">
      <alignment horizontal="center" vertical="center"/>
    </xf>
    <xf numFmtId="0" fontId="152" fillId="0" borderId="4" xfId="19" applyFont="1" applyFill="1" applyBorder="1"/>
    <xf numFmtId="0" fontId="152" fillId="0" borderId="3" xfId="19" applyFont="1" applyFill="1" applyBorder="1" applyAlignment="1">
      <alignment horizontal="center" vertical="center"/>
    </xf>
    <xf numFmtId="0" fontId="152" fillId="0" borderId="4" xfId="19" applyFont="1" applyFill="1" applyBorder="1" applyAlignment="1">
      <alignment vertical="center" wrapText="1"/>
    </xf>
    <xf numFmtId="0" fontId="152" fillId="0" borderId="2" xfId="19" applyFont="1" applyFill="1" applyBorder="1" applyAlignment="1">
      <alignment horizontal="center"/>
    </xf>
    <xf numFmtId="0" fontId="71" fillId="0" borderId="5" xfId="19" applyFont="1" applyFill="1" applyBorder="1" applyAlignment="1">
      <alignment vertical="center"/>
    </xf>
    <xf numFmtId="0" fontId="84" fillId="0" borderId="0" xfId="19" applyFont="1" applyFill="1"/>
    <xf numFmtId="0" fontId="67" fillId="0" borderId="4" xfId="19" applyFont="1" applyFill="1" applyBorder="1"/>
    <xf numFmtId="3" fontId="67" fillId="0" borderId="3" xfId="19" applyNumberFormat="1" applyFont="1" applyFill="1" applyBorder="1" applyAlignment="1">
      <alignment horizontal="center"/>
    </xf>
    <xf numFmtId="0" fontId="71" fillId="0" borderId="4" xfId="19" applyFont="1" applyFill="1" applyBorder="1"/>
    <xf numFmtId="0" fontId="153" fillId="0" borderId="4" xfId="19" applyFont="1" applyFill="1" applyBorder="1" applyAlignment="1">
      <alignment wrapText="1"/>
    </xf>
    <xf numFmtId="0" fontId="153" fillId="0" borderId="3" xfId="19" applyFont="1" applyFill="1" applyBorder="1" applyAlignment="1">
      <alignment horizontal="center" vertical="center"/>
    </xf>
    <xf numFmtId="0" fontId="148" fillId="0" borderId="3" xfId="19" applyFont="1" applyFill="1" applyBorder="1" applyAlignment="1">
      <alignment horizontal="left"/>
    </xf>
    <xf numFmtId="0" fontId="149" fillId="0" borderId="3" xfId="19" applyFont="1" applyFill="1" applyBorder="1" applyAlignment="1">
      <alignment horizontal="left"/>
    </xf>
    <xf numFmtId="0" fontId="153" fillId="0" borderId="3" xfId="19" applyFont="1" applyFill="1" applyBorder="1" applyAlignment="1">
      <alignment horizontal="left" wrapText="1"/>
    </xf>
    <xf numFmtId="0" fontId="149" fillId="0" borderId="3" xfId="19" applyFont="1" applyFill="1" applyBorder="1" applyAlignment="1">
      <alignment horizontal="left" wrapText="1"/>
    </xf>
    <xf numFmtId="49" fontId="149" fillId="0" borderId="3" xfId="19" applyNumberFormat="1" applyFont="1" applyFill="1" applyBorder="1" applyAlignment="1">
      <alignment horizontal="center"/>
    </xf>
    <xf numFmtId="3" fontId="149" fillId="0" borderId="3" xfId="19" applyNumberFormat="1" applyFont="1" applyFill="1" applyBorder="1" applyAlignment="1">
      <alignment horizontal="center"/>
    </xf>
    <xf numFmtId="0" fontId="84" fillId="0" borderId="0" xfId="19" applyFont="1" applyFill="1" applyBorder="1"/>
    <xf numFmtId="0" fontId="149" fillId="0" borderId="2" xfId="19" applyFont="1" applyFill="1" applyBorder="1" applyAlignment="1">
      <alignment horizontal="center"/>
    </xf>
    <xf numFmtId="0" fontId="148" fillId="0" borderId="1" xfId="19" applyFont="1" applyFill="1" applyBorder="1" applyAlignment="1">
      <alignment horizontal="left"/>
    </xf>
    <xf numFmtId="0" fontId="149" fillId="0" borderId="1" xfId="19" applyFont="1" applyFill="1" applyBorder="1" applyAlignment="1">
      <alignment horizontal="center"/>
    </xf>
    <xf numFmtId="0" fontId="149" fillId="0" borderId="3" xfId="19" applyFont="1" applyFill="1" applyBorder="1"/>
    <xf numFmtId="0" fontId="149" fillId="0" borderId="3" xfId="19" applyFont="1" applyFill="1" applyBorder="1" applyAlignment="1">
      <alignment vertical="center" wrapText="1"/>
    </xf>
    <xf numFmtId="0" fontId="148" fillId="0" borderId="4" xfId="19" applyFont="1" applyFill="1" applyBorder="1" applyAlignment="1">
      <alignment horizontal="left"/>
    </xf>
    <xf numFmtId="0" fontId="149" fillId="0" borderId="2" xfId="19" applyFont="1" applyFill="1" applyBorder="1" applyAlignment="1">
      <alignment horizontal="center" vertical="center"/>
    </xf>
    <xf numFmtId="0" fontId="148" fillId="0" borderId="5" xfId="19" applyFont="1" applyFill="1" applyBorder="1" applyAlignment="1">
      <alignment horizontal="left"/>
    </xf>
    <xf numFmtId="0" fontId="149" fillId="0" borderId="1" xfId="19" applyFont="1" applyFill="1" applyBorder="1" applyAlignment="1">
      <alignment horizontal="center" vertical="center"/>
    </xf>
    <xf numFmtId="0" fontId="148" fillId="0" borderId="3" xfId="19" applyFont="1" applyFill="1" applyBorder="1" applyAlignment="1">
      <alignment horizontal="left" wrapText="1"/>
    </xf>
    <xf numFmtId="3" fontId="149" fillId="0" borderId="2" xfId="19" applyNumberFormat="1" applyFont="1" applyFill="1" applyBorder="1" applyAlignment="1">
      <alignment horizontal="center"/>
    </xf>
    <xf numFmtId="0" fontId="148" fillId="0" borderId="1" xfId="19" applyFont="1" applyFill="1" applyBorder="1" applyAlignment="1">
      <alignment horizontal="center"/>
    </xf>
    <xf numFmtId="0" fontId="149" fillId="0" borderId="3" xfId="19" applyFont="1" applyFill="1" applyBorder="1" applyAlignment="1">
      <alignment horizontal="left" vertical="distributed"/>
    </xf>
    <xf numFmtId="0" fontId="148" fillId="0" borderId="3" xfId="19" applyFont="1" applyFill="1" applyBorder="1" applyAlignment="1">
      <alignment horizontal="left" vertical="center"/>
    </xf>
    <xf numFmtId="0" fontId="148" fillId="0" borderId="2" xfId="19" applyFont="1" applyFill="1" applyBorder="1" applyAlignment="1">
      <alignment horizontal="left" vertical="center"/>
    </xf>
    <xf numFmtId="0" fontId="148" fillId="0" borderId="2" xfId="19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 wrapText="1"/>
    </xf>
    <xf numFmtId="173" fontId="50" fillId="0" borderId="0" xfId="0" applyNumberFormat="1" applyFont="1" applyFill="1"/>
    <xf numFmtId="167" fontId="67" fillId="0" borderId="0" xfId="0" applyNumberFormat="1" applyFont="1" applyFill="1" applyBorder="1" applyAlignment="1">
      <alignment horizontal="center" vertical="center" wrapText="1"/>
    </xf>
    <xf numFmtId="167" fontId="158" fillId="0" borderId="0" xfId="0" applyNumberFormat="1" applyFont="1" applyFill="1"/>
    <xf numFmtId="1" fontId="88" fillId="0" borderId="0" xfId="0" applyNumberFormat="1" applyFont="1" applyFill="1"/>
    <xf numFmtId="167" fontId="88" fillId="0" borderId="0" xfId="0" applyNumberFormat="1" applyFont="1" applyFill="1"/>
    <xf numFmtId="166" fontId="55" fillId="37" borderId="2" xfId="0" applyNumberFormat="1" applyFont="1" applyFill="1" applyBorder="1" applyAlignment="1">
      <alignment horizontal="center" vertical="center"/>
    </xf>
    <xf numFmtId="0" fontId="54" fillId="37" borderId="1" xfId="0" applyFont="1" applyFill="1" applyBorder="1" applyAlignment="1">
      <alignment vertical="center" wrapText="1"/>
    </xf>
    <xf numFmtId="0" fontId="55" fillId="37" borderId="5" xfId="0" applyNumberFormat="1" applyFont="1" applyFill="1" applyBorder="1" applyAlignment="1">
      <alignment horizontal="center" vertical="center"/>
    </xf>
    <xf numFmtId="0" fontId="50" fillId="37" borderId="1" xfId="0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center" vertical="center"/>
    </xf>
    <xf numFmtId="0" fontId="50" fillId="37" borderId="1" xfId="0" applyFont="1" applyFill="1" applyBorder="1" applyAlignment="1">
      <alignment vertical="center"/>
    </xf>
    <xf numFmtId="0" fontId="50" fillId="37" borderId="1" xfId="0" applyFont="1" applyFill="1" applyBorder="1"/>
    <xf numFmtId="0" fontId="50" fillId="37" borderId="37" xfId="0" applyFont="1" applyFill="1" applyBorder="1"/>
    <xf numFmtId="0" fontId="55" fillId="37" borderId="3" xfId="0" applyFont="1" applyFill="1" applyBorder="1" applyAlignment="1">
      <alignment vertical="center"/>
    </xf>
    <xf numFmtId="0" fontId="55" fillId="37" borderId="4" xfId="0" applyFont="1" applyFill="1" applyBorder="1" applyAlignment="1">
      <alignment horizontal="center" vertical="center"/>
    </xf>
    <xf numFmtId="166" fontId="55" fillId="37" borderId="3" xfId="0" applyNumberFormat="1" applyFont="1" applyFill="1" applyBorder="1" applyAlignment="1">
      <alignment horizontal="center" vertical="center"/>
    </xf>
    <xf numFmtId="166" fontId="55" fillId="37" borderId="0" xfId="0" applyNumberFormat="1" applyFont="1" applyFill="1" applyBorder="1" applyAlignment="1">
      <alignment horizontal="center" vertical="center"/>
    </xf>
    <xf numFmtId="167" fontId="50" fillId="37" borderId="3" xfId="0" applyNumberFormat="1" applyFont="1" applyFill="1" applyBorder="1"/>
    <xf numFmtId="167" fontId="50" fillId="37" borderId="38" xfId="0" applyNumberFormat="1" applyFont="1" applyFill="1" applyBorder="1"/>
    <xf numFmtId="0" fontId="55" fillId="37" borderId="2" xfId="0" applyFont="1" applyFill="1" applyBorder="1" applyAlignment="1">
      <alignment vertical="center" wrapText="1"/>
    </xf>
    <xf numFmtId="0" fontId="55" fillId="37" borderId="30" xfId="0" applyFont="1" applyFill="1" applyBorder="1" applyAlignment="1">
      <alignment horizontal="center" vertical="center"/>
    </xf>
    <xf numFmtId="166" fontId="55" fillId="37" borderId="9" xfId="0" applyNumberFormat="1" applyFont="1" applyFill="1" applyBorder="1" applyAlignment="1">
      <alignment horizontal="center" vertical="center"/>
    </xf>
    <xf numFmtId="167" fontId="50" fillId="37" borderId="2" xfId="0" applyNumberFormat="1" applyFont="1" applyFill="1" applyBorder="1"/>
    <xf numFmtId="167" fontId="50" fillId="37" borderId="39" xfId="0" applyNumberFormat="1" applyFont="1" applyFill="1" applyBorder="1"/>
    <xf numFmtId="0" fontId="53" fillId="0" borderId="0" xfId="0" applyFont="1" applyFill="1" applyBorder="1" applyAlignment="1">
      <alignment horizontal="center" vertical="top" wrapText="1"/>
    </xf>
    <xf numFmtId="0" fontId="55" fillId="0" borderId="54" xfId="0" applyNumberFormat="1" applyFont="1" applyFill="1" applyBorder="1" applyAlignment="1">
      <alignment horizontal="center" vertical="center"/>
    </xf>
    <xf numFmtId="167" fontId="55" fillId="0" borderId="54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166" fontId="55" fillId="0" borderId="9" xfId="0" applyNumberFormat="1" applyFont="1" applyFill="1" applyBorder="1" applyAlignment="1">
      <alignment horizontal="center" vertical="center"/>
    </xf>
    <xf numFmtId="0" fontId="54" fillId="0" borderId="31" xfId="0" applyFont="1" applyFill="1" applyBorder="1" applyAlignment="1">
      <alignment horizontal="center" vertical="center" wrapText="1"/>
    </xf>
    <xf numFmtId="166" fontId="55" fillId="0" borderId="31" xfId="0" applyNumberFormat="1" applyFont="1" applyFill="1" applyBorder="1" applyAlignment="1">
      <alignment horizontal="center" vertical="center"/>
    </xf>
    <xf numFmtId="166" fontId="51" fillId="0" borderId="0" xfId="0" applyNumberFormat="1" applyFont="1" applyFill="1" applyAlignment="1">
      <alignment horizontal="center" vertical="center"/>
    </xf>
    <xf numFmtId="167" fontId="51" fillId="0" borderId="0" xfId="0" applyNumberFormat="1" applyFont="1" applyFill="1" applyAlignment="1">
      <alignment horizontal="center" vertical="center"/>
    </xf>
    <xf numFmtId="3" fontId="55" fillId="0" borderId="31" xfId="0" applyNumberFormat="1" applyFont="1" applyFill="1" applyBorder="1" applyAlignment="1">
      <alignment horizontal="center" vertical="center"/>
    </xf>
    <xf numFmtId="3" fontId="55" fillId="0" borderId="58" xfId="0" applyNumberFormat="1" applyFont="1" applyFill="1" applyBorder="1" applyAlignment="1">
      <alignment horizontal="center" vertical="center"/>
    </xf>
    <xf numFmtId="167" fontId="55" fillId="0" borderId="56" xfId="0" applyNumberFormat="1" applyFont="1" applyFill="1" applyBorder="1" applyAlignment="1">
      <alignment horizontal="center"/>
    </xf>
    <xf numFmtId="0" fontId="54" fillId="0" borderId="11" xfId="0" applyFont="1" applyFill="1" applyBorder="1"/>
    <xf numFmtId="0" fontId="50" fillId="0" borderId="17" xfId="0" applyFont="1" applyFill="1" applyBorder="1"/>
    <xf numFmtId="0" fontId="55" fillId="0" borderId="17" xfId="0" applyFont="1" applyFill="1" applyBorder="1"/>
    <xf numFmtId="0" fontId="55" fillId="0" borderId="43" xfId="0" applyFont="1" applyFill="1" applyBorder="1"/>
    <xf numFmtId="0" fontId="54" fillId="0" borderId="55" xfId="0" applyFont="1" applyFill="1" applyBorder="1"/>
    <xf numFmtId="0" fontId="55" fillId="0" borderId="28" xfId="0" applyFont="1" applyFill="1" applyBorder="1"/>
    <xf numFmtId="0" fontId="55" fillId="0" borderId="35" xfId="0" applyFont="1" applyFill="1" applyBorder="1"/>
    <xf numFmtId="0" fontId="50" fillId="0" borderId="55" xfId="0" applyFont="1" applyFill="1" applyBorder="1"/>
    <xf numFmtId="0" fontId="51" fillId="0" borderId="17" xfId="0" applyFont="1" applyFill="1" applyBorder="1"/>
    <xf numFmtId="0" fontId="51" fillId="0" borderId="24" xfId="0" applyFont="1" applyFill="1" applyBorder="1"/>
    <xf numFmtId="0" fontId="55" fillId="0" borderId="11" xfId="0" applyFont="1" applyFill="1" applyBorder="1"/>
    <xf numFmtId="0" fontId="55" fillId="0" borderId="56" xfId="0" applyFont="1" applyFill="1" applyBorder="1"/>
    <xf numFmtId="166" fontId="101" fillId="0" borderId="58" xfId="0" applyNumberFormat="1" applyFont="1" applyFill="1" applyBorder="1" applyAlignment="1">
      <alignment horizontal="center" vertical="center"/>
    </xf>
    <xf numFmtId="166" fontId="101" fillId="0" borderId="40" xfId="0" applyNumberFormat="1" applyFont="1" applyFill="1" applyBorder="1" applyAlignment="1">
      <alignment horizontal="center" vertical="center"/>
    </xf>
    <xf numFmtId="166" fontId="101" fillId="0" borderId="11" xfId="0" applyNumberFormat="1" applyFont="1" applyFill="1" applyBorder="1" applyAlignment="1">
      <alignment horizontal="center" vertical="center"/>
    </xf>
    <xf numFmtId="166" fontId="101" fillId="0" borderId="12" xfId="0" applyNumberFormat="1" applyFont="1" applyFill="1" applyBorder="1" applyAlignment="1">
      <alignment horizontal="center" vertical="center"/>
    </xf>
    <xf numFmtId="166" fontId="55" fillId="0" borderId="57" xfId="0" applyNumberFormat="1" applyFont="1" applyFill="1" applyBorder="1" applyAlignment="1">
      <alignment horizontal="center" vertical="center"/>
    </xf>
    <xf numFmtId="0" fontId="50" fillId="0" borderId="38" xfId="0" applyFont="1" applyFill="1" applyBorder="1"/>
    <xf numFmtId="166" fontId="55" fillId="0" borderId="63" xfId="0" applyNumberFormat="1" applyFont="1" applyFill="1" applyBorder="1" applyAlignment="1">
      <alignment horizontal="center" vertical="center"/>
    </xf>
    <xf numFmtId="167" fontId="51" fillId="0" borderId="18" xfId="0" applyNumberFormat="1" applyFont="1" applyFill="1" applyBorder="1" applyAlignment="1">
      <alignment horizontal="center"/>
    </xf>
    <xf numFmtId="167" fontId="51" fillId="0" borderId="29" xfId="0" applyNumberFormat="1" applyFont="1" applyFill="1" applyBorder="1" applyAlignment="1">
      <alignment horizontal="center"/>
    </xf>
    <xf numFmtId="167" fontId="51" fillId="0" borderId="57" xfId="0" applyNumberFormat="1" applyFont="1" applyFill="1" applyBorder="1" applyAlignment="1">
      <alignment horizontal="center"/>
    </xf>
    <xf numFmtId="167" fontId="51" fillId="0" borderId="75" xfId="0" applyNumberFormat="1" applyFont="1" applyFill="1" applyBorder="1" applyAlignment="1">
      <alignment horizontal="center"/>
    </xf>
    <xf numFmtId="166" fontId="55" fillId="2" borderId="54" xfId="0" applyNumberFormat="1" applyFont="1" applyFill="1" applyBorder="1" applyAlignment="1">
      <alignment horizontal="center" vertical="center"/>
    </xf>
    <xf numFmtId="166" fontId="55" fillId="2" borderId="37" xfId="0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wrapText="1"/>
    </xf>
    <xf numFmtId="0" fontId="67" fillId="0" borderId="58" xfId="0" applyFont="1" applyFill="1" applyBorder="1" applyAlignment="1">
      <alignment horizontal="center" wrapText="1"/>
    </xf>
    <xf numFmtId="0" fontId="67" fillId="0" borderId="56" xfId="0" applyFont="1" applyFill="1" applyBorder="1" applyAlignment="1">
      <alignment horizontal="center" wrapText="1"/>
    </xf>
    <xf numFmtId="167" fontId="67" fillId="0" borderId="58" xfId="0" applyNumberFormat="1" applyFont="1" applyFill="1" applyBorder="1" applyAlignment="1">
      <alignment horizontal="center" wrapText="1"/>
    </xf>
    <xf numFmtId="167" fontId="67" fillId="0" borderId="56" xfId="0" applyNumberFormat="1" applyFont="1" applyFill="1" applyBorder="1" applyAlignment="1">
      <alignment horizontal="center" wrapText="1"/>
    </xf>
    <xf numFmtId="0" fontId="67" fillId="0" borderId="17" xfId="0" applyFont="1" applyFill="1" applyBorder="1" applyAlignment="1">
      <alignment horizontal="center" wrapText="1"/>
    </xf>
    <xf numFmtId="0" fontId="67" fillId="0" borderId="57" xfId="0" applyFont="1" applyFill="1" applyBorder="1" applyAlignment="1">
      <alignment horizontal="center" wrapText="1"/>
    </xf>
    <xf numFmtId="0" fontId="67" fillId="0" borderId="18" xfId="0" applyFont="1" applyFill="1" applyBorder="1" applyAlignment="1">
      <alignment horizontal="center" wrapText="1"/>
    </xf>
    <xf numFmtId="167" fontId="67" fillId="0" borderId="57" xfId="0" applyNumberFormat="1" applyFont="1" applyFill="1" applyBorder="1" applyAlignment="1">
      <alignment horizontal="center" wrapText="1"/>
    </xf>
    <xf numFmtId="167" fontId="67" fillId="0" borderId="18" xfId="0" applyNumberFormat="1" applyFont="1" applyFill="1" applyBorder="1" applyAlignment="1">
      <alignment horizontal="center" wrapText="1"/>
    </xf>
    <xf numFmtId="2" fontId="67" fillId="0" borderId="18" xfId="0" applyNumberFormat="1" applyFont="1" applyFill="1" applyBorder="1" applyAlignment="1">
      <alignment horizontal="center" wrapText="1"/>
    </xf>
    <xf numFmtId="0" fontId="67" fillId="0" borderId="35" xfId="0" applyFont="1" applyFill="1" applyBorder="1" applyAlignment="1">
      <alignment horizontal="center" vertical="top" wrapText="1"/>
    </xf>
    <xf numFmtId="0" fontId="67" fillId="0" borderId="45" xfId="0" applyFont="1" applyFill="1" applyBorder="1" applyAlignment="1">
      <alignment horizontal="center" wrapText="1"/>
    </xf>
    <xf numFmtId="167" fontId="67" fillId="0" borderId="60" xfId="0" applyNumberFormat="1" applyFont="1" applyFill="1" applyBorder="1" applyAlignment="1">
      <alignment horizontal="center" wrapText="1"/>
    </xf>
    <xf numFmtId="2" fontId="67" fillId="0" borderId="36" xfId="0" applyNumberFormat="1" applyFont="1" applyFill="1" applyBorder="1" applyAlignment="1">
      <alignment horizontal="center" wrapText="1"/>
    </xf>
    <xf numFmtId="167" fontId="67" fillId="0" borderId="36" xfId="0" applyNumberFormat="1" applyFont="1" applyFill="1" applyBorder="1" applyAlignment="1">
      <alignment horizontal="center" wrapText="1"/>
    </xf>
    <xf numFmtId="49" fontId="67" fillId="0" borderId="12" xfId="0" applyNumberFormat="1" applyFont="1" applyFill="1" applyBorder="1" applyAlignment="1">
      <alignment horizontal="center" vertical="top" wrapText="1"/>
    </xf>
    <xf numFmtId="2" fontId="67" fillId="0" borderId="56" xfId="0" applyNumberFormat="1" applyFont="1" applyFill="1" applyBorder="1" applyAlignment="1">
      <alignment horizontal="center" wrapText="1"/>
    </xf>
    <xf numFmtId="167" fontId="67" fillId="0" borderId="11" xfId="0" applyNumberFormat="1" applyFont="1" applyFill="1" applyBorder="1" applyAlignment="1">
      <alignment horizontal="center" wrapText="1"/>
    </xf>
    <xf numFmtId="49" fontId="67" fillId="0" borderId="23" xfId="0" applyNumberFormat="1" applyFont="1" applyFill="1" applyBorder="1" applyAlignment="1">
      <alignment horizontal="center" vertical="top" wrapText="1"/>
    </xf>
    <xf numFmtId="167" fontId="67" fillId="0" borderId="45" xfId="0" applyNumberFormat="1" applyFont="1" applyFill="1" applyBorder="1" applyAlignment="1">
      <alignment horizontal="center" wrapText="1"/>
    </xf>
    <xf numFmtId="0" fontId="67" fillId="0" borderId="23" xfId="0" applyFont="1" applyFill="1" applyBorder="1" applyAlignment="1">
      <alignment horizontal="center" vertical="top" wrapText="1"/>
    </xf>
    <xf numFmtId="0" fontId="67" fillId="0" borderId="14" xfId="0" applyFont="1" applyFill="1" applyBorder="1" applyAlignment="1">
      <alignment horizontal="center" vertical="top" wrapText="1"/>
    </xf>
    <xf numFmtId="167" fontId="67" fillId="0" borderId="17" xfId="0" applyNumberFormat="1" applyFont="1" applyFill="1" applyBorder="1" applyAlignment="1">
      <alignment horizontal="center" wrapText="1"/>
    </xf>
    <xf numFmtId="49" fontId="67" fillId="0" borderId="55" xfId="0" applyNumberFormat="1" applyFont="1" applyFill="1" applyBorder="1" applyAlignment="1">
      <alignment horizontal="center" vertical="top" wrapText="1"/>
    </xf>
    <xf numFmtId="167" fontId="67" fillId="0" borderId="59" xfId="0" applyNumberFormat="1" applyFont="1" applyFill="1" applyBorder="1" applyAlignment="1">
      <alignment horizontal="center" wrapText="1"/>
    </xf>
    <xf numFmtId="167" fontId="67" fillId="0" borderId="52" xfId="0" applyNumberFormat="1" applyFont="1" applyFill="1" applyBorder="1" applyAlignment="1">
      <alignment horizontal="center" wrapText="1"/>
    </xf>
    <xf numFmtId="2" fontId="67" fillId="0" borderId="11" xfId="0" applyNumberFormat="1" applyFont="1" applyFill="1" applyBorder="1" applyAlignment="1">
      <alignment horizontal="center" wrapText="1"/>
    </xf>
    <xf numFmtId="49" fontId="67" fillId="0" borderId="28" xfId="0" applyNumberFormat="1" applyFont="1" applyFill="1" applyBorder="1" applyAlignment="1">
      <alignment horizontal="center" vertical="top" wrapText="1"/>
    </xf>
    <xf numFmtId="167" fontId="67" fillId="0" borderId="19" xfId="0" applyNumberFormat="1" applyFont="1" applyFill="1" applyBorder="1" applyAlignment="1">
      <alignment horizontal="center" wrapText="1"/>
    </xf>
    <xf numFmtId="167" fontId="67" fillId="0" borderId="20" xfId="0" applyNumberFormat="1" applyFont="1" applyFill="1" applyBorder="1" applyAlignment="1">
      <alignment horizontal="center" wrapText="1"/>
    </xf>
    <xf numFmtId="49" fontId="67" fillId="0" borderId="35" xfId="0" applyNumberFormat="1" applyFont="1" applyFill="1" applyBorder="1" applyAlignment="1">
      <alignment horizontal="center" vertical="top" wrapText="1"/>
    </xf>
    <xf numFmtId="167" fontId="67" fillId="0" borderId="61" xfId="0" applyNumberFormat="1" applyFont="1" applyFill="1" applyBorder="1" applyAlignment="1">
      <alignment horizontal="center" wrapText="1"/>
    </xf>
    <xf numFmtId="2" fontId="67" fillId="0" borderId="60" xfId="0" applyNumberFormat="1" applyFont="1" applyFill="1" applyBorder="1" applyAlignment="1">
      <alignment horizontal="center" wrapText="1"/>
    </xf>
    <xf numFmtId="167" fontId="67" fillId="0" borderId="25" xfId="0" applyNumberFormat="1" applyFont="1" applyFill="1" applyBorder="1" applyAlignment="1">
      <alignment horizontal="center" wrapText="1"/>
    </xf>
    <xf numFmtId="2" fontId="67" fillId="0" borderId="45" xfId="0" applyNumberFormat="1" applyFont="1" applyFill="1" applyBorder="1" applyAlignment="1">
      <alignment horizontal="center" wrapText="1"/>
    </xf>
    <xf numFmtId="2" fontId="67" fillId="0" borderId="57" xfId="0" applyNumberFormat="1" applyFont="1" applyFill="1" applyBorder="1" applyAlignment="1">
      <alignment horizontal="center" wrapText="1"/>
    </xf>
    <xf numFmtId="2" fontId="67" fillId="0" borderId="17" xfId="0" applyNumberFormat="1" applyFont="1" applyFill="1" applyBorder="1" applyAlignment="1">
      <alignment horizontal="center" wrapText="1"/>
    </xf>
    <xf numFmtId="49" fontId="67" fillId="0" borderId="14" xfId="0" applyNumberFormat="1" applyFont="1" applyFill="1" applyBorder="1" applyAlignment="1">
      <alignment horizontal="center" vertical="top" wrapText="1"/>
    </xf>
    <xf numFmtId="49" fontId="67" fillId="0" borderId="65" xfId="0" applyNumberFormat="1" applyFont="1" applyFill="1" applyBorder="1" applyAlignment="1">
      <alignment horizontal="center" vertical="top" wrapText="1"/>
    </xf>
    <xf numFmtId="167" fontId="67" fillId="0" borderId="43" xfId="0" applyNumberFormat="1" applyFont="1" applyFill="1" applyBorder="1" applyAlignment="1">
      <alignment horizontal="center" wrapText="1"/>
    </xf>
    <xf numFmtId="167" fontId="67" fillId="0" borderId="63" xfId="0" applyNumberFormat="1" applyFont="1" applyFill="1" applyBorder="1" applyAlignment="1">
      <alignment horizontal="center" wrapText="1"/>
    </xf>
    <xf numFmtId="167" fontId="67" fillId="0" borderId="66" xfId="0" applyNumberFormat="1" applyFont="1" applyFill="1" applyBorder="1" applyAlignment="1">
      <alignment horizontal="center" wrapText="1"/>
    </xf>
    <xf numFmtId="167" fontId="67" fillId="0" borderId="67" xfId="0" applyNumberFormat="1" applyFont="1" applyFill="1" applyBorder="1" applyAlignment="1">
      <alignment horizontal="center" wrapText="1"/>
    </xf>
    <xf numFmtId="167" fontId="67" fillId="0" borderId="11" xfId="0" applyNumberFormat="1" applyFont="1" applyFill="1" applyBorder="1" applyAlignment="1">
      <alignment horizontal="center" vertical="center" wrapText="1"/>
    </xf>
    <xf numFmtId="167" fontId="67" fillId="0" borderId="58" xfId="0" applyNumberFormat="1" applyFont="1" applyFill="1" applyBorder="1" applyAlignment="1">
      <alignment horizontal="center" vertical="center" wrapText="1"/>
    </xf>
    <xf numFmtId="167" fontId="67" fillId="0" borderId="56" xfId="0" applyNumberFormat="1" applyFont="1" applyFill="1" applyBorder="1" applyAlignment="1">
      <alignment horizontal="center" vertical="center" wrapText="1"/>
    </xf>
    <xf numFmtId="167" fontId="67" fillId="0" borderId="59" xfId="0" applyNumberFormat="1" applyFont="1" applyFill="1" applyBorder="1" applyAlignment="1">
      <alignment horizontal="center" vertical="center" wrapText="1"/>
    </xf>
    <xf numFmtId="167" fontId="67" fillId="0" borderId="52" xfId="0" applyNumberFormat="1" applyFont="1" applyFill="1" applyBorder="1" applyAlignment="1">
      <alignment horizontal="center" vertical="center" wrapText="1"/>
    </xf>
    <xf numFmtId="167" fontId="67" fillId="0" borderId="18" xfId="0" applyNumberFormat="1" applyFont="1" applyFill="1" applyBorder="1" applyAlignment="1">
      <alignment horizontal="center" vertical="center" wrapText="1"/>
    </xf>
    <xf numFmtId="167" fontId="67" fillId="0" borderId="20" xfId="0" applyNumberFormat="1" applyFont="1" applyFill="1" applyBorder="1" applyAlignment="1">
      <alignment horizontal="center" vertical="center" wrapText="1"/>
    </xf>
    <xf numFmtId="167" fontId="67" fillId="0" borderId="17" xfId="0" applyNumberFormat="1" applyFont="1" applyFill="1" applyBorder="1" applyAlignment="1">
      <alignment horizontal="center" vertical="center" wrapText="1"/>
    </xf>
    <xf numFmtId="49" fontId="67" fillId="0" borderId="28" xfId="0" applyNumberFormat="1" applyFont="1" applyFill="1" applyBorder="1" applyAlignment="1">
      <alignment horizontal="center" vertical="center" wrapText="1"/>
    </xf>
    <xf numFmtId="167" fontId="67" fillId="0" borderId="57" xfId="0" applyNumberFormat="1" applyFont="1" applyFill="1" applyBorder="1" applyAlignment="1">
      <alignment horizontal="center" vertical="center" wrapText="1"/>
    </xf>
    <xf numFmtId="167" fontId="67" fillId="0" borderId="19" xfId="0" applyNumberFormat="1" applyFont="1" applyFill="1" applyBorder="1" applyAlignment="1">
      <alignment horizontal="center" vertical="center" wrapText="1"/>
    </xf>
    <xf numFmtId="49" fontId="67" fillId="0" borderId="35" xfId="0" applyNumberFormat="1" applyFont="1" applyFill="1" applyBorder="1" applyAlignment="1">
      <alignment horizontal="center" vertical="center" wrapText="1"/>
    </xf>
    <xf numFmtId="167" fontId="67" fillId="0" borderId="45" xfId="0" applyNumberFormat="1" applyFont="1" applyFill="1" applyBorder="1" applyAlignment="1">
      <alignment horizontal="center" vertical="center" wrapText="1"/>
    </xf>
    <xf numFmtId="167" fontId="67" fillId="0" borderId="60" xfId="0" applyNumberFormat="1" applyFont="1" applyFill="1" applyBorder="1" applyAlignment="1">
      <alignment horizontal="center" vertical="center" wrapText="1"/>
    </xf>
    <xf numFmtId="167" fontId="67" fillId="0" borderId="36" xfId="0" applyNumberFormat="1" applyFont="1" applyFill="1" applyBorder="1" applyAlignment="1">
      <alignment horizontal="center" vertical="center" wrapText="1"/>
    </xf>
    <xf numFmtId="167" fontId="67" fillId="0" borderId="61" xfId="0" applyNumberFormat="1" applyFont="1" applyFill="1" applyBorder="1" applyAlignment="1">
      <alignment horizontal="center" vertical="center" wrapText="1"/>
    </xf>
    <xf numFmtId="167" fontId="67" fillId="0" borderId="25" xfId="0" applyNumberFormat="1" applyFont="1" applyFill="1" applyBorder="1" applyAlignment="1">
      <alignment horizontal="center" vertical="center" wrapText="1"/>
    </xf>
    <xf numFmtId="49" fontId="67" fillId="0" borderId="65" xfId="0" applyNumberFormat="1" applyFont="1" applyFill="1" applyBorder="1" applyAlignment="1">
      <alignment horizontal="center" vertical="center" wrapText="1"/>
    </xf>
    <xf numFmtId="166" fontId="67" fillId="0" borderId="43" xfId="0" applyNumberFormat="1" applyFont="1" applyFill="1" applyBorder="1" applyAlignment="1">
      <alignment horizontal="center" vertical="center" wrapText="1"/>
    </xf>
    <xf numFmtId="167" fontId="67" fillId="0" borderId="63" xfId="0" applyNumberFormat="1" applyFont="1" applyFill="1" applyBorder="1" applyAlignment="1">
      <alignment horizontal="center" vertical="center" wrapText="1"/>
    </xf>
    <xf numFmtId="167" fontId="67" fillId="0" borderId="66" xfId="0" applyNumberFormat="1" applyFont="1" applyFill="1" applyBorder="1" applyAlignment="1">
      <alignment horizontal="center" vertical="center" wrapText="1"/>
    </xf>
    <xf numFmtId="49" fontId="67" fillId="0" borderId="12" xfId="0" applyNumberFormat="1" applyFont="1" applyFill="1" applyBorder="1" applyAlignment="1">
      <alignment horizontal="center" vertical="center" wrapText="1"/>
    </xf>
    <xf numFmtId="166" fontId="67" fillId="0" borderId="11" xfId="0" applyNumberFormat="1" applyFont="1" applyFill="1" applyBorder="1" applyAlignment="1">
      <alignment horizontal="center" vertical="center" wrapText="1"/>
    </xf>
    <xf numFmtId="49" fontId="67" fillId="0" borderId="14" xfId="0" applyNumberFormat="1" applyFont="1" applyFill="1" applyBorder="1" applyAlignment="1">
      <alignment horizontal="center" vertical="center" wrapText="1"/>
    </xf>
    <xf numFmtId="166" fontId="67" fillId="0" borderId="17" xfId="0" applyNumberFormat="1" applyFont="1" applyFill="1" applyBorder="1" applyAlignment="1">
      <alignment horizontal="center" vertical="center" wrapText="1"/>
    </xf>
    <xf numFmtId="49" fontId="67" fillId="0" borderId="23" xfId="0" applyNumberFormat="1" applyFont="1" applyFill="1" applyBorder="1" applyAlignment="1">
      <alignment horizontal="center" vertical="center" wrapText="1"/>
    </xf>
    <xf numFmtId="166" fontId="67" fillId="0" borderId="45" xfId="0" applyNumberFormat="1" applyFont="1" applyFill="1" applyBorder="1" applyAlignment="1">
      <alignment horizontal="center" vertical="center" wrapText="1"/>
    </xf>
    <xf numFmtId="49" fontId="67" fillId="0" borderId="3" xfId="0" applyNumberFormat="1" applyFont="1" applyFill="1" applyBorder="1" applyAlignment="1">
      <alignment horizontal="center" vertical="center" wrapText="1"/>
    </xf>
    <xf numFmtId="166" fontId="67" fillId="0" borderId="76" xfId="0" applyNumberFormat="1" applyFont="1" applyFill="1" applyBorder="1" applyAlignment="1">
      <alignment horizontal="center" vertical="center" wrapText="1"/>
    </xf>
    <xf numFmtId="167" fontId="67" fillId="0" borderId="7" xfId="0" applyNumberFormat="1" applyFont="1" applyFill="1" applyBorder="1" applyAlignment="1">
      <alignment horizontal="center" vertical="center" wrapText="1"/>
    </xf>
    <xf numFmtId="167" fontId="67" fillId="0" borderId="46" xfId="0" applyNumberFormat="1" applyFont="1" applyFill="1" applyBorder="1" applyAlignment="1">
      <alignment horizontal="center" vertical="center" wrapText="1"/>
    </xf>
    <xf numFmtId="49" fontId="67" fillId="0" borderId="1" xfId="0" applyNumberFormat="1" applyFont="1" applyFill="1" applyBorder="1" applyAlignment="1">
      <alignment horizontal="center" vertical="center" wrapText="1"/>
    </xf>
    <xf numFmtId="166" fontId="67" fillId="0" borderId="69" xfId="0" applyNumberFormat="1" applyFont="1" applyFill="1" applyBorder="1" applyAlignment="1">
      <alignment horizontal="center" vertical="center" wrapText="1"/>
    </xf>
    <xf numFmtId="167" fontId="67" fillId="0" borderId="74" xfId="0" applyNumberFormat="1" applyFont="1" applyFill="1" applyBorder="1" applyAlignment="1">
      <alignment horizontal="center" vertical="center" wrapText="1"/>
    </xf>
    <xf numFmtId="167" fontId="67" fillId="0" borderId="70" xfId="0" applyNumberFormat="1" applyFont="1" applyFill="1" applyBorder="1" applyAlignment="1">
      <alignment horizontal="center" vertical="center" wrapText="1"/>
    </xf>
    <xf numFmtId="49" fontId="67" fillId="0" borderId="3" xfId="19" applyNumberFormat="1" applyFont="1" applyFill="1" applyBorder="1" applyAlignment="1">
      <alignment horizontal="center" vertical="center" wrapText="1"/>
    </xf>
    <xf numFmtId="166" fontId="67" fillId="0" borderId="76" xfId="19" applyNumberFormat="1" applyFont="1" applyFill="1" applyBorder="1" applyAlignment="1">
      <alignment horizontal="center" vertical="center" wrapText="1"/>
    </xf>
    <xf numFmtId="167" fontId="67" fillId="0" borderId="7" xfId="19" applyNumberFormat="1" applyFont="1" applyFill="1" applyBorder="1" applyAlignment="1">
      <alignment horizontal="center" vertical="center" wrapText="1"/>
    </xf>
    <xf numFmtId="167" fontId="67" fillId="0" borderId="46" xfId="19" applyNumberFormat="1" applyFont="1" applyFill="1" applyBorder="1" applyAlignment="1">
      <alignment horizontal="center" vertical="center" wrapText="1"/>
    </xf>
    <xf numFmtId="49" fontId="67" fillId="0" borderId="14" xfId="19" applyNumberFormat="1" applyFont="1" applyFill="1" applyBorder="1" applyAlignment="1">
      <alignment horizontal="center" vertical="center" wrapText="1"/>
    </xf>
    <xf numFmtId="166" fontId="67" fillId="0" borderId="17" xfId="19" applyNumberFormat="1" applyFont="1" applyFill="1" applyBorder="1" applyAlignment="1">
      <alignment horizontal="center" vertical="center" wrapText="1"/>
    </xf>
    <xf numFmtId="167" fontId="67" fillId="0" borderId="57" xfId="19" applyNumberFormat="1" applyFont="1" applyFill="1" applyBorder="1" applyAlignment="1">
      <alignment horizontal="center" vertical="center" wrapText="1"/>
    </xf>
    <xf numFmtId="167" fontId="67" fillId="0" borderId="18" xfId="19" applyNumberFormat="1" applyFont="1" applyFill="1" applyBorder="1" applyAlignment="1">
      <alignment horizontal="center" vertical="center" wrapText="1"/>
    </xf>
    <xf numFmtId="49" fontId="67" fillId="0" borderId="2" xfId="19" applyNumberFormat="1" applyFont="1" applyFill="1" applyBorder="1" applyAlignment="1">
      <alignment horizontal="center" vertical="center" wrapText="1"/>
    </xf>
    <xf numFmtId="166" fontId="67" fillId="0" borderId="24" xfId="19" applyNumberFormat="1" applyFont="1" applyFill="1" applyBorder="1" applyAlignment="1">
      <alignment horizontal="center" vertical="center" wrapText="1"/>
    </xf>
    <xf numFmtId="167" fontId="67" fillId="0" borderId="75" xfId="19" applyNumberFormat="1" applyFont="1" applyFill="1" applyBorder="1" applyAlignment="1">
      <alignment horizontal="center" vertical="center" wrapText="1"/>
    </xf>
    <xf numFmtId="167" fontId="67" fillId="0" borderId="29" xfId="19" applyNumberFormat="1" applyFont="1" applyFill="1" applyBorder="1" applyAlignment="1">
      <alignment horizontal="center" vertical="center" wrapText="1"/>
    </xf>
    <xf numFmtId="49" fontId="67" fillId="0" borderId="31" xfId="0" applyNumberFormat="1" applyFont="1" applyFill="1" applyBorder="1" applyAlignment="1">
      <alignment horizontal="center" vertical="center" wrapText="1"/>
    </xf>
    <xf numFmtId="166" fontId="67" fillId="0" borderId="26" xfId="0" applyNumberFormat="1" applyFont="1" applyFill="1" applyBorder="1" applyAlignment="1">
      <alignment horizontal="center" vertical="center" wrapText="1"/>
    </xf>
    <xf numFmtId="167" fontId="67" fillId="0" borderId="62" xfId="0" applyNumberFormat="1" applyFont="1" applyFill="1" applyBorder="1" applyAlignment="1">
      <alignment horizontal="center" vertical="center" wrapText="1"/>
    </xf>
    <xf numFmtId="167" fontId="67" fillId="0" borderId="27" xfId="0" applyNumberFormat="1" applyFont="1" applyFill="1" applyBorder="1" applyAlignment="1">
      <alignment horizontal="center" vertical="center" wrapText="1"/>
    </xf>
    <xf numFmtId="166" fontId="67" fillId="0" borderId="71" xfId="0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left" vertical="center" wrapText="1"/>
    </xf>
    <xf numFmtId="0" fontId="81" fillId="0" borderId="0" xfId="0" applyFont="1" applyFill="1" applyAlignment="1">
      <alignment horizontal="center"/>
    </xf>
    <xf numFmtId="0" fontId="87" fillId="0" borderId="31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vertical="center"/>
    </xf>
    <xf numFmtId="0" fontId="87" fillId="0" borderId="55" xfId="0" applyFont="1" applyFill="1" applyBorder="1" applyAlignment="1">
      <alignment horizontal="center" vertical="center" wrapText="1"/>
    </xf>
    <xf numFmtId="166" fontId="134" fillId="0" borderId="12" xfId="0" applyNumberFormat="1" applyFont="1" applyFill="1" applyBorder="1" applyAlignment="1">
      <alignment horizontal="center" vertical="center" wrapText="1"/>
    </xf>
    <xf numFmtId="166" fontId="134" fillId="0" borderId="13" xfId="0" applyNumberFormat="1" applyFont="1" applyFill="1" applyBorder="1" applyAlignment="1">
      <alignment horizontal="center" vertical="center" wrapText="1"/>
    </xf>
    <xf numFmtId="166" fontId="134" fillId="0" borderId="40" xfId="0" applyNumberFormat="1" applyFont="1" applyFill="1" applyBorder="1" applyAlignment="1">
      <alignment horizontal="center" vertical="center" wrapText="1"/>
    </xf>
    <xf numFmtId="0" fontId="87" fillId="0" borderId="28" xfId="0" applyFont="1" applyFill="1" applyBorder="1" applyAlignment="1">
      <alignment horizontal="center" vertical="center" wrapText="1"/>
    </xf>
    <xf numFmtId="166" fontId="134" fillId="0" borderId="14" xfId="0" applyNumberFormat="1" applyFont="1" applyFill="1" applyBorder="1" applyAlignment="1">
      <alignment horizontal="center" vertical="center" wrapText="1"/>
    </xf>
    <xf numFmtId="166" fontId="134" fillId="0" borderId="16" xfId="0" applyNumberFormat="1" applyFont="1" applyFill="1" applyBorder="1" applyAlignment="1">
      <alignment horizontal="center" vertical="center" wrapText="1"/>
    </xf>
    <xf numFmtId="166" fontId="134" fillId="0" borderId="42" xfId="0" applyNumberFormat="1" applyFont="1" applyFill="1" applyBorder="1" applyAlignment="1">
      <alignment horizontal="center" vertical="center" wrapText="1"/>
    </xf>
    <xf numFmtId="0" fontId="87" fillId="0" borderId="35" xfId="0" applyFont="1" applyFill="1" applyBorder="1" applyAlignment="1">
      <alignment horizontal="center" vertical="center" wrapText="1"/>
    </xf>
    <xf numFmtId="166" fontId="134" fillId="0" borderId="23" xfId="0" applyNumberFormat="1" applyFont="1" applyFill="1" applyBorder="1" applyAlignment="1">
      <alignment horizontal="center" vertical="center" wrapText="1"/>
    </xf>
    <xf numFmtId="166" fontId="134" fillId="0" borderId="48" xfId="0" applyNumberFormat="1" applyFont="1" applyFill="1" applyBorder="1" applyAlignment="1">
      <alignment horizontal="center" vertical="center" wrapText="1"/>
    </xf>
    <xf numFmtId="166" fontId="134" fillId="0" borderId="15" xfId="0" applyNumberFormat="1" applyFont="1" applyFill="1" applyBorder="1" applyAlignment="1">
      <alignment horizontal="center" vertical="center" wrapText="1"/>
    </xf>
    <xf numFmtId="166" fontId="134" fillId="0" borderId="22" xfId="0" applyNumberFormat="1" applyFont="1" applyFill="1" applyBorder="1" applyAlignment="1">
      <alignment horizontal="center" vertical="center" wrapText="1"/>
    </xf>
    <xf numFmtId="166" fontId="134" fillId="0" borderId="21" xfId="0" applyNumberFormat="1" applyFont="1" applyFill="1" applyBorder="1" applyAlignment="1">
      <alignment horizontal="center" vertical="center" wrapText="1"/>
    </xf>
    <xf numFmtId="166" fontId="134" fillId="0" borderId="47" xfId="0" applyNumberFormat="1" applyFont="1" applyFill="1" applyBorder="1" applyAlignment="1">
      <alignment horizontal="center" vertical="center" wrapText="1"/>
    </xf>
    <xf numFmtId="166" fontId="134" fillId="0" borderId="65" xfId="0" applyNumberFormat="1" applyFont="1" applyFill="1" applyBorder="1" applyAlignment="1">
      <alignment horizontal="center" vertical="center" wrapText="1"/>
    </xf>
    <xf numFmtId="166" fontId="87" fillId="0" borderId="26" xfId="0" applyNumberFormat="1" applyFont="1" applyFill="1" applyBorder="1" applyAlignment="1">
      <alignment horizontal="center" vertical="center" wrapText="1"/>
    </xf>
    <xf numFmtId="166" fontId="87" fillId="0" borderId="31" xfId="0" applyNumberFormat="1" applyFont="1" applyFill="1" applyBorder="1" applyAlignment="1">
      <alignment horizontal="center" vertical="center" wrapText="1"/>
    </xf>
    <xf numFmtId="49" fontId="67" fillId="0" borderId="0" xfId="0" applyNumberFormat="1" applyFont="1" applyFill="1" applyBorder="1" applyAlignment="1">
      <alignment horizontal="center" vertical="center" wrapText="1"/>
    </xf>
    <xf numFmtId="2" fontId="67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166" fontId="55" fillId="0" borderId="54" xfId="0" applyNumberFormat="1" applyFont="1" applyFill="1" applyBorder="1" applyAlignment="1">
      <alignment horizontal="center" vertical="center"/>
    </xf>
    <xf numFmtId="166" fontId="55" fillId="0" borderId="30" xfId="0" applyNumberFormat="1" applyFont="1" applyFill="1" applyBorder="1" applyAlignment="1">
      <alignment horizontal="center" vertical="center"/>
    </xf>
    <xf numFmtId="0" fontId="55" fillId="0" borderId="4" xfId="0" applyFont="1" applyFill="1" applyBorder="1" applyAlignment="1">
      <alignment horizontal="center" vertical="center"/>
    </xf>
    <xf numFmtId="0" fontId="55" fillId="0" borderId="30" xfId="0" applyFont="1" applyFill="1" applyBorder="1" applyAlignment="1">
      <alignment horizontal="left" wrapText="1"/>
    </xf>
    <xf numFmtId="166" fontId="55" fillId="0" borderId="65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top"/>
    </xf>
    <xf numFmtId="0" fontId="59" fillId="0" borderId="0" xfId="0" applyFont="1" applyFill="1" applyBorder="1" applyAlignment="1">
      <alignment horizontal="center" vertical="center"/>
    </xf>
    <xf numFmtId="0" fontId="54" fillId="0" borderId="31" xfId="0" applyFont="1" applyFill="1" applyBorder="1" applyAlignment="1">
      <alignment horizontal="center" vertical="center"/>
    </xf>
    <xf numFmtId="0" fontId="67" fillId="0" borderId="28" xfId="0" applyFont="1" applyFill="1" applyBorder="1" applyAlignment="1">
      <alignment horizontal="center" vertical="center"/>
    </xf>
    <xf numFmtId="0" fontId="67" fillId="0" borderId="64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4" fontId="55" fillId="0" borderId="3" xfId="0" applyNumberFormat="1" applyFont="1" applyFill="1" applyBorder="1" applyAlignment="1">
      <alignment horizontal="center" vertical="center"/>
    </xf>
    <xf numFmtId="4" fontId="55" fillId="0" borderId="2" xfId="0" applyNumberFormat="1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3" fontId="55" fillId="0" borderId="57" xfId="0" applyNumberFormat="1" applyFont="1" applyFill="1" applyBorder="1" applyAlignment="1">
      <alignment horizontal="center" vertical="center"/>
    </xf>
    <xf numFmtId="3" fontId="55" fillId="0" borderId="18" xfId="0" applyNumberFormat="1" applyFont="1" applyFill="1" applyBorder="1" applyAlignment="1">
      <alignment horizontal="center" vertical="center"/>
    </xf>
    <xf numFmtId="3" fontId="55" fillId="0" borderId="14" xfId="0" applyNumberFormat="1" applyFont="1" applyFill="1" applyBorder="1" applyAlignment="1">
      <alignment horizontal="center" vertical="center"/>
    </xf>
    <xf numFmtId="3" fontId="55" fillId="0" borderId="23" xfId="0" applyNumberFormat="1" applyFont="1" applyFill="1" applyBorder="1" applyAlignment="1">
      <alignment horizontal="center" vertical="center"/>
    </xf>
    <xf numFmtId="0" fontId="54" fillId="0" borderId="43" xfId="0" applyFont="1" applyFill="1" applyBorder="1" applyAlignment="1">
      <alignment vertical="center"/>
    </xf>
    <xf numFmtId="3" fontId="55" fillId="0" borderId="63" xfId="0" applyNumberFormat="1" applyFont="1" applyFill="1" applyBorder="1" applyAlignment="1">
      <alignment horizontal="center" vertical="center"/>
    </xf>
    <xf numFmtId="3" fontId="55" fillId="0" borderId="66" xfId="0" applyNumberFormat="1" applyFont="1" applyFill="1" applyBorder="1" applyAlignment="1">
      <alignment horizontal="center" vertical="center"/>
    </xf>
    <xf numFmtId="166" fontId="65" fillId="0" borderId="2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right"/>
    </xf>
    <xf numFmtId="0" fontId="65" fillId="0" borderId="0" xfId="0" applyFont="1" applyFill="1" applyBorder="1" applyAlignment="1">
      <alignment horizontal="right" vertical="top" wrapText="1"/>
    </xf>
    <xf numFmtId="0" fontId="65" fillId="0" borderId="0" xfId="0" applyFont="1" applyFill="1" applyBorder="1" applyAlignment="1">
      <alignment horizontal="right" vertical="center" wrapText="1"/>
    </xf>
    <xf numFmtId="167" fontId="67" fillId="0" borderId="0" xfId="0" applyNumberFormat="1" applyFont="1" applyFill="1" applyBorder="1" applyAlignment="1">
      <alignment horizontal="center" vertical="center" wrapText="1"/>
    </xf>
    <xf numFmtId="0" fontId="120" fillId="0" borderId="4" xfId="19" applyFont="1" applyFill="1" applyBorder="1" applyAlignment="1">
      <alignment horizontal="left" wrapText="1"/>
    </xf>
    <xf numFmtId="0" fontId="120" fillId="0" borderId="3" xfId="19" applyNumberFormat="1" applyFont="1" applyFill="1" applyBorder="1" applyAlignment="1">
      <alignment horizontal="center" vertical="center"/>
    </xf>
    <xf numFmtId="0" fontId="71" fillId="0" borderId="1" xfId="19" applyFont="1" applyFill="1" applyBorder="1" applyAlignment="1">
      <alignment horizontal="center"/>
    </xf>
    <xf numFmtId="0" fontId="120" fillId="0" borderId="3" xfId="19" applyFont="1" applyFill="1" applyBorder="1" applyAlignment="1">
      <alignment horizontal="center" vertical="center"/>
    </xf>
    <xf numFmtId="167" fontId="67" fillId="0" borderId="0" xfId="0" applyNumberFormat="1" applyFont="1" applyFill="1" applyBorder="1" applyAlignment="1">
      <alignment horizontal="center" vertical="center" wrapText="1"/>
    </xf>
    <xf numFmtId="167" fontId="67" fillId="0" borderId="0" xfId="0" applyNumberFormat="1" applyFont="1" applyFill="1" applyBorder="1" applyAlignment="1">
      <alignment horizontal="center" vertical="center" wrapText="1"/>
    </xf>
    <xf numFmtId="167" fontId="67" fillId="0" borderId="0" xfId="0" applyNumberFormat="1" applyFont="1" applyFill="1" applyBorder="1" applyAlignment="1">
      <alignment horizontal="center" vertical="center" wrapText="1"/>
    </xf>
    <xf numFmtId="2" fontId="64" fillId="0" borderId="31" xfId="0" applyNumberFormat="1" applyFont="1" applyFill="1" applyBorder="1" applyAlignment="1">
      <alignment horizontal="center" vertical="center" wrapText="1"/>
    </xf>
    <xf numFmtId="14" fontId="71" fillId="0" borderId="31" xfId="19" applyNumberFormat="1" applyFont="1" applyFill="1" applyBorder="1" applyAlignment="1">
      <alignment horizontal="center" vertical="center"/>
    </xf>
    <xf numFmtId="3" fontId="87" fillId="0" borderId="37" xfId="19" applyNumberFormat="1" applyFont="1" applyFill="1" applyBorder="1" applyAlignment="1">
      <alignment horizontal="center" vertical="center"/>
    </xf>
    <xf numFmtId="3" fontId="87" fillId="0" borderId="3" xfId="19" applyNumberFormat="1" applyFont="1" applyFill="1" applyBorder="1" applyAlignment="1">
      <alignment horizontal="center" vertical="center"/>
    </xf>
    <xf numFmtId="3" fontId="87" fillId="0" borderId="2" xfId="19" applyNumberFormat="1" applyFont="1" applyFill="1" applyBorder="1" applyAlignment="1">
      <alignment horizontal="center" vertical="center"/>
    </xf>
    <xf numFmtId="0" fontId="71" fillId="0" borderId="38" xfId="19" applyFont="1" applyFill="1" applyBorder="1" applyAlignment="1">
      <alignment horizontal="center"/>
    </xf>
    <xf numFmtId="3" fontId="67" fillId="0" borderId="38" xfId="19" applyNumberFormat="1" applyFont="1" applyFill="1" applyBorder="1" applyAlignment="1">
      <alignment horizontal="center"/>
    </xf>
    <xf numFmtId="0" fontId="150" fillId="0" borderId="38" xfId="19" applyFont="1" applyFill="1" applyBorder="1"/>
    <xf numFmtId="0" fontId="154" fillId="0" borderId="3" xfId="19" applyFont="1" applyFill="1" applyBorder="1" applyAlignment="1">
      <alignment horizontal="center"/>
    </xf>
    <xf numFmtId="49" fontId="67" fillId="0" borderId="3" xfId="19" applyNumberFormat="1" applyFont="1" applyFill="1" applyBorder="1" applyAlignment="1">
      <alignment horizontal="center" vertical="center"/>
    </xf>
    <xf numFmtId="0" fontId="67" fillId="0" borderId="2" xfId="19" applyFont="1" applyFill="1" applyBorder="1" applyAlignment="1">
      <alignment horizontal="center"/>
    </xf>
    <xf numFmtId="3" fontId="120" fillId="0" borderId="3" xfId="19" applyNumberFormat="1" applyFont="1" applyFill="1" applyBorder="1" applyAlignment="1">
      <alignment horizontal="center"/>
    </xf>
    <xf numFmtId="3" fontId="67" fillId="0" borderId="3" xfId="19" applyNumberFormat="1" applyFont="1" applyFill="1" applyBorder="1" applyAlignment="1">
      <alignment horizontal="center" vertical="center"/>
    </xf>
    <xf numFmtId="0" fontId="120" fillId="0" borderId="2" xfId="19" applyFont="1" applyFill="1" applyBorder="1" applyAlignment="1">
      <alignment horizontal="center"/>
    </xf>
    <xf numFmtId="3" fontId="54" fillId="0" borderId="12" xfId="0" applyNumberFormat="1" applyFont="1" applyFill="1" applyBorder="1" applyAlignment="1">
      <alignment horizontal="center" vertical="center" wrapText="1"/>
    </xf>
    <xf numFmtId="3" fontId="55" fillId="0" borderId="14" xfId="0" applyNumberFormat="1" applyFont="1" applyFill="1" applyBorder="1" applyAlignment="1">
      <alignment horizontal="center" vertical="center" wrapText="1"/>
    </xf>
    <xf numFmtId="3" fontId="55" fillId="0" borderId="23" xfId="0" applyNumberFormat="1" applyFont="1" applyFill="1" applyBorder="1" applyAlignment="1">
      <alignment horizontal="center" vertical="center" wrapText="1"/>
    </xf>
    <xf numFmtId="3" fontId="69" fillId="0" borderId="65" xfId="0" applyNumberFormat="1" applyFont="1" applyFill="1" applyBorder="1" applyAlignment="1">
      <alignment horizontal="center" vertical="center" wrapText="1"/>
    </xf>
    <xf numFmtId="3" fontId="55" fillId="0" borderId="28" xfId="0" applyNumberFormat="1" applyFont="1" applyFill="1" applyBorder="1" applyAlignment="1">
      <alignment horizontal="center" vertical="center" wrapText="1"/>
    </xf>
    <xf numFmtId="166" fontId="54" fillId="0" borderId="12" xfId="0" applyNumberFormat="1" applyFont="1" applyFill="1" applyBorder="1" applyAlignment="1">
      <alignment horizontal="center" vertical="center" wrapText="1"/>
    </xf>
    <xf numFmtId="166" fontId="55" fillId="0" borderId="23" xfId="0" applyNumberFormat="1" applyFont="1" applyFill="1" applyBorder="1" applyAlignment="1">
      <alignment horizontal="center" vertical="center" wrapText="1"/>
    </xf>
    <xf numFmtId="3" fontId="55" fillId="0" borderId="57" xfId="0" applyNumberFormat="1" applyFont="1" applyFill="1" applyBorder="1" applyAlignment="1">
      <alignment horizontal="center" vertical="center" wrapText="1"/>
    </xf>
    <xf numFmtId="166" fontId="69" fillId="0" borderId="65" xfId="0" applyNumberFormat="1" applyFont="1" applyFill="1" applyBorder="1" applyAlignment="1">
      <alignment horizontal="center" vertical="center" wrapText="1"/>
    </xf>
    <xf numFmtId="3" fontId="55" fillId="0" borderId="22" xfId="0" applyNumberFormat="1" applyFont="1" applyFill="1" applyBorder="1" applyAlignment="1">
      <alignment horizontal="center" vertical="center"/>
    </xf>
    <xf numFmtId="3" fontId="69" fillId="0" borderId="14" xfId="0" applyNumberFormat="1" applyFont="1" applyFill="1" applyBorder="1" applyAlignment="1">
      <alignment horizontal="center" vertical="center"/>
    </xf>
    <xf numFmtId="3" fontId="69" fillId="0" borderId="23" xfId="0" applyNumberFormat="1" applyFont="1" applyFill="1" applyBorder="1" applyAlignment="1">
      <alignment horizontal="center" vertical="center"/>
    </xf>
    <xf numFmtId="3" fontId="64" fillId="0" borderId="55" xfId="0" applyNumberFormat="1" applyFont="1" applyFill="1" applyBorder="1" applyAlignment="1">
      <alignment horizontal="center" vertical="center"/>
    </xf>
    <xf numFmtId="3" fontId="69" fillId="0" borderId="28" xfId="0" applyNumberFormat="1" applyFont="1" applyFill="1" applyBorder="1" applyAlignment="1">
      <alignment vertical="center"/>
    </xf>
    <xf numFmtId="3" fontId="65" fillId="0" borderId="14" xfId="0" applyNumberFormat="1" applyFont="1" applyFill="1" applyBorder="1" applyAlignment="1">
      <alignment horizontal="center" vertical="center"/>
    </xf>
    <xf numFmtId="3" fontId="65" fillId="0" borderId="65" xfId="0" applyNumberFormat="1" applyFont="1" applyFill="1" applyBorder="1" applyAlignment="1">
      <alignment horizontal="center" vertical="center"/>
    </xf>
    <xf numFmtId="2" fontId="54" fillId="2" borderId="49" xfId="0" applyNumberFormat="1" applyFont="1" applyFill="1" applyBorder="1" applyAlignment="1">
      <alignment horizontal="center" vertical="top"/>
    </xf>
    <xf numFmtId="49" fontId="54" fillId="2" borderId="49" xfId="0" applyNumberFormat="1" applyFont="1" applyFill="1" applyBorder="1" applyAlignment="1">
      <alignment horizontal="center" vertical="center" wrapText="1"/>
    </xf>
    <xf numFmtId="3" fontId="54" fillId="2" borderId="10" xfId="0" applyNumberFormat="1" applyFont="1" applyFill="1" applyBorder="1" applyAlignment="1">
      <alignment horizontal="center" vertical="center"/>
    </xf>
    <xf numFmtId="3" fontId="55" fillId="2" borderId="0" xfId="0" applyNumberFormat="1" applyFont="1" applyFill="1" applyBorder="1" applyAlignment="1">
      <alignment horizontal="center" vertical="center"/>
    </xf>
    <xf numFmtId="3" fontId="69" fillId="2" borderId="0" xfId="0" applyNumberFormat="1" applyFont="1" applyFill="1" applyBorder="1" applyAlignment="1">
      <alignment horizontal="center" vertical="center"/>
    </xf>
    <xf numFmtId="3" fontId="102" fillId="0" borderId="14" xfId="0" applyNumberFormat="1" applyFont="1" applyFill="1" applyBorder="1" applyAlignment="1">
      <alignment horizontal="center" vertical="center"/>
    </xf>
    <xf numFmtId="3" fontId="64" fillId="0" borderId="12" xfId="0" applyNumberFormat="1" applyFont="1" applyFill="1" applyBorder="1" applyAlignment="1">
      <alignment horizontal="center" vertical="center"/>
    </xf>
    <xf numFmtId="166" fontId="64" fillId="0" borderId="12" xfId="0" applyNumberFormat="1" applyFont="1" applyFill="1" applyBorder="1" applyAlignment="1">
      <alignment horizontal="center" vertical="center"/>
    </xf>
    <xf numFmtId="166" fontId="55" fillId="0" borderId="22" xfId="0" applyNumberFormat="1" applyFont="1" applyFill="1" applyBorder="1" applyAlignment="1">
      <alignment horizontal="center" vertical="center"/>
    </xf>
    <xf numFmtId="3" fontId="69" fillId="0" borderId="22" xfId="0" applyNumberFormat="1" applyFont="1" applyFill="1" applyBorder="1" applyAlignment="1">
      <alignment horizontal="center" vertical="center"/>
    </xf>
    <xf numFmtId="3" fontId="69" fillId="0" borderId="2" xfId="0" applyNumberFormat="1" applyFont="1" applyFill="1" applyBorder="1" applyAlignment="1">
      <alignment horizontal="center" vertical="center"/>
    </xf>
    <xf numFmtId="166" fontId="69" fillId="0" borderId="2" xfId="0" applyNumberFormat="1" applyFont="1" applyFill="1" applyBorder="1" applyAlignment="1">
      <alignment horizontal="center" vertical="center"/>
    </xf>
    <xf numFmtId="3" fontId="65" fillId="0" borderId="12" xfId="0" applyNumberFormat="1" applyFont="1" applyFill="1" applyBorder="1" applyAlignment="1">
      <alignment horizontal="center" vertical="center" wrapText="1"/>
    </xf>
    <xf numFmtId="3" fontId="65" fillId="0" borderId="14" xfId="0" applyNumberFormat="1" applyFont="1" applyFill="1" applyBorder="1" applyAlignment="1">
      <alignment horizontal="center" vertical="center" wrapText="1"/>
    </xf>
    <xf numFmtId="3" fontId="65" fillId="0" borderId="55" xfId="0" applyNumberFormat="1" applyFont="1" applyFill="1" applyBorder="1" applyAlignment="1">
      <alignment horizontal="center" vertical="center" wrapText="1"/>
    </xf>
    <xf numFmtId="3" fontId="65" fillId="0" borderId="28" xfId="0" applyNumberFormat="1" applyFont="1" applyFill="1" applyBorder="1" applyAlignment="1">
      <alignment horizontal="center" vertical="center" wrapText="1"/>
    </xf>
    <xf numFmtId="3" fontId="65" fillId="0" borderId="65" xfId="0" applyNumberFormat="1" applyFont="1" applyFill="1" applyBorder="1" applyAlignment="1">
      <alignment horizontal="center" vertical="center" wrapText="1"/>
    </xf>
    <xf numFmtId="3" fontId="65" fillId="0" borderId="22" xfId="0" applyNumberFormat="1" applyFont="1" applyFill="1" applyBorder="1" applyAlignment="1">
      <alignment horizontal="center" vertical="center"/>
    </xf>
    <xf numFmtId="3" fontId="65" fillId="0" borderId="2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3" fontId="55" fillId="0" borderId="0" xfId="0" applyNumberFormat="1" applyFont="1" applyFill="1" applyBorder="1" applyAlignment="1">
      <alignment horizontal="center" vertical="center"/>
    </xf>
    <xf numFmtId="3" fontId="55" fillId="2" borderId="3" xfId="0" applyNumberFormat="1" applyFont="1" applyFill="1" applyBorder="1" applyAlignment="1">
      <alignment horizontal="center" vertical="center"/>
    </xf>
    <xf numFmtId="3" fontId="55" fillId="2" borderId="38" xfId="0" applyNumberFormat="1" applyFont="1" applyFill="1" applyBorder="1" applyAlignment="1">
      <alignment horizontal="center" vertical="center"/>
    </xf>
    <xf numFmtId="168" fontId="50" fillId="0" borderId="0" xfId="0" applyNumberFormat="1" applyFont="1" applyFill="1" applyAlignment="1">
      <alignment vertical="center"/>
    </xf>
    <xf numFmtId="3" fontId="65" fillId="0" borderId="0" xfId="0" applyNumberFormat="1" applyFont="1" applyFill="1" applyBorder="1" applyAlignment="1">
      <alignment horizontal="center" vertical="center" wrapText="1"/>
    </xf>
    <xf numFmtId="0" fontId="138" fillId="0" borderId="0" xfId="0" applyFont="1" applyFill="1" applyBorder="1" applyAlignment="1">
      <alignment vertical="center"/>
    </xf>
    <xf numFmtId="0" fontId="137" fillId="0" borderId="0" xfId="0" applyFont="1" applyFill="1" applyBorder="1" applyAlignment="1">
      <alignment vertical="center"/>
    </xf>
    <xf numFmtId="0" fontId="87" fillId="0" borderId="54" xfId="0" applyFont="1" applyFill="1" applyBorder="1" applyAlignment="1">
      <alignment horizontal="center" vertical="center" wrapText="1"/>
    </xf>
    <xf numFmtId="0" fontId="72" fillId="0" borderId="1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/>
    </xf>
    <xf numFmtId="0" fontId="51" fillId="0" borderId="31" xfId="0" applyFont="1" applyFill="1" applyBorder="1" applyAlignment="1">
      <alignment horizontal="center"/>
    </xf>
    <xf numFmtId="0" fontId="67" fillId="0" borderId="55" xfId="0" applyFont="1" applyFill="1" applyBorder="1" applyAlignment="1">
      <alignment vertical="top" wrapText="1"/>
    </xf>
    <xf numFmtId="0" fontId="67" fillId="0" borderId="28" xfId="0" applyFont="1" applyFill="1" applyBorder="1" applyAlignment="1">
      <alignment vertical="top" wrapText="1"/>
    </xf>
    <xf numFmtId="0" fontId="55" fillId="0" borderId="64" xfId="0" applyFont="1" applyFill="1" applyBorder="1"/>
    <xf numFmtId="0" fontId="62" fillId="0" borderId="0" xfId="0" applyFont="1" applyFill="1" applyBorder="1" applyAlignment="1">
      <alignment horizontal="left" vertical="center" wrapText="1"/>
    </xf>
    <xf numFmtId="166" fontId="51" fillId="0" borderId="12" xfId="0" applyNumberFormat="1" applyFont="1" applyFill="1" applyBorder="1" applyAlignment="1">
      <alignment horizontal="center"/>
    </xf>
    <xf numFmtId="166" fontId="51" fillId="0" borderId="14" xfId="0" applyNumberFormat="1" applyFont="1" applyFill="1" applyBorder="1" applyAlignment="1">
      <alignment horizontal="center"/>
    </xf>
    <xf numFmtId="166" fontId="72" fillId="0" borderId="12" xfId="0" applyNumberFormat="1" applyFont="1" applyFill="1" applyBorder="1" applyAlignment="1">
      <alignment horizontal="center" wrapText="1"/>
    </xf>
    <xf numFmtId="166" fontId="51" fillId="0" borderId="13" xfId="0" applyNumberFormat="1" applyFont="1" applyFill="1" applyBorder="1" applyAlignment="1">
      <alignment horizontal="center"/>
    </xf>
    <xf numFmtId="166" fontId="72" fillId="0" borderId="55" xfId="0" applyNumberFormat="1" applyFont="1" applyFill="1" applyBorder="1" applyAlignment="1">
      <alignment horizontal="center" wrapText="1"/>
    </xf>
    <xf numFmtId="166" fontId="51" fillId="0" borderId="40" xfId="0" applyNumberFormat="1" applyFont="1" applyFill="1" applyBorder="1" applyAlignment="1">
      <alignment horizontal="center"/>
    </xf>
    <xf numFmtId="166" fontId="72" fillId="0" borderId="13" xfId="0" applyNumberFormat="1" applyFont="1" applyFill="1" applyBorder="1" applyAlignment="1">
      <alignment horizontal="center" wrapText="1"/>
    </xf>
    <xf numFmtId="166" fontId="51" fillId="0" borderId="55" xfId="0" applyNumberFormat="1" applyFont="1" applyFill="1" applyBorder="1" applyAlignment="1">
      <alignment horizontal="center"/>
    </xf>
    <xf numFmtId="166" fontId="72" fillId="0" borderId="14" xfId="0" applyNumberFormat="1" applyFont="1" applyFill="1" applyBorder="1" applyAlignment="1">
      <alignment horizontal="center" wrapText="1"/>
    </xf>
    <xf numFmtId="166" fontId="51" fillId="0" borderId="16" xfId="0" applyNumberFormat="1" applyFont="1" applyFill="1" applyBorder="1" applyAlignment="1">
      <alignment horizontal="center"/>
    </xf>
    <xf numFmtId="166" fontId="72" fillId="0" borderId="28" xfId="0" applyNumberFormat="1" applyFont="1" applyFill="1" applyBorder="1" applyAlignment="1">
      <alignment horizontal="center" wrapText="1"/>
    </xf>
    <xf numFmtId="166" fontId="51" fillId="0" borderId="42" xfId="0" applyNumberFormat="1" applyFont="1" applyFill="1" applyBorder="1" applyAlignment="1">
      <alignment horizontal="center"/>
    </xf>
    <xf numFmtId="166" fontId="72" fillId="0" borderId="16" xfId="0" applyNumberFormat="1" applyFont="1" applyFill="1" applyBorder="1" applyAlignment="1">
      <alignment horizontal="center" wrapText="1"/>
    </xf>
    <xf numFmtId="166" fontId="51" fillId="0" borderId="28" xfId="0" applyNumberFormat="1" applyFont="1" applyFill="1" applyBorder="1" applyAlignment="1">
      <alignment horizontal="center"/>
    </xf>
    <xf numFmtId="166" fontId="72" fillId="0" borderId="14" xfId="0" applyNumberFormat="1" applyFont="1" applyFill="1" applyBorder="1" applyAlignment="1">
      <alignment horizontal="center" vertical="top" wrapText="1"/>
    </xf>
    <xf numFmtId="166" fontId="72" fillId="0" borderId="28" xfId="0" applyNumberFormat="1" applyFont="1" applyFill="1" applyBorder="1" applyAlignment="1">
      <alignment horizontal="center" vertical="top" wrapText="1"/>
    </xf>
    <xf numFmtId="166" fontId="72" fillId="0" borderId="16" xfId="0" applyNumberFormat="1" applyFont="1" applyFill="1" applyBorder="1" applyAlignment="1">
      <alignment horizontal="center" vertical="top" wrapText="1"/>
    </xf>
    <xf numFmtId="166" fontId="72" fillId="0" borderId="14" xfId="0" applyNumberFormat="1" applyFont="1" applyFill="1" applyBorder="1" applyAlignment="1">
      <alignment horizontal="center"/>
    </xf>
    <xf numFmtId="166" fontId="72" fillId="0" borderId="28" xfId="0" applyNumberFormat="1" applyFont="1" applyFill="1" applyBorder="1" applyAlignment="1">
      <alignment horizontal="center"/>
    </xf>
    <xf numFmtId="166" fontId="72" fillId="0" borderId="16" xfId="0" applyNumberFormat="1" applyFont="1" applyFill="1" applyBorder="1" applyAlignment="1">
      <alignment horizontal="center"/>
    </xf>
    <xf numFmtId="166" fontId="72" fillId="0" borderId="65" xfId="0" applyNumberFormat="1" applyFont="1" applyFill="1" applyBorder="1" applyAlignment="1">
      <alignment horizontal="center"/>
    </xf>
    <xf numFmtId="166" fontId="51" fillId="0" borderId="53" xfId="0" applyNumberFormat="1" applyFont="1" applyFill="1" applyBorder="1" applyAlignment="1">
      <alignment horizontal="center"/>
    </xf>
    <xf numFmtId="166" fontId="51" fillId="0" borderId="65" xfId="0" applyNumberFormat="1" applyFont="1" applyFill="1" applyBorder="1" applyAlignment="1">
      <alignment horizontal="center"/>
    </xf>
    <xf numFmtId="166" fontId="72" fillId="0" borderId="64" xfId="0" applyNumberFormat="1" applyFont="1" applyFill="1" applyBorder="1" applyAlignment="1">
      <alignment horizontal="center"/>
    </xf>
    <xf numFmtId="166" fontId="51" fillId="0" borderId="44" xfId="0" applyNumberFormat="1" applyFont="1" applyFill="1" applyBorder="1" applyAlignment="1">
      <alignment horizontal="center"/>
    </xf>
    <xf numFmtId="166" fontId="72" fillId="0" borderId="53" xfId="0" applyNumberFormat="1" applyFont="1" applyFill="1" applyBorder="1" applyAlignment="1">
      <alignment horizontal="center"/>
    </xf>
    <xf numFmtId="166" fontId="51" fillId="0" borderId="64" xfId="0" applyNumberFormat="1" applyFont="1" applyFill="1" applyBorder="1" applyAlignment="1">
      <alignment horizontal="center"/>
    </xf>
    <xf numFmtId="3" fontId="54" fillId="0" borderId="55" xfId="0" applyNumberFormat="1" applyFont="1" applyFill="1" applyBorder="1" applyAlignment="1">
      <alignment horizontal="center" vertical="center" wrapText="1"/>
    </xf>
    <xf numFmtId="3" fontId="55" fillId="0" borderId="35" xfId="0" applyNumberFormat="1" applyFont="1" applyFill="1" applyBorder="1" applyAlignment="1">
      <alignment horizontal="center" vertical="center" wrapText="1"/>
    </xf>
    <xf numFmtId="3" fontId="54" fillId="0" borderId="13" xfId="0" applyNumberFormat="1" applyFont="1" applyFill="1" applyBorder="1" applyAlignment="1">
      <alignment horizontal="center" vertical="center" wrapText="1"/>
    </xf>
    <xf numFmtId="3" fontId="55" fillId="0" borderId="16" xfId="0" applyNumberFormat="1" applyFont="1" applyFill="1" applyBorder="1" applyAlignment="1">
      <alignment horizontal="center" vertical="center" wrapText="1"/>
    </xf>
    <xf numFmtId="3" fontId="55" fillId="0" borderId="15" xfId="0" applyNumberFormat="1" applyFont="1" applyFill="1" applyBorder="1" applyAlignment="1">
      <alignment horizontal="center" vertical="center" wrapText="1"/>
    </xf>
    <xf numFmtId="3" fontId="69" fillId="0" borderId="64" xfId="0" applyNumberFormat="1" applyFont="1" applyFill="1" applyBorder="1" applyAlignment="1">
      <alignment horizontal="center" vertical="center" wrapText="1"/>
    </xf>
    <xf numFmtId="3" fontId="69" fillId="0" borderId="53" xfId="0" applyNumberFormat="1" applyFont="1" applyFill="1" applyBorder="1" applyAlignment="1">
      <alignment horizontal="center" vertical="center" wrapText="1"/>
    </xf>
    <xf numFmtId="0" fontId="55" fillId="0" borderId="4" xfId="0" applyFont="1" applyFill="1" applyBorder="1" applyAlignment="1">
      <alignment horizontal="left" vertical="center" wrapText="1"/>
    </xf>
    <xf numFmtId="0" fontId="55" fillId="0" borderId="3" xfId="0" applyFont="1" applyFill="1" applyBorder="1" applyAlignment="1">
      <alignment horizontal="left"/>
    </xf>
    <xf numFmtId="0" fontId="55" fillId="0" borderId="31" xfId="0" applyNumberFormat="1" applyFont="1" applyFill="1" applyBorder="1" applyAlignment="1">
      <alignment horizontal="center" vertical="center"/>
    </xf>
    <xf numFmtId="0" fontId="55" fillId="0" borderId="31" xfId="0" applyFont="1" applyFill="1" applyBorder="1" applyAlignment="1">
      <alignment horizontal="left" wrapText="1"/>
    </xf>
    <xf numFmtId="0" fontId="55" fillId="0" borderId="31" xfId="0" applyFont="1" applyFill="1" applyBorder="1" applyAlignment="1">
      <alignment horizontal="left" vertical="center" wrapText="1"/>
    </xf>
    <xf numFmtId="0" fontId="55" fillId="0" borderId="2" xfId="0" applyFont="1" applyFill="1" applyBorder="1" applyAlignment="1">
      <alignment horizontal="left" vertical="center"/>
    </xf>
    <xf numFmtId="0" fontId="71" fillId="0" borderId="49" xfId="0" applyFont="1" applyFill="1" applyBorder="1" applyAlignment="1">
      <alignment horizontal="center" vertical="center" wrapText="1"/>
    </xf>
    <xf numFmtId="0" fontId="71" fillId="0" borderId="54" xfId="0" applyFont="1" applyFill="1" applyBorder="1" applyAlignment="1">
      <alignment horizontal="center" vertical="center" wrapText="1"/>
    </xf>
    <xf numFmtId="0" fontId="71" fillId="0" borderId="31" xfId="0" applyFont="1" applyFill="1" applyBorder="1" applyAlignment="1">
      <alignment horizontal="center" vertical="center" wrapText="1"/>
    </xf>
    <xf numFmtId="167" fontId="67" fillId="0" borderId="13" xfId="0" applyNumberFormat="1" applyFont="1" applyFill="1" applyBorder="1" applyAlignment="1">
      <alignment horizontal="center" vertical="center"/>
    </xf>
    <xf numFmtId="1" fontId="67" fillId="0" borderId="55" xfId="0" applyNumberFormat="1" applyFont="1" applyFill="1" applyBorder="1" applyAlignment="1">
      <alignment horizontal="center" vertical="center"/>
    </xf>
    <xf numFmtId="0" fontId="67" fillId="0" borderId="55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167" fontId="67" fillId="0" borderId="28" xfId="0" applyNumberFormat="1" applyFont="1" applyFill="1" applyBorder="1" applyAlignment="1">
      <alignment horizontal="center" vertical="center" wrapText="1"/>
    </xf>
    <xf numFmtId="0" fontId="67" fillId="0" borderId="28" xfId="0" applyFont="1" applyFill="1" applyBorder="1" applyAlignment="1">
      <alignment horizontal="center" vertical="center" wrapText="1"/>
    </xf>
    <xf numFmtId="0" fontId="67" fillId="0" borderId="53" xfId="0" applyFont="1" applyFill="1" applyBorder="1" applyAlignment="1">
      <alignment horizontal="center" vertical="center"/>
    </xf>
    <xf numFmtId="0" fontId="67" fillId="0" borderId="64" xfId="0" applyFont="1" applyFill="1" applyBorder="1" applyAlignment="1">
      <alignment horizontal="center" vertical="center" wrapText="1"/>
    </xf>
    <xf numFmtId="0" fontId="72" fillId="0" borderId="0" xfId="0" applyFont="1" applyFill="1"/>
    <xf numFmtId="0" fontId="72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center"/>
    </xf>
    <xf numFmtId="0" fontId="67" fillId="0" borderId="65" xfId="0" applyFont="1" applyFill="1" applyBorder="1" applyAlignment="1">
      <alignment horizontal="center" vertical="center"/>
    </xf>
    <xf numFmtId="167" fontId="67" fillId="0" borderId="0" xfId="0" applyNumberFormat="1" applyFont="1" applyFill="1" applyBorder="1" applyAlignment="1">
      <alignment horizontal="center" vertical="center"/>
    </xf>
    <xf numFmtId="166" fontId="54" fillId="0" borderId="5" xfId="0" applyNumberFormat="1" applyFont="1" applyFill="1" applyBorder="1" applyAlignment="1">
      <alignment horizontal="center" vertical="center"/>
    </xf>
    <xf numFmtId="166" fontId="55" fillId="0" borderId="31" xfId="0" applyNumberFormat="1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/>
    </xf>
    <xf numFmtId="2" fontId="51" fillId="0" borderId="0" xfId="0" applyNumberFormat="1" applyFont="1" applyFill="1" applyBorder="1"/>
    <xf numFmtId="166" fontId="55" fillId="0" borderId="4" xfId="0" applyNumberFormat="1" applyFont="1" applyFill="1" applyBorder="1" applyAlignment="1">
      <alignment horizontal="left" wrapText="1"/>
    </xf>
    <xf numFmtId="0" fontId="55" fillId="0" borderId="4" xfId="0" applyFont="1" applyFill="1" applyBorder="1" applyAlignment="1">
      <alignment horizontal="left" wrapText="1"/>
    </xf>
    <xf numFmtId="166" fontId="55" fillId="0" borderId="49" xfId="0" applyNumberFormat="1" applyFont="1" applyFill="1" applyBorder="1" applyAlignment="1">
      <alignment horizontal="center" vertical="center"/>
    </xf>
    <xf numFmtId="166" fontId="55" fillId="0" borderId="49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Border="1"/>
    <xf numFmtId="166" fontId="55" fillId="0" borderId="2" xfId="0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right" vertical="center"/>
    </xf>
    <xf numFmtId="1" fontId="71" fillId="0" borderId="0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1" fontId="67" fillId="0" borderId="0" xfId="0" applyNumberFormat="1" applyFont="1" applyFill="1" applyBorder="1" applyAlignment="1">
      <alignment horizontal="center" vertical="center"/>
    </xf>
    <xf numFmtId="2" fontId="67" fillId="0" borderId="0" xfId="0" applyNumberFormat="1" applyFont="1" applyFill="1" applyBorder="1" applyAlignment="1">
      <alignment horizontal="center" vertical="center"/>
    </xf>
    <xf numFmtId="4" fontId="67" fillId="0" borderId="0" xfId="0" applyNumberFormat="1" applyFont="1" applyFill="1" applyBorder="1" applyAlignment="1">
      <alignment horizontal="center" vertical="center"/>
    </xf>
    <xf numFmtId="0" fontId="67" fillId="0" borderId="0" xfId="0" applyNumberFormat="1" applyFont="1" applyFill="1" applyBorder="1" applyAlignment="1">
      <alignment horizontal="center" vertical="center"/>
    </xf>
    <xf numFmtId="0" fontId="71" fillId="0" borderId="0" xfId="0" applyNumberFormat="1" applyFont="1" applyFill="1" applyBorder="1" applyAlignment="1">
      <alignment vertical="center" wrapText="1"/>
    </xf>
    <xf numFmtId="2" fontId="74" fillId="0" borderId="0" xfId="0" applyNumberFormat="1" applyFont="1" applyFill="1" applyBorder="1"/>
    <xf numFmtId="166" fontId="67" fillId="0" borderId="11" xfId="0" applyNumberFormat="1" applyFont="1" applyFill="1" applyBorder="1" applyAlignment="1">
      <alignment horizontal="center" vertical="center"/>
    </xf>
    <xf numFmtId="166" fontId="67" fillId="0" borderId="58" xfId="0" applyNumberFormat="1" applyFont="1" applyFill="1" applyBorder="1" applyAlignment="1">
      <alignment horizontal="center" vertical="center"/>
    </xf>
    <xf numFmtId="4" fontId="67" fillId="0" borderId="17" xfId="0" applyNumberFormat="1" applyFont="1" applyFill="1" applyBorder="1" applyAlignment="1">
      <alignment horizontal="center"/>
    </xf>
    <xf numFmtId="4" fontId="67" fillId="0" borderId="57" xfId="0" applyNumberFormat="1" applyFont="1" applyFill="1" applyBorder="1" applyAlignment="1">
      <alignment horizontal="center"/>
    </xf>
    <xf numFmtId="167" fontId="67" fillId="0" borderId="43" xfId="0" applyNumberFormat="1" applyFont="1" applyFill="1" applyBorder="1" applyAlignment="1">
      <alignment horizontal="center"/>
    </xf>
    <xf numFmtId="167" fontId="67" fillId="0" borderId="63" xfId="0" applyNumberFormat="1" applyFont="1" applyFill="1" applyBorder="1" applyAlignment="1">
      <alignment horizontal="center"/>
    </xf>
    <xf numFmtId="166" fontId="67" fillId="0" borderId="52" xfId="0" applyNumberFormat="1" applyFont="1" applyFill="1" applyBorder="1" applyAlignment="1">
      <alignment horizontal="center" vertical="center"/>
    </xf>
    <xf numFmtId="4" fontId="67" fillId="0" borderId="20" xfId="0" applyNumberFormat="1" applyFont="1" applyFill="1" applyBorder="1" applyAlignment="1">
      <alignment horizontal="center"/>
    </xf>
    <xf numFmtId="167" fontId="67" fillId="0" borderId="72" xfId="0" applyNumberFormat="1" applyFont="1" applyFill="1" applyBorder="1" applyAlignment="1">
      <alignment horizontal="center"/>
    </xf>
    <xf numFmtId="166" fontId="67" fillId="0" borderId="17" xfId="0" applyNumberFormat="1" applyFont="1" applyFill="1" applyBorder="1" applyAlignment="1">
      <alignment horizontal="center" vertical="center"/>
    </xf>
    <xf numFmtId="166" fontId="67" fillId="0" borderId="43" xfId="0" applyNumberFormat="1" applyFont="1" applyFill="1" applyBorder="1" applyAlignment="1">
      <alignment horizontal="center"/>
    </xf>
    <xf numFmtId="166" fontId="67" fillId="0" borderId="57" xfId="0" applyNumberFormat="1" applyFont="1" applyFill="1" applyBorder="1" applyAlignment="1">
      <alignment horizontal="center" vertical="center"/>
    </xf>
    <xf numFmtId="166" fontId="67" fillId="0" borderId="63" xfId="0" applyNumberFormat="1" applyFont="1" applyFill="1" applyBorder="1" applyAlignment="1">
      <alignment horizontal="center"/>
    </xf>
    <xf numFmtId="166" fontId="67" fillId="0" borderId="20" xfId="0" applyNumberFormat="1" applyFont="1" applyFill="1" applyBorder="1" applyAlignment="1">
      <alignment horizontal="center" vertical="center"/>
    </xf>
    <xf numFmtId="166" fontId="67" fillId="0" borderId="72" xfId="0" applyNumberFormat="1" applyFont="1" applyFill="1" applyBorder="1" applyAlignment="1">
      <alignment horizontal="center"/>
    </xf>
    <xf numFmtId="4" fontId="67" fillId="0" borderId="11" xfId="0" applyNumberFormat="1" applyFont="1" applyFill="1" applyBorder="1" applyAlignment="1">
      <alignment horizontal="center"/>
    </xf>
    <xf numFmtId="4" fontId="67" fillId="0" borderId="58" xfId="0" applyNumberFormat="1" applyFont="1" applyFill="1" applyBorder="1" applyAlignment="1">
      <alignment horizontal="center"/>
    </xf>
    <xf numFmtId="4" fontId="67" fillId="0" borderId="52" xfId="0" applyNumberFormat="1" applyFont="1" applyFill="1" applyBorder="1" applyAlignment="1">
      <alignment horizontal="center"/>
    </xf>
    <xf numFmtId="167" fontId="67" fillId="0" borderId="72" xfId="0" applyNumberFormat="1" applyFont="1" applyFill="1" applyBorder="1" applyAlignment="1">
      <alignment horizontal="center" vertical="center"/>
    </xf>
    <xf numFmtId="0" fontId="67" fillId="0" borderId="55" xfId="0" applyFont="1" applyFill="1" applyBorder="1" applyAlignment="1">
      <alignment horizontal="center" vertical="top" wrapText="1"/>
    </xf>
    <xf numFmtId="0" fontId="67" fillId="0" borderId="28" xfId="0" applyFont="1" applyFill="1" applyBorder="1" applyAlignment="1">
      <alignment horizontal="center" vertical="top" wrapText="1"/>
    </xf>
    <xf numFmtId="49" fontId="67" fillId="0" borderId="54" xfId="0" applyNumberFormat="1" applyFont="1" applyFill="1" applyBorder="1" applyAlignment="1">
      <alignment horizontal="center" vertical="center" wrapText="1"/>
    </xf>
    <xf numFmtId="167" fontId="67" fillId="0" borderId="0" xfId="0" applyNumberFormat="1" applyFont="1" applyFill="1" applyBorder="1" applyAlignment="1">
      <alignment horizontal="center" vertical="center" wrapText="1"/>
    </xf>
    <xf numFmtId="177" fontId="67" fillId="0" borderId="0" xfId="0" applyNumberFormat="1" applyFont="1" applyFill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center" wrapText="1"/>
    </xf>
    <xf numFmtId="0" fontId="63" fillId="0" borderId="54" xfId="0" applyFont="1" applyFill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center" vertical="center" wrapText="1"/>
    </xf>
    <xf numFmtId="0" fontId="72" fillId="0" borderId="5" xfId="0" applyFont="1" applyFill="1" applyBorder="1" applyAlignment="1">
      <alignment horizontal="left" wrapText="1"/>
    </xf>
    <xf numFmtId="0" fontId="72" fillId="0" borderId="14" xfId="0" applyFont="1" applyFill="1" applyBorder="1" applyAlignment="1">
      <alignment horizontal="left" wrapText="1"/>
    </xf>
    <xf numFmtId="0" fontId="73" fillId="0" borderId="14" xfId="0" applyFont="1" applyFill="1" applyBorder="1" applyAlignment="1">
      <alignment horizontal="left" wrapText="1"/>
    </xf>
    <xf numFmtId="4" fontId="72" fillId="0" borderId="14" xfId="120" applyNumberFormat="1" applyFont="1" applyFill="1" applyBorder="1" applyAlignment="1">
      <alignment horizontal="center" wrapText="1"/>
    </xf>
    <xf numFmtId="4" fontId="73" fillId="0" borderId="14" xfId="120" applyNumberFormat="1" applyFont="1" applyFill="1" applyBorder="1" applyAlignment="1">
      <alignment horizontal="center" wrapText="1"/>
    </xf>
    <xf numFmtId="2" fontId="72" fillId="0" borderId="14" xfId="120" applyNumberFormat="1" applyFont="1" applyFill="1" applyBorder="1" applyAlignment="1">
      <alignment horizontal="center" wrapText="1"/>
    </xf>
    <xf numFmtId="4" fontId="72" fillId="0" borderId="1" xfId="120" applyNumberFormat="1" applyFont="1" applyFill="1" applyBorder="1" applyAlignment="1">
      <alignment horizontal="center" wrapText="1"/>
    </xf>
    <xf numFmtId="4" fontId="55" fillId="0" borderId="0" xfId="0" applyNumberFormat="1" applyFont="1" applyFill="1" applyBorder="1" applyAlignment="1">
      <alignment horizontal="center" vertical="center" wrapText="1"/>
    </xf>
    <xf numFmtId="168" fontId="97" fillId="0" borderId="0" xfId="0" applyNumberFormat="1" applyFont="1" applyFill="1"/>
    <xf numFmtId="173" fontId="90" fillId="0" borderId="0" xfId="12" applyNumberFormat="1" applyFont="1" applyFill="1"/>
    <xf numFmtId="173" fontId="89" fillId="0" borderId="0" xfId="14" applyNumberFormat="1" applyFill="1"/>
    <xf numFmtId="173" fontId="90" fillId="0" borderId="0" xfId="10" applyNumberFormat="1" applyFont="1" applyFill="1"/>
    <xf numFmtId="173" fontId="90" fillId="0" borderId="0" xfId="16" applyNumberFormat="1" applyFont="1" applyFill="1"/>
    <xf numFmtId="173" fontId="92" fillId="0" borderId="0" xfId="10" applyNumberFormat="1" applyFont="1" applyFill="1"/>
    <xf numFmtId="167" fontId="97" fillId="0" borderId="0" xfId="0" applyNumberFormat="1" applyFont="1" applyFill="1" applyAlignment="1">
      <alignment horizontal="center"/>
    </xf>
    <xf numFmtId="0" fontId="50" fillId="0" borderId="5" xfId="0" applyFont="1" applyFill="1" applyBorder="1"/>
    <xf numFmtId="0" fontId="50" fillId="0" borderId="10" xfId="0" applyFont="1" applyFill="1" applyBorder="1"/>
    <xf numFmtId="0" fontId="50" fillId="0" borderId="37" xfId="0" applyFont="1" applyFill="1" applyBorder="1"/>
    <xf numFmtId="0" fontId="50" fillId="0" borderId="11" xfId="0" applyFont="1" applyFill="1" applyBorder="1" applyAlignment="1">
      <alignment vertical="center"/>
    </xf>
    <xf numFmtId="14" fontId="50" fillId="0" borderId="58" xfId="0" applyNumberFormat="1" applyFont="1" applyFill="1" applyBorder="1" applyAlignment="1">
      <alignment vertical="center"/>
    </xf>
    <xf numFmtId="14" fontId="50" fillId="0" borderId="56" xfId="0" applyNumberFormat="1" applyFont="1" applyFill="1" applyBorder="1" applyAlignment="1">
      <alignment vertical="center"/>
    </xf>
    <xf numFmtId="14" fontId="50" fillId="0" borderId="12" xfId="0" applyNumberFormat="1" applyFont="1" applyFill="1" applyBorder="1" applyAlignment="1">
      <alignment vertical="center"/>
    </xf>
    <xf numFmtId="3" fontId="55" fillId="0" borderId="0" xfId="0" applyNumberFormat="1" applyFont="1" applyFill="1" applyBorder="1" applyAlignment="1">
      <alignment horizontal="center" vertical="center"/>
    </xf>
    <xf numFmtId="0" fontId="71" fillId="0" borderId="31" xfId="19" applyFont="1" applyFill="1" applyBorder="1" applyAlignment="1">
      <alignment horizontal="center" vertical="center" wrapText="1"/>
    </xf>
    <xf numFmtId="49" fontId="74" fillId="0" borderId="0" xfId="19" applyNumberFormat="1" applyFont="1" applyFill="1" applyBorder="1"/>
    <xf numFmtId="0" fontId="74" fillId="3" borderId="0" xfId="292" applyFont="1" applyFill="1" applyBorder="1"/>
    <xf numFmtId="0" fontId="74" fillId="5" borderId="0" xfId="292" applyFont="1" applyFill="1" applyBorder="1"/>
    <xf numFmtId="0" fontId="152" fillId="0" borderId="3" xfId="19" applyNumberFormat="1" applyFont="1" applyFill="1" applyBorder="1" applyAlignment="1">
      <alignment horizontal="center" vertical="center"/>
    </xf>
    <xf numFmtId="0" fontId="67" fillId="0" borderId="38" xfId="19" applyFont="1" applyFill="1" applyBorder="1" applyAlignment="1">
      <alignment horizontal="center"/>
    </xf>
    <xf numFmtId="0" fontId="74" fillId="38" borderId="0" xfId="19" applyFont="1" applyFill="1" applyBorder="1"/>
    <xf numFmtId="0" fontId="74" fillId="38" borderId="0" xfId="19" applyFont="1" applyFill="1"/>
    <xf numFmtId="0" fontId="151" fillId="5" borderId="4" xfId="19" applyFont="1" applyFill="1" applyBorder="1" applyAlignment="1">
      <alignment horizontal="left"/>
    </xf>
    <xf numFmtId="0" fontId="74" fillId="5" borderId="0" xfId="19" applyFont="1" applyFill="1" applyBorder="1"/>
    <xf numFmtId="0" fontId="120" fillId="0" borderId="4" xfId="19" applyFont="1" applyFill="1" applyBorder="1" applyAlignment="1">
      <alignment horizontal="left" vertical="center" wrapText="1"/>
    </xf>
    <xf numFmtId="0" fontId="74" fillId="0" borderId="0" xfId="19" applyFont="1" applyFill="1" applyBorder="1" applyAlignment="1">
      <alignment vertical="center"/>
    </xf>
    <xf numFmtId="0" fontId="71" fillId="5" borderId="4" xfId="19" applyFont="1" applyFill="1" applyBorder="1"/>
    <xf numFmtId="0" fontId="74" fillId="0" borderId="0" xfId="292" applyFont="1" applyFill="1"/>
    <xf numFmtId="0" fontId="153" fillId="0" borderId="4" xfId="19" applyFont="1" applyFill="1" applyBorder="1" applyAlignment="1">
      <alignment horizontal="left" vertical="center"/>
    </xf>
    <xf numFmtId="0" fontId="120" fillId="0" borderId="4" xfId="19" applyFont="1" applyFill="1" applyBorder="1" applyAlignment="1">
      <alignment horizontal="left" vertical="center"/>
    </xf>
    <xf numFmtId="3" fontId="149" fillId="0" borderId="2" xfId="19" applyNumberFormat="1" applyFont="1" applyFill="1" applyBorder="1" applyAlignment="1">
      <alignment horizontal="center" vertical="center"/>
    </xf>
    <xf numFmtId="0" fontId="67" fillId="4" borderId="1" xfId="19" applyFont="1" applyFill="1" applyBorder="1" applyAlignment="1">
      <alignment horizontal="center"/>
    </xf>
    <xf numFmtId="0" fontId="67" fillId="0" borderId="5" xfId="19" applyFont="1" applyFill="1" applyBorder="1" applyAlignment="1">
      <alignment horizontal="center"/>
    </xf>
    <xf numFmtId="3" fontId="71" fillId="4" borderId="1" xfId="19" applyNumberFormat="1" applyFont="1" applyFill="1" applyBorder="1" applyAlignment="1">
      <alignment horizontal="center"/>
    </xf>
    <xf numFmtId="0" fontId="148" fillId="0" borderId="4" xfId="19" applyFont="1" applyFill="1" applyBorder="1" applyAlignment="1">
      <alignment horizontal="center"/>
    </xf>
    <xf numFmtId="0" fontId="84" fillId="5" borderId="0" xfId="19" applyFont="1" applyFill="1"/>
    <xf numFmtId="0" fontId="67" fillId="0" borderId="4" xfId="19" applyFont="1" applyFill="1" applyBorder="1" applyAlignment="1">
      <alignment horizontal="center"/>
    </xf>
    <xf numFmtId="0" fontId="71" fillId="0" borderId="4" xfId="19" applyFont="1" applyFill="1" applyBorder="1" applyAlignment="1">
      <alignment horizontal="center" vertical="center"/>
    </xf>
    <xf numFmtId="0" fontId="149" fillId="0" borderId="4" xfId="19" applyFont="1" applyFill="1" applyBorder="1" applyAlignment="1">
      <alignment horizontal="center" vertical="center"/>
    </xf>
    <xf numFmtId="0" fontId="67" fillId="0" borderId="4" xfId="19" applyFont="1" applyFill="1" applyBorder="1" applyAlignment="1">
      <alignment horizontal="center" vertical="center"/>
    </xf>
    <xf numFmtId="3" fontId="161" fillId="0" borderId="3" xfId="292" applyNumberFormat="1" applyFont="1" applyFill="1" applyBorder="1" applyAlignment="1">
      <alignment horizontal="center" vertical="center"/>
    </xf>
    <xf numFmtId="0" fontId="67" fillId="0" borderId="30" xfId="19" applyFont="1" applyFill="1" applyBorder="1"/>
    <xf numFmtId="0" fontId="67" fillId="0" borderId="30" xfId="19" applyFont="1" applyFill="1" applyBorder="1" applyAlignment="1">
      <alignment horizontal="center" vertical="center"/>
    </xf>
    <xf numFmtId="0" fontId="67" fillId="0" borderId="39" xfId="19" applyFont="1" applyFill="1" applyBorder="1" applyAlignment="1">
      <alignment horizontal="center"/>
    </xf>
    <xf numFmtId="0" fontId="67" fillId="0" borderId="0" xfId="19" applyFont="1" applyFill="1" applyBorder="1" applyAlignment="1">
      <alignment horizontal="center"/>
    </xf>
    <xf numFmtId="0" fontId="153" fillId="0" borderId="4" xfId="19" applyFont="1" applyFill="1" applyBorder="1" applyAlignment="1">
      <alignment horizontal="center" vertical="center"/>
    </xf>
    <xf numFmtId="0" fontId="151" fillId="0" borderId="4" xfId="19" applyFont="1" applyFill="1" applyBorder="1" applyAlignment="1">
      <alignment horizontal="center" vertical="center"/>
    </xf>
    <xf numFmtId="0" fontId="84" fillId="5" borderId="0" xfId="19" applyFont="1" applyFill="1" applyBorder="1"/>
    <xf numFmtId="0" fontId="152" fillId="0" borderId="4" xfId="19" applyFont="1" applyFill="1" applyBorder="1" applyAlignment="1">
      <alignment horizontal="center" vertical="center"/>
    </xf>
    <xf numFmtId="0" fontId="148" fillId="0" borderId="4" xfId="19" applyFont="1" applyFill="1" applyBorder="1" applyAlignment="1">
      <alignment horizontal="center" vertical="center"/>
    </xf>
    <xf numFmtId="0" fontId="149" fillId="0" borderId="4" xfId="19" applyFont="1" applyFill="1" applyBorder="1" applyAlignment="1">
      <alignment horizontal="center"/>
    </xf>
    <xf numFmtId="0" fontId="71" fillId="4" borderId="1" xfId="19" applyFont="1" applyFill="1" applyBorder="1" applyAlignment="1">
      <alignment horizontal="center"/>
    </xf>
    <xf numFmtId="3" fontId="149" fillId="0" borderId="3" xfId="546" applyNumberFormat="1" applyFont="1" applyFill="1" applyBorder="1" applyAlignment="1">
      <alignment horizontal="center" vertical="center"/>
    </xf>
    <xf numFmtId="3" fontId="71" fillId="4" borderId="1" xfId="19" applyNumberFormat="1" applyFont="1" applyFill="1" applyBorder="1" applyAlignment="1">
      <alignment horizontal="center" vertical="center"/>
    </xf>
    <xf numFmtId="0" fontId="74" fillId="0" borderId="0" xfId="19" applyFont="1" applyFill="1" applyAlignment="1">
      <alignment vertical="center"/>
    </xf>
    <xf numFmtId="0" fontId="74" fillId="0" borderId="0" xfId="0" applyFont="1" applyFill="1" applyBorder="1" applyAlignment="1">
      <alignment horizontal="center"/>
    </xf>
    <xf numFmtId="167" fontId="67" fillId="0" borderId="0" xfId="0" applyNumberFormat="1" applyFont="1" applyFill="1" applyBorder="1" applyAlignment="1">
      <alignment horizontal="center" vertical="center" wrapText="1"/>
    </xf>
    <xf numFmtId="3" fontId="55" fillId="0" borderId="54" xfId="0" applyNumberFormat="1" applyFont="1" applyFill="1" applyBorder="1" applyAlignment="1">
      <alignment horizontal="center" vertical="center" wrapText="1"/>
    </xf>
    <xf numFmtId="3" fontId="55" fillId="0" borderId="3" xfId="0" applyNumberFormat="1" applyFont="1" applyFill="1" applyBorder="1" applyAlignment="1">
      <alignment horizontal="center" vertical="center"/>
    </xf>
    <xf numFmtId="167" fontId="55" fillId="0" borderId="31" xfId="0" applyNumberFormat="1" applyFont="1" applyFill="1" applyBorder="1" applyAlignment="1">
      <alignment horizontal="center" vertical="center"/>
    </xf>
    <xf numFmtId="2" fontId="54" fillId="0" borderId="31" xfId="0" applyNumberFormat="1" applyFont="1" applyFill="1" applyBorder="1" applyAlignment="1">
      <alignment horizontal="center" vertical="center"/>
    </xf>
    <xf numFmtId="3" fontId="55" fillId="0" borderId="1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167" fontId="55" fillId="0" borderId="31" xfId="0" applyNumberFormat="1" applyFont="1" applyFill="1" applyBorder="1" applyAlignment="1">
      <alignment horizontal="center" vertical="center" wrapText="1"/>
    </xf>
    <xf numFmtId="3" fontId="55" fillId="0" borderId="3" xfId="0" applyNumberFormat="1" applyFont="1" applyFill="1" applyBorder="1" applyAlignment="1">
      <alignment horizontal="center" vertical="center" wrapText="1"/>
    </xf>
    <xf numFmtId="0" fontId="54" fillId="0" borderId="5" xfId="0" applyFont="1" applyFill="1" applyBorder="1" applyAlignment="1">
      <alignment vertical="center" wrapText="1"/>
    </xf>
    <xf numFmtId="0" fontId="55" fillId="0" borderId="5" xfId="0" applyNumberFormat="1" applyFont="1" applyFill="1" applyBorder="1" applyAlignment="1">
      <alignment horizontal="center" vertical="center" wrapText="1"/>
    </xf>
    <xf numFmtId="0" fontId="65" fillId="0" borderId="30" xfId="0" applyFont="1" applyFill="1" applyBorder="1" applyAlignment="1">
      <alignment vertical="center"/>
    </xf>
    <xf numFmtId="0" fontId="55" fillId="0" borderId="30" xfId="0" applyNumberFormat="1" applyFont="1" applyFill="1" applyBorder="1" applyAlignment="1">
      <alignment horizontal="center" vertical="center"/>
    </xf>
    <xf numFmtId="0" fontId="54" fillId="0" borderId="54" xfId="0" applyFont="1" applyFill="1" applyBorder="1" applyAlignment="1">
      <alignment vertical="center"/>
    </xf>
    <xf numFmtId="0" fontId="54" fillId="0" borderId="54" xfId="0" applyFont="1" applyFill="1" applyBorder="1" applyAlignment="1">
      <alignment horizontal="left" vertical="center" wrapText="1"/>
    </xf>
    <xf numFmtId="0" fontId="54" fillId="0" borderId="54" xfId="0" applyFont="1" applyFill="1" applyBorder="1" applyAlignment="1">
      <alignment vertical="center" wrapText="1"/>
    </xf>
    <xf numFmtId="3" fontId="55" fillId="0" borderId="31" xfId="0" applyNumberFormat="1" applyFont="1" applyFill="1" applyBorder="1" applyAlignment="1">
      <alignment horizontal="center" vertical="center" wrapText="1"/>
    </xf>
    <xf numFmtId="166" fontId="55" fillId="0" borderId="3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167" fontId="67" fillId="0" borderId="0" xfId="0" applyNumberFormat="1" applyFont="1" applyFill="1" applyBorder="1" applyAlignment="1">
      <alignment horizontal="center" vertical="center" wrapText="1"/>
    </xf>
    <xf numFmtId="0" fontId="71" fillId="0" borderId="54" xfId="0" applyFont="1" applyFill="1" applyBorder="1" applyAlignment="1">
      <alignment horizontal="center" vertical="center"/>
    </xf>
    <xf numFmtId="2" fontId="67" fillId="0" borderId="54" xfId="0" applyNumberFormat="1" applyFont="1" applyFill="1" applyBorder="1" applyAlignment="1">
      <alignment horizontal="center" vertical="center" wrapText="1"/>
    </xf>
    <xf numFmtId="0" fontId="67" fillId="0" borderId="54" xfId="0" applyFont="1" applyFill="1" applyBorder="1" applyAlignment="1">
      <alignment horizontal="center" vertical="center" wrapText="1"/>
    </xf>
    <xf numFmtId="0" fontId="55" fillId="2" borderId="3" xfId="0" applyFont="1" applyFill="1" applyBorder="1" applyAlignment="1">
      <alignment horizontal="left" vertical="center" wrapText="1"/>
    </xf>
    <xf numFmtId="0" fontId="55" fillId="2" borderId="4" xfId="0" applyNumberFormat="1" applyFont="1" applyFill="1" applyBorder="1" applyAlignment="1">
      <alignment horizontal="center" vertical="center"/>
    </xf>
    <xf numFmtId="0" fontId="55" fillId="2" borderId="2" xfId="0" applyFont="1" applyFill="1" applyBorder="1" applyAlignment="1">
      <alignment horizontal="left" vertical="center" wrapText="1"/>
    </xf>
    <xf numFmtId="0" fontId="55" fillId="2" borderId="5" xfId="0" applyNumberFormat="1" applyFont="1" applyFill="1" applyBorder="1" applyAlignment="1">
      <alignment horizontal="center" vertical="center"/>
    </xf>
    <xf numFmtId="0" fontId="55" fillId="2" borderId="1" xfId="0" applyFont="1" applyFill="1" applyBorder="1" applyAlignment="1">
      <alignment horizontal="left" vertical="center" wrapText="1"/>
    </xf>
    <xf numFmtId="2" fontId="67" fillId="0" borderId="54" xfId="0" applyNumberFormat="1" applyFont="1" applyFill="1" applyBorder="1" applyAlignment="1">
      <alignment horizontal="center" vertical="center"/>
    </xf>
    <xf numFmtId="4" fontId="67" fillId="0" borderId="54" xfId="0" applyNumberFormat="1" applyFont="1" applyFill="1" applyBorder="1" applyAlignment="1">
      <alignment horizontal="center" vertical="center"/>
    </xf>
    <xf numFmtId="1" fontId="71" fillId="0" borderId="54" xfId="0" applyNumberFormat="1" applyFont="1" applyFill="1" applyBorder="1" applyAlignment="1">
      <alignment horizontal="center" vertical="center"/>
    </xf>
    <xf numFmtId="0" fontId="67" fillId="0" borderId="54" xfId="0" applyNumberFormat="1" applyFont="1" applyFill="1" applyBorder="1" applyAlignment="1">
      <alignment horizontal="center" vertical="center"/>
    </xf>
    <xf numFmtId="4" fontId="67" fillId="0" borderId="54" xfId="0" applyNumberFormat="1" applyFont="1" applyFill="1" applyBorder="1" applyAlignment="1">
      <alignment horizontal="center" vertical="center" wrapText="1"/>
    </xf>
    <xf numFmtId="0" fontId="67" fillId="0" borderId="54" xfId="0" applyNumberFormat="1" applyFont="1" applyFill="1" applyBorder="1" applyAlignment="1">
      <alignment horizontal="center" vertical="center" wrapText="1"/>
    </xf>
    <xf numFmtId="2" fontId="67" fillId="0" borderId="31" xfId="0" applyNumberFormat="1" applyFont="1" applyFill="1" applyBorder="1" applyAlignment="1">
      <alignment horizontal="center" vertical="center"/>
    </xf>
    <xf numFmtId="4" fontId="67" fillId="0" borderId="31" xfId="0" applyNumberFormat="1" applyFont="1" applyFill="1" applyBorder="1" applyAlignment="1">
      <alignment horizontal="center" vertical="center" wrapText="1"/>
    </xf>
    <xf numFmtId="0" fontId="67" fillId="0" borderId="31" xfId="0" applyNumberFormat="1" applyFont="1" applyFill="1" applyBorder="1" applyAlignment="1">
      <alignment horizontal="center" vertical="center" wrapText="1"/>
    </xf>
    <xf numFmtId="3" fontId="55" fillId="2" borderId="16" xfId="0" applyNumberFormat="1" applyFont="1" applyFill="1" applyBorder="1" applyAlignment="1">
      <alignment horizontal="center" vertical="center" wrapText="1"/>
    </xf>
    <xf numFmtId="3" fontId="55" fillId="2" borderId="28" xfId="0" applyNumberFormat="1" applyFont="1" applyFill="1" applyBorder="1" applyAlignment="1">
      <alignment horizontal="center" vertical="center" wrapText="1"/>
    </xf>
    <xf numFmtId="3" fontId="55" fillId="2" borderId="57" xfId="0" applyNumberFormat="1" applyFont="1" applyFill="1" applyBorder="1" applyAlignment="1">
      <alignment horizontal="center" vertical="center" wrapText="1"/>
    </xf>
    <xf numFmtId="3" fontId="55" fillId="0" borderId="1" xfId="0" applyNumberFormat="1" applyFont="1" applyFill="1" applyBorder="1" applyAlignment="1">
      <alignment horizontal="center" vertical="center"/>
    </xf>
    <xf numFmtId="3" fontId="55" fillId="0" borderId="2" xfId="0" applyNumberFormat="1" applyFont="1" applyFill="1" applyBorder="1" applyAlignment="1">
      <alignment horizontal="center" vertical="center"/>
    </xf>
    <xf numFmtId="3" fontId="55" fillId="0" borderId="4" xfId="0" applyNumberFormat="1" applyFont="1" applyFill="1" applyBorder="1" applyAlignment="1">
      <alignment horizontal="center" vertical="center"/>
    </xf>
    <xf numFmtId="3" fontId="55" fillId="0" borderId="54" xfId="0" applyNumberFormat="1" applyFont="1" applyFill="1" applyBorder="1" applyAlignment="1">
      <alignment horizontal="center" vertical="center"/>
    </xf>
    <xf numFmtId="3" fontId="55" fillId="0" borderId="5" xfId="0" applyNumberFormat="1" applyFont="1" applyFill="1" applyBorder="1" applyAlignment="1">
      <alignment horizontal="center" vertical="center"/>
    </xf>
    <xf numFmtId="3" fontId="55" fillId="0" borderId="30" xfId="0" applyNumberFormat="1" applyFont="1" applyFill="1" applyBorder="1" applyAlignment="1">
      <alignment horizontal="center" vertical="center"/>
    </xf>
    <xf numFmtId="166" fontId="55" fillId="0" borderId="17" xfId="0" applyNumberFormat="1" applyFont="1" applyFill="1" applyBorder="1" applyAlignment="1">
      <alignment horizontal="center" vertical="center"/>
    </xf>
    <xf numFmtId="166" fontId="55" fillId="0" borderId="18" xfId="0" applyNumberFormat="1" applyFont="1" applyFill="1" applyBorder="1" applyAlignment="1">
      <alignment horizontal="center" vertical="center"/>
    </xf>
    <xf numFmtId="166" fontId="55" fillId="0" borderId="43" xfId="0" applyNumberFormat="1" applyFont="1" applyFill="1" applyBorder="1" applyAlignment="1">
      <alignment horizontal="center" vertical="center"/>
    </xf>
    <xf numFmtId="166" fontId="55" fillId="0" borderId="66" xfId="0" applyNumberFormat="1" applyFont="1" applyFill="1" applyBorder="1" applyAlignment="1">
      <alignment horizontal="center" vertical="center"/>
    </xf>
    <xf numFmtId="167" fontId="67" fillId="0" borderId="0" xfId="0" applyNumberFormat="1" applyFont="1" applyFill="1" applyBorder="1" applyAlignment="1">
      <alignment horizontal="center" vertical="center" wrapText="1"/>
    </xf>
    <xf numFmtId="166" fontId="55" fillId="0" borderId="1" xfId="0" applyNumberFormat="1" applyFont="1" applyFill="1" applyBorder="1" applyAlignment="1">
      <alignment horizontal="center" vertical="center"/>
    </xf>
    <xf numFmtId="166" fontId="55" fillId="0" borderId="2" xfId="0" applyNumberFormat="1" applyFont="1" applyFill="1" applyBorder="1" applyAlignment="1">
      <alignment horizontal="center" vertical="center"/>
    </xf>
    <xf numFmtId="3" fontId="64" fillId="0" borderId="31" xfId="0" applyNumberFormat="1" applyFont="1" applyFill="1" applyBorder="1" applyAlignment="1">
      <alignment horizontal="center" vertical="center"/>
    </xf>
    <xf numFmtId="3" fontId="55" fillId="0" borderId="1" xfId="0" applyNumberFormat="1" applyFont="1" applyFill="1" applyBorder="1" applyAlignment="1">
      <alignment horizontal="center" vertical="center"/>
    </xf>
    <xf numFmtId="3" fontId="55" fillId="0" borderId="2" xfId="0" applyNumberFormat="1" applyFont="1" applyFill="1" applyBorder="1" applyAlignment="1">
      <alignment horizontal="center" vertical="center"/>
    </xf>
    <xf numFmtId="0" fontId="54" fillId="0" borderId="2" xfId="0" applyFont="1" applyFill="1" applyBorder="1" applyAlignment="1">
      <alignment horizontal="left"/>
    </xf>
    <xf numFmtId="0" fontId="54" fillId="0" borderId="31" xfId="0" applyFont="1" applyFill="1" applyBorder="1" applyAlignment="1">
      <alignment horizontal="left"/>
    </xf>
    <xf numFmtId="0" fontId="54" fillId="0" borderId="1" xfId="0" applyFont="1" applyFill="1" applyBorder="1"/>
    <xf numFmtId="0" fontId="54" fillId="0" borderId="2" xfId="0" applyFont="1" applyFill="1" applyBorder="1"/>
    <xf numFmtId="0" fontId="54" fillId="0" borderId="31" xfId="0" applyFont="1" applyFill="1" applyBorder="1"/>
    <xf numFmtId="3" fontId="64" fillId="0" borderId="54" xfId="0" applyNumberFormat="1" applyFont="1" applyFill="1" applyBorder="1" applyAlignment="1">
      <alignment horizontal="center" vertical="center" wrapText="1"/>
    </xf>
    <xf numFmtId="2" fontId="129" fillId="0" borderId="31" xfId="0" applyNumberFormat="1" applyFont="1" applyFill="1" applyBorder="1" applyAlignment="1">
      <alignment horizontal="center" vertical="center"/>
    </xf>
    <xf numFmtId="2" fontId="141" fillId="0" borderId="49" xfId="0" applyNumberFormat="1" applyFont="1" applyFill="1" applyBorder="1" applyAlignment="1">
      <alignment horizontal="center" vertical="center" wrapText="1"/>
    </xf>
    <xf numFmtId="0" fontId="54" fillId="0" borderId="4" xfId="0" applyFont="1" applyFill="1" applyBorder="1" applyAlignment="1">
      <alignment horizontal="left" vertical="center" wrapText="1"/>
    </xf>
    <xf numFmtId="0" fontId="55" fillId="0" borderId="3" xfId="0" applyFont="1" applyFill="1" applyBorder="1" applyAlignment="1">
      <alignment horizontal="left" vertical="center" wrapText="1"/>
    </xf>
    <xf numFmtId="0" fontId="55" fillId="0" borderId="2" xfId="0" applyFont="1" applyFill="1" applyBorder="1" applyAlignment="1">
      <alignment wrapText="1"/>
    </xf>
    <xf numFmtId="0" fontId="54" fillId="0" borderId="1" xfId="0" applyFont="1" applyFill="1" applyBorder="1" applyAlignment="1">
      <alignment wrapText="1"/>
    </xf>
    <xf numFmtId="0" fontId="55" fillId="0" borderId="2" xfId="0" applyFont="1" applyFill="1" applyBorder="1" applyAlignment="1">
      <alignment horizontal="left" wrapText="1"/>
    </xf>
    <xf numFmtId="0" fontId="55" fillId="0" borderId="3" xfId="0" applyFont="1" applyFill="1" applyBorder="1" applyAlignment="1">
      <alignment horizontal="left" wrapText="1"/>
    </xf>
    <xf numFmtId="0" fontId="54" fillId="0" borderId="5" xfId="0" applyFont="1" applyFill="1" applyBorder="1" applyAlignment="1">
      <alignment wrapText="1"/>
    </xf>
    <xf numFmtId="1" fontId="71" fillId="4" borderId="1" xfId="19" applyNumberFormat="1" applyFont="1" applyFill="1" applyBorder="1" applyAlignment="1">
      <alignment horizontal="center"/>
    </xf>
    <xf numFmtId="1" fontId="151" fillId="0" borderId="4" xfId="19" applyNumberFormat="1" applyFont="1" applyFill="1" applyBorder="1" applyAlignment="1">
      <alignment horizontal="center"/>
    </xf>
    <xf numFmtId="1" fontId="151" fillId="0" borderId="3" xfId="19" applyNumberFormat="1" applyFont="1" applyFill="1" applyBorder="1" applyAlignment="1">
      <alignment horizontal="center"/>
    </xf>
    <xf numFmtId="1" fontId="71" fillId="0" borderId="3" xfId="19" applyNumberFormat="1" applyFont="1" applyFill="1" applyBorder="1" applyAlignment="1">
      <alignment horizontal="center"/>
    </xf>
    <xf numFmtId="3" fontId="149" fillId="0" borderId="3" xfId="549" applyNumberFormat="1" applyFont="1" applyFill="1" applyBorder="1" applyAlignment="1">
      <alignment horizontal="center"/>
    </xf>
    <xf numFmtId="3" fontId="153" fillId="0" borderId="3" xfId="549" applyNumberFormat="1" applyFont="1" applyFill="1" applyBorder="1" applyAlignment="1">
      <alignment horizontal="center" vertical="center"/>
    </xf>
    <xf numFmtId="3" fontId="74" fillId="0" borderId="0" xfId="549" applyNumberFormat="1" applyFont="1" applyFill="1" applyAlignment="1">
      <alignment horizontal="left" vertical="center"/>
    </xf>
    <xf numFmtId="3" fontId="74" fillId="0" borderId="0" xfId="549" applyNumberFormat="1" applyFont="1" applyFill="1" applyAlignment="1">
      <alignment horizontal="left"/>
    </xf>
    <xf numFmtId="0" fontId="1" fillId="0" borderId="0" xfId="550" applyFill="1" applyAlignment="1">
      <alignment vertical="center" wrapText="1"/>
    </xf>
    <xf numFmtId="0" fontId="155" fillId="0" borderId="21" xfId="550" applyFont="1" applyFill="1" applyBorder="1" applyAlignment="1">
      <alignment horizontal="center" vertical="center" wrapText="1"/>
    </xf>
    <xf numFmtId="0" fontId="1" fillId="0" borderId="0" xfId="550" applyFill="1" applyAlignment="1">
      <alignment horizontal="center" vertical="center" wrapText="1"/>
    </xf>
    <xf numFmtId="0" fontId="168" fillId="0" borderId="57" xfId="550" applyFont="1" applyFill="1" applyBorder="1" applyAlignment="1">
      <alignment horizontal="center" vertical="center" wrapText="1"/>
    </xf>
    <xf numFmtId="0" fontId="136" fillId="0" borderId="57" xfId="550" applyFont="1" applyFill="1" applyBorder="1" applyAlignment="1">
      <alignment horizontal="left" vertical="center" wrapText="1"/>
    </xf>
    <xf numFmtId="0" fontId="136" fillId="0" borderId="57" xfId="550" applyFont="1" applyFill="1" applyBorder="1" applyAlignment="1">
      <alignment vertical="center" wrapText="1"/>
    </xf>
    <xf numFmtId="0" fontId="164" fillId="0" borderId="0" xfId="550" applyFont="1" applyAlignment="1">
      <alignment vertical="center" wrapText="1"/>
    </xf>
    <xf numFmtId="0" fontId="168" fillId="0" borderId="57" xfId="550" applyFont="1" applyFill="1" applyBorder="1" applyAlignment="1">
      <alignment horizontal="right" vertical="center" wrapText="1"/>
    </xf>
    <xf numFmtId="0" fontId="168" fillId="0" borderId="57" xfId="550" applyFont="1" applyFill="1" applyBorder="1" applyAlignment="1">
      <alignment vertical="center" wrapText="1"/>
    </xf>
    <xf numFmtId="0" fontId="1" fillId="0" borderId="57" xfId="550" applyBorder="1" applyAlignment="1">
      <alignment vertical="center" wrapText="1"/>
    </xf>
    <xf numFmtId="0" fontId="1" fillId="0" borderId="0" xfId="550" applyAlignment="1">
      <alignment vertical="center" wrapText="1"/>
    </xf>
    <xf numFmtId="0" fontId="169" fillId="0" borderId="57" xfId="550" applyFont="1" applyFill="1" applyBorder="1" applyAlignment="1">
      <alignment horizontal="right" vertical="center" wrapText="1"/>
    </xf>
    <xf numFmtId="0" fontId="169" fillId="0" borderId="57" xfId="550" applyFont="1" applyFill="1" applyBorder="1" applyAlignment="1">
      <alignment vertical="center" wrapText="1"/>
    </xf>
    <xf numFmtId="0" fontId="170" fillId="0" borderId="0" xfId="550" applyFont="1" applyAlignment="1">
      <alignment vertical="center" wrapText="1"/>
    </xf>
    <xf numFmtId="3" fontId="169" fillId="0" borderId="57" xfId="550" applyNumberFormat="1" applyFont="1" applyFill="1" applyBorder="1" applyAlignment="1">
      <alignment vertical="center" wrapText="1"/>
    </xf>
    <xf numFmtId="0" fontId="1" fillId="0" borderId="57" xfId="550" applyFill="1" applyBorder="1" applyAlignment="1">
      <alignment vertical="center" wrapText="1"/>
    </xf>
    <xf numFmtId="0" fontId="170" fillId="0" borderId="57" xfId="550" applyFont="1" applyFill="1" applyBorder="1" applyAlignment="1">
      <alignment vertical="center" wrapText="1"/>
    </xf>
    <xf numFmtId="49" fontId="55" fillId="2" borderId="57" xfId="0" applyNumberFormat="1" applyFont="1" applyFill="1" applyBorder="1" applyAlignment="1">
      <alignment horizontal="left" vertical="center" indent="2"/>
    </xf>
    <xf numFmtId="166" fontId="55" fillId="2" borderId="57" xfId="0" applyNumberFormat="1" applyFont="1" applyFill="1" applyBorder="1" applyAlignment="1">
      <alignment horizontal="center" vertical="center" wrapText="1"/>
    </xf>
    <xf numFmtId="0" fontId="63" fillId="2" borderId="47" xfId="0" applyNumberFormat="1" applyFont="1" applyFill="1" applyBorder="1" applyAlignment="1">
      <alignment horizontal="center" vertical="center"/>
    </xf>
    <xf numFmtId="3" fontId="64" fillId="2" borderId="22" xfId="0" applyNumberFormat="1" applyFont="1" applyFill="1" applyBorder="1" applyAlignment="1">
      <alignment horizontal="center" vertical="center"/>
    </xf>
    <xf numFmtId="166" fontId="64" fillId="2" borderId="22" xfId="0" applyNumberFormat="1" applyFont="1" applyFill="1" applyBorder="1" applyAlignment="1">
      <alignment horizontal="center" vertical="center"/>
    </xf>
    <xf numFmtId="0" fontId="63" fillId="2" borderId="42" xfId="0" applyNumberFormat="1" applyFont="1" applyFill="1" applyBorder="1" applyAlignment="1">
      <alignment horizontal="center" vertical="center"/>
    </xf>
    <xf numFmtId="3" fontId="64" fillId="2" borderId="14" xfId="0" applyNumberFormat="1" applyFont="1" applyFill="1" applyBorder="1" applyAlignment="1">
      <alignment horizontal="center" vertical="center"/>
    </xf>
    <xf numFmtId="166" fontId="64" fillId="2" borderId="14" xfId="0" applyNumberFormat="1" applyFont="1" applyFill="1" applyBorder="1" applyAlignment="1">
      <alignment horizontal="center" vertical="center"/>
    </xf>
    <xf numFmtId="0" fontId="98" fillId="2" borderId="44" xfId="0" applyNumberFormat="1" applyFont="1" applyFill="1" applyBorder="1" applyAlignment="1">
      <alignment horizontal="center" vertical="center"/>
    </xf>
    <xf numFmtId="3" fontId="64" fillId="2" borderId="65" xfId="0" applyNumberFormat="1" applyFont="1" applyFill="1" applyBorder="1" applyAlignment="1">
      <alignment horizontal="center" vertical="center"/>
    </xf>
    <xf numFmtId="3" fontId="64" fillId="2" borderId="2" xfId="0" applyNumberFormat="1" applyFont="1" applyFill="1" applyBorder="1" applyAlignment="1">
      <alignment horizontal="center" vertical="center"/>
    </xf>
    <xf numFmtId="166" fontId="64" fillId="2" borderId="2" xfId="0" applyNumberFormat="1" applyFont="1" applyFill="1" applyBorder="1" applyAlignment="1">
      <alignment horizontal="center" vertical="center"/>
    </xf>
    <xf numFmtId="166" fontId="67" fillId="0" borderId="67" xfId="0" applyNumberFormat="1" applyFont="1" applyFill="1" applyBorder="1" applyAlignment="1">
      <alignment horizontal="center"/>
    </xf>
    <xf numFmtId="4" fontId="67" fillId="0" borderId="19" xfId="0" applyNumberFormat="1" applyFont="1" applyFill="1" applyBorder="1" applyAlignment="1">
      <alignment horizontal="center"/>
    </xf>
    <xf numFmtId="166" fontId="67" fillId="0" borderId="19" xfId="0" applyNumberFormat="1" applyFont="1" applyFill="1" applyBorder="1" applyAlignment="1">
      <alignment horizontal="center" vertical="center"/>
    </xf>
    <xf numFmtId="4" fontId="67" fillId="0" borderId="59" xfId="0" applyNumberFormat="1" applyFont="1" applyFill="1" applyBorder="1" applyAlignment="1">
      <alignment horizontal="center"/>
    </xf>
    <xf numFmtId="167" fontId="67" fillId="0" borderId="67" xfId="0" applyNumberFormat="1" applyFont="1" applyFill="1" applyBorder="1" applyAlignment="1">
      <alignment horizontal="center"/>
    </xf>
    <xf numFmtId="166" fontId="67" fillId="0" borderId="59" xfId="0" applyNumberFormat="1" applyFont="1" applyFill="1" applyBorder="1" applyAlignment="1">
      <alignment horizontal="center" vertical="center"/>
    </xf>
    <xf numFmtId="0" fontId="74" fillId="2" borderId="0" xfId="0" applyFont="1" applyFill="1" applyBorder="1"/>
    <xf numFmtId="0" fontId="72" fillId="2" borderId="0" xfId="0" applyFont="1" applyFill="1" applyBorder="1" applyAlignment="1">
      <alignment horizontal="center"/>
    </xf>
    <xf numFmtId="0" fontId="71" fillId="0" borderId="9" xfId="0" applyNumberFormat="1" applyFont="1" applyFill="1" applyBorder="1" applyAlignment="1">
      <alignment vertical="center" wrapText="1"/>
    </xf>
    <xf numFmtId="0" fontId="74" fillId="0" borderId="0" xfId="0" applyFont="1" applyFill="1" applyBorder="1" applyAlignment="1"/>
    <xf numFmtId="0" fontId="74" fillId="0" borderId="0" xfId="0" applyFont="1" applyFill="1" applyBorder="1" applyAlignment="1">
      <alignment vertical="top"/>
    </xf>
    <xf numFmtId="178" fontId="74" fillId="0" borderId="0" xfId="0" applyNumberFormat="1" applyFont="1" applyFill="1" applyBorder="1" applyAlignment="1">
      <alignment horizontal="center"/>
    </xf>
    <xf numFmtId="2" fontId="74" fillId="0" borderId="0" xfId="0" applyNumberFormat="1" applyFont="1" applyFill="1" applyBorder="1" applyAlignment="1">
      <alignment horizontal="center"/>
    </xf>
    <xf numFmtId="167" fontId="74" fillId="0" borderId="0" xfId="0" applyNumberFormat="1" applyFont="1" applyFill="1" applyBorder="1"/>
    <xf numFmtId="2" fontId="174" fillId="0" borderId="0" xfId="0" applyNumberFormat="1" applyFont="1" applyFill="1" applyBorder="1"/>
    <xf numFmtId="0" fontId="175" fillId="0" borderId="0" xfId="0" applyFont="1" applyFill="1" applyBorder="1"/>
    <xf numFmtId="2" fontId="175" fillId="0" borderId="0" xfId="0" applyNumberFormat="1" applyFont="1" applyFill="1" applyBorder="1" applyAlignment="1">
      <alignment horizontal="center"/>
    </xf>
    <xf numFmtId="0" fontId="176" fillId="0" borderId="0" xfId="0" applyFont="1" applyFill="1" applyBorder="1" applyAlignment="1">
      <alignment horizontal="center" vertical="center"/>
    </xf>
    <xf numFmtId="2" fontId="177" fillId="0" borderId="0" xfId="0" applyNumberFormat="1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left" vertical="top" wrapText="1"/>
    </xf>
    <xf numFmtId="0" fontId="175" fillId="0" borderId="0" xfId="0" applyFont="1" applyFill="1" applyBorder="1" applyAlignment="1">
      <alignment horizontal="center"/>
    </xf>
    <xf numFmtId="0" fontId="72" fillId="0" borderId="0" xfId="0" applyNumberFormat="1" applyFont="1" applyFill="1" applyBorder="1" applyAlignment="1">
      <alignment horizontal="left" vertical="top" wrapText="1"/>
    </xf>
    <xf numFmtId="0" fontId="71" fillId="0" borderId="0" xfId="0" applyFont="1" applyFill="1" applyBorder="1" applyAlignment="1">
      <alignment horizontal="center" vertical="center"/>
    </xf>
    <xf numFmtId="166" fontId="55" fillId="0" borderId="5" xfId="0" applyNumberFormat="1" applyFont="1" applyFill="1" applyBorder="1" applyAlignment="1">
      <alignment horizontal="center" vertical="center"/>
    </xf>
    <xf numFmtId="166" fontId="55" fillId="0" borderId="4" xfId="0" applyNumberFormat="1" applyFont="1" applyFill="1" applyBorder="1" applyAlignment="1">
      <alignment horizontal="center" vertical="center"/>
    </xf>
    <xf numFmtId="166" fontId="55" fillId="0" borderId="1" xfId="0" applyNumberFormat="1" applyFont="1" applyFill="1" applyBorder="1" applyAlignment="1">
      <alignment horizontal="center" vertical="center"/>
    </xf>
    <xf numFmtId="166" fontId="55" fillId="0" borderId="3" xfId="0" applyNumberFormat="1" applyFont="1" applyFill="1" applyBorder="1" applyAlignment="1">
      <alignment horizontal="center" vertical="center"/>
    </xf>
    <xf numFmtId="0" fontId="71" fillId="40" borderId="0" xfId="0" applyFont="1" applyFill="1" applyBorder="1" applyAlignment="1">
      <alignment horizontal="center" vertical="center"/>
    </xf>
    <xf numFmtId="2" fontId="67" fillId="40" borderId="0" xfId="0" applyNumberFormat="1" applyFont="1" applyFill="1" applyBorder="1" applyAlignment="1">
      <alignment horizontal="center" vertical="center"/>
    </xf>
    <xf numFmtId="0" fontId="71" fillId="39" borderId="0" xfId="0" applyFont="1" applyFill="1" applyBorder="1" applyAlignment="1">
      <alignment horizontal="center" vertical="center"/>
    </xf>
    <xf numFmtId="2" fontId="67" fillId="39" borderId="0" xfId="0" applyNumberFormat="1" applyFont="1" applyFill="1" applyBorder="1" applyAlignment="1">
      <alignment horizontal="center" vertical="center"/>
    </xf>
    <xf numFmtId="0" fontId="65" fillId="0" borderId="5" xfId="0" applyFont="1" applyFill="1" applyBorder="1" applyAlignment="1">
      <alignment horizontal="left" vertical="center" wrapText="1"/>
    </xf>
    <xf numFmtId="0" fontId="55" fillId="0" borderId="5" xfId="0" applyFont="1" applyFill="1" applyBorder="1" applyAlignment="1">
      <alignment horizontal="center" vertical="center"/>
    </xf>
    <xf numFmtId="166" fontId="55" fillId="0" borderId="51" xfId="0" applyNumberFormat="1" applyFont="1" applyFill="1" applyBorder="1" applyAlignment="1">
      <alignment horizontal="center" vertical="center" wrapText="1"/>
    </xf>
    <xf numFmtId="166" fontId="55" fillId="0" borderId="5" xfId="0" applyNumberFormat="1" applyFont="1" applyFill="1" applyBorder="1" applyAlignment="1">
      <alignment horizontal="center" vertical="center"/>
    </xf>
    <xf numFmtId="166" fontId="55" fillId="0" borderId="37" xfId="0" applyNumberFormat="1" applyFont="1" applyFill="1" applyBorder="1" applyAlignment="1">
      <alignment horizontal="center" vertical="center"/>
    </xf>
    <xf numFmtId="166" fontId="55" fillId="0" borderId="38" xfId="0" applyNumberFormat="1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 wrapText="1"/>
    </xf>
    <xf numFmtId="166" fontId="55" fillId="0" borderId="1" xfId="0" applyNumberFormat="1" applyFont="1" applyFill="1" applyBorder="1" applyAlignment="1">
      <alignment horizontal="center" vertical="center"/>
    </xf>
    <xf numFmtId="166" fontId="55" fillId="0" borderId="2" xfId="0" applyNumberFormat="1" applyFont="1" applyFill="1" applyBorder="1" applyAlignment="1">
      <alignment horizontal="center" vertical="center"/>
    </xf>
    <xf numFmtId="166" fontId="55" fillId="0" borderId="3" xfId="0" applyNumberFormat="1" applyFont="1" applyFill="1" applyBorder="1" applyAlignment="1">
      <alignment horizontal="center" vertical="center"/>
    </xf>
    <xf numFmtId="4" fontId="55" fillId="0" borderId="1" xfId="0" applyNumberFormat="1" applyFont="1" applyFill="1" applyBorder="1" applyAlignment="1">
      <alignment horizontal="center" vertical="center"/>
    </xf>
    <xf numFmtId="0" fontId="65" fillId="0" borderId="30" xfId="0" applyFont="1" applyFill="1" applyBorder="1" applyAlignment="1">
      <alignment horizontal="left" vertical="center" wrapText="1"/>
    </xf>
    <xf numFmtId="166" fontId="55" fillId="2" borderId="5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166" fontId="55" fillId="0" borderId="10" xfId="0" applyNumberFormat="1" applyFont="1" applyFill="1" applyBorder="1" applyAlignment="1">
      <alignment horizontal="center" vertical="center"/>
    </xf>
    <xf numFmtId="4" fontId="55" fillId="0" borderId="10" xfId="0" applyNumberFormat="1" applyFont="1" applyFill="1" applyBorder="1" applyAlignment="1">
      <alignment horizontal="center" vertical="center"/>
    </xf>
    <xf numFmtId="4" fontId="55" fillId="0" borderId="37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4" fontId="55" fillId="0" borderId="9" xfId="0" applyNumberFormat="1" applyFont="1" applyFill="1" applyBorder="1" applyAlignment="1">
      <alignment horizontal="center" vertical="center"/>
    </xf>
    <xf numFmtId="4" fontId="55" fillId="0" borderId="39" xfId="0" applyNumberFormat="1" applyFont="1" applyFill="1" applyBorder="1" applyAlignment="1">
      <alignment horizontal="center" vertical="center"/>
    </xf>
    <xf numFmtId="0" fontId="55" fillId="0" borderId="3" xfId="0" applyFont="1" applyFill="1" applyBorder="1" applyAlignment="1">
      <alignment horizontal="left" vertical="center"/>
    </xf>
    <xf numFmtId="4" fontId="55" fillId="0" borderId="3" xfId="0" applyNumberFormat="1" applyFont="1" applyFill="1" applyBorder="1" applyAlignment="1">
      <alignment horizontal="center" vertical="center" wrapText="1"/>
    </xf>
    <xf numFmtId="0" fontId="55" fillId="0" borderId="2" xfId="0" applyNumberFormat="1" applyFont="1" applyFill="1" applyBorder="1" applyAlignment="1">
      <alignment horizontal="center" vertical="center"/>
    </xf>
    <xf numFmtId="166" fontId="55" fillId="0" borderId="39" xfId="0" applyNumberFormat="1" applyFont="1" applyFill="1" applyBorder="1" applyAlignment="1">
      <alignment horizontal="center" vertical="center"/>
    </xf>
    <xf numFmtId="166" fontId="127" fillId="0" borderId="0" xfId="0" applyNumberFormat="1" applyFont="1" applyFill="1" applyBorder="1" applyAlignment="1">
      <alignment horizontal="center" vertical="center"/>
    </xf>
    <xf numFmtId="0" fontId="55" fillId="0" borderId="0" xfId="0" applyNumberFormat="1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center" vertical="center" wrapText="1"/>
    </xf>
    <xf numFmtId="0" fontId="55" fillId="0" borderId="2" xfId="0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horizontal="center" vertical="center"/>
    </xf>
    <xf numFmtId="166" fontId="127" fillId="0" borderId="3" xfId="0" applyNumberFormat="1" applyFont="1" applyFill="1" applyBorder="1" applyAlignment="1">
      <alignment horizontal="center" vertical="center"/>
    </xf>
    <xf numFmtId="166" fontId="127" fillId="0" borderId="38" xfId="0" applyNumberFormat="1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center" vertical="center"/>
    </xf>
    <xf numFmtId="0" fontId="71" fillId="0" borderId="5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37" xfId="0" applyFont="1" applyFill="1" applyBorder="1" applyAlignment="1">
      <alignment horizontal="center" vertical="center" wrapText="1"/>
    </xf>
    <xf numFmtId="0" fontId="71" fillId="0" borderId="55" xfId="0" applyFont="1" applyFill="1" applyBorder="1" applyAlignment="1">
      <alignment horizontal="center" vertical="top" wrapText="1"/>
    </xf>
    <xf numFmtId="0" fontId="71" fillId="0" borderId="64" xfId="0" applyFont="1" applyFill="1" applyBorder="1" applyAlignment="1">
      <alignment horizontal="center" vertical="top" wrapText="1"/>
    </xf>
    <xf numFmtId="0" fontId="71" fillId="0" borderId="5" xfId="0" applyFont="1" applyFill="1" applyBorder="1" applyAlignment="1">
      <alignment horizontal="center" vertical="top" wrapText="1"/>
    </xf>
    <xf numFmtId="0" fontId="71" fillId="0" borderId="10" xfId="0" applyFont="1" applyFill="1" applyBorder="1" applyAlignment="1">
      <alignment horizontal="center" vertical="top" wrapText="1"/>
    </xf>
    <xf numFmtId="0" fontId="71" fillId="0" borderId="37" xfId="0" applyFont="1" applyFill="1" applyBorder="1" applyAlignment="1">
      <alignment horizontal="center" vertical="top" wrapText="1"/>
    </xf>
    <xf numFmtId="3" fontId="55" fillId="0" borderId="54" xfId="0" applyNumberFormat="1" applyFont="1" applyFill="1" applyBorder="1" applyAlignment="1">
      <alignment horizontal="center" vertical="center"/>
    </xf>
    <xf numFmtId="3" fontId="55" fillId="0" borderId="51" xfId="0" applyNumberFormat="1" applyFont="1" applyFill="1" applyBorder="1" applyAlignment="1">
      <alignment horizontal="center" vertical="center"/>
    </xf>
    <xf numFmtId="3" fontId="55" fillId="0" borderId="5" xfId="0" applyNumberFormat="1" applyFont="1" applyFill="1" applyBorder="1" applyAlignment="1">
      <alignment horizontal="center" vertical="center"/>
    </xf>
    <xf numFmtId="3" fontId="55" fillId="0" borderId="37" xfId="0" applyNumberFormat="1" applyFont="1" applyFill="1" applyBorder="1" applyAlignment="1">
      <alignment horizontal="center" vertical="center"/>
    </xf>
    <xf numFmtId="3" fontId="55" fillId="0" borderId="30" xfId="0" applyNumberFormat="1" applyFont="1" applyFill="1" applyBorder="1" applyAlignment="1">
      <alignment horizontal="center" vertical="center"/>
    </xf>
    <xf numFmtId="3" fontId="55" fillId="0" borderId="39" xfId="0" applyNumberFormat="1" applyFont="1" applyFill="1" applyBorder="1" applyAlignment="1">
      <alignment horizontal="center" vertical="center"/>
    </xf>
    <xf numFmtId="3" fontId="140" fillId="0" borderId="0" xfId="0" applyNumberFormat="1" applyFont="1" applyFill="1" applyBorder="1" applyAlignment="1">
      <alignment horizontal="center" vertical="center" wrapText="1"/>
    </xf>
    <xf numFmtId="3" fontId="55" fillId="0" borderId="0" xfId="0" applyNumberFormat="1" applyFont="1" applyFill="1" applyBorder="1" applyAlignment="1">
      <alignment horizontal="center" vertical="center"/>
    </xf>
    <xf numFmtId="3" fontId="55" fillId="0" borderId="10" xfId="0" applyNumberFormat="1" applyFont="1" applyFill="1" applyBorder="1" applyAlignment="1">
      <alignment horizontal="center"/>
    </xf>
    <xf numFmtId="3" fontId="55" fillId="0" borderId="37" xfId="0" applyNumberFormat="1" applyFont="1" applyFill="1" applyBorder="1" applyAlignment="1">
      <alignment horizontal="center"/>
    </xf>
    <xf numFmtId="3" fontId="55" fillId="0" borderId="9" xfId="0" applyNumberFormat="1" applyFont="1" applyFill="1" applyBorder="1" applyAlignment="1">
      <alignment horizontal="center"/>
    </xf>
    <xf numFmtId="3" fontId="55" fillId="0" borderId="39" xfId="0" applyNumberFormat="1" applyFont="1" applyFill="1" applyBorder="1" applyAlignment="1">
      <alignment horizontal="center"/>
    </xf>
    <xf numFmtId="0" fontId="55" fillId="0" borderId="5" xfId="0" applyFont="1" applyFill="1" applyBorder="1" applyAlignment="1">
      <alignment horizontal="center"/>
    </xf>
    <xf numFmtId="0" fontId="55" fillId="0" borderId="37" xfId="0" applyFont="1" applyFill="1" applyBorder="1" applyAlignment="1">
      <alignment horizontal="center"/>
    </xf>
    <xf numFmtId="3" fontId="55" fillId="0" borderId="30" xfId="0" applyNumberFormat="1" applyFont="1" applyFill="1" applyBorder="1" applyAlignment="1">
      <alignment horizontal="center"/>
    </xf>
    <xf numFmtId="3" fontId="55" fillId="0" borderId="5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 horizontal="left" vertical="center" wrapText="1"/>
    </xf>
    <xf numFmtId="166" fontId="55" fillId="0" borderId="5" xfId="0" applyNumberFormat="1" applyFont="1" applyFill="1" applyBorder="1" applyAlignment="1">
      <alignment horizontal="center" vertical="center"/>
    </xf>
    <xf numFmtId="166" fontId="55" fillId="0" borderId="37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/>
    </xf>
    <xf numFmtId="0" fontId="62" fillId="0" borderId="10" xfId="0" applyFont="1" applyFill="1" applyBorder="1" applyAlignment="1">
      <alignment horizontal="left"/>
    </xf>
    <xf numFmtId="3" fontId="64" fillId="0" borderId="54" xfId="0" applyNumberFormat="1" applyFont="1" applyFill="1" applyBorder="1" applyAlignment="1">
      <alignment horizontal="center" vertical="center"/>
    </xf>
    <xf numFmtId="3" fontId="64" fillId="0" borderId="51" xfId="0" applyNumberFormat="1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horizontal="center" vertical="center"/>
    </xf>
    <xf numFmtId="0" fontId="64" fillId="0" borderId="2" xfId="0" applyFont="1" applyFill="1" applyBorder="1" applyAlignment="1">
      <alignment horizontal="center" vertical="center"/>
    </xf>
    <xf numFmtId="0" fontId="71" fillId="0" borderId="54" xfId="0" applyFont="1" applyFill="1" applyBorder="1" applyAlignment="1">
      <alignment horizontal="center" vertical="center"/>
    </xf>
    <xf numFmtId="0" fontId="71" fillId="0" borderId="49" xfId="0" applyFont="1" applyFill="1" applyBorder="1" applyAlignment="1">
      <alignment horizontal="center" vertical="center"/>
    </xf>
    <xf numFmtId="0" fontId="71" fillId="0" borderId="51" xfId="0" applyFont="1" applyFill="1" applyBorder="1" applyAlignment="1">
      <alignment horizontal="center" vertical="center"/>
    </xf>
    <xf numFmtId="3" fontId="64" fillId="0" borderId="54" xfId="0" applyNumberFormat="1" applyFont="1" applyFill="1" applyBorder="1" applyAlignment="1">
      <alignment horizontal="center" vertical="center" wrapText="1"/>
    </xf>
    <xf numFmtId="3" fontId="64" fillId="0" borderId="51" xfId="0" applyNumberFormat="1" applyFont="1" applyFill="1" applyBorder="1" applyAlignment="1">
      <alignment horizontal="center" vertical="center" wrapText="1"/>
    </xf>
    <xf numFmtId="3" fontId="55" fillId="0" borderId="1" xfId="0" applyNumberFormat="1" applyFont="1" applyFill="1" applyBorder="1" applyAlignment="1">
      <alignment horizontal="center" vertical="center"/>
    </xf>
    <xf numFmtId="3" fontId="55" fillId="0" borderId="2" xfId="0" applyNumberFormat="1" applyFont="1" applyFill="1" applyBorder="1" applyAlignment="1">
      <alignment horizontal="center" vertical="center"/>
    </xf>
    <xf numFmtId="3" fontId="55" fillId="0" borderId="54" xfId="0" applyNumberFormat="1" applyFont="1" applyFill="1" applyBorder="1" applyAlignment="1">
      <alignment horizontal="center"/>
    </xf>
    <xf numFmtId="3" fontId="55" fillId="0" borderId="51" xfId="0" applyNumberFormat="1" applyFont="1" applyFill="1" applyBorder="1" applyAlignment="1">
      <alignment horizontal="center"/>
    </xf>
    <xf numFmtId="3" fontId="55" fillId="0" borderId="4" xfId="0" applyNumberFormat="1" applyFont="1" applyFill="1" applyBorder="1" applyAlignment="1">
      <alignment horizontal="center" vertical="center"/>
    </xf>
    <xf numFmtId="3" fontId="55" fillId="0" borderId="38" xfId="0" applyNumberFormat="1" applyFont="1" applyFill="1" applyBorder="1" applyAlignment="1">
      <alignment horizontal="center" vertical="center"/>
    </xf>
    <xf numFmtId="166" fontId="55" fillId="0" borderId="4" xfId="0" applyNumberFormat="1" applyFont="1" applyFill="1" applyBorder="1" applyAlignment="1">
      <alignment horizontal="center" vertical="center"/>
    </xf>
    <xf numFmtId="166" fontId="55" fillId="0" borderId="38" xfId="0" applyNumberFormat="1" applyFont="1" applyFill="1" applyBorder="1" applyAlignment="1">
      <alignment horizontal="center" vertical="center"/>
    </xf>
    <xf numFmtId="3" fontId="64" fillId="0" borderId="49" xfId="0" applyNumberFormat="1" applyFont="1" applyFill="1" applyBorder="1" applyAlignment="1">
      <alignment horizontal="center" vertical="center"/>
    </xf>
    <xf numFmtId="2" fontId="60" fillId="0" borderId="0" xfId="0" applyNumberFormat="1" applyFont="1" applyFill="1" applyAlignment="1">
      <alignment horizontal="center"/>
    </xf>
    <xf numFmtId="2" fontId="99" fillId="0" borderId="9" xfId="0" applyNumberFormat="1" applyFont="1" applyFill="1" applyBorder="1" applyAlignment="1">
      <alignment horizontal="right" vertical="center"/>
    </xf>
    <xf numFmtId="0" fontId="54" fillId="0" borderId="1" xfId="0" applyFont="1" applyFill="1" applyBorder="1" applyAlignment="1">
      <alignment horizontal="center" vertical="center"/>
    </xf>
    <xf numFmtId="0" fontId="128" fillId="0" borderId="2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54" fillId="0" borderId="54" xfId="0" applyFont="1" applyFill="1" applyBorder="1" applyAlignment="1">
      <alignment horizontal="center" vertical="center" wrapText="1"/>
    </xf>
    <xf numFmtId="0" fontId="54" fillId="0" borderId="51" xfId="0" applyFont="1" applyFill="1" applyBorder="1" applyAlignment="1">
      <alignment horizontal="center" vertical="center" wrapText="1"/>
    </xf>
    <xf numFmtId="2" fontId="129" fillId="0" borderId="54" xfId="0" applyNumberFormat="1" applyFont="1" applyFill="1" applyBorder="1" applyAlignment="1">
      <alignment horizontal="center" vertical="center"/>
    </xf>
    <xf numFmtId="2" fontId="129" fillId="0" borderId="51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right"/>
    </xf>
    <xf numFmtId="0" fontId="54" fillId="0" borderId="5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37" xfId="0" applyFont="1" applyFill="1" applyBorder="1" applyAlignment="1">
      <alignment horizontal="center" vertical="center"/>
    </xf>
    <xf numFmtId="0" fontId="54" fillId="0" borderId="4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38" xfId="0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39" xfId="0" applyFont="1" applyFill="1" applyBorder="1" applyAlignment="1">
      <alignment horizontal="center" vertical="center"/>
    </xf>
    <xf numFmtId="49" fontId="54" fillId="0" borderId="5" xfId="0" applyNumberFormat="1" applyFont="1" applyFill="1" applyBorder="1" applyAlignment="1">
      <alignment horizontal="center" vertical="center" wrapText="1"/>
    </xf>
    <xf numFmtId="49" fontId="54" fillId="0" borderId="4" xfId="0" applyNumberFormat="1" applyFont="1" applyFill="1" applyBorder="1" applyAlignment="1">
      <alignment horizontal="center" vertical="center" wrapText="1"/>
    </xf>
    <xf numFmtId="49" fontId="54" fillId="0" borderId="30" xfId="0" applyNumberFormat="1" applyFont="1" applyFill="1" applyBorder="1" applyAlignment="1">
      <alignment horizontal="center" vertical="center" wrapText="1"/>
    </xf>
    <xf numFmtId="49" fontId="54" fillId="0" borderId="1" xfId="0" applyNumberFormat="1" applyFont="1" applyFill="1" applyBorder="1" applyAlignment="1">
      <alignment horizontal="center" vertical="center" wrapText="1"/>
    </xf>
    <xf numFmtId="49" fontId="54" fillId="0" borderId="3" xfId="0" applyNumberFormat="1" applyFont="1" applyFill="1" applyBorder="1" applyAlignment="1">
      <alignment horizontal="center" vertical="center" wrapText="1"/>
    </xf>
    <xf numFmtId="49" fontId="54" fillId="0" borderId="2" xfId="0" applyNumberFormat="1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49" fontId="54" fillId="0" borderId="14" xfId="0" applyNumberFormat="1" applyFont="1" applyFill="1" applyBorder="1" applyAlignment="1">
      <alignment horizontal="center" vertical="center" wrapText="1"/>
    </xf>
    <xf numFmtId="49" fontId="54" fillId="0" borderId="65" xfId="0" applyNumberFormat="1" applyFont="1" applyFill="1" applyBorder="1" applyAlignment="1">
      <alignment horizontal="center" vertical="center" wrapText="1"/>
    </xf>
    <xf numFmtId="2" fontId="54" fillId="0" borderId="11" xfId="0" applyNumberFormat="1" applyFont="1" applyFill="1" applyBorder="1" applyAlignment="1">
      <alignment horizontal="center" vertical="center" wrapText="1"/>
    </xf>
    <xf numFmtId="2" fontId="54" fillId="0" borderId="56" xfId="0" applyNumberFormat="1" applyFont="1" applyFill="1" applyBorder="1" applyAlignment="1">
      <alignment horizontal="center" vertical="center" wrapText="1"/>
    </xf>
    <xf numFmtId="2" fontId="54" fillId="0" borderId="43" xfId="0" applyNumberFormat="1" applyFont="1" applyFill="1" applyBorder="1" applyAlignment="1">
      <alignment horizontal="center" vertical="center" wrapText="1"/>
    </xf>
    <xf numFmtId="2" fontId="54" fillId="0" borderId="66" xfId="0" applyNumberFormat="1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left" vertical="center" indent="2"/>
    </xf>
    <xf numFmtId="0" fontId="55" fillId="0" borderId="16" xfId="0" applyFont="1" applyFill="1" applyBorder="1" applyAlignment="1">
      <alignment horizontal="left" vertical="center" indent="2"/>
    </xf>
    <xf numFmtId="0" fontId="55" fillId="0" borderId="42" xfId="0" applyFont="1" applyFill="1" applyBorder="1" applyAlignment="1">
      <alignment horizontal="left" vertical="center" indent="2"/>
    </xf>
    <xf numFmtId="0" fontId="54" fillId="0" borderId="55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4" fillId="0" borderId="40" xfId="0" applyFont="1" applyFill="1" applyBorder="1" applyAlignment="1">
      <alignment horizontal="left" vertical="center" wrapText="1"/>
    </xf>
    <xf numFmtId="0" fontId="55" fillId="0" borderId="28" xfId="0" applyFont="1" applyFill="1" applyBorder="1" applyAlignment="1">
      <alignment horizontal="left" vertical="center" wrapText="1" indent="2"/>
    </xf>
    <xf numFmtId="0" fontId="55" fillId="0" borderId="16" xfId="0" applyFont="1" applyFill="1" applyBorder="1" applyAlignment="1">
      <alignment horizontal="left" vertical="center" wrapText="1" indent="2"/>
    </xf>
    <xf numFmtId="0" fontId="55" fillId="0" borderId="42" xfId="0" applyFont="1" applyFill="1" applyBorder="1" applyAlignment="1">
      <alignment horizontal="left" vertical="center" wrapText="1" indent="2"/>
    </xf>
    <xf numFmtId="0" fontId="62" fillId="0" borderId="0" xfId="0" applyFont="1" applyFill="1" applyBorder="1" applyAlignment="1">
      <alignment horizontal="left" vertical="top" wrapText="1"/>
    </xf>
    <xf numFmtId="0" fontId="55" fillId="2" borderId="57" xfId="0" applyFont="1" applyFill="1" applyBorder="1" applyAlignment="1">
      <alignment horizontal="left" vertical="center" indent="2"/>
    </xf>
    <xf numFmtId="0" fontId="69" fillId="0" borderId="64" xfId="0" applyFont="1" applyFill="1" applyBorder="1" applyAlignment="1">
      <alignment horizontal="left" vertical="center" indent="2"/>
    </xf>
    <xf numFmtId="0" fontId="69" fillId="0" borderId="53" xfId="0" applyFont="1" applyFill="1" applyBorder="1" applyAlignment="1">
      <alignment horizontal="left" vertical="center" indent="2"/>
    </xf>
    <xf numFmtId="0" fontId="69" fillId="0" borderId="44" xfId="0" applyFont="1" applyFill="1" applyBorder="1" applyAlignment="1">
      <alignment horizontal="left" vertical="center" indent="2"/>
    </xf>
    <xf numFmtId="0" fontId="102" fillId="0" borderId="15" xfId="0" applyFont="1" applyFill="1" applyBorder="1" applyAlignment="1">
      <alignment horizontal="justify" vertical="center" wrapText="1"/>
    </xf>
    <xf numFmtId="0" fontId="71" fillId="0" borderId="5" xfId="0" applyFont="1" applyFill="1" applyBorder="1" applyAlignment="1">
      <alignment horizontal="center" vertical="center"/>
    </xf>
    <xf numFmtId="0" fontId="71" fillId="0" borderId="37" xfId="0" applyFont="1" applyFill="1" applyBorder="1" applyAlignment="1">
      <alignment horizontal="center" vertical="center"/>
    </xf>
    <xf numFmtId="0" fontId="71" fillId="0" borderId="30" xfId="0" applyFont="1" applyFill="1" applyBorder="1" applyAlignment="1">
      <alignment horizontal="center" vertical="center"/>
    </xf>
    <xf numFmtId="0" fontId="71" fillId="0" borderId="9" xfId="0" applyFont="1" applyFill="1" applyBorder="1" applyAlignment="1">
      <alignment horizontal="center" vertical="center"/>
    </xf>
    <xf numFmtId="0" fontId="71" fillId="0" borderId="39" xfId="0" applyFont="1" applyFill="1" applyBorder="1" applyAlignment="1">
      <alignment horizontal="center" vertical="center"/>
    </xf>
    <xf numFmtId="49" fontId="64" fillId="0" borderId="1" xfId="0" applyNumberFormat="1" applyFont="1" applyFill="1" applyBorder="1" applyAlignment="1">
      <alignment horizontal="center" vertical="center" wrapText="1"/>
    </xf>
    <xf numFmtId="49" fontId="64" fillId="0" borderId="2" xfId="0" applyNumberFormat="1" applyFont="1" applyFill="1" applyBorder="1" applyAlignment="1">
      <alignment horizontal="center" vertical="center" wrapText="1"/>
    </xf>
    <xf numFmtId="2" fontId="64" fillId="0" borderId="54" xfId="0" applyNumberFormat="1" applyFont="1" applyFill="1" applyBorder="1" applyAlignment="1">
      <alignment horizontal="center" vertical="center" wrapText="1"/>
    </xf>
    <xf numFmtId="2" fontId="64" fillId="0" borderId="51" xfId="0" applyNumberFormat="1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64" fillId="0" borderId="41" xfId="0" applyFont="1" applyFill="1" applyBorder="1" applyAlignment="1">
      <alignment horizontal="left" vertical="center" wrapText="1"/>
    </xf>
    <xf numFmtId="0" fontId="64" fillId="0" borderId="68" xfId="0" applyFont="1" applyFill="1" applyBorder="1" applyAlignment="1">
      <alignment horizontal="left" vertical="center" wrapText="1"/>
    </xf>
    <xf numFmtId="0" fontId="64" fillId="0" borderId="33" xfId="0" applyFont="1" applyFill="1" applyBorder="1" applyAlignment="1">
      <alignment horizontal="left" vertical="center" wrapText="1"/>
    </xf>
    <xf numFmtId="0" fontId="65" fillId="0" borderId="28" xfId="0" applyFont="1" applyFill="1" applyBorder="1" applyAlignment="1">
      <alignment horizontal="left" vertical="center" wrapText="1"/>
    </xf>
    <xf numFmtId="0" fontId="65" fillId="0" borderId="16" xfId="0" applyFont="1" applyFill="1" applyBorder="1" applyAlignment="1">
      <alignment horizontal="left" vertical="center" wrapText="1"/>
    </xf>
    <xf numFmtId="0" fontId="65" fillId="0" borderId="42" xfId="0" applyFont="1" applyFill="1" applyBorder="1" applyAlignment="1">
      <alignment horizontal="left" vertical="center" wrapText="1"/>
    </xf>
    <xf numFmtId="0" fontId="69" fillId="0" borderId="28" xfId="0" applyFont="1" applyFill="1" applyBorder="1" applyAlignment="1">
      <alignment horizontal="left" vertical="center" wrapText="1"/>
    </xf>
    <xf numFmtId="0" fontId="69" fillId="0" borderId="16" xfId="0" applyFont="1" applyFill="1" applyBorder="1" applyAlignment="1">
      <alignment horizontal="left" vertical="center" wrapText="1"/>
    </xf>
    <xf numFmtId="0" fontId="69" fillId="0" borderId="42" xfId="0" applyFont="1" applyFill="1" applyBorder="1" applyAlignment="1">
      <alignment horizontal="left" vertical="center" wrapText="1"/>
    </xf>
    <xf numFmtId="49" fontId="69" fillId="0" borderId="28" xfId="0" applyNumberFormat="1" applyFont="1" applyFill="1" applyBorder="1" applyAlignment="1">
      <alignment horizontal="left" vertical="center" wrapText="1"/>
    </xf>
    <xf numFmtId="49" fontId="69" fillId="0" borderId="16" xfId="0" applyNumberFormat="1" applyFont="1" applyFill="1" applyBorder="1" applyAlignment="1">
      <alignment horizontal="left" vertical="center" wrapText="1"/>
    </xf>
    <xf numFmtId="49" fontId="69" fillId="0" borderId="42" xfId="0" applyNumberFormat="1" applyFont="1" applyFill="1" applyBorder="1" applyAlignment="1">
      <alignment horizontal="left" vertical="center" wrapText="1"/>
    </xf>
    <xf numFmtId="0" fontId="65" fillId="0" borderId="64" xfId="0" applyFont="1" applyFill="1" applyBorder="1" applyAlignment="1">
      <alignment horizontal="left" vertical="center" wrapText="1"/>
    </xf>
    <xf numFmtId="0" fontId="65" fillId="0" borderId="53" xfId="0" applyFont="1" applyFill="1" applyBorder="1" applyAlignment="1">
      <alignment horizontal="left" vertical="center" wrapText="1"/>
    </xf>
    <xf numFmtId="0" fontId="65" fillId="0" borderId="44" xfId="0" applyFont="1" applyFill="1" applyBorder="1" applyAlignment="1">
      <alignment horizontal="left" vertical="center" wrapText="1"/>
    </xf>
    <xf numFmtId="0" fontId="64" fillId="2" borderId="34" xfId="0" applyFont="1" applyFill="1" applyBorder="1" applyAlignment="1">
      <alignment horizontal="left" vertical="center" wrapText="1"/>
    </xf>
    <xf numFmtId="0" fontId="64" fillId="2" borderId="33" xfId="0" applyFont="1" applyFill="1" applyBorder="1" applyAlignment="1">
      <alignment horizontal="left" vertical="center" wrapText="1"/>
    </xf>
    <xf numFmtId="0" fontId="64" fillId="2" borderId="19" xfId="0" applyFont="1" applyFill="1" applyBorder="1" applyAlignment="1">
      <alignment horizontal="left" vertical="center" wrapText="1"/>
    </xf>
    <xf numFmtId="0" fontId="64" fillId="2" borderId="18" xfId="0" applyFont="1" applyFill="1" applyBorder="1" applyAlignment="1">
      <alignment horizontal="left" vertical="center" wrapText="1"/>
    </xf>
    <xf numFmtId="0" fontId="98" fillId="2" borderId="67" xfId="0" applyFont="1" applyFill="1" applyBorder="1" applyAlignment="1">
      <alignment horizontal="left" vertical="center" wrapText="1"/>
    </xf>
    <xf numFmtId="0" fontId="98" fillId="2" borderId="66" xfId="0" applyFont="1" applyFill="1" applyBorder="1" applyAlignment="1">
      <alignment horizontal="left" vertical="center" wrapText="1"/>
    </xf>
    <xf numFmtId="0" fontId="64" fillId="0" borderId="5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37" xfId="0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0" fontId="64" fillId="0" borderId="39" xfId="0" applyFont="1" applyFill="1" applyBorder="1" applyAlignment="1">
      <alignment horizontal="center" vertical="center"/>
    </xf>
    <xf numFmtId="2" fontId="64" fillId="0" borderId="69" xfId="0" applyNumberFormat="1" applyFont="1" applyFill="1" applyBorder="1" applyAlignment="1">
      <alignment horizontal="center" vertical="center" wrapText="1"/>
    </xf>
    <xf numFmtId="2" fontId="64" fillId="0" borderId="7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64" fillId="0" borderId="32" xfId="0" applyFont="1" applyFill="1" applyBorder="1" applyAlignment="1">
      <alignment horizontal="left" vertical="center" wrapText="1"/>
    </xf>
    <xf numFmtId="0" fontId="64" fillId="0" borderId="21" xfId="0" applyFont="1" applyFill="1" applyBorder="1" applyAlignment="1">
      <alignment horizontal="left" vertical="center" wrapText="1"/>
    </xf>
    <xf numFmtId="0" fontId="64" fillId="0" borderId="47" xfId="0" applyFont="1" applyFill="1" applyBorder="1" applyAlignment="1">
      <alignment horizontal="left" vertical="center" wrapText="1"/>
    </xf>
    <xf numFmtId="0" fontId="65" fillId="0" borderId="28" xfId="0" applyFont="1" applyFill="1" applyBorder="1" applyAlignment="1">
      <alignment vertical="center" wrapText="1"/>
    </xf>
    <xf numFmtId="0" fontId="65" fillId="0" borderId="16" xfId="0" applyFont="1" applyFill="1" applyBorder="1" applyAlignment="1">
      <alignment vertical="center" wrapText="1"/>
    </xf>
    <xf numFmtId="0" fontId="65" fillId="0" borderId="42" xfId="0" applyFont="1" applyFill="1" applyBorder="1" applyAlignment="1">
      <alignment vertical="center" wrapText="1"/>
    </xf>
    <xf numFmtId="0" fontId="97" fillId="0" borderId="0" xfId="0" applyFont="1" applyFill="1" applyAlignment="1">
      <alignment horizontal="center" wrapText="1"/>
    </xf>
    <xf numFmtId="0" fontId="64" fillId="0" borderId="28" xfId="0" applyFont="1" applyFill="1" applyBorder="1" applyAlignment="1">
      <alignment vertical="center" wrapText="1"/>
    </xf>
    <xf numFmtId="0" fontId="64" fillId="0" borderId="16" xfId="0" applyFont="1" applyFill="1" applyBorder="1" applyAlignment="1">
      <alignment vertical="center" wrapText="1"/>
    </xf>
    <xf numFmtId="0" fontId="64" fillId="0" borderId="42" xfId="0" applyFont="1" applyFill="1" applyBorder="1" applyAlignment="1">
      <alignment vertical="center" wrapText="1"/>
    </xf>
    <xf numFmtId="0" fontId="64" fillId="0" borderId="64" xfId="0" applyFont="1" applyFill="1" applyBorder="1" applyAlignment="1">
      <alignment vertical="center" wrapText="1"/>
    </xf>
    <xf numFmtId="0" fontId="64" fillId="0" borderId="53" xfId="0" applyFont="1" applyFill="1" applyBorder="1" applyAlignment="1">
      <alignment vertical="center" wrapText="1"/>
    </xf>
    <xf numFmtId="0" fontId="64" fillId="0" borderId="44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horizontal="center" wrapText="1"/>
    </xf>
    <xf numFmtId="0" fontId="54" fillId="0" borderId="1" xfId="0" applyFont="1" applyFill="1" applyBorder="1" applyAlignment="1">
      <alignment horizontal="center" vertical="center" wrapText="1"/>
    </xf>
    <xf numFmtId="0" fontId="54" fillId="0" borderId="2" xfId="0" applyFont="1" applyFill="1" applyBorder="1" applyAlignment="1">
      <alignment horizontal="center" vertical="center" wrapText="1"/>
    </xf>
    <xf numFmtId="2" fontId="54" fillId="0" borderId="54" xfId="0" applyNumberFormat="1" applyFont="1" applyFill="1" applyBorder="1" applyAlignment="1">
      <alignment horizontal="center" vertical="center"/>
    </xf>
    <xf numFmtId="0" fontId="128" fillId="0" borderId="49" xfId="0" applyFont="1" applyFill="1" applyBorder="1" applyAlignment="1">
      <alignment vertical="center"/>
    </xf>
    <xf numFmtId="0" fontId="128" fillId="0" borderId="51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center" vertical="top"/>
    </xf>
    <xf numFmtId="49" fontId="71" fillId="0" borderId="54" xfId="0" applyNumberFormat="1" applyFont="1" applyFill="1" applyBorder="1" applyAlignment="1">
      <alignment horizontal="center" vertical="center" wrapText="1"/>
    </xf>
    <xf numFmtId="49" fontId="71" fillId="0" borderId="49" xfId="0" applyNumberFormat="1" applyFont="1" applyFill="1" applyBorder="1" applyAlignment="1">
      <alignment horizontal="center" vertical="center" wrapText="1"/>
    </xf>
    <xf numFmtId="49" fontId="71" fillId="0" borderId="51" xfId="0" applyNumberFormat="1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left" vertical="center" wrapText="1"/>
    </xf>
    <xf numFmtId="0" fontId="87" fillId="0" borderId="0" xfId="0" applyFont="1" applyFill="1" applyBorder="1" applyAlignment="1">
      <alignment horizontal="center" vertical="justify"/>
    </xf>
    <xf numFmtId="0" fontId="82" fillId="0" borderId="33" xfId="0" applyFont="1" applyFill="1" applyBorder="1" applyAlignment="1">
      <alignment horizontal="center" vertical="center" wrapText="1"/>
    </xf>
    <xf numFmtId="0" fontId="82" fillId="0" borderId="66" xfId="0" applyFont="1" applyFill="1" applyBorder="1" applyAlignment="1">
      <alignment horizontal="center" vertical="center" wrapText="1"/>
    </xf>
    <xf numFmtId="0" fontId="131" fillId="0" borderId="26" xfId="0" applyFont="1" applyFill="1" applyBorder="1" applyAlignment="1">
      <alignment horizontal="center" vertical="center" wrapText="1"/>
    </xf>
    <xf numFmtId="0" fontId="131" fillId="0" borderId="62" xfId="0" applyFont="1" applyFill="1" applyBorder="1" applyAlignment="1">
      <alignment horizontal="center" vertical="center" wrapText="1"/>
    </xf>
    <xf numFmtId="0" fontId="131" fillId="0" borderId="27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 wrapText="1"/>
    </xf>
    <xf numFmtId="0" fontId="82" fillId="0" borderId="43" xfId="0" applyFont="1" applyFill="1" applyBorder="1" applyAlignment="1">
      <alignment horizontal="center" vertical="center" wrapText="1"/>
    </xf>
    <xf numFmtId="0" fontId="82" fillId="0" borderId="58" xfId="0" applyFont="1" applyFill="1" applyBorder="1" applyAlignment="1">
      <alignment horizontal="center" vertical="center" wrapText="1"/>
    </xf>
    <xf numFmtId="0" fontId="82" fillId="0" borderId="63" xfId="0" applyFont="1" applyFill="1" applyBorder="1" applyAlignment="1">
      <alignment horizontal="center" vertical="center" wrapText="1"/>
    </xf>
    <xf numFmtId="0" fontId="82" fillId="0" borderId="56" xfId="0" applyFont="1" applyFill="1" applyBorder="1" applyAlignment="1">
      <alignment horizontal="center" vertical="center" wrapText="1"/>
    </xf>
    <xf numFmtId="0" fontId="67" fillId="0" borderId="55" xfId="0" applyFont="1" applyFill="1" applyBorder="1" applyAlignment="1">
      <alignment horizontal="center" vertical="top" wrapText="1"/>
    </xf>
    <xf numFmtId="0" fontId="67" fillId="0" borderId="28" xfId="0" applyFont="1" applyFill="1" applyBorder="1" applyAlignment="1">
      <alignment horizontal="center" vertical="top" wrapText="1"/>
    </xf>
    <xf numFmtId="0" fontId="67" fillId="0" borderId="64" xfId="0" applyFont="1" applyFill="1" applyBorder="1" applyAlignment="1">
      <alignment horizontal="center" vertical="top" wrapText="1"/>
    </xf>
    <xf numFmtId="0" fontId="131" fillId="0" borderId="71" xfId="0" applyFont="1" applyFill="1" applyBorder="1" applyAlignment="1">
      <alignment horizontal="center" vertical="center" wrapText="1"/>
    </xf>
    <xf numFmtId="0" fontId="82" fillId="0" borderId="41" xfId="0" applyFont="1" applyFill="1" applyBorder="1" applyAlignment="1">
      <alignment horizontal="center" vertical="center" wrapText="1"/>
    </xf>
    <xf numFmtId="0" fontId="82" fillId="0" borderId="68" xfId="0" applyFont="1" applyFill="1" applyBorder="1" applyAlignment="1">
      <alignment horizontal="center" vertical="center" wrapText="1"/>
    </xf>
    <xf numFmtId="0" fontId="82" fillId="0" borderId="34" xfId="0" applyFont="1" applyFill="1" applyBorder="1" applyAlignment="1">
      <alignment horizontal="center" vertical="center" wrapText="1"/>
    </xf>
    <xf numFmtId="0" fontId="82" fillId="0" borderId="67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67" fillId="0" borderId="43" xfId="0" applyFont="1" applyFill="1" applyBorder="1" applyAlignment="1">
      <alignment horizontal="center" vertical="center" wrapText="1"/>
    </xf>
    <xf numFmtId="0" fontId="67" fillId="0" borderId="66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top" wrapText="1"/>
    </xf>
    <xf numFmtId="2" fontId="54" fillId="0" borderId="49" xfId="0" applyNumberFormat="1" applyFont="1" applyFill="1" applyBorder="1" applyAlignment="1">
      <alignment horizontal="center" vertical="center"/>
    </xf>
    <xf numFmtId="0" fontId="71" fillId="0" borderId="26" xfId="0" applyFont="1" applyFill="1" applyBorder="1" applyAlignment="1">
      <alignment horizontal="center" vertical="center" wrapText="1"/>
    </xf>
    <xf numFmtId="0" fontId="71" fillId="0" borderId="27" xfId="0" applyFont="1" applyFill="1" applyBorder="1" applyAlignment="1">
      <alignment horizontal="center" vertical="center" wrapText="1"/>
    </xf>
    <xf numFmtId="0" fontId="67" fillId="0" borderId="41" xfId="0" applyFont="1" applyFill="1" applyBorder="1" applyAlignment="1">
      <alignment horizontal="center" vertical="center" wrapText="1"/>
    </xf>
    <xf numFmtId="0" fontId="67" fillId="0" borderId="33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left" vertical="top" wrapText="1"/>
    </xf>
    <xf numFmtId="0" fontId="54" fillId="0" borderId="3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wrapText="1"/>
    </xf>
    <xf numFmtId="0" fontId="72" fillId="0" borderId="0" xfId="0" applyFont="1" applyFill="1" applyBorder="1" applyAlignment="1">
      <alignment horizontal="left" vertical="top" wrapText="1"/>
    </xf>
    <xf numFmtId="0" fontId="66" fillId="0" borderId="0" xfId="0" applyFont="1" applyFill="1" applyBorder="1" applyAlignment="1">
      <alignment horizontal="left" vertical="center" wrapText="1"/>
    </xf>
    <xf numFmtId="0" fontId="87" fillId="0" borderId="54" xfId="0" applyFont="1" applyFill="1" applyBorder="1" applyAlignment="1">
      <alignment horizontal="center" vertical="center" wrapText="1"/>
    </xf>
    <xf numFmtId="0" fontId="87" fillId="0" borderId="51" xfId="0" applyFont="1" applyFill="1" applyBorder="1" applyAlignment="1">
      <alignment horizontal="center" vertical="center" wrapText="1"/>
    </xf>
    <xf numFmtId="0" fontId="87" fillId="0" borderId="0" xfId="0" applyFont="1" applyFill="1" applyAlignment="1">
      <alignment horizontal="center" vertical="center"/>
    </xf>
    <xf numFmtId="0" fontId="87" fillId="0" borderId="1" xfId="0" applyFont="1" applyFill="1" applyBorder="1" applyAlignment="1">
      <alignment horizontal="center" vertical="center" wrapText="1"/>
    </xf>
    <xf numFmtId="0" fontId="87" fillId="0" borderId="2" xfId="0" applyFont="1" applyFill="1" applyBorder="1" applyAlignment="1">
      <alignment horizontal="center" vertical="center" wrapText="1"/>
    </xf>
    <xf numFmtId="49" fontId="67" fillId="0" borderId="54" xfId="0" applyNumberFormat="1" applyFont="1" applyFill="1" applyBorder="1" applyAlignment="1">
      <alignment horizontal="center" vertical="center" wrapText="1"/>
    </xf>
    <xf numFmtId="49" fontId="67" fillId="0" borderId="49" xfId="0" applyNumberFormat="1" applyFont="1" applyFill="1" applyBorder="1" applyAlignment="1">
      <alignment horizontal="center" vertical="center" wrapText="1"/>
    </xf>
    <xf numFmtId="49" fontId="67" fillId="0" borderId="51" xfId="0" applyNumberFormat="1" applyFont="1" applyFill="1" applyBorder="1" applyAlignment="1">
      <alignment horizontal="center" vertical="center" wrapText="1"/>
    </xf>
    <xf numFmtId="2" fontId="67" fillId="0" borderId="54" xfId="0" applyNumberFormat="1" applyFont="1" applyFill="1" applyBorder="1" applyAlignment="1">
      <alignment horizontal="center" vertical="center" wrapText="1"/>
    </xf>
    <xf numFmtId="2" fontId="67" fillId="0" borderId="49" xfId="0" applyNumberFormat="1" applyFont="1" applyFill="1" applyBorder="1" applyAlignment="1">
      <alignment horizontal="center" vertical="center" wrapText="1"/>
    </xf>
    <xf numFmtId="2" fontId="67" fillId="0" borderId="51" xfId="0" applyNumberFormat="1" applyFont="1" applyFill="1" applyBorder="1" applyAlignment="1">
      <alignment horizontal="center" vertical="center" wrapText="1"/>
    </xf>
    <xf numFmtId="0" fontId="67" fillId="0" borderId="54" xfId="0" applyFont="1" applyFill="1" applyBorder="1" applyAlignment="1">
      <alignment horizontal="center" vertical="center" wrapText="1"/>
    </xf>
    <xf numFmtId="0" fontId="67" fillId="0" borderId="49" xfId="0" applyFont="1" applyFill="1" applyBorder="1" applyAlignment="1">
      <alignment horizontal="center" vertical="center" wrapText="1"/>
    </xf>
    <xf numFmtId="0" fontId="67" fillId="0" borderId="71" xfId="0" applyFont="1" applyFill="1" applyBorder="1" applyAlignment="1">
      <alignment horizontal="center" vertical="center" wrapText="1"/>
    </xf>
    <xf numFmtId="0" fontId="67" fillId="0" borderId="50" xfId="0" applyFont="1" applyFill="1" applyBorder="1" applyAlignment="1">
      <alignment horizontal="center" vertical="center" wrapText="1"/>
    </xf>
    <xf numFmtId="0" fontId="67" fillId="0" borderId="51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top" wrapText="1"/>
    </xf>
    <xf numFmtId="0" fontId="71" fillId="0" borderId="9" xfId="0" applyNumberFormat="1" applyFont="1" applyFill="1" applyBorder="1" applyAlignment="1">
      <alignment horizontal="center" vertical="top" wrapText="1"/>
    </xf>
    <xf numFmtId="0" fontId="71" fillId="0" borderId="4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1" fillId="0" borderId="38" xfId="0" applyFont="1" applyFill="1" applyBorder="1" applyAlignment="1">
      <alignment horizontal="center" vertical="center" wrapText="1"/>
    </xf>
    <xf numFmtId="0" fontId="71" fillId="0" borderId="30" xfId="0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center" vertical="center" wrapText="1"/>
    </xf>
    <xf numFmtId="0" fontId="71" fillId="0" borderId="39" xfId="0" applyFont="1" applyFill="1" applyBorder="1" applyAlignment="1">
      <alignment horizontal="center" vertical="center" wrapText="1"/>
    </xf>
    <xf numFmtId="0" fontId="71" fillId="0" borderId="54" xfId="0" applyNumberFormat="1" applyFont="1" applyFill="1" applyBorder="1" applyAlignment="1">
      <alignment horizontal="center" vertical="center" wrapText="1"/>
    </xf>
    <xf numFmtId="0" fontId="71" fillId="0" borderId="49" xfId="0" applyNumberFormat="1" applyFont="1" applyFill="1" applyBorder="1" applyAlignment="1">
      <alignment horizontal="center" vertical="center" wrapText="1"/>
    </xf>
    <xf numFmtId="0" fontId="71" fillId="0" borderId="51" xfId="0" applyNumberFormat="1" applyFont="1" applyFill="1" applyBorder="1" applyAlignment="1">
      <alignment horizontal="center" vertical="center" wrapText="1"/>
    </xf>
    <xf numFmtId="0" fontId="71" fillId="0" borderId="55" xfId="0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center" vertical="center"/>
    </xf>
    <xf numFmtId="0" fontId="71" fillId="0" borderId="40" xfId="0" applyFont="1" applyFill="1" applyBorder="1" applyAlignment="1">
      <alignment horizontal="center" vertical="center"/>
    </xf>
    <xf numFmtId="0" fontId="71" fillId="0" borderId="64" xfId="0" applyFont="1" applyFill="1" applyBorder="1" applyAlignment="1">
      <alignment horizontal="center" vertical="center"/>
    </xf>
    <xf numFmtId="0" fontId="71" fillId="0" borderId="53" xfId="0" applyFont="1" applyFill="1" applyBorder="1" applyAlignment="1">
      <alignment horizontal="center" vertical="center"/>
    </xf>
    <xf numFmtId="0" fontId="71" fillId="0" borderId="67" xfId="0" applyFont="1" applyFill="1" applyBorder="1" applyAlignment="1">
      <alignment horizontal="center" vertical="center"/>
    </xf>
    <xf numFmtId="0" fontId="71" fillId="0" borderId="72" xfId="0" applyFont="1" applyFill="1" applyBorder="1" applyAlignment="1">
      <alignment horizontal="center" vertical="center"/>
    </xf>
    <xf numFmtId="0" fontId="71" fillId="0" borderId="72" xfId="0" applyFont="1" applyFill="1" applyBorder="1" applyAlignment="1">
      <alignment horizontal="center" vertical="center" wrapText="1"/>
    </xf>
    <xf numFmtId="0" fontId="71" fillId="0" borderId="53" xfId="0" applyFont="1" applyFill="1" applyBorder="1" applyAlignment="1">
      <alignment horizontal="center" vertical="center" wrapText="1"/>
    </xf>
    <xf numFmtId="0" fontId="71" fillId="0" borderId="44" xfId="0" applyFont="1" applyFill="1" applyBorder="1" applyAlignment="1">
      <alignment horizontal="center" vertical="center" wrapText="1"/>
    </xf>
    <xf numFmtId="49" fontId="67" fillId="2" borderId="54" xfId="0" applyNumberFormat="1" applyFont="1" applyFill="1" applyBorder="1" applyAlignment="1">
      <alignment horizontal="center" vertical="center" wrapText="1"/>
    </xf>
    <xf numFmtId="49" fontId="67" fillId="2" borderId="49" xfId="0" applyNumberFormat="1" applyFont="1" applyFill="1" applyBorder="1" applyAlignment="1">
      <alignment horizontal="center" vertical="center" wrapText="1"/>
    </xf>
    <xf numFmtId="49" fontId="67" fillId="2" borderId="51" xfId="0" applyNumberFormat="1" applyFont="1" applyFill="1" applyBorder="1" applyAlignment="1">
      <alignment horizontal="center" vertical="center" wrapText="1"/>
    </xf>
    <xf numFmtId="2" fontId="67" fillId="2" borderId="54" xfId="0" applyNumberFormat="1" applyFont="1" applyFill="1" applyBorder="1" applyAlignment="1">
      <alignment horizontal="center" vertical="center" wrapText="1"/>
    </xf>
    <xf numFmtId="2" fontId="67" fillId="2" borderId="49" xfId="0" applyNumberFormat="1" applyFont="1" applyFill="1" applyBorder="1" applyAlignment="1">
      <alignment horizontal="center" vertical="center" wrapText="1"/>
    </xf>
    <xf numFmtId="2" fontId="67" fillId="2" borderId="51" xfId="0" applyNumberFormat="1" applyFont="1" applyFill="1" applyBorder="1" applyAlignment="1">
      <alignment horizontal="center" vertical="center" wrapText="1"/>
    </xf>
    <xf numFmtId="0" fontId="67" fillId="2" borderId="54" xfId="0" applyFont="1" applyFill="1" applyBorder="1" applyAlignment="1">
      <alignment horizontal="center" vertical="center" wrapText="1"/>
    </xf>
    <xf numFmtId="0" fontId="67" fillId="2" borderId="49" xfId="0" applyFont="1" applyFill="1" applyBorder="1" applyAlignment="1">
      <alignment horizontal="center" vertical="center" wrapText="1"/>
    </xf>
    <xf numFmtId="0" fontId="67" fillId="2" borderId="71" xfId="0" applyFont="1" applyFill="1" applyBorder="1" applyAlignment="1">
      <alignment horizontal="center" vertical="center" wrapText="1"/>
    </xf>
    <xf numFmtId="0" fontId="67" fillId="2" borderId="50" xfId="0" applyFont="1" applyFill="1" applyBorder="1" applyAlignment="1">
      <alignment horizontal="center" vertical="center" wrapText="1"/>
    </xf>
    <xf numFmtId="0" fontId="67" fillId="2" borderId="51" xfId="0" applyFont="1" applyFill="1" applyBorder="1" applyAlignment="1">
      <alignment horizontal="center" vertical="center" wrapText="1"/>
    </xf>
    <xf numFmtId="0" fontId="71" fillId="0" borderId="44" xfId="0" applyFont="1" applyFill="1" applyBorder="1" applyAlignment="1">
      <alignment horizontal="center" vertical="center"/>
    </xf>
    <xf numFmtId="49" fontId="67" fillId="0" borderId="26" xfId="0" applyNumberFormat="1" applyFont="1" applyFill="1" applyBorder="1" applyAlignment="1">
      <alignment horizontal="center" vertical="center" wrapText="1"/>
    </xf>
    <xf numFmtId="49" fontId="67" fillId="0" borderId="62" xfId="0" applyNumberFormat="1" applyFont="1" applyFill="1" applyBorder="1" applyAlignment="1">
      <alignment horizontal="center" vertical="center" wrapText="1"/>
    </xf>
    <xf numFmtId="49" fontId="67" fillId="0" borderId="27" xfId="0" applyNumberFormat="1" applyFont="1" applyFill="1" applyBorder="1" applyAlignment="1">
      <alignment horizontal="center" vertical="center" wrapText="1"/>
    </xf>
    <xf numFmtId="2" fontId="67" fillId="0" borderId="50" xfId="0" applyNumberFormat="1" applyFont="1" applyFill="1" applyBorder="1" applyAlignment="1">
      <alignment horizontal="center" vertical="center" wrapText="1"/>
    </xf>
    <xf numFmtId="0" fontId="71" fillId="0" borderId="0" xfId="0" applyNumberFormat="1" applyFont="1" applyFill="1" applyBorder="1" applyAlignment="1">
      <alignment horizontal="center" vertical="top" wrapText="1"/>
    </xf>
    <xf numFmtId="0" fontId="71" fillId="0" borderId="11" xfId="0" applyFont="1" applyFill="1" applyBorder="1" applyAlignment="1">
      <alignment horizontal="center" vertical="center" wrapText="1"/>
    </xf>
    <xf numFmtId="0" fontId="71" fillId="0" borderId="58" xfId="0" applyFont="1" applyFill="1" applyBorder="1" applyAlignment="1">
      <alignment horizontal="center" vertical="center" wrapText="1"/>
    </xf>
    <xf numFmtId="0" fontId="71" fillId="0" borderId="52" xfId="0" applyFont="1" applyFill="1" applyBorder="1" applyAlignment="1">
      <alignment horizontal="center" vertical="center" wrapText="1"/>
    </xf>
    <xf numFmtId="0" fontId="71" fillId="0" borderId="45" xfId="0" applyFont="1" applyFill="1" applyBorder="1" applyAlignment="1">
      <alignment horizontal="center" vertical="center" wrapText="1"/>
    </xf>
    <xf numFmtId="0" fontId="71" fillId="0" borderId="60" xfId="0" applyFont="1" applyFill="1" applyBorder="1" applyAlignment="1">
      <alignment horizontal="center" vertical="center" wrapText="1"/>
    </xf>
    <xf numFmtId="0" fontId="71" fillId="0" borderId="25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/>
    </xf>
    <xf numFmtId="0" fontId="71" fillId="0" borderId="58" xfId="0" applyFont="1" applyFill="1" applyBorder="1" applyAlignment="1">
      <alignment horizontal="center" vertical="center"/>
    </xf>
    <xf numFmtId="0" fontId="71" fillId="0" borderId="56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/>
    </xf>
    <xf numFmtId="49" fontId="67" fillId="2" borderId="26" xfId="0" applyNumberFormat="1" applyFont="1" applyFill="1" applyBorder="1" applyAlignment="1">
      <alignment horizontal="center" vertical="center" wrapText="1"/>
    </xf>
    <xf numFmtId="49" fontId="67" fillId="2" borderId="62" xfId="0" applyNumberFormat="1" applyFont="1" applyFill="1" applyBorder="1" applyAlignment="1">
      <alignment horizontal="center" vertical="center" wrapText="1"/>
    </xf>
    <xf numFmtId="49" fontId="67" fillId="2" borderId="27" xfId="0" applyNumberFormat="1" applyFont="1" applyFill="1" applyBorder="1" applyAlignment="1">
      <alignment horizontal="center" vertical="center" wrapText="1"/>
    </xf>
    <xf numFmtId="0" fontId="176" fillId="0" borderId="0" xfId="0" applyFont="1" applyFill="1" applyBorder="1" applyAlignment="1">
      <alignment horizontal="center" vertical="center"/>
    </xf>
    <xf numFmtId="0" fontId="72" fillId="0" borderId="0" xfId="0" applyNumberFormat="1" applyFont="1" applyFill="1" applyBorder="1" applyAlignment="1">
      <alignment horizontal="left" vertical="top" wrapText="1"/>
    </xf>
    <xf numFmtId="2" fontId="67" fillId="2" borderId="50" xfId="0" applyNumberFormat="1" applyFont="1" applyFill="1" applyBorder="1" applyAlignment="1">
      <alignment horizontal="center" vertical="center" wrapText="1"/>
    </xf>
    <xf numFmtId="0" fontId="175" fillId="0" borderId="0" xfId="0" applyFont="1" applyFill="1" applyBorder="1" applyAlignment="1">
      <alignment horizontal="center"/>
    </xf>
    <xf numFmtId="0" fontId="71" fillId="0" borderId="9" xfId="0" applyNumberFormat="1" applyFont="1" applyFill="1" applyBorder="1" applyAlignment="1">
      <alignment horizontal="center" wrapText="1"/>
    </xf>
    <xf numFmtId="1" fontId="71" fillId="0" borderId="74" xfId="0" applyNumberFormat="1" applyFont="1" applyFill="1" applyBorder="1" applyAlignment="1">
      <alignment horizontal="center" vertical="center"/>
    </xf>
    <xf numFmtId="1" fontId="71" fillId="0" borderId="7" xfId="0" applyNumberFormat="1" applyFont="1" applyFill="1" applyBorder="1" applyAlignment="1">
      <alignment horizontal="center" vertical="center"/>
    </xf>
    <xf numFmtId="1" fontId="71" fillId="0" borderId="75" xfId="0" applyNumberFormat="1" applyFont="1" applyFill="1" applyBorder="1" applyAlignment="1">
      <alignment horizontal="center" vertical="center"/>
    </xf>
    <xf numFmtId="1" fontId="71" fillId="0" borderId="58" xfId="0" applyNumberFormat="1" applyFont="1" applyFill="1" applyBorder="1" applyAlignment="1">
      <alignment horizontal="center" vertical="center"/>
    </xf>
    <xf numFmtId="1" fontId="71" fillId="0" borderId="57" xfId="0" applyNumberFormat="1" applyFont="1" applyFill="1" applyBorder="1" applyAlignment="1">
      <alignment horizontal="center" vertical="center"/>
    </xf>
    <xf numFmtId="1" fontId="71" fillId="0" borderId="63" xfId="0" applyNumberFormat="1" applyFont="1" applyFill="1" applyBorder="1" applyAlignment="1">
      <alignment horizontal="center" vertical="center"/>
    </xf>
    <xf numFmtId="0" fontId="71" fillId="0" borderId="52" xfId="0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center"/>
    </xf>
    <xf numFmtId="0" fontId="71" fillId="0" borderId="57" xfId="0" applyFont="1" applyFill="1" applyBorder="1" applyAlignment="1">
      <alignment horizontal="center" vertical="center"/>
    </xf>
    <xf numFmtId="0" fontId="71" fillId="0" borderId="20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45" xfId="0" applyFont="1" applyFill="1" applyBorder="1" applyAlignment="1">
      <alignment horizontal="center" vertical="center"/>
    </xf>
    <xf numFmtId="0" fontId="67" fillId="0" borderId="57" xfId="0" applyFont="1" applyFill="1" applyBorder="1" applyAlignment="1">
      <alignment horizontal="center" vertical="center"/>
    </xf>
    <xf numFmtId="0" fontId="67" fillId="0" borderId="60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0" fontId="67" fillId="0" borderId="25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center" vertical="center"/>
    </xf>
    <xf numFmtId="0" fontId="67" fillId="0" borderId="75" xfId="0" applyFont="1" applyFill="1" applyBorder="1" applyAlignment="1">
      <alignment horizontal="center" vertical="center"/>
    </xf>
    <xf numFmtId="167" fontId="67" fillId="0" borderId="74" xfId="0" applyNumberFormat="1" applyFont="1" applyFill="1" applyBorder="1" applyAlignment="1">
      <alignment horizontal="center" vertical="center"/>
    </xf>
    <xf numFmtId="167" fontId="67" fillId="0" borderId="7" xfId="0" applyNumberFormat="1" applyFont="1" applyFill="1" applyBorder="1" applyAlignment="1">
      <alignment horizontal="center" vertical="center"/>
    </xf>
    <xf numFmtId="167" fontId="67" fillId="0" borderId="75" xfId="0" applyNumberFormat="1" applyFont="1" applyFill="1" applyBorder="1" applyAlignment="1">
      <alignment horizontal="center" vertical="center"/>
    </xf>
    <xf numFmtId="167" fontId="67" fillId="0" borderId="10" xfId="0" applyNumberFormat="1" applyFont="1" applyFill="1" applyBorder="1" applyAlignment="1">
      <alignment horizontal="center" vertical="center"/>
    </xf>
    <xf numFmtId="167" fontId="67" fillId="0" borderId="0" xfId="0" applyNumberFormat="1" applyFont="1" applyFill="1" applyBorder="1" applyAlignment="1">
      <alignment horizontal="center" vertical="center"/>
    </xf>
    <xf numFmtId="167" fontId="67" fillId="0" borderId="9" xfId="0" applyNumberFormat="1" applyFont="1" applyFill="1" applyBorder="1" applyAlignment="1">
      <alignment horizontal="center" vertical="center"/>
    </xf>
    <xf numFmtId="168" fontId="71" fillId="0" borderId="5" xfId="0" applyNumberFormat="1" applyFont="1" applyFill="1" applyBorder="1" applyAlignment="1">
      <alignment horizontal="center" vertical="center" wrapText="1"/>
    </xf>
    <xf numFmtId="168" fontId="71" fillId="0" borderId="10" xfId="0" applyNumberFormat="1" applyFont="1" applyFill="1" applyBorder="1" applyAlignment="1">
      <alignment horizontal="center" vertical="center" wrapText="1"/>
    </xf>
    <xf numFmtId="168" fontId="71" fillId="0" borderId="37" xfId="0" applyNumberFormat="1" applyFont="1" applyFill="1" applyBorder="1" applyAlignment="1">
      <alignment horizontal="center" vertical="center" wrapText="1"/>
    </xf>
    <xf numFmtId="168" fontId="71" fillId="0" borderId="4" xfId="0" applyNumberFormat="1" applyFont="1" applyFill="1" applyBorder="1" applyAlignment="1">
      <alignment horizontal="center" vertical="center" wrapText="1"/>
    </xf>
    <xf numFmtId="168" fontId="71" fillId="0" borderId="0" xfId="0" applyNumberFormat="1" applyFont="1" applyFill="1" applyBorder="1" applyAlignment="1">
      <alignment horizontal="center" vertical="center" wrapText="1"/>
    </xf>
    <xf numFmtId="168" fontId="71" fillId="0" borderId="38" xfId="0" applyNumberFormat="1" applyFont="1" applyFill="1" applyBorder="1" applyAlignment="1">
      <alignment horizontal="center" vertical="center" wrapText="1"/>
    </xf>
    <xf numFmtId="168" fontId="71" fillId="0" borderId="30" xfId="0" applyNumberFormat="1" applyFont="1" applyFill="1" applyBorder="1" applyAlignment="1">
      <alignment horizontal="center" vertical="center" wrapText="1"/>
    </xf>
    <xf numFmtId="168" fontId="71" fillId="0" borderId="9" xfId="0" applyNumberFormat="1" applyFont="1" applyFill="1" applyBorder="1" applyAlignment="1">
      <alignment horizontal="center" vertical="center" wrapText="1"/>
    </xf>
    <xf numFmtId="168" fontId="71" fillId="0" borderId="39" xfId="0" applyNumberFormat="1" applyFont="1" applyFill="1" applyBorder="1" applyAlignment="1">
      <alignment horizontal="center" vertical="center" wrapText="1"/>
    </xf>
    <xf numFmtId="167" fontId="67" fillId="0" borderId="74" xfId="1" applyNumberFormat="1" applyFont="1" applyFill="1" applyBorder="1" applyAlignment="1">
      <alignment horizontal="center" vertical="center"/>
    </xf>
    <xf numFmtId="167" fontId="67" fillId="0" borderId="7" xfId="1" applyNumberFormat="1" applyFont="1" applyFill="1" applyBorder="1" applyAlignment="1">
      <alignment horizontal="center" vertical="center"/>
    </xf>
    <xf numFmtId="167" fontId="67" fillId="0" borderId="75" xfId="1" applyNumberFormat="1" applyFont="1" applyFill="1" applyBorder="1" applyAlignment="1">
      <alignment horizontal="center" vertical="center"/>
    </xf>
    <xf numFmtId="0" fontId="71" fillId="0" borderId="0" xfId="0" applyNumberFormat="1" applyFont="1" applyFill="1" applyBorder="1" applyAlignment="1">
      <alignment horizontal="center" wrapText="1"/>
    </xf>
    <xf numFmtId="1" fontId="71" fillId="0" borderId="86" xfId="0" applyNumberFormat="1" applyFont="1" applyFill="1" applyBorder="1" applyAlignment="1">
      <alignment horizontal="center" vertical="center"/>
    </xf>
    <xf numFmtId="1" fontId="71" fillId="0" borderId="6" xfId="0" applyNumberFormat="1" applyFont="1" applyFill="1" applyBorder="1" applyAlignment="1">
      <alignment horizontal="center" vertical="center"/>
    </xf>
    <xf numFmtId="1" fontId="71" fillId="0" borderId="73" xfId="0" applyNumberFormat="1" applyFont="1" applyFill="1" applyBorder="1" applyAlignment="1">
      <alignment horizontal="center" vertical="center"/>
    </xf>
    <xf numFmtId="167" fontId="67" fillId="0" borderId="5" xfId="0" applyNumberFormat="1" applyFont="1" applyFill="1" applyBorder="1" applyAlignment="1">
      <alignment horizontal="center" vertical="center" wrapText="1"/>
    </xf>
    <xf numFmtId="167" fontId="67" fillId="0" borderId="10" xfId="0" applyNumberFormat="1" applyFont="1" applyFill="1" applyBorder="1" applyAlignment="1">
      <alignment horizontal="center" vertical="center" wrapText="1"/>
    </xf>
    <xf numFmtId="167" fontId="67" fillId="0" borderId="37" xfId="0" applyNumberFormat="1" applyFont="1" applyFill="1" applyBorder="1" applyAlignment="1">
      <alignment horizontal="center" vertical="center" wrapText="1"/>
    </xf>
    <xf numFmtId="167" fontId="67" fillId="0" borderId="4" xfId="0" applyNumberFormat="1" applyFont="1" applyFill="1" applyBorder="1" applyAlignment="1">
      <alignment horizontal="center" vertical="center" wrapText="1"/>
    </xf>
    <xf numFmtId="167" fontId="67" fillId="0" borderId="0" xfId="0" applyNumberFormat="1" applyFont="1" applyFill="1" applyBorder="1" applyAlignment="1">
      <alignment horizontal="center" vertical="center" wrapText="1"/>
    </xf>
    <xf numFmtId="167" fontId="67" fillId="0" borderId="38" xfId="0" applyNumberFormat="1" applyFont="1" applyFill="1" applyBorder="1" applyAlignment="1">
      <alignment horizontal="center" vertical="center" wrapText="1"/>
    </xf>
    <xf numFmtId="167" fontId="67" fillId="0" borderId="30" xfId="0" applyNumberFormat="1" applyFont="1" applyFill="1" applyBorder="1" applyAlignment="1">
      <alignment horizontal="center" vertical="center" wrapText="1"/>
    </xf>
    <xf numFmtId="167" fontId="67" fillId="0" borderId="9" xfId="0" applyNumberFormat="1" applyFont="1" applyFill="1" applyBorder="1" applyAlignment="1">
      <alignment horizontal="center" vertical="center" wrapText="1"/>
    </xf>
    <xf numFmtId="167" fontId="67" fillId="0" borderId="39" xfId="0" applyNumberFormat="1" applyFont="1" applyFill="1" applyBorder="1" applyAlignment="1">
      <alignment horizontal="center" vertical="center" wrapText="1"/>
    </xf>
    <xf numFmtId="167" fontId="67" fillId="0" borderId="70" xfId="0" applyNumberFormat="1" applyFont="1" applyFill="1" applyBorder="1" applyAlignment="1">
      <alignment horizontal="center" vertical="center"/>
    </xf>
    <xf numFmtId="167" fontId="67" fillId="0" borderId="46" xfId="0" applyNumberFormat="1" applyFont="1" applyFill="1" applyBorder="1" applyAlignment="1">
      <alignment horizontal="center" vertical="center"/>
    </xf>
    <xf numFmtId="167" fontId="67" fillId="0" borderId="29" xfId="0" applyNumberFormat="1" applyFont="1" applyFill="1" applyBorder="1" applyAlignment="1">
      <alignment horizontal="center" vertical="center"/>
    </xf>
    <xf numFmtId="49" fontId="71" fillId="0" borderId="4" xfId="0" applyNumberFormat="1" applyFont="1" applyFill="1" applyBorder="1" applyAlignment="1">
      <alignment horizontal="center" vertical="center" wrapText="1"/>
    </xf>
    <xf numFmtId="49" fontId="71" fillId="0" borderId="0" xfId="0" applyNumberFormat="1" applyFont="1" applyFill="1" applyBorder="1" applyAlignment="1">
      <alignment horizontal="center" vertical="center" wrapText="1"/>
    </xf>
    <xf numFmtId="49" fontId="71" fillId="0" borderId="38" xfId="0" applyNumberFormat="1" applyFont="1" applyFill="1" applyBorder="1" applyAlignment="1">
      <alignment horizontal="center" vertical="center" wrapText="1"/>
    </xf>
    <xf numFmtId="49" fontId="71" fillId="0" borderId="30" xfId="0" applyNumberFormat="1" applyFont="1" applyFill="1" applyBorder="1" applyAlignment="1">
      <alignment horizontal="center" vertical="center" wrapText="1"/>
    </xf>
    <xf numFmtId="49" fontId="71" fillId="0" borderId="9" xfId="0" applyNumberFormat="1" applyFont="1" applyFill="1" applyBorder="1" applyAlignment="1">
      <alignment horizontal="center" vertical="center" wrapText="1"/>
    </xf>
    <xf numFmtId="49" fontId="71" fillId="0" borderId="39" xfId="0" applyNumberFormat="1" applyFont="1" applyFill="1" applyBorder="1" applyAlignment="1">
      <alignment horizontal="center" vertical="center" wrapText="1"/>
    </xf>
    <xf numFmtId="167" fontId="67" fillId="0" borderId="10" xfId="1" applyNumberFormat="1" applyFont="1" applyFill="1" applyBorder="1" applyAlignment="1">
      <alignment horizontal="center" vertical="center"/>
    </xf>
    <xf numFmtId="167" fontId="67" fillId="0" borderId="0" xfId="1" applyNumberFormat="1" applyFont="1" applyFill="1" applyBorder="1" applyAlignment="1">
      <alignment horizontal="center" vertical="center"/>
    </xf>
    <xf numFmtId="167" fontId="67" fillId="0" borderId="9" xfId="1" applyNumberFormat="1" applyFont="1" applyFill="1" applyBorder="1" applyAlignment="1">
      <alignment horizontal="center" vertical="center"/>
    </xf>
    <xf numFmtId="167" fontId="67" fillId="0" borderId="70" xfId="1" applyNumberFormat="1" applyFont="1" applyFill="1" applyBorder="1" applyAlignment="1">
      <alignment horizontal="center" vertical="center"/>
    </xf>
    <xf numFmtId="167" fontId="67" fillId="0" borderId="46" xfId="1" applyNumberFormat="1" applyFont="1" applyFill="1" applyBorder="1" applyAlignment="1">
      <alignment horizontal="center" vertical="center"/>
    </xf>
    <xf numFmtId="167" fontId="67" fillId="0" borderId="29" xfId="1" applyNumberFormat="1" applyFont="1" applyFill="1" applyBorder="1" applyAlignment="1">
      <alignment horizontal="center" vertical="center"/>
    </xf>
    <xf numFmtId="49" fontId="71" fillId="0" borderId="5" xfId="0" applyNumberFormat="1" applyFont="1" applyFill="1" applyBorder="1" applyAlignment="1">
      <alignment horizontal="center" vertical="center" wrapText="1"/>
    </xf>
    <xf numFmtId="49" fontId="71" fillId="0" borderId="10" xfId="0" applyNumberFormat="1" applyFont="1" applyFill="1" applyBorder="1" applyAlignment="1">
      <alignment horizontal="center" vertical="center" wrapText="1"/>
    </xf>
    <xf numFmtId="49" fontId="71" fillId="0" borderId="37" xfId="0" applyNumberFormat="1" applyFont="1" applyFill="1" applyBorder="1" applyAlignment="1">
      <alignment horizontal="center" vertical="center" wrapText="1"/>
    </xf>
    <xf numFmtId="167" fontId="168" fillId="0" borderId="59" xfId="553" applyNumberFormat="1" applyFont="1" applyBorder="1" applyAlignment="1">
      <alignment horizontal="center" vertical="center" wrapText="1"/>
    </xf>
    <xf numFmtId="167" fontId="168" fillId="0" borderId="19" xfId="553" applyNumberFormat="1" applyFont="1" applyBorder="1" applyAlignment="1">
      <alignment horizontal="center" vertical="center" wrapText="1"/>
    </xf>
    <xf numFmtId="167" fontId="168" fillId="0" borderId="67" xfId="553" applyNumberFormat="1" applyFont="1" applyBorder="1" applyAlignment="1">
      <alignment horizontal="center" vertical="center" wrapText="1"/>
    </xf>
    <xf numFmtId="167" fontId="168" fillId="0" borderId="58" xfId="553" applyNumberFormat="1" applyFont="1" applyBorder="1" applyAlignment="1">
      <alignment horizontal="center" vertical="center" wrapText="1"/>
    </xf>
    <xf numFmtId="167" fontId="168" fillId="0" borderId="57" xfId="553" applyNumberFormat="1" applyFont="1" applyBorder="1" applyAlignment="1">
      <alignment horizontal="center" vertical="center" wrapText="1"/>
    </xf>
    <xf numFmtId="167" fontId="168" fillId="0" borderId="63" xfId="553" applyNumberFormat="1" applyFont="1" applyBorder="1" applyAlignment="1">
      <alignment horizontal="center" vertical="center" wrapText="1"/>
    </xf>
    <xf numFmtId="1" fontId="71" fillId="0" borderId="37" xfId="0" applyNumberFormat="1" applyFont="1" applyFill="1" applyBorder="1" applyAlignment="1">
      <alignment horizontal="center" vertical="center"/>
    </xf>
    <xf numFmtId="1" fontId="71" fillId="0" borderId="38" xfId="0" applyNumberFormat="1" applyFont="1" applyFill="1" applyBorder="1" applyAlignment="1">
      <alignment horizontal="center" vertical="center"/>
    </xf>
    <xf numFmtId="1" fontId="71" fillId="0" borderId="39" xfId="0" applyNumberFormat="1" applyFont="1" applyFill="1" applyBorder="1" applyAlignment="1">
      <alignment horizontal="center" vertical="center"/>
    </xf>
    <xf numFmtId="0" fontId="71" fillId="0" borderId="21" xfId="0" applyFont="1" applyFill="1" applyBorder="1" applyAlignment="1">
      <alignment horizontal="center" vertical="center"/>
    </xf>
    <xf numFmtId="0" fontId="71" fillId="0" borderId="47" xfId="0" applyFont="1" applyFill="1" applyBorder="1" applyAlignment="1">
      <alignment horizontal="center" vertical="center"/>
    </xf>
    <xf numFmtId="0" fontId="67" fillId="0" borderId="61" xfId="0" applyFont="1" applyFill="1" applyBorder="1" applyAlignment="1">
      <alignment horizontal="center" vertical="center"/>
    </xf>
    <xf numFmtId="0" fontId="67" fillId="0" borderId="73" xfId="0" applyFont="1" applyFill="1" applyBorder="1" applyAlignment="1">
      <alignment horizontal="center" vertical="center"/>
    </xf>
    <xf numFmtId="0" fontId="71" fillId="3" borderId="0" xfId="0" applyFont="1" applyFill="1" applyBorder="1" applyAlignment="1">
      <alignment horizontal="center" vertical="center"/>
    </xf>
    <xf numFmtId="167" fontId="168" fillId="0" borderId="33" xfId="553" applyNumberFormat="1" applyFont="1" applyBorder="1" applyAlignment="1">
      <alignment horizontal="center" vertical="center" wrapText="1"/>
    </xf>
    <xf numFmtId="167" fontId="168" fillId="0" borderId="18" xfId="553" applyNumberFormat="1" applyFont="1" applyBorder="1" applyAlignment="1">
      <alignment horizontal="center" vertical="center" wrapText="1"/>
    </xf>
    <xf numFmtId="167" fontId="168" fillId="0" borderId="36" xfId="553" applyNumberFormat="1" applyFont="1" applyBorder="1" applyAlignment="1">
      <alignment horizontal="center" vertical="center" wrapText="1"/>
    </xf>
    <xf numFmtId="167" fontId="168" fillId="0" borderId="56" xfId="553" applyNumberFormat="1" applyFont="1" applyBorder="1" applyAlignment="1">
      <alignment horizontal="center" vertical="center" wrapText="1"/>
    </xf>
    <xf numFmtId="167" fontId="168" fillId="0" borderId="66" xfId="553" applyNumberFormat="1" applyFont="1" applyBorder="1" applyAlignment="1">
      <alignment horizontal="center" vertical="center" wrapText="1"/>
    </xf>
    <xf numFmtId="167" fontId="168" fillId="0" borderId="34" xfId="553" applyNumberFormat="1" applyFont="1" applyBorder="1" applyAlignment="1">
      <alignment horizontal="center" vertical="center" wrapText="1"/>
    </xf>
    <xf numFmtId="167" fontId="168" fillId="0" borderId="61" xfId="553" applyNumberFormat="1" applyFont="1" applyBorder="1" applyAlignment="1">
      <alignment horizontal="center" vertical="center" wrapText="1"/>
    </xf>
    <xf numFmtId="167" fontId="168" fillId="0" borderId="68" xfId="553" applyNumberFormat="1" applyFont="1" applyBorder="1" applyAlignment="1">
      <alignment horizontal="center" vertical="center" wrapText="1"/>
    </xf>
    <xf numFmtId="167" fontId="168" fillId="0" borderId="60" xfId="553" applyNumberFormat="1" applyFont="1" applyBorder="1" applyAlignment="1">
      <alignment horizontal="center" vertical="center" wrapText="1"/>
    </xf>
    <xf numFmtId="0" fontId="72" fillId="0" borderId="0" xfId="19" applyFont="1" applyFill="1" applyAlignment="1">
      <alignment horizontal="left" vertical="center" wrapText="1"/>
    </xf>
    <xf numFmtId="0" fontId="71" fillId="36" borderId="54" xfId="19" applyFont="1" applyFill="1" applyBorder="1" applyAlignment="1">
      <alignment horizontal="center" vertical="center"/>
    </xf>
    <xf numFmtId="0" fontId="71" fillId="36" borderId="49" xfId="19" applyFont="1" applyFill="1" applyBorder="1" applyAlignment="1">
      <alignment horizontal="center" vertical="center"/>
    </xf>
    <xf numFmtId="0" fontId="71" fillId="36" borderId="51" xfId="19" applyFont="1" applyFill="1" applyBorder="1" applyAlignment="1">
      <alignment horizontal="center" vertical="center"/>
    </xf>
    <xf numFmtId="0" fontId="87" fillId="0" borderId="0" xfId="19" applyFont="1" applyFill="1" applyBorder="1" applyAlignment="1">
      <alignment horizontal="center" vertical="center"/>
    </xf>
    <xf numFmtId="0" fontId="72" fillId="0" borderId="0" xfId="19" applyFont="1" applyFill="1" applyBorder="1" applyAlignment="1">
      <alignment horizontal="right"/>
    </xf>
    <xf numFmtId="0" fontId="71" fillId="0" borderId="1" xfId="19" applyFont="1" applyFill="1" applyBorder="1" applyAlignment="1">
      <alignment horizontal="center" vertical="center"/>
    </xf>
    <xf numFmtId="0" fontId="71" fillId="0" borderId="30" xfId="19" applyFont="1" applyFill="1" applyBorder="1" applyAlignment="1">
      <alignment horizontal="center" vertical="center"/>
    </xf>
    <xf numFmtId="0" fontId="71" fillId="0" borderId="54" xfId="19" applyFont="1" applyFill="1" applyBorder="1" applyAlignment="1">
      <alignment horizontal="center" vertical="center"/>
    </xf>
    <xf numFmtId="0" fontId="71" fillId="0" borderId="49" xfId="19" applyFont="1" applyFill="1" applyBorder="1" applyAlignment="1">
      <alignment horizontal="center" vertical="center"/>
    </xf>
    <xf numFmtId="0" fontId="156" fillId="0" borderId="0" xfId="550" applyFont="1" applyFill="1" applyAlignment="1">
      <alignment horizontal="left" vertical="center" wrapText="1"/>
    </xf>
    <xf numFmtId="49" fontId="156" fillId="0" borderId="0" xfId="550" applyNumberFormat="1" applyFont="1" applyFill="1" applyAlignment="1">
      <alignment horizontal="left" vertical="center" wrapText="1"/>
    </xf>
    <xf numFmtId="0" fontId="167" fillId="0" borderId="0" xfId="550" applyFont="1" applyFill="1" applyBorder="1" applyAlignment="1">
      <alignment horizontal="center" vertical="center" wrapText="1"/>
    </xf>
    <xf numFmtId="0" fontId="155" fillId="0" borderId="21" xfId="550" applyFont="1" applyFill="1" applyBorder="1" applyAlignment="1">
      <alignment horizontal="right" wrapText="1"/>
    </xf>
    <xf numFmtId="0" fontId="168" fillId="0" borderId="57" xfId="550" applyFont="1" applyFill="1" applyBorder="1" applyAlignment="1">
      <alignment horizontal="center" vertical="center" wrapText="1"/>
    </xf>
    <xf numFmtId="0" fontId="173" fillId="0" borderId="0" xfId="550" applyFont="1" applyFill="1" applyAlignment="1">
      <alignment horizontal="left" vertical="center" wrapText="1"/>
    </xf>
  </cellXfs>
  <cellStyles count="554">
    <cellStyle name="20% - Акцент1" xfId="241"/>
    <cellStyle name="20% - Акцент2" xfId="242"/>
    <cellStyle name="20% - Акцент3" xfId="243"/>
    <cellStyle name="20% - Акцент4" xfId="244"/>
    <cellStyle name="20% - Акцент5" xfId="245"/>
    <cellStyle name="20% - Акцент6" xfId="246"/>
    <cellStyle name="40% - Акцент1" xfId="247"/>
    <cellStyle name="40% - Акцент2" xfId="248"/>
    <cellStyle name="40% - Акцент3" xfId="249"/>
    <cellStyle name="40% - Акцент4" xfId="250"/>
    <cellStyle name="40% - Акцент5" xfId="251"/>
    <cellStyle name="40% - Акцент6" xfId="252"/>
    <cellStyle name="60% - Акцент1" xfId="253"/>
    <cellStyle name="60% - Акцент2" xfId="254"/>
    <cellStyle name="60% - Акцент3" xfId="255"/>
    <cellStyle name="60% - Акцент4" xfId="256"/>
    <cellStyle name="60% - Акцент5" xfId="257"/>
    <cellStyle name="60% - Акцент6" xfId="258"/>
    <cellStyle name="Comma" xfId="284"/>
    <cellStyle name="Comma [0]" xfId="285"/>
    <cellStyle name="Currency" xfId="268"/>
    <cellStyle name="Currency [0]" xfId="269"/>
    <cellStyle name="Normal" xfId="287"/>
    <cellStyle name="Percent" xfId="281"/>
    <cellStyle name="Акцент1 2" xfId="259"/>
    <cellStyle name="Акцент2 2" xfId="260"/>
    <cellStyle name="Акцент3 2" xfId="261"/>
    <cellStyle name="Акцент4 2" xfId="262"/>
    <cellStyle name="Акцент5 2" xfId="263"/>
    <cellStyle name="Акцент6 2" xfId="264"/>
    <cellStyle name="Ввод  2" xfId="265"/>
    <cellStyle name="Вывод 2" xfId="266"/>
    <cellStyle name="Вычисление 2" xfId="267"/>
    <cellStyle name="Денежный" xfId="1" builtinId="4"/>
    <cellStyle name="Денежный 2" xfId="306"/>
    <cellStyle name="Денежный 2 2" xfId="482"/>
    <cellStyle name="Заголовок 1 2" xfId="270"/>
    <cellStyle name="Заголовок 2 2" xfId="271"/>
    <cellStyle name="Заголовок 3 2" xfId="272"/>
    <cellStyle name="Заголовок 4 2" xfId="273"/>
    <cellStyle name="Итог 2" xfId="274"/>
    <cellStyle name="Контрольная ячейка 2" xfId="275"/>
    <cellStyle name="Название 2" xfId="276"/>
    <cellStyle name="Нейтральный 2" xfId="277"/>
    <cellStyle name="Обычный" xfId="0" builtinId="0"/>
    <cellStyle name="Обычный 10" xfId="304"/>
    <cellStyle name="Обычный 11" xfId="307"/>
    <cellStyle name="Обычный 12" xfId="308"/>
    <cellStyle name="Обычный 13" xfId="309"/>
    <cellStyle name="Обычный 14" xfId="310"/>
    <cellStyle name="Обычный 15" xfId="311"/>
    <cellStyle name="Обычный 16" xfId="18"/>
    <cellStyle name="Обычный 16 2" xfId="53"/>
    <cellStyle name="Обычный 16 2 2" xfId="154"/>
    <cellStyle name="Обычный 16 3" xfId="86"/>
    <cellStyle name="Обычный 16 3 2" xfId="187"/>
    <cellStyle name="Обычный 16 4" xfId="121"/>
    <cellStyle name="Обычный 16 5" xfId="222"/>
    <cellStyle name="Обычный 16 6" xfId="312"/>
    <cellStyle name="Обычный 17" xfId="2"/>
    <cellStyle name="Обычный 17 2" xfId="37"/>
    <cellStyle name="Обычный 17 2 2" xfId="138"/>
    <cellStyle name="Обычный 17 3" xfId="70"/>
    <cellStyle name="Обычный 17 3 2" xfId="171"/>
    <cellStyle name="Обычный 17 4" xfId="105"/>
    <cellStyle name="Обычный 17 5" xfId="206"/>
    <cellStyle name="Обычный 17 6" xfId="313"/>
    <cellStyle name="Обычный 18" xfId="3"/>
    <cellStyle name="Обычный 18 2" xfId="38"/>
    <cellStyle name="Обычный 18 2 2" xfId="139"/>
    <cellStyle name="Обычный 18 3" xfId="71"/>
    <cellStyle name="Обычный 18 3 2" xfId="172"/>
    <cellStyle name="Обычный 18 4" xfId="106"/>
    <cellStyle name="Обычный 18 5" xfId="207"/>
    <cellStyle name="Обычный 18 6" xfId="314"/>
    <cellStyle name="Обычный 19" xfId="4"/>
    <cellStyle name="Обычный 19 2" xfId="39"/>
    <cellStyle name="Обычный 19 2 2" xfId="140"/>
    <cellStyle name="Обычный 19 3" xfId="72"/>
    <cellStyle name="Обычный 19 3 2" xfId="173"/>
    <cellStyle name="Обычный 19 4" xfId="107"/>
    <cellStyle name="Обычный 19 5" xfId="208"/>
    <cellStyle name="Обычный 19 6" xfId="315"/>
    <cellStyle name="Обычный 2" xfId="19"/>
    <cellStyle name="Обычный 2 2" xfId="316"/>
    <cellStyle name="Обычный 2 2 10" xfId="317"/>
    <cellStyle name="Обычный 2 2 2" xfId="318"/>
    <cellStyle name="Обычный 2 2 2 10" xfId="319"/>
    <cellStyle name="Обычный 2 2 2 2" xfId="320"/>
    <cellStyle name="Обычный 2 2 2 2 2" xfId="321"/>
    <cellStyle name="Обычный 2 2 2 2 2 2" xfId="322"/>
    <cellStyle name="Обычный 2 2 2 2 2 2 2" xfId="323"/>
    <cellStyle name="Обычный 2 2 2 2 2 2 2 2" xfId="324"/>
    <cellStyle name="Обычный 2 2 2 2 2 2 2 3" xfId="325"/>
    <cellStyle name="Обычный 2 2 2 2 2 2 2 4" xfId="326"/>
    <cellStyle name="Обычный 2 2 2 2 2 2 3" xfId="327"/>
    <cellStyle name="Обычный 2 2 2 2 2 2 4" xfId="328"/>
    <cellStyle name="Обычный 2 2 2 2 2 2 5" xfId="329"/>
    <cellStyle name="Обычный 2 2 2 2 2 2 6" xfId="330"/>
    <cellStyle name="Обычный 2 2 2 2 2 3" xfId="331"/>
    <cellStyle name="Обычный 2 2 2 2 2 3 2" xfId="332"/>
    <cellStyle name="Обычный 2 2 2 2 2 3 3" xfId="333"/>
    <cellStyle name="Обычный 2 2 2 2 2 3 4" xfId="334"/>
    <cellStyle name="Обычный 2 2 2 2 2 4" xfId="335"/>
    <cellStyle name="Обычный 2 2 2 2 2 5" xfId="336"/>
    <cellStyle name="Обычный 2 2 2 2 2 6" xfId="337"/>
    <cellStyle name="Обычный 2 2 2 2 3" xfId="338"/>
    <cellStyle name="Обычный 2 2 2 2 3 2" xfId="339"/>
    <cellStyle name="Обычный 2 2 2 2 3 3" xfId="340"/>
    <cellStyle name="Обычный 2 2 2 2 3 4" xfId="341"/>
    <cellStyle name="Обычный 2 2 2 2 4" xfId="342"/>
    <cellStyle name="Обычный 2 2 2 2 5" xfId="343"/>
    <cellStyle name="Обычный 2 2 2 2 6" xfId="344"/>
    <cellStyle name="Обычный 2 2 2 3" xfId="345"/>
    <cellStyle name="Обычный 2 2 2 4" xfId="346"/>
    <cellStyle name="Обычный 2 2 2 5" xfId="347"/>
    <cellStyle name="Обычный 2 2 2 6" xfId="348"/>
    <cellStyle name="Обычный 2 2 2 7" xfId="349"/>
    <cellStyle name="Обычный 2 2 2 7 2" xfId="350"/>
    <cellStyle name="Обычный 2 2 2 7 3" xfId="351"/>
    <cellStyle name="Обычный 2 2 2 7 4" xfId="352"/>
    <cellStyle name="Обычный 2 2 2 8" xfId="353"/>
    <cellStyle name="Обычный 2 2 2 9" xfId="354"/>
    <cellStyle name="Обычный 2 2 3" xfId="355"/>
    <cellStyle name="Обычный 2 2 4" xfId="356"/>
    <cellStyle name="Обычный 2 2 5" xfId="357"/>
    <cellStyle name="Обычный 2 2 6" xfId="358"/>
    <cellStyle name="Обычный 2 2 7" xfId="359"/>
    <cellStyle name="Обычный 2 2 7 2" xfId="360"/>
    <cellStyle name="Обычный 2 2 7 3" xfId="361"/>
    <cellStyle name="Обычный 2 2 7 4" xfId="362"/>
    <cellStyle name="Обычный 2 2 8" xfId="363"/>
    <cellStyle name="Обычный 2 2 9" xfId="364"/>
    <cellStyle name="Обычный 2 3" xfId="365"/>
    <cellStyle name="Обычный 2 4" xfId="366"/>
    <cellStyle name="Обычный 2 5" xfId="367"/>
    <cellStyle name="Обычный 2 6" xfId="368"/>
    <cellStyle name="Обычный 2 7" xfId="369"/>
    <cellStyle name="Обычный 2 8" xfId="370"/>
    <cellStyle name="Обычный 20" xfId="5"/>
    <cellStyle name="Обычный 20 2" xfId="40"/>
    <cellStyle name="Обычный 20 2 2" xfId="141"/>
    <cellStyle name="Обычный 20 3" xfId="73"/>
    <cellStyle name="Обычный 20 3 2" xfId="174"/>
    <cellStyle name="Обычный 20 4" xfId="108"/>
    <cellStyle name="Обычный 20 5" xfId="209"/>
    <cellStyle name="Обычный 20 6" xfId="371"/>
    <cellStyle name="Обычный 21" xfId="6"/>
    <cellStyle name="Обычный 21 2" xfId="41"/>
    <cellStyle name="Обычный 21 2 2" xfId="142"/>
    <cellStyle name="Обычный 21 3" xfId="74"/>
    <cellStyle name="Обычный 21 3 2" xfId="175"/>
    <cellStyle name="Обычный 21 4" xfId="109"/>
    <cellStyle name="Обычный 21 5" xfId="210"/>
    <cellStyle name="Обычный 21 6" xfId="372"/>
    <cellStyle name="Обычный 22" xfId="7"/>
    <cellStyle name="Обычный 22 2" xfId="42"/>
    <cellStyle name="Обычный 22 2 2" xfId="143"/>
    <cellStyle name="Обычный 22 3" xfId="75"/>
    <cellStyle name="Обычный 22 3 2" xfId="176"/>
    <cellStyle name="Обычный 22 4" xfId="110"/>
    <cellStyle name="Обычный 22 5" xfId="211"/>
    <cellStyle name="Обычный 22 6" xfId="373"/>
    <cellStyle name="Обычный 23" xfId="8"/>
    <cellStyle name="Обычный 23 2" xfId="43"/>
    <cellStyle name="Обычный 23 2 2" xfId="144"/>
    <cellStyle name="Обычный 23 3" xfId="76"/>
    <cellStyle name="Обычный 23 3 2" xfId="177"/>
    <cellStyle name="Обычный 23 4" xfId="111"/>
    <cellStyle name="Обычный 23 5" xfId="212"/>
    <cellStyle name="Обычный 23 6" xfId="374"/>
    <cellStyle name="Обычный 24" xfId="9"/>
    <cellStyle name="Обычный 24 2" xfId="44"/>
    <cellStyle name="Обычный 24 2 2" xfId="145"/>
    <cellStyle name="Обычный 24 3" xfId="77"/>
    <cellStyle name="Обычный 24 3 2" xfId="178"/>
    <cellStyle name="Обычный 24 4" xfId="112"/>
    <cellStyle name="Обычный 24 5" xfId="213"/>
    <cellStyle name="Обычный 24 6" xfId="375"/>
    <cellStyle name="Обычный 25" xfId="10"/>
    <cellStyle name="Обычный 25 2" xfId="45"/>
    <cellStyle name="Обычный 25 2 2" xfId="146"/>
    <cellStyle name="Обычный 25 3" xfId="78"/>
    <cellStyle name="Обычный 25 3 2" xfId="179"/>
    <cellStyle name="Обычный 25 4" xfId="113"/>
    <cellStyle name="Обычный 25 5" xfId="214"/>
    <cellStyle name="Обычный 25 6" xfId="376"/>
    <cellStyle name="Обычный 26" xfId="11"/>
    <cellStyle name="Обычный 26 2" xfId="46"/>
    <cellStyle name="Обычный 26 2 2" xfId="147"/>
    <cellStyle name="Обычный 26 3" xfId="79"/>
    <cellStyle name="Обычный 26 3 2" xfId="180"/>
    <cellStyle name="Обычный 26 4" xfId="114"/>
    <cellStyle name="Обычный 26 5" xfId="215"/>
    <cellStyle name="Обычный 26 6" xfId="377"/>
    <cellStyle name="Обычный 27" xfId="12"/>
    <cellStyle name="Обычный 27 2" xfId="47"/>
    <cellStyle name="Обычный 27 2 2" xfId="148"/>
    <cellStyle name="Обычный 27 3" xfId="80"/>
    <cellStyle name="Обычный 27 3 2" xfId="181"/>
    <cellStyle name="Обычный 27 4" xfId="115"/>
    <cellStyle name="Обычный 27 5" xfId="216"/>
    <cellStyle name="Обычный 27 6" xfId="378"/>
    <cellStyle name="Обычный 28" xfId="13"/>
    <cellStyle name="Обычный 28 2" xfId="48"/>
    <cellStyle name="Обычный 28 2 2" xfId="149"/>
    <cellStyle name="Обычный 28 3" xfId="81"/>
    <cellStyle name="Обычный 28 3 2" xfId="182"/>
    <cellStyle name="Обычный 28 4" xfId="116"/>
    <cellStyle name="Обычный 28 5" xfId="217"/>
    <cellStyle name="Обычный 28 6" xfId="379"/>
    <cellStyle name="Обычный 29" xfId="14"/>
    <cellStyle name="Обычный 29 2" xfId="49"/>
    <cellStyle name="Обычный 29 2 2" xfId="150"/>
    <cellStyle name="Обычный 29 3" xfId="82"/>
    <cellStyle name="Обычный 29 3 2" xfId="183"/>
    <cellStyle name="Обычный 29 4" xfId="117"/>
    <cellStyle name="Обычный 29 5" xfId="218"/>
    <cellStyle name="Обычный 29 6" xfId="380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2 2" xfId="161"/>
    <cellStyle name="Обычный 3 2 2 2 2 3" xfId="93"/>
    <cellStyle name="Обычный 3 2 2 2 2 3 2" xfId="194"/>
    <cellStyle name="Обычный 3 2 2 2 2 4" xfId="128"/>
    <cellStyle name="Обычный 3 2 2 2 2 5" xfId="229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2 2" xfId="170"/>
    <cellStyle name="Обычный 3 2 2 2 3 2 2 2 2 2 3" xfId="102"/>
    <cellStyle name="Обычный 3 2 2 2 3 2 2 2 2 2 3 2" xfId="203"/>
    <cellStyle name="Обычный 3 2 2 2 3 2 2 2 2 2 4" xfId="103"/>
    <cellStyle name="Обычный 3 2 2 2 3 2 2 2 2 2 4 2" xfId="104"/>
    <cellStyle name="Обычный 3 2 2 2 3 2 2 2 2 2 4 2 2" xfId="205"/>
    <cellStyle name="Обычный 3 2 2 2 3 2 2 2 2 2 4 2 2 2" xfId="235"/>
    <cellStyle name="Обычный 3 2 2 2 3 2 2 2 2 2 4 2 2 2 2" xfId="236"/>
    <cellStyle name="Обычный 3 2 2 2 3 2 2 2 2 2 4 2 2 2 2 2" xfId="237"/>
    <cellStyle name="Обычный 3 2 2 2 3 2 2 2 2 2 4 2 2 2 2 2 2" xfId="239"/>
    <cellStyle name="Обычный 3 2 2 2 3 2 2 2 2 2 4 2 2 2 2 2 3" xfId="288"/>
    <cellStyle name="Обычный 3 2 2 2 3 2 2 2 2 2 4 2 2 2 2 2 3 2" xfId="290"/>
    <cellStyle name="Обычный 3 2 2 2 3 2 2 2 2 2 4 2 2 2 2 2 3 2 2" xfId="291"/>
    <cellStyle name="Обычный 3 2 2 2 3 2 2 2 2 2 4 2 2 2 2 2 3 2 3" xfId="295"/>
    <cellStyle name="Обычный 3 2 2 2 3 2 2 2 2 2 4 2 2 2 2 2 3 2 3 2" xfId="299"/>
    <cellStyle name="Обычный 3 2 2 2 3 2 2 2 2 2 4 2 2 2 2 2 3 2 3 3" xfId="535"/>
    <cellStyle name="Обычный 3 2 2 2 3 2 2 2 2 2 4 2 2 2 2 2 3 2 3 4" xfId="538"/>
    <cellStyle name="Обычный 3 2 2 2 3 2 2 2 2 2 4 2 2 2 2 2 3 2 3 4 2" xfId="541"/>
    <cellStyle name="Обычный 3 2 2 2 3 2 2 2 2 2 4 2 2 2 2 2 3 3" xfId="294"/>
    <cellStyle name="Обычный 3 2 2 2 3 2 2 2 2 2 4 2 2 2 2 2 3 4" xfId="301"/>
    <cellStyle name="Обычный 3 2 2 2 3 2 2 2 2 2 4 2 2 2 2 2 3 4 2" xfId="532"/>
    <cellStyle name="Обычный 3 2 2 2 3 2 2 2 2 2 4 2 2 2 2 2 3 4 2 2" xfId="533"/>
    <cellStyle name="Обычный 3 2 2 2 3 2 2 2 2 2 4 2 2 2 2 2 3 4 3" xfId="536"/>
    <cellStyle name="Обычный 3 2 2 2 3 2 2 2 2 2 4 2 2 2 2 2 3 4 4" xfId="539"/>
    <cellStyle name="Обычный 3 2 2 2 3 2 2 2 2 2 4 2 2 2 2 2 3 4 4 2" xfId="542"/>
    <cellStyle name="Обычный 3 2 2 2 3 2 2 2 2 2 4 2 2 2 2 2 3 4 5" xfId="544"/>
    <cellStyle name="Обычный 3 2 2 2 3 2 2 2 2 2 4 2 2 2 2 2 3 4 6" xfId="547"/>
    <cellStyle name="Обычный 3 2 2 2 3 2 2 2 2 2 4 2 2 2 2 2 3 4 6 2" xfId="550"/>
    <cellStyle name="Обычный 3 2 2 2 3 2 2 2 2 2 4 3" xfId="204"/>
    <cellStyle name="Обычный 3 2 2 2 3 2 2 2 2 2 5" xfId="137"/>
    <cellStyle name="Обычный 3 2 2 2 3 2 2 2 2 3" xfId="68"/>
    <cellStyle name="Обычный 3 2 2 2 3 2 2 2 2 3 2" xfId="169"/>
    <cellStyle name="Обычный 3 2 2 2 3 2 2 2 2 4" xfId="101"/>
    <cellStyle name="Обычный 3 2 2 2 3 2 2 2 2 4 2" xfId="202"/>
    <cellStyle name="Обычный 3 2 2 2 3 2 2 2 2 5" xfId="136"/>
    <cellStyle name="Обычный 3 2 2 2 3 2 2 2 3" xfId="67"/>
    <cellStyle name="Обычный 3 2 2 2 3 2 2 2 3 2" xfId="168"/>
    <cellStyle name="Обычный 3 2 2 2 3 2 2 2 4" xfId="100"/>
    <cellStyle name="Обычный 3 2 2 2 3 2 2 2 4 2" xfId="201"/>
    <cellStyle name="Обычный 3 2 2 2 3 2 2 2 5" xfId="135"/>
    <cellStyle name="Обычный 3 2 2 2 3 2 2 3" xfId="65"/>
    <cellStyle name="Обычный 3 2 2 2 3 2 2 3 2" xfId="166"/>
    <cellStyle name="Обычный 3 2 2 2 3 2 2 4" xfId="98"/>
    <cellStyle name="Обычный 3 2 2 2 3 2 2 4 2" xfId="199"/>
    <cellStyle name="Обычный 3 2 2 2 3 2 2 5" xfId="133"/>
    <cellStyle name="Обычный 3 2 2 2 3 2 2 6" xfId="234"/>
    <cellStyle name="Обычный 3 2 2 2 3 2 3" xfId="63"/>
    <cellStyle name="Обычный 3 2 2 2 3 2 3 2" xfId="164"/>
    <cellStyle name="Обычный 3 2 2 2 3 2 4" xfId="96"/>
    <cellStyle name="Обычный 3 2 2 2 3 2 4 2" xfId="197"/>
    <cellStyle name="Обычный 3 2 2 2 3 2 5" xfId="131"/>
    <cellStyle name="Обычный 3 2 2 2 3 2 6" xfId="232"/>
    <cellStyle name="Обычный 3 2 2 2 3 3" xfId="62"/>
    <cellStyle name="Обычный 3 2 2 2 3 3 2" xfId="163"/>
    <cellStyle name="Обычный 3 2 2 2 3 4" xfId="95"/>
    <cellStyle name="Обычный 3 2 2 2 3 4 2" xfId="196"/>
    <cellStyle name="Обычный 3 2 2 2 3 5" xfId="130"/>
    <cellStyle name="Обычный 3 2 2 2 3 6" xfId="231"/>
    <cellStyle name="Обычный 3 2 2 2 4" xfId="59"/>
    <cellStyle name="Обычный 3 2 2 2 4 2" xfId="160"/>
    <cellStyle name="Обычный 3 2 2 2 5" xfId="92"/>
    <cellStyle name="Обычный 3 2 2 2 5 2" xfId="193"/>
    <cellStyle name="Обычный 3 2 2 2 6" xfId="127"/>
    <cellStyle name="Обычный 3 2 2 2 7" xfId="228"/>
    <cellStyle name="Обычный 3 2 2 3" xfId="56"/>
    <cellStyle name="Обычный 3 2 2 3 2" xfId="157"/>
    <cellStyle name="Обычный 3 2 2 4" xfId="89"/>
    <cellStyle name="Обычный 3 2 2 4 2" xfId="190"/>
    <cellStyle name="Обычный 3 2 2 5" xfId="124"/>
    <cellStyle name="Обычный 3 2 2 6" xfId="225"/>
    <cellStyle name="Обычный 3 2 2 7" xfId="383"/>
    <cellStyle name="Обычный 3 2 3" xfId="55"/>
    <cellStyle name="Обычный 3 2 3 2" xfId="156"/>
    <cellStyle name="Обычный 3 2 3 3" xfId="384"/>
    <cellStyle name="Обычный 3 2 4" xfId="88"/>
    <cellStyle name="Обычный 3 2 4 2" xfId="189"/>
    <cellStyle name="Обычный 3 2 4 3" xfId="385"/>
    <cellStyle name="Обычный 3 2 5" xfId="123"/>
    <cellStyle name="Обычный 3 2 5 2" xfId="386"/>
    <cellStyle name="Обычный 3 2 6" xfId="224"/>
    <cellStyle name="Обычный 3 2 7" xfId="382"/>
    <cellStyle name="Обычный 3 3" xfId="54"/>
    <cellStyle name="Обычный 3 3 2" xfId="155"/>
    <cellStyle name="Обычный 3 3 3" xfId="387"/>
    <cellStyle name="Обычный 3 4" xfId="87"/>
    <cellStyle name="Обычный 3 4 2" xfId="188"/>
    <cellStyle name="Обычный 3 4 3" xfId="388"/>
    <cellStyle name="Обычный 3 5" xfId="122"/>
    <cellStyle name="Обычный 3 5 2" xfId="389"/>
    <cellStyle name="Обычный 3 6" xfId="223"/>
    <cellStyle name="Обычный 3 6 2" xfId="390"/>
    <cellStyle name="Обычный 3 6 3" xfId="483"/>
    <cellStyle name="Обычный 3 6 3 2" xfId="551"/>
    <cellStyle name="Обычный 3 7" xfId="381"/>
    <cellStyle name="Обычный 30" xfId="15"/>
    <cellStyle name="Обычный 30 2" xfId="50"/>
    <cellStyle name="Обычный 30 2 2" xfId="151"/>
    <cellStyle name="Обычный 30 3" xfId="83"/>
    <cellStyle name="Обычный 30 3 2" xfId="184"/>
    <cellStyle name="Обычный 30 4" xfId="118"/>
    <cellStyle name="Обычный 30 5" xfId="219"/>
    <cellStyle name="Обычный 30 6" xfId="391"/>
    <cellStyle name="Обычный 31" xfId="16"/>
    <cellStyle name="Обычный 31 2" xfId="51"/>
    <cellStyle name="Обычный 31 2 2" xfId="152"/>
    <cellStyle name="Обычный 31 3" xfId="84"/>
    <cellStyle name="Обычный 31 3 2" xfId="185"/>
    <cellStyle name="Обычный 31 4" xfId="119"/>
    <cellStyle name="Обычный 31 5" xfId="220"/>
    <cellStyle name="Обычный 31 6" xfId="392"/>
    <cellStyle name="Обычный 32" xfId="393"/>
    <cellStyle name="Обычный 33" xfId="394"/>
    <cellStyle name="Обычный 34" xfId="395"/>
    <cellStyle name="Обычный 35" xfId="396"/>
    <cellStyle name="Обычный 36" xfId="397"/>
    <cellStyle name="Обычный 37" xfId="398"/>
    <cellStyle name="Обычный 38" xfId="399"/>
    <cellStyle name="Обычный 39" xfId="400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2 2" xfId="167"/>
    <cellStyle name="Обычный 4 2 2 2 2 3" xfId="99"/>
    <cellStyle name="Обычный 4 2 2 2 2 3 2" xfId="200"/>
    <cellStyle name="Обычный 4 2 2 2 2 4" xfId="134"/>
    <cellStyle name="Обычный 4 2 2 2 3" xfId="64"/>
    <cellStyle name="Обычный 4 2 2 2 3 2" xfId="165"/>
    <cellStyle name="Обычный 4 2 2 2 4" xfId="97"/>
    <cellStyle name="Обычный 4 2 2 2 4 2" xfId="198"/>
    <cellStyle name="Обычный 4 2 2 2 5" xfId="132"/>
    <cellStyle name="Обычный 4 2 2 2 6" xfId="233"/>
    <cellStyle name="Обычный 4 2 2 3" xfId="61"/>
    <cellStyle name="Обычный 4 2 2 3 2" xfId="162"/>
    <cellStyle name="Обычный 4 2 2 4" xfId="94"/>
    <cellStyle name="Обычный 4 2 2 4 2" xfId="195"/>
    <cellStyle name="Обычный 4 2 2 5" xfId="129"/>
    <cellStyle name="Обычный 4 2 2 6" xfId="230"/>
    <cellStyle name="Обычный 4 2 3" xfId="58"/>
    <cellStyle name="Обычный 4 2 3 2" xfId="159"/>
    <cellStyle name="Обычный 4 2 4" xfId="91"/>
    <cellStyle name="Обычный 4 2 4 2" xfId="192"/>
    <cellStyle name="Обычный 4 2 5" xfId="126"/>
    <cellStyle name="Обычный 4 2 6" xfId="227"/>
    <cellStyle name="Обычный 4 2 7" xfId="401"/>
    <cellStyle name="Обычный 4 3" xfId="57"/>
    <cellStyle name="Обычный 4 3 2" xfId="158"/>
    <cellStyle name="Обычный 4 3 3" xfId="402"/>
    <cellStyle name="Обычный 4 4" xfId="90"/>
    <cellStyle name="Обычный 4 4 2" xfId="191"/>
    <cellStyle name="Обычный 4 4 3" xfId="403"/>
    <cellStyle name="Обычный 4 5" xfId="125"/>
    <cellStyle name="Обычный 4 5 2" xfId="404"/>
    <cellStyle name="Обычный 4 6" xfId="226"/>
    <cellStyle name="Обычный 4 7" xfId="305"/>
    <cellStyle name="Обычный 40" xfId="405"/>
    <cellStyle name="Обычный 41" xfId="406"/>
    <cellStyle name="Обычный 42" xfId="407"/>
    <cellStyle name="Обычный 43" xfId="408"/>
    <cellStyle name="Обычный 44" xfId="409"/>
    <cellStyle name="Обычный 45" xfId="410"/>
    <cellStyle name="Обычный 46" xfId="411"/>
    <cellStyle name="Обычный 47" xfId="412"/>
    <cellStyle name="Обычный 48" xfId="413"/>
    <cellStyle name="Обычный 49" xfId="414"/>
    <cellStyle name="Обычный 5" xfId="17"/>
    <cellStyle name="Обычный 5 2" xfId="52"/>
    <cellStyle name="Обычный 5 2 2" xfId="153"/>
    <cellStyle name="Обычный 5 2 3" xfId="416"/>
    <cellStyle name="Обычный 5 3" xfId="85"/>
    <cellStyle name="Обычный 5 3 2" xfId="186"/>
    <cellStyle name="Обычный 5 4" xfId="120"/>
    <cellStyle name="Обычный 5 5" xfId="221"/>
    <cellStyle name="Обычный 5 6" xfId="415"/>
    <cellStyle name="Обычный 50" xfId="417"/>
    <cellStyle name="Обычный 51" xfId="418"/>
    <cellStyle name="Обычный 52" xfId="419"/>
    <cellStyle name="Обычный 53" xfId="420"/>
    <cellStyle name="Обычный 54" xfId="421"/>
    <cellStyle name="Обычный 55" xfId="422"/>
    <cellStyle name="Обычный 56" xfId="423"/>
    <cellStyle name="Обычный 57" xfId="424"/>
    <cellStyle name="Обычный 58" xfId="425"/>
    <cellStyle name="Обычный 59" xfId="426"/>
    <cellStyle name="Обычный 6" xfId="238"/>
    <cellStyle name="Обычный 6 2" xfId="427"/>
    <cellStyle name="Обычный 60" xfId="303"/>
    <cellStyle name="Обычный 61" xfId="428"/>
    <cellStyle name="Обычный 61 2" xfId="429"/>
    <cellStyle name="Обычный 61 2 2" xfId="485"/>
    <cellStyle name="Обычный 61 3" xfId="484"/>
    <cellStyle name="Обычный 62" xfId="481"/>
    <cellStyle name="Обычный 63" xfId="553"/>
    <cellStyle name="Обычный 7" xfId="240"/>
    <cellStyle name="Обычный 7 2" xfId="289"/>
    <cellStyle name="Обычный 7 2 2" xfId="293"/>
    <cellStyle name="Обычный 7 2 3" xfId="296"/>
    <cellStyle name="Обычный 7 2 3 2" xfId="298"/>
    <cellStyle name="Обычный 7 2 3 3" xfId="300"/>
    <cellStyle name="Обычный 7 2 3 3 2" xfId="302"/>
    <cellStyle name="Обычный 7 2 3 3 2 2" xfId="545"/>
    <cellStyle name="Обычный 7 2 3 3 2 2 2" xfId="548"/>
    <cellStyle name="Обычный 7 2 3 3 2 2 3" xfId="549"/>
    <cellStyle name="Обычный 7 2 3 3 3" xfId="531"/>
    <cellStyle name="Обычный 7 2 4" xfId="431"/>
    <cellStyle name="Обычный 7 2 5" xfId="534"/>
    <cellStyle name="Обычный 7 2 5 2" xfId="537"/>
    <cellStyle name="Обычный 7 2 5 3" xfId="540"/>
    <cellStyle name="Обычный 7 2 5 3 2" xfId="543"/>
    <cellStyle name="Обычный 7 2 5 4" xfId="546"/>
    <cellStyle name="Обычный 7 3" xfId="430"/>
    <cellStyle name="Обычный 72" xfId="432"/>
    <cellStyle name="Обычный 72 2" xfId="486"/>
    <cellStyle name="Обычный 73" xfId="433"/>
    <cellStyle name="Обычный 73 2" xfId="487"/>
    <cellStyle name="Обычный 74" xfId="434"/>
    <cellStyle name="Обычный 74 2" xfId="488"/>
    <cellStyle name="Обычный 75" xfId="435"/>
    <cellStyle name="Обычный 75 2" xfId="436"/>
    <cellStyle name="Обычный 75 2 2" xfId="490"/>
    <cellStyle name="Обычный 75 3" xfId="489"/>
    <cellStyle name="Обычный 76" xfId="437"/>
    <cellStyle name="Обычный 76 2" xfId="438"/>
    <cellStyle name="Обычный 76 2 2" xfId="492"/>
    <cellStyle name="Обычный 76 3" xfId="491"/>
    <cellStyle name="Обычный 77" xfId="439"/>
    <cellStyle name="Обычный 77 2" xfId="493"/>
    <cellStyle name="Обычный 78" xfId="440"/>
    <cellStyle name="Обычный 78 2" xfId="441"/>
    <cellStyle name="Обычный 78 2 2" xfId="495"/>
    <cellStyle name="Обычный 78 3" xfId="494"/>
    <cellStyle name="Обычный 79" xfId="442"/>
    <cellStyle name="Обычный 79 2" xfId="496"/>
    <cellStyle name="Обычный 8" xfId="292"/>
    <cellStyle name="Обычный 8 2" xfId="444"/>
    <cellStyle name="Обычный 8 3" xfId="443"/>
    <cellStyle name="Обычный 80" xfId="445"/>
    <cellStyle name="Обычный 80 2" xfId="446"/>
    <cellStyle name="Обычный 80 2 2" xfId="498"/>
    <cellStyle name="Обычный 80 3" xfId="497"/>
    <cellStyle name="Обычный 81" xfId="447"/>
    <cellStyle name="Обычный 81 2" xfId="448"/>
    <cellStyle name="Обычный 81 2 2" xfId="500"/>
    <cellStyle name="Обычный 81 3" xfId="499"/>
    <cellStyle name="Обычный 82" xfId="449"/>
    <cellStyle name="Обычный 82 2" xfId="501"/>
    <cellStyle name="Обычный 83" xfId="450"/>
    <cellStyle name="Обычный 83 2" xfId="451"/>
    <cellStyle name="Обычный 83 2 2" xfId="503"/>
    <cellStyle name="Обычный 83 3" xfId="502"/>
    <cellStyle name="Обычный 84" xfId="452"/>
    <cellStyle name="Обычный 84 2" xfId="504"/>
    <cellStyle name="Обычный 85" xfId="453"/>
    <cellStyle name="Обычный 85 2" xfId="505"/>
    <cellStyle name="Обычный 86" xfId="454"/>
    <cellStyle name="Обычный 86 2" xfId="506"/>
    <cellStyle name="Обычный 87" xfId="455"/>
    <cellStyle name="Обычный 87 2" xfId="507"/>
    <cellStyle name="Обычный 88" xfId="456"/>
    <cellStyle name="Обычный 88 2" xfId="508"/>
    <cellStyle name="Обычный 89" xfId="457"/>
    <cellStyle name="Обычный 89 2" xfId="458"/>
    <cellStyle name="Обычный 89 2 2" xfId="510"/>
    <cellStyle name="Обычный 89 3" xfId="509"/>
    <cellStyle name="Обычный 9" xfId="297"/>
    <cellStyle name="Обычный 9 2" xfId="459"/>
    <cellStyle name="Обычный 90" xfId="460"/>
    <cellStyle name="Обычный 90 2" xfId="461"/>
    <cellStyle name="Обычный 90 2 2" xfId="512"/>
    <cellStyle name="Обычный 90 3" xfId="511"/>
    <cellStyle name="Обычный 91" xfId="462"/>
    <cellStyle name="Обычный 91 2" xfId="463"/>
    <cellStyle name="Обычный 91 2 2" xfId="514"/>
    <cellStyle name="Обычный 91 3" xfId="513"/>
    <cellStyle name="Обычный 93" xfId="464"/>
    <cellStyle name="Обычный 93 2" xfId="465"/>
    <cellStyle name="Обычный 93 2 2" xfId="516"/>
    <cellStyle name="Обычный 93 3" xfId="515"/>
    <cellStyle name="Обычный 94" xfId="466"/>
    <cellStyle name="Обычный 94 2" xfId="467"/>
    <cellStyle name="Обычный 94 2 2" xfId="518"/>
    <cellStyle name="Обычный 94 3" xfId="517"/>
    <cellStyle name="Обычный 95" xfId="468"/>
    <cellStyle name="Обычный 95 2" xfId="469"/>
    <cellStyle name="Обычный 95 2 2" xfId="520"/>
    <cellStyle name="Обычный 95 3" xfId="519"/>
    <cellStyle name="Обычный 96" xfId="470"/>
    <cellStyle name="Обычный 96 2" xfId="471"/>
    <cellStyle name="Обычный 96 2 2" xfId="522"/>
    <cellStyle name="Обычный 96 3" xfId="521"/>
    <cellStyle name="Обычный 97" xfId="472"/>
    <cellStyle name="Обычный 97 2" xfId="473"/>
    <cellStyle name="Обычный 97 2 2" xfId="524"/>
    <cellStyle name="Обычный 97 3" xfId="523"/>
    <cellStyle name="Обычный 98" xfId="474"/>
    <cellStyle name="Обычный 98 2" xfId="475"/>
    <cellStyle name="Обычный 98 2 2" xfId="526"/>
    <cellStyle name="Обычный 98 3" xfId="525"/>
    <cellStyle name="Обычный 99" xfId="476"/>
    <cellStyle name="Обычный 99 2" xfId="477"/>
    <cellStyle name="Обычный 99 2 2" xfId="528"/>
    <cellStyle name="Обычный 99 3" xfId="527"/>
    <cellStyle name="Плохой 2" xfId="278"/>
    <cellStyle name="Пояснение 2" xfId="279"/>
    <cellStyle name="Примечание 2" xfId="280"/>
    <cellStyle name="Процентный 2" xfId="20"/>
    <cellStyle name="Связанная ячейка 2" xfId="282"/>
    <cellStyle name="Текст предупреждения 2" xfId="283"/>
    <cellStyle name="Финансовый 2" xfId="478"/>
    <cellStyle name="Финансовый 2 2" xfId="529"/>
    <cellStyle name="Финансовый 3" xfId="479"/>
    <cellStyle name="Финансовый 3 2" xfId="530"/>
    <cellStyle name="Финансовый 3 3" xfId="552"/>
    <cellStyle name="Финансовый 4" xfId="480"/>
    <cellStyle name="Хороший 2" xfId="2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CFD83"/>
      <color rgb="FFF6FEC6"/>
      <color rgb="FF87F76D"/>
      <color rgb="FFCC66FF"/>
      <color rgb="FFD284B1"/>
      <color rgb="FF8B3180"/>
      <color rgb="FFC45C97"/>
      <color rgb="FF47375B"/>
      <color rgb="FFF7A209"/>
      <color rgb="FFB054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268060440797865E-2"/>
          <c:y val="0.18291482163195963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v>Выбыло</c:v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5.3075367420221981E-2"/>
                  <c:y val="2.0858546820354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06976710211684E-2"/>
                  <c:y val="4.6391256767896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706814330297023E-2"/>
                  <c:y val="5.4421206510402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309307024046443E-2"/>
                  <c:y val="5.5664699642427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4737416582501479E-2"/>
                  <c:y val="-8.7131296268823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158348160698758E-2"/>
                  <c:y val="4.8757725067196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8407219349486196E-2"/>
                  <c:y val="-3.452366272755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2007075646066489E-2"/>
                  <c:y val="-3.5240304043756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059210131312851E-2"/>
                  <c:y val="4.444895083122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диаграмма!$BI$27:$BM$27</c:f>
              <c:strCache>
                <c:ptCount val="5"/>
                <c:pt idx="0">
                  <c:v>2 кв. 2018</c:v>
                </c:pt>
                <c:pt idx="1">
                  <c:v>3 кв. 2018</c:v>
                </c:pt>
                <c:pt idx="2">
                  <c:v>4 кв. 2018</c:v>
                </c:pt>
                <c:pt idx="3">
                  <c:v>1 кв. 2019</c:v>
                </c:pt>
                <c:pt idx="4">
                  <c:v>2 кв. 2019</c:v>
                </c:pt>
              </c:strCache>
            </c:strRef>
          </c:cat>
          <c:val>
            <c:numRef>
              <c:f>диаграмма!$BI$28:$BM$28</c:f>
              <c:numCache>
                <c:formatCode>#,##0</c:formatCode>
                <c:ptCount val="5"/>
                <c:pt idx="0">
                  <c:v>3160</c:v>
                </c:pt>
                <c:pt idx="1">
                  <c:v>3572</c:v>
                </c:pt>
                <c:pt idx="2">
                  <c:v>3673</c:v>
                </c:pt>
                <c:pt idx="3">
                  <c:v>2921</c:v>
                </c:pt>
                <c:pt idx="4">
                  <c:v>2855</c:v>
                </c:pt>
              </c:numCache>
            </c:numRef>
          </c:val>
          <c:smooth val="0"/>
          <c:extLst/>
        </c:ser>
        <c:ser>
          <c:idx val="1"/>
          <c:order val="1"/>
          <c:tx>
            <c:v>Прибыло</c:v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2468620310367566E-2"/>
                  <c:y val="8.491235201671968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692861333277575E-2"/>
                  <c:y val="-4.0375043241451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500043006911963E-2"/>
                  <c:y val="-4.7853318449496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58528537986983E-2"/>
                  <c:y val="-5.6738150861021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6151052314454224E-3"/>
                  <c:y val="7.5831554991123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2285783765188094E-3"/>
                  <c:y val="-4.1972234646350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563243560248974E-2"/>
                  <c:y val="4.24231110379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33179874067589E-2"/>
                  <c:y val="-5.7360362726268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1358887135635815E-2"/>
                  <c:y val="-6.684005640439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4134623347084572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817308716053596E-2"/>
                  <c:y val="-3.151673675211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диаграмма!$BI$27:$BM$27</c:f>
              <c:strCache>
                <c:ptCount val="5"/>
                <c:pt idx="0">
                  <c:v>2 кв. 2018</c:v>
                </c:pt>
                <c:pt idx="1">
                  <c:v>3 кв. 2018</c:v>
                </c:pt>
                <c:pt idx="2">
                  <c:v>4 кв. 2018</c:v>
                </c:pt>
                <c:pt idx="3">
                  <c:v>1 кв. 2019</c:v>
                </c:pt>
                <c:pt idx="4">
                  <c:v>2 кв. 2019</c:v>
                </c:pt>
              </c:strCache>
            </c:strRef>
          </c:cat>
          <c:val>
            <c:numRef>
              <c:f>диаграмма!$BI$29:$BM$29</c:f>
              <c:numCache>
                <c:formatCode>#,##0</c:formatCode>
                <c:ptCount val="5"/>
                <c:pt idx="0">
                  <c:v>3412</c:v>
                </c:pt>
                <c:pt idx="1">
                  <c:v>3938</c:v>
                </c:pt>
                <c:pt idx="2">
                  <c:v>3768</c:v>
                </c:pt>
                <c:pt idx="3">
                  <c:v>2920</c:v>
                </c:pt>
                <c:pt idx="4">
                  <c:v>2969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05696"/>
        <c:axId val="115206256"/>
      </c:lineChart>
      <c:catAx>
        <c:axId val="11520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ru-RU"/>
          </a:p>
        </c:txPr>
        <c:crossAx val="115206256"/>
        <c:crosses val="autoZero"/>
        <c:auto val="1"/>
        <c:lblAlgn val="ctr"/>
        <c:lblOffset val="100"/>
        <c:noMultiLvlLbl val="0"/>
      </c:catAx>
      <c:valAx>
        <c:axId val="115206256"/>
        <c:scaling>
          <c:orientation val="minMax"/>
          <c:min val="2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5205696"/>
        <c:crosses val="autoZero"/>
        <c:crossBetween val="between"/>
        <c:majorUnit val="5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1792671878010845"/>
          <c:h val="5.2800865547572781E-2"/>
        </c:manualLayout>
      </c:layout>
      <c:overlay val="0"/>
      <c:txPr>
        <a:bodyPr/>
        <a:lstStyle/>
        <a:p>
          <a:pPr>
            <a:defRPr sz="1300"/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>
      <a:solidFill>
        <a:schemeClr val="bg1">
          <a:lumMod val="75000"/>
        </a:schemeClr>
      </a:solidFill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9363644794212"/>
          <c:y val="0.15509743216458644"/>
          <c:w val="0.88450322487506228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36108170538639E-2"/>
                  <c:y val="-2.8946072495463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9774319494796026E-2"/>
                  <c:y val="-3.1295450439517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703022059721219E-2"/>
                  <c:y val="-2.6968053725987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491287778766193E-2"/>
                  <c:y val="-3.55152318288980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01469447215704E-2"/>
                  <c:y val="-3.2681325793179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441468357273598E-2"/>
                  <c:y val="-4.1205226714189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1313582871675799E-2"/>
                  <c:y val="-2.588773612721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7.1505407836349094E-2"/>
                  <c:y val="-2.71298827372605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6231099859138335E-2"/>
                  <c:y val="-2.69377012804906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791620112255933E-2"/>
                  <c:y val="3.1350456958181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8349727610073778E-2"/>
                  <c:y val="-2.57382621692836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5.4152416937719092E-3"/>
                  <c:y val="-3.1185293619119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#\ ##0.0</c:formatCode>
                <c:ptCount val="12"/>
                <c:pt idx="0">
                  <c:v>9980.7199999999993</c:v>
                </c:pt>
                <c:pt idx="1">
                  <c:v>10615.53</c:v>
                </c:pt>
                <c:pt idx="2">
                  <c:v>10225.65</c:v>
                </c:pt>
                <c:pt idx="3">
                  <c:v>9664.86</c:v>
                </c:pt>
                <c:pt idx="4">
                  <c:v>9150.9599999999991</c:v>
                </c:pt>
                <c:pt idx="5">
                  <c:v>8927.6200000000008</c:v>
                </c:pt>
                <c:pt idx="6">
                  <c:v>9478.69</c:v>
                </c:pt>
                <c:pt idx="7">
                  <c:v>10848.52</c:v>
                </c:pt>
                <c:pt idx="8">
                  <c:v>11230.36</c:v>
                </c:pt>
                <c:pt idx="9">
                  <c:v>11319.66</c:v>
                </c:pt>
                <c:pt idx="10">
                  <c:v>11989.89</c:v>
                </c:pt>
                <c:pt idx="11">
                  <c:v>11405.66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 w="28575"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32780496774262E-2"/>
                  <c:y val="-3.53982589263719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51912305763071E-2"/>
                  <c:y val="-2.9971253228374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952069540322902E-2"/>
                  <c:y val="-3.1831486817572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137519216467992E-2"/>
                  <c:y val="-3.4573812882422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7956167891521758E-2"/>
                  <c:y val="-4.1529400202142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1670857913851692E-3"/>
                  <c:y val="-8.443656871658194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009989609835646E-3"/>
                  <c:y val="-2.380399710310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6768653162609229E-3"/>
                  <c:y val="-2.9868622586560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6584053264042434E-2"/>
                  <c:y val="-3.41496217082454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875817439973675E-2"/>
                  <c:y val="-3.4013405858514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9.7090073142122434E-3"/>
                  <c:y val="-1.6499869023221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0046885839072921E-2"/>
                  <c:y val="2.82966546989845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#\ ##0.0</c:formatCode>
                <c:ptCount val="12"/>
                <c:pt idx="0">
                  <c:v>12876.03</c:v>
                </c:pt>
                <c:pt idx="1">
                  <c:v>13572.75</c:v>
                </c:pt>
                <c:pt idx="2">
                  <c:v>13399.76</c:v>
                </c:pt>
                <c:pt idx="3">
                  <c:v>13930.75</c:v>
                </c:pt>
                <c:pt idx="4">
                  <c:v>14351.67</c:v>
                </c:pt>
                <c:pt idx="5">
                  <c:v>15107.03</c:v>
                </c:pt>
                <c:pt idx="6">
                  <c:v>13767.73</c:v>
                </c:pt>
                <c:pt idx="7">
                  <c:v>13429.2</c:v>
                </c:pt>
                <c:pt idx="8">
                  <c:v>12523.875</c:v>
                </c:pt>
                <c:pt idx="9">
                  <c:v>12323.151956521739</c:v>
                </c:pt>
                <c:pt idx="10">
                  <c:v>11249.21</c:v>
                </c:pt>
                <c:pt idx="11">
                  <c:v>10833.291052631579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309837886997642E-2"/>
                  <c:y val="2.4994560611430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4544041628742006E-3"/>
                  <c:y val="3.4537843803321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366658763184621E-2"/>
                  <c:y val="-1.64069217375225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0984330424078135E-2"/>
                  <c:y val="3.707203722822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4703263835618963E-2"/>
                  <c:y val="2.3441576652233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488425011591537E-3"/>
                  <c:y val="-1.7007498317183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898519208641743E-2"/>
                  <c:y val="-2.9973106244423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4985067041336791E-2"/>
                  <c:y val="-2.9529656705436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4586049799069316E-2"/>
                  <c:y val="-2.8806436968738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520193859334181E-2"/>
                  <c:y val="-3.6001766465262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083946036339281E-2"/>
                  <c:y val="-2.1275183544402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677275283793299E-2"/>
                  <c:y val="2.27947590050248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#\ ##0.0</c:formatCode>
                <c:ptCount val="12"/>
                <c:pt idx="0">
                  <c:v>11451.94</c:v>
                </c:pt>
                <c:pt idx="1">
                  <c:v>12646.5</c:v>
                </c:pt>
                <c:pt idx="2">
                  <c:v>13056.307142857142</c:v>
                </c:pt>
                <c:pt idx="3">
                  <c:v>12815.125</c:v>
                </c:pt>
                <c:pt idx="4">
                  <c:v>11995.116666666667</c:v>
                </c:pt>
                <c:pt idx="5">
                  <c:v>12322.039801587302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0352016"/>
        <c:axId val="210352576"/>
      </c:lineChart>
      <c:catAx>
        <c:axId val="21035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035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352576"/>
        <c:scaling>
          <c:orientation val="minMax"/>
          <c:max val="16000"/>
          <c:min val="8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03520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0405440"/>
        <c:axId val="210406000"/>
        <c:axId val="0"/>
      </c:bar3DChart>
      <c:catAx>
        <c:axId val="21040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1040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406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10405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023563767246"/>
          <c:y val="0.15980617869968136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412575725226781E-2"/>
                  <c:y val="-3.1383190899122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8410713637698409E-2"/>
                  <c:y val="-2.4326186858560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770054453370228E-2"/>
                  <c:y val="-4.3913353986160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143962475062521E-2"/>
                  <c:y val="-4.6133879104802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327982317737889E-2"/>
                  <c:y val="-4.12263029042307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50717860490048E-2"/>
                  <c:y val="-3.23359476894449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6249791953518634E-2"/>
                  <c:y val="4.3838528760313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3659833545014244E-2"/>
                  <c:y val="-3.85594892499317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3920610352749957E-3"/>
                  <c:y val="-3.23721620336271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448552262567701E-2"/>
                  <c:y val="-4.0342513137019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7797400246185603E-2"/>
                  <c:y val="-2.8871619617310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5877539916108104E-2"/>
                  <c:y val="-4.4737496598248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#\ ##0.0</c:formatCode>
                <c:ptCount val="12"/>
                <c:pt idx="0">
                  <c:v>748</c:v>
                </c:pt>
                <c:pt idx="1">
                  <c:v>774.9</c:v>
                </c:pt>
                <c:pt idx="2">
                  <c:v>776.3</c:v>
                </c:pt>
                <c:pt idx="3">
                  <c:v>799.67</c:v>
                </c:pt>
                <c:pt idx="4">
                  <c:v>792.43</c:v>
                </c:pt>
                <c:pt idx="5">
                  <c:v>864.64</c:v>
                </c:pt>
                <c:pt idx="6">
                  <c:v>860.8</c:v>
                </c:pt>
                <c:pt idx="7">
                  <c:v>913.1</c:v>
                </c:pt>
                <c:pt idx="8">
                  <c:v>935.85</c:v>
                </c:pt>
                <c:pt idx="9">
                  <c:v>960.52</c:v>
                </c:pt>
                <c:pt idx="10">
                  <c:v>999.8</c:v>
                </c:pt>
                <c:pt idx="11">
                  <c:v>1021.16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56576403806714E-2"/>
                  <c:y val="-3.93492814914345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629522280153317E-2"/>
                  <c:y val="-3.8027457928784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965235021761139E-2"/>
                  <c:y val="-4.3918147061126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288695476779283E-2"/>
                  <c:y val="-4.749218329357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137277082141796E-2"/>
                  <c:y val="-3.5112735786003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5987155435464229E-2"/>
                  <c:y val="-3.4100241656101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7369682799206443E-2"/>
                  <c:y val="-4.4389732381322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4598868011931098E-2"/>
                  <c:y val="3.5829730678515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6.6808286613733114E-2"/>
                  <c:y val="-3.5148950130185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7888494262682135E-2"/>
                  <c:y val="-4.9833067850236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8274963130158329E-2"/>
                  <c:y val="-4.6625169288745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6368958692502987E-2"/>
                  <c:y val="-4.2668780844432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#\ ##0.0</c:formatCode>
                <c:ptCount val="12"/>
                <c:pt idx="0">
                  <c:v>1094.45</c:v>
                </c:pt>
                <c:pt idx="1">
                  <c:v>1022.45</c:v>
                </c:pt>
                <c:pt idx="2">
                  <c:v>987.33</c:v>
                </c:pt>
                <c:pt idx="3">
                  <c:v>970.55</c:v>
                </c:pt>
                <c:pt idx="4">
                  <c:v>980.3</c:v>
                </c:pt>
                <c:pt idx="5">
                  <c:v>985.05</c:v>
                </c:pt>
                <c:pt idx="6">
                  <c:v>931.14</c:v>
                </c:pt>
                <c:pt idx="7">
                  <c:v>918.09</c:v>
                </c:pt>
                <c:pt idx="8">
                  <c:v>1012.65</c:v>
                </c:pt>
                <c:pt idx="9">
                  <c:v>1492.18</c:v>
                </c:pt>
                <c:pt idx="10">
                  <c:v>1141.2</c:v>
                </c:pt>
                <c:pt idx="11">
                  <c:v>1246.72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370529225746691E-2"/>
                  <c:y val="-4.651013548957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7092155468351542E-2"/>
                  <c:y val="-4.08476499819727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2115728135983632E-2"/>
                  <c:y val="-3.0688195029155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263295562185103E-2"/>
                  <c:y val="-5.22075065225613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917031252285631E-2"/>
                  <c:y val="-4.073143631160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1238641946160273E-2"/>
                  <c:y val="-3.2896792125296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749925615607922E-2"/>
                  <c:y val="-3.91255291259478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4150920382130719E-2"/>
                  <c:y val="-3.8421817112172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4816552505963645E-2"/>
                  <c:y val="-5.2403195314169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8845081134481373E-3"/>
                  <c:y val="-6.318110036726144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9702502790956308E-2"/>
                  <c:y val="-4.6640915781077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725656460477841E-2"/>
                  <c:y val="3.01055621698162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#\ ##0.0</c:formatCode>
                <c:ptCount val="12"/>
                <c:pt idx="0">
                  <c:v>1331.18</c:v>
                </c:pt>
                <c:pt idx="1">
                  <c:v>1443.15</c:v>
                </c:pt>
                <c:pt idx="2">
                  <c:v>1530.71</c:v>
                </c:pt>
                <c:pt idx="3">
                  <c:v>1389.3</c:v>
                </c:pt>
                <c:pt idx="4">
                  <c:v>1330.2380952380952</c:v>
                </c:pt>
                <c:pt idx="5">
                  <c:v>1411.4046825396827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086512"/>
        <c:axId val="209087072"/>
      </c:lineChart>
      <c:catAx>
        <c:axId val="20908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9087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087072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458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9086512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3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3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461421715610964E-2"/>
                  <c:y val="4.1974679937095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308127658673118E-2"/>
                  <c:y val="-3.8995693795054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337176339965607E-2"/>
                  <c:y val="-5.5657171203309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454907717352871E-2"/>
                  <c:y val="-5.46217822200175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98860202700021E-2"/>
                  <c:y val="-4.2404508849884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84959039923806E-2"/>
                  <c:y val="-4.774610277897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5972715836512607E-2"/>
                  <c:y val="-4.0612367673910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5011613127319867E-2"/>
                  <c:y val="-4.1464637402767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478305413834668E-2"/>
                  <c:y val="-2.4729279027304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6.8100181535865056E-2"/>
                  <c:y val="-5.193858380740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9.7613040150711705E-2"/>
                  <c:y val="-2.902704043399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7489431976931888E-2"/>
                  <c:y val="-3.21793421746281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#\ ##0.0</c:formatCode>
                <c:ptCount val="12"/>
                <c:pt idx="0">
                  <c:v>971.76</c:v>
                </c:pt>
                <c:pt idx="1">
                  <c:v>1007.35</c:v>
                </c:pt>
                <c:pt idx="2">
                  <c:v>962.26</c:v>
                </c:pt>
                <c:pt idx="3">
                  <c:v>959.89</c:v>
                </c:pt>
                <c:pt idx="4">
                  <c:v>929.71</c:v>
                </c:pt>
                <c:pt idx="5">
                  <c:v>930.73</c:v>
                </c:pt>
                <c:pt idx="6">
                  <c:v>916.95</c:v>
                </c:pt>
                <c:pt idx="7">
                  <c:v>972.67</c:v>
                </c:pt>
                <c:pt idx="8">
                  <c:v>968.1</c:v>
                </c:pt>
                <c:pt idx="9">
                  <c:v>921.43</c:v>
                </c:pt>
                <c:pt idx="10">
                  <c:v>934</c:v>
                </c:pt>
                <c:pt idx="11">
                  <c:v>906.32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338785582842787E-2"/>
                  <c:y val="-4.3819065511309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012722149649032E-2"/>
                  <c:y val="4.5083749353541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496177588189229E-2"/>
                  <c:y val="4.28092710059421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1100205516899986E-2"/>
                  <c:y val="1.43170099951162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4264743148765082E-2"/>
                  <c:y val="3.27060487403295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0916883101616056E-2"/>
                  <c:y val="-2.41588124162242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9750132833149474E-2"/>
                  <c:y val="4.9411854728909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7423405095580534E-2"/>
                  <c:y val="3.83516100773639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7594238872690556E-2"/>
                      <c:h val="7.3727957766004396E-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3.8075836539136917E-2"/>
                  <c:y val="4.7194897991493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0137966527227398E-2"/>
                  <c:y val="5.31581474875192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753352990384444E-2"/>
                  <c:y val="4.062292209779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4.487814118098235E-2"/>
                  <c:y val="2.88154242350681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#\ ##0.0</c:formatCode>
                <c:ptCount val="12"/>
                <c:pt idx="0">
                  <c:v>991.6</c:v>
                </c:pt>
                <c:pt idx="1">
                  <c:v>988.25</c:v>
                </c:pt>
                <c:pt idx="2">
                  <c:v>954.57</c:v>
                </c:pt>
                <c:pt idx="3">
                  <c:v>924.16</c:v>
                </c:pt>
                <c:pt idx="4">
                  <c:v>904.29</c:v>
                </c:pt>
                <c:pt idx="5">
                  <c:v>884.9</c:v>
                </c:pt>
                <c:pt idx="6">
                  <c:v>831.84</c:v>
                </c:pt>
                <c:pt idx="7">
                  <c:v>805.11</c:v>
                </c:pt>
                <c:pt idx="8">
                  <c:v>803.98</c:v>
                </c:pt>
                <c:pt idx="9">
                  <c:v>830.32</c:v>
                </c:pt>
                <c:pt idx="10">
                  <c:v>846.14</c:v>
                </c:pt>
                <c:pt idx="11">
                  <c:v>790.35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839149286715656E-2"/>
                  <c:y val="-3.5878444700096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4273060816233805E-2"/>
                  <c:y val="-4.3316147213104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841483667816315E-2"/>
                  <c:y val="-3.5593211394556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6716912046246649E-3"/>
                  <c:y val="-3.0644105544695699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5711482054670398E-2"/>
                  <c:y val="2.085529297626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4000170967265111E-2"/>
                  <c:y val="2.74334211587980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2945488814440301E-2"/>
                  <c:y val="1.8664002372551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4206488336480808E-2"/>
                  <c:y val="2.6176099758722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644658407568278E-2"/>
                  <c:y val="3.8591987081385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5176649326010516E-2"/>
                  <c:y val="4.107848529155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510562547263839E-2"/>
                  <c:y val="3.80404674527621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267213498030024E-2"/>
                  <c:y val="2.9900682871225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#\ ##0.0</c:formatCode>
                <c:ptCount val="12"/>
                <c:pt idx="0">
                  <c:v>806.77</c:v>
                </c:pt>
                <c:pt idx="1">
                  <c:v>817.9</c:v>
                </c:pt>
                <c:pt idx="2">
                  <c:v>843.4</c:v>
                </c:pt>
                <c:pt idx="3">
                  <c:v>886.3</c:v>
                </c:pt>
                <c:pt idx="4">
                  <c:v>832.33333333333337</c:v>
                </c:pt>
                <c:pt idx="5">
                  <c:v>832.48388888888883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090992"/>
        <c:axId val="211349520"/>
      </c:lineChart>
      <c:catAx>
        <c:axId val="20909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1349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349520"/>
        <c:scaling>
          <c:orientation val="minMax"/>
          <c:max val="1200"/>
          <c:min val="7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9090992"/>
        <c:crosses val="autoZero"/>
        <c:crossBetween val="between"/>
        <c:majorUnit val="50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7196088468435"/>
          <c:y val="0.16711235753065118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048588818614107E-2"/>
                  <c:y val="4.742912582573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92252656157434E-2"/>
                  <c:y val="-4.23413089072465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587295816559E-2"/>
                  <c:y val="-4.9383498123814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998872150236896E-2"/>
                  <c:y val="-3.98025367746722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1378051633968449E-2"/>
                  <c:y val="-4.8631311618085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7091107151738532E-3"/>
                  <c:y val="-2.3896759833925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1319871417112281E-2"/>
                  <c:y val="-4.554894491289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1506026738454949E-2"/>
                  <c:y val="4.1654753242306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2471950135949756E-2"/>
                  <c:y val="-4.4919174192811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5759841468760499E-2"/>
                  <c:y val="-4.87511592403943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8.6835081248151803E-3"/>
                  <c:y val="-3.0940090456419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1440277060101303E-2"/>
                  <c:y val="-4.7994692462440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#\ ##0.0</c:formatCode>
                <c:ptCount val="12"/>
                <c:pt idx="0">
                  <c:v>16.809999999999999</c:v>
                </c:pt>
                <c:pt idx="1">
                  <c:v>17.86</c:v>
                </c:pt>
                <c:pt idx="2">
                  <c:v>16.88</c:v>
                </c:pt>
                <c:pt idx="3">
                  <c:v>18</c:v>
                </c:pt>
                <c:pt idx="4">
                  <c:v>16.760000000000002</c:v>
                </c:pt>
                <c:pt idx="5">
                  <c:v>16.95</c:v>
                </c:pt>
                <c:pt idx="6">
                  <c:v>16.14</c:v>
                </c:pt>
                <c:pt idx="7">
                  <c:v>16.91</c:v>
                </c:pt>
                <c:pt idx="8">
                  <c:v>17.45</c:v>
                </c:pt>
                <c:pt idx="9">
                  <c:v>17.07</c:v>
                </c:pt>
                <c:pt idx="10">
                  <c:v>17.010000000000002</c:v>
                </c:pt>
                <c:pt idx="11">
                  <c:v>16.16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893414857917867E-2"/>
                  <c:y val="-4.08574812024711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996440126784027E-2"/>
                  <c:y val="3.4269286193268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531712592890145E-2"/>
                  <c:y val="3.8082438043059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893198683002804E-2"/>
                  <c:y val="2.998216553239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7811018597944265E-2"/>
                  <c:y val="4.52199346545106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3023149416939965E-2"/>
                  <c:y val="4.026994250167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6860333947618247E-2"/>
                  <c:y val="1.2110828311401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2732096943429181E-2"/>
                  <c:y val="2.55460913980795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99710802044556E-2"/>
                  <c:y val="3.8059324573042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23353213559324E-2"/>
                  <c:y val="4.2968796815477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9443041374037077E-2"/>
                  <c:y val="4.968060549481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921070256310568E-2"/>
                      <c:h val="5.7362528314097723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3.2020046605619808E-2"/>
                  <c:y val="5.1293355590748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#\ ##0.0</c:formatCode>
                <c:ptCount val="12"/>
                <c:pt idx="0">
                  <c:v>17.170000000000002</c:v>
                </c:pt>
                <c:pt idx="1">
                  <c:v>16.66</c:v>
                </c:pt>
                <c:pt idx="2">
                  <c:v>16.47</c:v>
                </c:pt>
                <c:pt idx="3">
                  <c:v>16.600000000000001</c:v>
                </c:pt>
                <c:pt idx="4">
                  <c:v>16.47</c:v>
                </c:pt>
                <c:pt idx="5">
                  <c:v>16.52</c:v>
                </c:pt>
                <c:pt idx="6">
                  <c:v>15.71</c:v>
                </c:pt>
                <c:pt idx="7">
                  <c:v>15.01</c:v>
                </c:pt>
                <c:pt idx="8">
                  <c:v>14.26</c:v>
                </c:pt>
                <c:pt idx="9">
                  <c:v>14.58</c:v>
                </c:pt>
                <c:pt idx="10">
                  <c:v>14.37</c:v>
                </c:pt>
                <c:pt idx="11">
                  <c:v>14.7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39408219500135E-2"/>
                  <c:y val="5.57368488635877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353882120776126E-2"/>
                  <c:y val="5.14340338712207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446890097875416E-2"/>
                  <c:y val="5.7250923825421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114118201570146E-2"/>
                  <c:y val="-4.0477781460844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0909846116798404E-2"/>
                  <c:y val="4.2526300650774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4361199530909702E-2"/>
                  <c:y val="4.71381793654693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9613192192452767E-2"/>
                  <c:y val="4.8255420127278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9373569176985E-2"/>
                  <c:y val="4.9070752899884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4937813534330736E-2"/>
                  <c:y val="5.3655780507640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617633105084386E-2"/>
                  <c:y val="4.7695644109631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8353866981853004E-2"/>
                  <c:y val="4.62880052504672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6970474424904698E-2"/>
                  <c:y val="4.4396695629841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#\ ##0.0</c:formatCode>
                <c:ptCount val="12"/>
                <c:pt idx="0">
                  <c:v>15.61</c:v>
                </c:pt>
                <c:pt idx="1">
                  <c:v>15.806250000000002</c:v>
                </c:pt>
                <c:pt idx="2">
                  <c:v>15.32</c:v>
                </c:pt>
                <c:pt idx="3">
                  <c:v>15.042000000000002</c:v>
                </c:pt>
                <c:pt idx="4">
                  <c:v>14.62547619047619</c:v>
                </c:pt>
                <c:pt idx="5">
                  <c:v>15.233954365079365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1353440"/>
        <c:axId val="211354000"/>
      </c:lineChart>
      <c:catAx>
        <c:axId val="21135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1354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354000"/>
        <c:scaling>
          <c:orientation val="minMax"/>
          <c:max val="20.5"/>
          <c:min val="13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1353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12781333329487"/>
          <c:y val="0.18749019635986355"/>
          <c:w val="0.88512990564512517"/>
          <c:h val="0.63507109004745366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37000763755957E-2"/>
                  <c:y val="4.3517141120131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2751782864725095E-2"/>
                  <c:y val="3.6691244541999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726637062570005E-2"/>
                  <c:y val="-2.64836688015107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785922966839588E-2"/>
                  <c:y val="3.58644068144140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2893540746431084E-2"/>
                  <c:y val="3.50533843106488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5949302716221552E-2"/>
                  <c:y val="3.8721174734955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4393782718032462E-2"/>
                  <c:y val="4.5877447578077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543665524823965E-2"/>
                  <c:y val="-3.5442017299516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179914960440251E-2"/>
                  <c:y val="-4.6012263648973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4946957076648898E-2"/>
                  <c:y val="-3.718104209234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6083280135987057E-2"/>
                  <c:y val="-3.777323321744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2034940772470605E-2"/>
                      <c:h val="9.4006967038719177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2.0516551134199337E-2"/>
                  <c:y val="-3.7753113328542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#\ ##0.0</c:formatCode>
                <c:ptCount val="12"/>
                <c:pt idx="0">
                  <c:v>1192.6199999999999</c:v>
                </c:pt>
                <c:pt idx="1">
                  <c:v>1234.33</c:v>
                </c:pt>
                <c:pt idx="2">
                  <c:v>1231.07</c:v>
                </c:pt>
                <c:pt idx="3">
                  <c:v>1265.6300000000001</c:v>
                </c:pt>
                <c:pt idx="4">
                  <c:v>1245</c:v>
                </c:pt>
                <c:pt idx="5">
                  <c:v>1260.22</c:v>
                </c:pt>
                <c:pt idx="6">
                  <c:v>1236.22</c:v>
                </c:pt>
                <c:pt idx="7">
                  <c:v>1282.3</c:v>
                </c:pt>
                <c:pt idx="8">
                  <c:v>1314.98</c:v>
                </c:pt>
                <c:pt idx="9">
                  <c:v>1279.51</c:v>
                </c:pt>
                <c:pt idx="10">
                  <c:v>1282.28</c:v>
                </c:pt>
                <c:pt idx="11">
                  <c:v>1263.54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89625280222345E-2"/>
                  <c:y val="-4.23747927779594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277039906942279E-2"/>
                  <c:y val="-4.2649807310414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8094145377279183E-2"/>
                  <c:y val="-3.56855064009440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03346245317792E-2"/>
                  <c:y val="-3.24568409160111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937169615628742E-2"/>
                  <c:y val="-4.0429186705392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7430103845714937E-3"/>
                  <c:y val="-1.1461399205266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961058552728632E-2"/>
                  <c:y val="-4.37595057854137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597802207069419E-2"/>
                  <c:y val="-4.3694247403380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35068648711218E-2"/>
                  <c:y val="-3.8496139544372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882451378106248E-2"/>
                  <c:y val="-2.9883545570395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7616829528405488E-2"/>
                  <c:y val="-3.96072187598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3623616448260824E-2"/>
                  <c:y val="4.4386269060070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#\ ##0.0</c:formatCode>
                <c:ptCount val="12"/>
                <c:pt idx="0">
                  <c:v>1331.67</c:v>
                </c:pt>
                <c:pt idx="1">
                  <c:v>1331.53</c:v>
                </c:pt>
                <c:pt idx="2">
                  <c:v>1324.66</c:v>
                </c:pt>
                <c:pt idx="3">
                  <c:v>1335.34</c:v>
                </c:pt>
                <c:pt idx="4">
                  <c:v>1303.03</c:v>
                </c:pt>
                <c:pt idx="5">
                  <c:v>1281.57</c:v>
                </c:pt>
                <c:pt idx="6">
                  <c:v>1238.53</c:v>
                </c:pt>
                <c:pt idx="7">
                  <c:v>1201.3</c:v>
                </c:pt>
                <c:pt idx="8">
                  <c:v>1198.47</c:v>
                </c:pt>
                <c:pt idx="9">
                  <c:v>1215.3900000000001</c:v>
                </c:pt>
                <c:pt idx="10">
                  <c:v>1220.95</c:v>
                </c:pt>
                <c:pt idx="11">
                  <c:v>1250.56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831487672992182E-2"/>
                  <c:y val="5.0264864881490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8043057061103026E-2"/>
                  <c:y val="3.69608766837912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6871379942830582E-3"/>
                  <c:y val="-1.6764426972523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8593921783106909E-2"/>
                  <c:y val="-2.15792754502720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1862069733329993E-2"/>
                  <c:y val="2.3204994877464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2704664568042463E-2"/>
                  <c:y val="-3.58155207541855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6054260527820605E-3"/>
                  <c:y val="-5.885269412746852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636687294254535E-2"/>
                  <c:y val="4.5760572809392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05099910220126E-2"/>
                  <c:y val="5.289377826395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993365783620676E-2"/>
                  <c:y val="3.855046530031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928816219377273E-2"/>
                  <c:y val="3.7613379732030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5415491184681236E-2"/>
                  <c:y val="4.2336011963278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#\ ##0.0</c:formatCode>
                <c:ptCount val="12"/>
                <c:pt idx="0">
                  <c:v>1291.75</c:v>
                </c:pt>
                <c:pt idx="1">
                  <c:v>1320.0650000000001</c:v>
                </c:pt>
                <c:pt idx="2">
                  <c:v>1300.8699999999999</c:v>
                </c:pt>
                <c:pt idx="3">
                  <c:v>1286.4449999999999</c:v>
                </c:pt>
                <c:pt idx="4">
                  <c:v>1283.9476190476191</c:v>
                </c:pt>
                <c:pt idx="5">
                  <c:v>1307.0196031746032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1983984"/>
        <c:axId val="211984544"/>
      </c:lineChart>
      <c:catAx>
        <c:axId val="21198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1984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984544"/>
        <c:scaling>
          <c:orientation val="minMax"/>
          <c:max val="1400"/>
          <c:min val="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1983984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1987904"/>
        <c:axId val="211988464"/>
        <c:axId val="0"/>
      </c:bar3DChart>
      <c:catAx>
        <c:axId val="21198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1198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988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11987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1835952"/>
        <c:axId val="211836512"/>
        <c:axId val="0"/>
      </c:bar3DChart>
      <c:catAx>
        <c:axId val="21183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11836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836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11835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Динамика индекса потребительских цен на все товары и услуги по Российской Федерации 2018-2019 гг.</a:t>
            </a:r>
          </a:p>
          <a:p>
            <a:pPr>
              <a:defRPr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b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(отчетный месяц к декабрю предыдущего года в %)</a:t>
            </a:r>
          </a:p>
        </c:rich>
      </c:tx>
      <c:layout>
        <c:manualLayout>
          <c:xMode val="edge"/>
          <c:yMode val="edge"/>
          <c:x val="0.1644318532553429"/>
          <c:y val="4.62964799757507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378405931746617E-2"/>
          <c:y val="0.28178535400963078"/>
          <c:w val="0.95383154023999317"/>
          <c:h val="0.48183840656457599"/>
        </c:manualLayout>
      </c:layout>
      <c:lineChart>
        <c:grouping val="standard"/>
        <c:varyColors val="0"/>
        <c:ser>
          <c:idx val="0"/>
          <c:order val="0"/>
          <c:tx>
            <c:strRef>
              <c:f>'Средние цены+ИПЦ (стр.11)'!$X$57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lg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814327595532461E-2"/>
                  <c:y val="5.5929143073714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14327595532461E-2"/>
                  <c:y val="5.5929143073714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14327595532461E-2"/>
                  <c:y val="5.59291430737141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1" i="0" u="none" strike="noStrike" kern="1200" baseline="0">
                    <a:solidFill>
                      <a:schemeClr val="accent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'Средние цены+ИПЦ (стр.11)'!$Y$56:$AJ$56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'Средние цены+ИПЦ (стр.11)'!$Y$57:$AJ$57</c:f>
              <c:numCache>
                <c:formatCode>0.00</c:formatCode>
                <c:ptCount val="12"/>
                <c:pt idx="0">
                  <c:v>100.31</c:v>
                </c:pt>
                <c:pt idx="1">
                  <c:v>100.52</c:v>
                </c:pt>
                <c:pt idx="2">
                  <c:v>100.81</c:v>
                </c:pt>
                <c:pt idx="3">
                  <c:v>101.19</c:v>
                </c:pt>
                <c:pt idx="4">
                  <c:v>101.57</c:v>
                </c:pt>
                <c:pt idx="5">
                  <c:v>102.07</c:v>
                </c:pt>
                <c:pt idx="6">
                  <c:v>102.35</c:v>
                </c:pt>
                <c:pt idx="7">
                  <c:v>102.36</c:v>
                </c:pt>
                <c:pt idx="8">
                  <c:v>102.52</c:v>
                </c:pt>
                <c:pt idx="9">
                  <c:v>102.88</c:v>
                </c:pt>
                <c:pt idx="10">
                  <c:v>103.39</c:v>
                </c:pt>
                <c:pt idx="11">
                  <c:v>104.26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'Средние цены+ИПЦ (стр.11)'!$X$58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1" i="0" u="none" strike="noStrike" kern="1200" baseline="0">
                    <a:solidFill>
                      <a:srgbClr val="C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'Средние цены+ИПЦ (стр.11)'!$Y$56:$AJ$56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'Средние цены+ИПЦ (стр.11)'!$Y$58:$AJ$58</c:f>
              <c:numCache>
                <c:formatCode>0.00</c:formatCode>
                <c:ptCount val="12"/>
                <c:pt idx="0">
                  <c:v>101.01</c:v>
                </c:pt>
                <c:pt idx="1">
                  <c:v>101.45</c:v>
                </c:pt>
                <c:pt idx="2">
                  <c:v>101.77</c:v>
                </c:pt>
                <c:pt idx="3">
                  <c:v>102.07</c:v>
                </c:pt>
                <c:pt idx="4">
                  <c:v>102.42</c:v>
                </c:pt>
                <c:pt idx="5">
                  <c:v>102.46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39312"/>
        <c:axId val="211839872"/>
        <c:extLst/>
      </c:lineChart>
      <c:catAx>
        <c:axId val="21183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11839872"/>
        <c:crosses val="autoZero"/>
        <c:auto val="1"/>
        <c:lblAlgn val="ctr"/>
        <c:lblOffset val="100"/>
        <c:noMultiLvlLbl val="0"/>
      </c:catAx>
      <c:valAx>
        <c:axId val="211839872"/>
        <c:scaling>
          <c:orientation val="minMax"/>
          <c:max val="105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183931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508946860614844"/>
          <c:y val="0.90357880387940137"/>
          <c:w val="0.21186258139168368"/>
          <c:h val="9.01119922109444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Динамика индекса потребительских цен на все товары и услуги по Красноярскому краю 2018-2019 гг.</a:t>
            </a:r>
          </a:p>
          <a:p>
            <a:pPr>
              <a:defRPr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b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(отчетный месяц к декабрю предыдущего года в %)</a:t>
            </a:r>
          </a:p>
        </c:rich>
      </c:tx>
      <c:layout>
        <c:manualLayout>
          <c:xMode val="edge"/>
          <c:yMode val="edge"/>
          <c:x val="0.16822951243634301"/>
          <c:y val="0.100964642613863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4.5600527870352667E-2"/>
          <c:y val="0.34207969769677088"/>
          <c:w val="0.95377578591237866"/>
          <c:h val="0.42464345626343236"/>
        </c:manualLayout>
      </c:layout>
      <c:lineChart>
        <c:grouping val="standard"/>
        <c:varyColors val="0"/>
        <c:ser>
          <c:idx val="0"/>
          <c:order val="0"/>
          <c:tx>
            <c:strRef>
              <c:f>'Средние цены+ИПЦ (стр.11)'!$X$84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lg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6186201708109952E-2"/>
                  <c:y val="3.3975329052463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309469465602289E-2"/>
                  <c:y val="4.93835498437743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1" i="0" u="none" strike="noStrike" kern="1200" baseline="0">
                    <a:solidFill>
                      <a:schemeClr val="accent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'Средние цены+ИПЦ (стр.11)'!$Y$83:$AJ$83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'Средние цены+ИПЦ (стр.11)'!$Y$84:$AJ$84</c:f>
              <c:numCache>
                <c:formatCode>0.00</c:formatCode>
                <c:ptCount val="12"/>
                <c:pt idx="0">
                  <c:v>100.19</c:v>
                </c:pt>
                <c:pt idx="1">
                  <c:v>100.67</c:v>
                </c:pt>
                <c:pt idx="2">
                  <c:v>100.83</c:v>
                </c:pt>
                <c:pt idx="3">
                  <c:v>101.1</c:v>
                </c:pt>
                <c:pt idx="4">
                  <c:v>101.43</c:v>
                </c:pt>
                <c:pt idx="5">
                  <c:v>101.93</c:v>
                </c:pt>
                <c:pt idx="6">
                  <c:v>102.05</c:v>
                </c:pt>
                <c:pt idx="7">
                  <c:v>102.32</c:v>
                </c:pt>
                <c:pt idx="8">
                  <c:v>102.55</c:v>
                </c:pt>
                <c:pt idx="9">
                  <c:v>102.93</c:v>
                </c:pt>
                <c:pt idx="10">
                  <c:v>103.55</c:v>
                </c:pt>
                <c:pt idx="11">
                  <c:v>104.29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'Средние цены+ИПЦ (стр.11)'!$X$85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1" i="0" u="none" strike="noStrike" kern="1200" baseline="0">
                    <a:solidFill>
                      <a:srgbClr val="C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'Средние цены+ИПЦ (стр.11)'!$Y$83:$AJ$83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'Средние цены+ИПЦ (стр.11)'!$Y$85:$AJ$85</c:f>
              <c:numCache>
                <c:formatCode>0.00</c:formatCode>
                <c:ptCount val="12"/>
                <c:pt idx="0">
                  <c:v>100.89</c:v>
                </c:pt>
                <c:pt idx="1">
                  <c:v>101.81</c:v>
                </c:pt>
                <c:pt idx="2">
                  <c:v>102.18</c:v>
                </c:pt>
                <c:pt idx="3">
                  <c:v>102.39</c:v>
                </c:pt>
                <c:pt idx="4">
                  <c:v>102.84</c:v>
                </c:pt>
                <c:pt idx="5">
                  <c:v>102.85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43232"/>
        <c:axId val="212278224"/>
        <c:extLst/>
      </c:lineChart>
      <c:catAx>
        <c:axId val="21184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12278224"/>
        <c:crosses val="autoZero"/>
        <c:auto val="1"/>
        <c:lblAlgn val="ctr"/>
        <c:lblOffset val="100"/>
        <c:noMultiLvlLbl val="0"/>
      </c:catAx>
      <c:valAx>
        <c:axId val="212278224"/>
        <c:scaling>
          <c:orientation val="minMax"/>
          <c:max val="105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184323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987739874625315"/>
          <c:y val="0.9213104796862539"/>
          <c:w val="0.18463824321630298"/>
          <c:h val="7.86897341486987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на 01.07.2019 г.</a:t>
            </a:r>
          </a:p>
        </c:rich>
      </c:tx>
      <c:layout>
        <c:manualLayout>
          <c:xMode val="edge"/>
          <c:yMode val="edge"/>
          <c:x val="0.31848802575272855"/>
          <c:y val="4.685132001084792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Высшее профессиональное</a:t>
                    </a:r>
                    <a:r>
                      <a:rPr lang="ru-RU" baseline="0"/>
                      <a:t> </a:t>
                    </a:r>
                    <a:r>
                      <a:rPr lang="ru-RU"/>
                      <a:t>образование - 22,0%
(01.07.18 г. - 23,6%)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- 30,6%
(01.07.18 г. - 30,3%)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796741402299615E-2"/>
                  <c:y val="-2.039477558249335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общее образование - 27,7%</a:t>
                    </a:r>
                  </a:p>
                  <a:p>
                    <a:pPr>
                      <a:defRPr/>
                    </a:pPr>
                    <a:r>
                      <a:rPr lang="ru-RU"/>
                      <a:t>(01.07.18 г. - 25,3%)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06900526180085"/>
                      <c:h val="0.18934277675349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5.6342453377182668E-2"/>
                  <c:y val="-0.1281269854956089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- 16,1%
(01.07.18 г. - 17,3%)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89351671889236"/>
                      <c:h val="0.1328626870969149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2.7128802233860581E-2"/>
                  <c:y val="2.48617006950295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Не имеющие основного общего образования - 3,6%
(01.07.18 г. - 3,5%)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solidFill>
                  <a:srgbClr val="FFFF00"/>
                </a:solidFill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22</c:v>
                </c:pt>
                <c:pt idx="1">
                  <c:v>30.6</c:v>
                </c:pt>
                <c:pt idx="2">
                  <c:v>27.7</c:v>
                </c:pt>
                <c:pt idx="3">
                  <c:v>16.100000000000001</c:v>
                </c:pt>
                <c:pt idx="4">
                  <c:v>3.6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31164572019365988"/>
          <c:y val="1.19498299590299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482138521851906"/>
          <c:y val="9.3243871127756547E-2"/>
          <c:w val="0.76517869988106513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01.07.2018 г.</c:v>
                </c:pt>
                <c:pt idx="1">
                  <c:v>На 01.07.2019 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57.6</c:v>
                </c:pt>
                <c:pt idx="1">
                  <c:v>53.4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01.07.2018 г.</c:v>
                </c:pt>
                <c:pt idx="1">
                  <c:v>На 01.07.2019 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42.4</c:v>
                </c:pt>
                <c:pt idx="1">
                  <c:v>46.6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7800016"/>
        <c:axId val="207800576"/>
        <c:axId val="0"/>
      </c:bar3DChart>
      <c:catAx>
        <c:axId val="207800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078005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7800576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07800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20561568623741894"/>
          <c:y val="2.2301098980356767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809419254939529"/>
          <c:y val="8.0808283531618744E-2"/>
          <c:w val="0.76190580745060477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6606114069770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01.07.2018 г.</c:v>
                </c:pt>
                <c:pt idx="1">
                  <c:v>На 01.07.2019 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26.8</c:v>
                </c:pt>
                <c:pt idx="1">
                  <c:v>23.9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2879624486773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01.07.2018 г.</c:v>
                </c:pt>
                <c:pt idx="1">
                  <c:v>На 01.07.2019 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31.6</c:v>
                </c:pt>
                <c:pt idx="1">
                  <c:v>32.6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01.07.2018 г.</c:v>
                </c:pt>
                <c:pt idx="1">
                  <c:v>На 01.07.2019 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41.6</c:v>
                </c:pt>
                <c:pt idx="1">
                  <c:v>43.5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7804496"/>
        <c:axId val="207805056"/>
        <c:axId val="0"/>
      </c:bar3DChart>
      <c:catAx>
        <c:axId val="207804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0780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805056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07804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1328947807752074"/>
          <c:h val="0.847714529854080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диаграмма!$B$73</c:f>
              <c:strCache>
                <c:ptCount val="1"/>
                <c:pt idx="0">
                  <c:v>За июнь 2019 г.</c:v>
                </c:pt>
              </c:strCache>
            </c:strRef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fld id="{CB343838-D347-4214-B13E-34D51CB4B11A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19854026925648674"/>
                  <c:y val="2.0069234398846152E-5"/>
                </c:manualLayout>
              </c:layout>
              <c:tx>
                <c:rich>
                  <a:bodyPr/>
                  <a:lstStyle/>
                  <a:p>
                    <a:pPr>
                      <a:defRPr b="1"/>
                    </a:pPr>
                    <a:fld id="{BF44B23D-084F-4F68-A104-697269113FB3}" type="VALUE">
                      <a:rPr lang="en-US" b="1"/>
                      <a:pPr>
                        <a:defRPr b="1"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диаграмма!$A$74:$A$83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Ненецкий автономный округ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диаграмма!$B$74:$B$83</c:f>
              <c:numCache>
                <c:formatCode>#,##0.00</c:formatCode>
                <c:ptCount val="8"/>
                <c:pt idx="0">
                  <c:v>4367.04</c:v>
                </c:pt>
                <c:pt idx="1">
                  <c:v>4786.7299999999996</c:v>
                </c:pt>
                <c:pt idx="2">
                  <c:v>5869.49</c:v>
                </c:pt>
                <c:pt idx="3">
                  <c:v>6107.58</c:v>
                </c:pt>
                <c:pt idx="4">
                  <c:v>6239.78</c:v>
                </c:pt>
                <c:pt idx="5">
                  <c:v>6702.18</c:v>
                </c:pt>
                <c:pt idx="6">
                  <c:v>7520.75</c:v>
                </c:pt>
                <c:pt idx="7">
                  <c:v>10483.790000000001</c:v>
                </c:pt>
              </c:numCache>
            </c:numRef>
          </c:val>
        </c:ser>
        <c:ser>
          <c:idx val="1"/>
          <c:order val="1"/>
          <c:tx>
            <c:strRef>
              <c:f>диаграмма!$C$73</c:f>
              <c:strCache>
                <c:ptCount val="1"/>
                <c:pt idx="0">
                  <c:v>За июнь 2018 г.</c:v>
                </c:pt>
              </c:strCache>
            </c:strRef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диаграмма!$A$74:$A$83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Ненецкий автономный округ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диаграмма!$C$74:$C$83</c:f>
              <c:numCache>
                <c:formatCode>#,##0.00</c:formatCode>
                <c:ptCount val="8"/>
                <c:pt idx="0" formatCode="0.00">
                  <c:v>4060.3</c:v>
                </c:pt>
                <c:pt idx="1">
                  <c:v>4522.8500000000004</c:v>
                </c:pt>
                <c:pt idx="2">
                  <c:v>5378.9</c:v>
                </c:pt>
                <c:pt idx="3">
                  <c:v>6052.97</c:v>
                </c:pt>
                <c:pt idx="4">
                  <c:v>6462.52</c:v>
                </c:pt>
                <c:pt idx="5">
                  <c:v>6343.54</c:v>
                </c:pt>
                <c:pt idx="6">
                  <c:v>6872.26</c:v>
                </c:pt>
                <c:pt idx="7">
                  <c:v>10003.700000000001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209558560"/>
        <c:axId val="209559120"/>
      </c:barChart>
      <c:catAx>
        <c:axId val="209558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209559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559120"/>
        <c:scaling>
          <c:orientation val="minMax"/>
          <c:max val="10500"/>
          <c:min val="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2095585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3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 Cyr"/>
          <a:cs typeface="Times New Roman" panose="02020603050405020304" pitchFamily="18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9562480"/>
        <c:axId val="209924800"/>
        <c:axId val="0"/>
      </c:bar3DChart>
      <c:catAx>
        <c:axId val="20956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992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924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95624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9927600"/>
        <c:axId val="209928160"/>
        <c:axId val="0"/>
      </c:bar3DChart>
      <c:catAx>
        <c:axId val="20992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9928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928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9927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9930960"/>
        <c:axId val="209931520"/>
        <c:axId val="0"/>
      </c:bar3DChart>
      <c:catAx>
        <c:axId val="20993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9931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931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99309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571586645426029"/>
          <c:y val="3.2327564681927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327504498968"/>
          <c:y val="0.1646489506520724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33856473189696E-2"/>
                  <c:y val="3.3568661136910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15940752733053E-2"/>
                  <c:y val="3.0545787513011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721550795943177E-2"/>
                  <c:y val="3.61681534969592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960503632041467E-2"/>
                  <c:y val="3.4074809784148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894354464793387E-2"/>
                  <c:y val="3.24090229869630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200736732125897E-2"/>
                  <c:y val="3.3643673738431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230520279817362E-2"/>
                  <c:y val="3.4274644547642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766016214289455E-2"/>
                  <c:y val="3.6317394224783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254765474194863E-2"/>
                  <c:y val="3.2934409458447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828080746362275E-2"/>
                  <c:y val="2.6285131398813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3653321725751453E-2"/>
                  <c:y val="4.0643557416703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9.4498034636633192E-3"/>
                  <c:y val="3.2250795610793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#\ ##0.0</c:formatCode>
                <c:ptCount val="12"/>
                <c:pt idx="0">
                  <c:v>5736.99</c:v>
                </c:pt>
                <c:pt idx="1">
                  <c:v>5941.1</c:v>
                </c:pt>
                <c:pt idx="2">
                  <c:v>5821.09</c:v>
                </c:pt>
                <c:pt idx="3">
                  <c:v>5697.37</c:v>
                </c:pt>
                <c:pt idx="4">
                  <c:v>5591.11</c:v>
                </c:pt>
                <c:pt idx="5">
                  <c:v>5699.08</c:v>
                </c:pt>
                <c:pt idx="6">
                  <c:v>5978.11</c:v>
                </c:pt>
                <c:pt idx="7">
                  <c:v>6477.68</c:v>
                </c:pt>
                <c:pt idx="8">
                  <c:v>6582.68</c:v>
                </c:pt>
                <c:pt idx="9">
                  <c:v>6796.85</c:v>
                </c:pt>
                <c:pt idx="10">
                  <c:v>6825.09</c:v>
                </c:pt>
                <c:pt idx="11">
                  <c:v>6800.64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8047308289424575E-2"/>
                  <c:y val="-3.50170386807946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2149145109274987E-2"/>
                  <c:y val="-2.47526138285862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1914613977264888E-2"/>
                  <c:y val="-3.5711527573122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037447144652251E-2"/>
                  <c:y val="3.2062145628838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194641665567719E-2"/>
                  <c:y val="3.6464475642528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5729634578771473E-2"/>
                  <c:y val="4.8917366794090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0669080171028823E-2"/>
                  <c:y val="2.5352994341540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2887818634321197E-2"/>
                  <c:y val="3.1210812934097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3918986344778572E-2"/>
                  <c:y val="3.192300694649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6009070584139616E-2"/>
                  <c:y val="3.5621888766601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8447015757048224E-2"/>
                  <c:y val="2.87183433399845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4349042914093273E-2"/>
                  <c:y val="3.62485347936184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#\ ##0.0</c:formatCode>
                <c:ptCount val="12"/>
                <c:pt idx="0">
                  <c:v>7079.88</c:v>
                </c:pt>
                <c:pt idx="1">
                  <c:v>7001.33</c:v>
                </c:pt>
                <c:pt idx="2">
                  <c:v>6795.25</c:v>
                </c:pt>
                <c:pt idx="3">
                  <c:v>6838.07</c:v>
                </c:pt>
                <c:pt idx="4">
                  <c:v>6821.3</c:v>
                </c:pt>
                <c:pt idx="5">
                  <c:v>6954.17</c:v>
                </c:pt>
                <c:pt idx="6">
                  <c:v>6247.62</c:v>
                </c:pt>
                <c:pt idx="7">
                  <c:v>6039.26</c:v>
                </c:pt>
                <c:pt idx="8">
                  <c:v>6019.61</c:v>
                </c:pt>
                <c:pt idx="9">
                  <c:v>6215.2306521739129</c:v>
                </c:pt>
                <c:pt idx="10">
                  <c:v>6192.3850000000002</c:v>
                </c:pt>
                <c:pt idx="11">
                  <c:v>6093.5152631578949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198755969706749E-2"/>
                  <c:y val="-3.6229053324564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1513496985372002E-2"/>
                  <c:y val="-1.779787798968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4100485347505768E-2"/>
                  <c:y val="-1.5444746494673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0712766514569718E-2"/>
                  <c:y val="3.33598027803468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6285224859658046E-2"/>
                  <c:y val="2.95736637207976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6677084265990029E-2"/>
                  <c:y val="2.9549890453063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0410587026136423E-2"/>
                  <c:y val="3.81695145249694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912536418384597E-2"/>
                  <c:y val="2.19622547181601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9011329677886206E-2"/>
                  <c:y val="3.5247571411101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060010660495262E-2"/>
                  <c:y val="4.2770157213289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871602527106296E-2"/>
                  <c:y val="4.25124598466342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0132086020544778E-2"/>
                  <c:y val="5.0367308225735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#\ ##0.0</c:formatCode>
                <c:ptCount val="12"/>
                <c:pt idx="0">
                  <c:v>5931.58</c:v>
                </c:pt>
                <c:pt idx="1">
                  <c:v>6277.77</c:v>
                </c:pt>
                <c:pt idx="2">
                  <c:v>6450.3119047619048</c:v>
                </c:pt>
                <c:pt idx="3">
                  <c:v>6444.5</c:v>
                </c:pt>
                <c:pt idx="4">
                  <c:v>6027.7049999999999</c:v>
                </c:pt>
                <c:pt idx="5">
                  <c:v>6166.6386507936504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0347536"/>
        <c:axId val="210348096"/>
      </c:lineChart>
      <c:catAx>
        <c:axId val="21034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034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348096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0347536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73428</xdr:colOff>
      <xdr:row>28</xdr:row>
      <xdr:rowOff>117846</xdr:rowOff>
    </xdr:from>
    <xdr:to>
      <xdr:col>8</xdr:col>
      <xdr:colOff>784412</xdr:colOff>
      <xdr:row>58</xdr:row>
      <xdr:rowOff>140073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0.26976</cdr:x>
      <cdr:y>0.02851</cdr:y>
    </cdr:from>
    <cdr:to>
      <cdr:x>0.78398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14408" y="135159"/>
          <a:ext cx="5174244" cy="38404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Миграция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населения МО г. Норильск (поквартально)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30957</xdr:colOff>
      <xdr:row>29</xdr:row>
      <xdr:rowOff>64296</xdr:rowOff>
    </xdr:from>
    <xdr:to>
      <xdr:col>7</xdr:col>
      <xdr:colOff>1295134</xdr:colOff>
      <xdr:row>66</xdr:row>
      <xdr:rowOff>147778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57149</xdr:colOff>
      <xdr:row>16</xdr:row>
      <xdr:rowOff>26194</xdr:rowOff>
    </xdr:from>
    <xdr:to>
      <xdr:col>3</xdr:col>
      <xdr:colOff>714375</xdr:colOff>
      <xdr:row>27</xdr:row>
      <xdr:rowOff>35719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972810</xdr:colOff>
      <xdr:row>16</xdr:row>
      <xdr:rowOff>25112</xdr:rowOff>
    </xdr:from>
    <xdr:to>
      <xdr:col>7</xdr:col>
      <xdr:colOff>1092573</xdr:colOff>
      <xdr:row>27</xdr:row>
      <xdr:rowOff>36148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113</xdr:row>
      <xdr:rowOff>10091</xdr:rowOff>
    </xdr:from>
    <xdr:to>
      <xdr:col>10</xdr:col>
      <xdr:colOff>603249</xdr:colOff>
      <xdr:row>168</xdr:row>
      <xdr:rowOff>112750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44823</xdr:colOff>
      <xdr:row>21</xdr:row>
      <xdr:rowOff>43142</xdr:rowOff>
    </xdr:from>
    <xdr:to>
      <xdr:col>15</xdr:col>
      <xdr:colOff>11205</xdr:colOff>
      <xdr:row>39</xdr:row>
      <xdr:rowOff>138392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15</xdr:col>
      <xdr:colOff>3921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42</xdr:row>
      <xdr:rowOff>89931</xdr:rowOff>
    </xdr:from>
    <xdr:to>
      <xdr:col>18</xdr:col>
      <xdr:colOff>309252</xdr:colOff>
      <xdr:row>54</xdr:row>
      <xdr:rowOff>24740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70</xdr:row>
      <xdr:rowOff>35129</xdr:rowOff>
    </xdr:from>
    <xdr:to>
      <xdr:col>18</xdr:col>
      <xdr:colOff>296883</xdr:colOff>
      <xdr:row>80</xdr:row>
      <xdr:rowOff>1781299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47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2382500" y="1218247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2382500" y="1281112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DX131"/>
  <sheetViews>
    <sheetView zoomScale="82" zoomScaleNormal="82" workbookViewId="0">
      <pane xSplit="1" ySplit="1" topLeftCell="B2" activePane="bottomRight" state="frozen"/>
      <selection activeCell="B79" sqref="B79"/>
      <selection pane="topRight" activeCell="B79" sqref="B79"/>
      <selection pane="bottomLeft" activeCell="B79" sqref="B79"/>
      <selection pane="bottomRight" activeCell="D125" sqref="D125:D126"/>
    </sheetView>
  </sheetViews>
  <sheetFormatPr defaultColWidth="9.140625" defaultRowHeight="12.75" x14ac:dyDescent="0.2"/>
  <cols>
    <col min="1" max="1" width="76.7109375" style="57" customWidth="1"/>
    <col min="2" max="2" width="20.85546875" style="57" customWidth="1"/>
    <col min="3" max="3" width="20.140625" style="57" customWidth="1"/>
    <col min="4" max="4" width="15.42578125" style="57" customWidth="1"/>
    <col min="5" max="5" width="26.5703125" style="57" customWidth="1"/>
    <col min="6" max="6" width="20.28515625" style="57" customWidth="1"/>
    <col min="7" max="7" width="19.42578125" style="57" customWidth="1"/>
    <col min="8" max="8" width="13.5703125" style="57" customWidth="1"/>
    <col min="9" max="9" width="18.28515625" style="57" customWidth="1"/>
    <col min="10" max="10" width="15.42578125" style="57" customWidth="1"/>
    <col min="11" max="11" width="15.28515625" style="57" customWidth="1"/>
    <col min="12" max="12" width="16.7109375" style="57" customWidth="1"/>
    <col min="13" max="13" width="17" style="57" customWidth="1"/>
    <col min="14" max="15" width="14.28515625" style="57" customWidth="1"/>
    <col min="16" max="16" width="14.7109375" style="57" customWidth="1"/>
    <col min="17" max="17" width="14.5703125" style="57" bestFit="1" customWidth="1"/>
    <col min="18" max="18" width="14.85546875" style="57" customWidth="1"/>
    <col min="19" max="23" width="15.7109375" style="57" bestFit="1" customWidth="1"/>
    <col min="24" max="24" width="15.5703125" style="57" customWidth="1"/>
    <col min="25" max="29" width="15.7109375" style="57" bestFit="1" customWidth="1"/>
    <col min="30" max="30" width="15.42578125" style="57" customWidth="1"/>
    <col min="31" max="31" width="15.7109375" style="57" customWidth="1"/>
    <col min="32" max="32" width="16.140625" style="57" customWidth="1"/>
    <col min="33" max="33" width="17.85546875" style="57" customWidth="1"/>
    <col min="34" max="34" width="17.7109375" style="57" customWidth="1"/>
    <col min="35" max="35" width="15.7109375" style="57" customWidth="1"/>
    <col min="36" max="36" width="18.7109375" style="57" customWidth="1"/>
    <col min="37" max="37" width="15.85546875" style="57" customWidth="1"/>
    <col min="38" max="38" width="17.5703125" style="57" customWidth="1"/>
    <col min="39" max="39" width="14.42578125" style="57" bestFit="1" customWidth="1"/>
    <col min="40" max="40" width="16.140625" style="57" customWidth="1"/>
    <col min="41" max="42" width="14.42578125" style="57" bestFit="1" customWidth="1"/>
    <col min="43" max="44" width="14.5703125" style="57" customWidth="1"/>
    <col min="45" max="45" width="18.28515625" style="57" bestFit="1" customWidth="1"/>
    <col min="46" max="46" width="19.85546875" style="57" customWidth="1"/>
    <col min="47" max="48" width="19" style="57" customWidth="1"/>
    <col min="49" max="50" width="16.140625" style="57" customWidth="1"/>
    <col min="51" max="52" width="18.28515625" style="57" customWidth="1"/>
    <col min="53" max="53" width="16.28515625" style="57" customWidth="1"/>
    <col min="54" max="54" width="17.85546875" style="57" customWidth="1"/>
    <col min="55" max="55" width="14.5703125" style="57" bestFit="1" customWidth="1"/>
    <col min="56" max="56" width="14.5703125" style="57" customWidth="1"/>
    <col min="57" max="57" width="15.5703125" style="57" customWidth="1"/>
    <col min="58" max="58" width="19.42578125" style="57" bestFit="1" customWidth="1"/>
    <col min="59" max="59" width="18.42578125" style="57" bestFit="1" customWidth="1"/>
    <col min="60" max="60" width="17" style="57" bestFit="1" customWidth="1"/>
    <col min="61" max="61" width="18.42578125" style="57" bestFit="1" customWidth="1"/>
    <col min="62" max="62" width="17" style="57" bestFit="1" customWidth="1"/>
    <col min="63" max="63" width="19" style="57" bestFit="1" customWidth="1"/>
    <col min="64" max="64" width="17.5703125" style="57" customWidth="1"/>
    <col min="65" max="65" width="17.28515625" style="57" bestFit="1" customWidth="1"/>
    <col min="66" max="66" width="13.5703125" style="57" bestFit="1" customWidth="1"/>
    <col min="67" max="67" width="15" style="57" bestFit="1" customWidth="1"/>
    <col min="68" max="68" width="15.85546875" style="57" customWidth="1"/>
    <col min="69" max="69" width="16.42578125" style="57" customWidth="1"/>
    <col min="70" max="70" width="18.7109375" style="57" bestFit="1" customWidth="1"/>
    <col min="71" max="71" width="17.42578125" style="57" bestFit="1" customWidth="1"/>
    <col min="72" max="72" width="16.42578125" style="57" bestFit="1" customWidth="1"/>
    <col min="73" max="73" width="17.42578125" style="57" bestFit="1" customWidth="1"/>
    <col min="74" max="74" width="16.5703125" style="57" bestFit="1" customWidth="1"/>
    <col min="75" max="75" width="18" style="57" bestFit="1" customWidth="1"/>
    <col min="76" max="76" width="14.28515625" style="57" bestFit="1" customWidth="1"/>
    <col min="77" max="77" width="16.42578125" style="57" bestFit="1" customWidth="1"/>
    <col min="78" max="78" width="13.140625" style="57" bestFit="1" customWidth="1"/>
    <col min="79" max="79" width="15" style="57" customWidth="1"/>
    <col min="80" max="80" width="15" style="57" bestFit="1" customWidth="1"/>
    <col min="81" max="81" width="16" style="57" bestFit="1" customWidth="1"/>
    <col min="82" max="82" width="18.7109375" style="57" bestFit="1" customWidth="1"/>
    <col min="83" max="83" width="17.42578125" style="57" bestFit="1" customWidth="1"/>
    <col min="84" max="84" width="16.42578125" style="57" bestFit="1" customWidth="1"/>
    <col min="85" max="85" width="17.42578125" style="57" bestFit="1" customWidth="1"/>
    <col min="86" max="86" width="16.5703125" style="57" bestFit="1" customWidth="1"/>
    <col min="87" max="87" width="18" style="57" bestFit="1" customWidth="1"/>
    <col min="88" max="88" width="14.28515625" style="57" bestFit="1" customWidth="1"/>
    <col min="89" max="89" width="16.42578125" style="57" bestFit="1" customWidth="1" collapsed="1"/>
    <col min="90" max="90" width="13.140625" style="57" bestFit="1" customWidth="1"/>
    <col min="91" max="92" width="15" style="57" bestFit="1" customWidth="1"/>
    <col min="93" max="93" width="16" style="57" bestFit="1" customWidth="1"/>
    <col min="94" max="94" width="18.7109375" style="57" bestFit="1" customWidth="1"/>
    <col min="95" max="127" width="18.7109375" style="57" customWidth="1"/>
    <col min="128" max="128" width="80" style="57" bestFit="1" customWidth="1" collapsed="1"/>
    <col min="129" max="16384" width="9.140625" style="57"/>
  </cols>
  <sheetData>
    <row r="1" spans="1:18" ht="27.75" customHeight="1" x14ac:dyDescent="0.4">
      <c r="A1" s="91" t="s">
        <v>50</v>
      </c>
      <c r="B1" s="40" t="s">
        <v>493</v>
      </c>
      <c r="C1" s="40" t="s">
        <v>494</v>
      </c>
      <c r="D1" s="92"/>
      <c r="F1" s="93"/>
    </row>
    <row r="2" spans="1:18" ht="16.5" x14ac:dyDescent="0.25">
      <c r="A2" s="94"/>
      <c r="B2" s="494"/>
      <c r="C2" s="95"/>
      <c r="D2" s="96"/>
      <c r="E2" s="2"/>
    </row>
    <row r="10" spans="1:18" ht="17.25" thickBot="1" x14ac:dyDescent="0.3">
      <c r="A10" s="77"/>
      <c r="B10" s="97"/>
      <c r="C10" s="98"/>
      <c r="D10" s="19"/>
      <c r="E10" s="19"/>
      <c r="F10" s="2"/>
      <c r="G10" s="19"/>
      <c r="H10" s="19"/>
      <c r="I10" s="19"/>
      <c r="J10" s="19"/>
      <c r="K10" s="19"/>
      <c r="L10" s="19"/>
      <c r="M10" s="19"/>
      <c r="N10" s="99"/>
    </row>
    <row r="11" spans="1:18" ht="16.5" x14ac:dyDescent="0.25">
      <c r="A11" s="265" t="s">
        <v>31</v>
      </c>
      <c r="B11" s="263" t="str">
        <f>B1</f>
        <v>На 01.07.2018 г.</v>
      </c>
      <c r="C11" s="264" t="str">
        <f>C1</f>
        <v>На 01.07.2019 г.</v>
      </c>
      <c r="D11" s="96"/>
      <c r="P11" s="3"/>
      <c r="Q11" s="3"/>
      <c r="R11" s="3"/>
    </row>
    <row r="12" spans="1:18" ht="15.75" customHeight="1" x14ac:dyDescent="0.25">
      <c r="A12" s="266"/>
      <c r="B12" s="90"/>
      <c r="C12" s="282"/>
      <c r="O12" s="89"/>
      <c r="P12" s="89"/>
      <c r="Q12" s="89"/>
      <c r="R12" s="89"/>
    </row>
    <row r="13" spans="1:18" ht="16.5" x14ac:dyDescent="0.25">
      <c r="A13" s="267" t="s">
        <v>59</v>
      </c>
      <c r="B13" s="281">
        <v>57.6</v>
      </c>
      <c r="C13" s="725">
        <v>53.4</v>
      </c>
      <c r="D13" s="96"/>
      <c r="O13" s="32"/>
      <c r="P13" s="32"/>
      <c r="Q13" s="32"/>
      <c r="R13" s="32"/>
    </row>
    <row r="14" spans="1:18" ht="17.25" thickBot="1" x14ac:dyDescent="0.3">
      <c r="A14" s="268" t="s">
        <v>60</v>
      </c>
      <c r="B14" s="283">
        <v>42.4</v>
      </c>
      <c r="C14" s="727">
        <v>46.6</v>
      </c>
      <c r="O14" s="32"/>
      <c r="P14" s="32"/>
      <c r="Q14" s="32"/>
      <c r="R14" s="32"/>
    </row>
    <row r="15" spans="1:18" ht="17.25" thickBot="1" x14ac:dyDescent="0.3">
      <c r="A15" s="269"/>
      <c r="B15" s="279">
        <f>B14+B13</f>
        <v>100</v>
      </c>
      <c r="C15" s="280">
        <f>C14+C13</f>
        <v>100</v>
      </c>
      <c r="O15" s="32"/>
      <c r="P15" s="32"/>
      <c r="Q15" s="32"/>
      <c r="R15" s="32"/>
    </row>
    <row r="16" spans="1:18" ht="16.5" x14ac:dyDescent="0.25">
      <c r="A16" s="269" t="s">
        <v>32</v>
      </c>
      <c r="B16" s="275" t="str">
        <f>B1</f>
        <v>На 01.07.2018 г.</v>
      </c>
      <c r="C16" s="276" t="str">
        <f>C1</f>
        <v>На 01.07.2019 г.</v>
      </c>
      <c r="D16" s="96"/>
      <c r="O16" s="32"/>
      <c r="P16" s="32"/>
      <c r="Q16" s="32"/>
      <c r="R16" s="32"/>
    </row>
    <row r="17" spans="1:66" ht="16.5" x14ac:dyDescent="0.25">
      <c r="A17" s="270" t="s">
        <v>61</v>
      </c>
      <c r="B17" s="724">
        <v>26.8</v>
      </c>
      <c r="C17" s="725">
        <v>23.9</v>
      </c>
      <c r="D17" s="96"/>
      <c r="L17" s="493"/>
      <c r="P17" s="32"/>
      <c r="Q17" s="32"/>
      <c r="R17" s="32"/>
    </row>
    <row r="18" spans="1:66" ht="16.5" x14ac:dyDescent="0.25">
      <c r="A18" s="270" t="s">
        <v>62</v>
      </c>
      <c r="B18" s="724">
        <v>31.6</v>
      </c>
      <c r="C18" s="725">
        <v>32.6</v>
      </c>
      <c r="D18" s="96"/>
      <c r="P18" s="32"/>
      <c r="Q18" s="32"/>
      <c r="R18" s="32"/>
    </row>
    <row r="19" spans="1:66" ht="17.25" thickBot="1" x14ac:dyDescent="0.3">
      <c r="A19" s="271" t="s">
        <v>63</v>
      </c>
      <c r="B19" s="726">
        <v>41.6</v>
      </c>
      <c r="C19" s="727">
        <v>43.5</v>
      </c>
      <c r="D19" s="96"/>
      <c r="P19" s="2"/>
      <c r="Q19" s="3"/>
      <c r="R19" s="3"/>
    </row>
    <row r="20" spans="1:66" ht="16.5" x14ac:dyDescent="0.25">
      <c r="A20" s="272"/>
      <c r="B20" s="277">
        <f>B17+B18+B19</f>
        <v>100</v>
      </c>
      <c r="C20" s="278">
        <f>C17+C18+C19</f>
        <v>100</v>
      </c>
      <c r="D20" s="96"/>
      <c r="P20" s="2"/>
    </row>
    <row r="21" spans="1:66" ht="15.75" x14ac:dyDescent="0.25">
      <c r="A21" s="273" t="s">
        <v>193</v>
      </c>
      <c r="B21" s="286">
        <v>23.6</v>
      </c>
      <c r="C21" s="284">
        <v>22</v>
      </c>
      <c r="D21" s="7"/>
    </row>
    <row r="22" spans="1:66" ht="16.5" x14ac:dyDescent="0.25">
      <c r="A22" s="273" t="s">
        <v>109</v>
      </c>
      <c r="B22" s="286">
        <v>30.3</v>
      </c>
      <c r="C22" s="284">
        <v>30.6</v>
      </c>
      <c r="D22" s="1"/>
    </row>
    <row r="23" spans="1:66" ht="16.5" x14ac:dyDescent="0.25">
      <c r="A23" s="273" t="s">
        <v>89</v>
      </c>
      <c r="B23" s="286">
        <v>25.3</v>
      </c>
      <c r="C23" s="284">
        <v>27.7</v>
      </c>
      <c r="D23" s="1"/>
      <c r="E23" s="87"/>
    </row>
    <row r="24" spans="1:66" ht="16.5" x14ac:dyDescent="0.25">
      <c r="A24" s="273" t="s">
        <v>164</v>
      </c>
      <c r="B24" s="286">
        <v>17.3</v>
      </c>
      <c r="C24" s="284">
        <v>16.100000000000001</v>
      </c>
      <c r="D24" s="1"/>
      <c r="E24" s="87"/>
    </row>
    <row r="25" spans="1:66" ht="16.5" thickBot="1" x14ac:dyDescent="0.3">
      <c r="A25" s="274" t="s">
        <v>145</v>
      </c>
      <c r="B25" s="287">
        <v>3.5</v>
      </c>
      <c r="C25" s="285">
        <v>3.6</v>
      </c>
      <c r="D25" s="7"/>
    </row>
    <row r="26" spans="1:66" ht="17.25" thickBot="1" x14ac:dyDescent="0.25">
      <c r="B26" s="73">
        <f>B21+B22+B23+B24+B25</f>
        <v>100</v>
      </c>
      <c r="C26" s="73">
        <f>C21+C22+C23+C24+C25</f>
        <v>100</v>
      </c>
      <c r="D26" s="1"/>
      <c r="E26" s="95"/>
    </row>
    <row r="27" spans="1:66" x14ac:dyDescent="0.2">
      <c r="G27" s="631"/>
      <c r="H27" s="632" t="s">
        <v>111</v>
      </c>
      <c r="I27" s="632" t="s">
        <v>112</v>
      </c>
      <c r="J27" s="632" t="s">
        <v>113</v>
      </c>
      <c r="K27" s="632" t="s">
        <v>114</v>
      </c>
      <c r="L27" s="632" t="s">
        <v>115</v>
      </c>
      <c r="M27" s="632" t="s">
        <v>116</v>
      </c>
      <c r="N27" s="632" t="s">
        <v>117</v>
      </c>
      <c r="O27" s="632" t="s">
        <v>118</v>
      </c>
      <c r="P27" s="632" t="s">
        <v>119</v>
      </c>
      <c r="Q27" s="632" t="s">
        <v>120</v>
      </c>
      <c r="R27" s="632" t="s">
        <v>121</v>
      </c>
      <c r="S27" s="632" t="s">
        <v>122</v>
      </c>
      <c r="T27" s="632" t="s">
        <v>123</v>
      </c>
      <c r="U27" s="632" t="s">
        <v>124</v>
      </c>
      <c r="V27" s="632" t="s">
        <v>125</v>
      </c>
      <c r="W27" s="632" t="s">
        <v>126</v>
      </c>
      <c r="X27" s="632" t="s">
        <v>127</v>
      </c>
      <c r="Y27" s="632" t="s">
        <v>128</v>
      </c>
      <c r="Z27" s="632" t="s">
        <v>129</v>
      </c>
      <c r="AA27" s="632" t="s">
        <v>130</v>
      </c>
      <c r="AB27" s="632" t="s">
        <v>131</v>
      </c>
      <c r="AC27" s="632" t="s">
        <v>132</v>
      </c>
      <c r="AD27" s="632" t="s">
        <v>133</v>
      </c>
      <c r="AE27" s="632" t="s">
        <v>134</v>
      </c>
      <c r="AF27" s="632" t="s">
        <v>135</v>
      </c>
      <c r="AG27" s="632" t="s">
        <v>136</v>
      </c>
      <c r="AH27" s="633" t="s">
        <v>137</v>
      </c>
      <c r="AI27" s="633" t="s">
        <v>139</v>
      </c>
      <c r="AJ27" s="633" t="s">
        <v>140</v>
      </c>
      <c r="AK27" s="633" t="s">
        <v>141</v>
      </c>
      <c r="AL27" s="633" t="s">
        <v>142</v>
      </c>
      <c r="AM27" s="633" t="s">
        <v>143</v>
      </c>
      <c r="AN27" s="633" t="s">
        <v>146</v>
      </c>
      <c r="AO27" s="633" t="s">
        <v>147</v>
      </c>
      <c r="AP27" s="634" t="s">
        <v>149</v>
      </c>
      <c r="AQ27" s="634" t="s">
        <v>153</v>
      </c>
      <c r="AR27" s="634" t="s">
        <v>163</v>
      </c>
      <c r="AS27" s="634" t="s">
        <v>165</v>
      </c>
      <c r="AT27" s="634" t="s">
        <v>167</v>
      </c>
      <c r="AU27" s="634" t="s">
        <v>171</v>
      </c>
      <c r="AV27" s="634" t="s">
        <v>179</v>
      </c>
      <c r="AW27" s="634" t="s">
        <v>180</v>
      </c>
      <c r="AX27" s="634" t="s">
        <v>185</v>
      </c>
      <c r="AY27" s="634" t="s">
        <v>188</v>
      </c>
      <c r="AZ27" s="634" t="s">
        <v>190</v>
      </c>
      <c r="BA27" s="634" t="s">
        <v>192</v>
      </c>
      <c r="BB27" s="634" t="s">
        <v>194</v>
      </c>
      <c r="BC27" s="634" t="s">
        <v>196</v>
      </c>
      <c r="BD27" s="634" t="s">
        <v>211</v>
      </c>
      <c r="BE27" s="634" t="s">
        <v>214</v>
      </c>
      <c r="BF27" s="634" t="s">
        <v>215</v>
      </c>
      <c r="BG27" s="634" t="s">
        <v>219</v>
      </c>
      <c r="BH27" s="634" t="s">
        <v>255</v>
      </c>
      <c r="BI27" s="634" t="s">
        <v>257</v>
      </c>
      <c r="BJ27" s="634" t="s">
        <v>375</v>
      </c>
      <c r="BK27" s="634" t="s">
        <v>386</v>
      </c>
      <c r="BL27" s="634" t="s">
        <v>438</v>
      </c>
      <c r="BM27" s="634" t="s">
        <v>497</v>
      </c>
      <c r="BN27" s="634" t="s">
        <v>623</v>
      </c>
    </row>
    <row r="28" spans="1:66" ht="16.5" x14ac:dyDescent="0.2">
      <c r="G28" s="424" t="s">
        <v>56</v>
      </c>
      <c r="H28" s="425">
        <v>697</v>
      </c>
      <c r="I28" s="425">
        <v>675</v>
      </c>
      <c r="J28" s="425">
        <v>619</v>
      </c>
      <c r="K28" s="425">
        <v>826</v>
      </c>
      <c r="L28" s="425">
        <v>655</v>
      </c>
      <c r="M28" s="425">
        <v>815</v>
      </c>
      <c r="N28" s="425">
        <v>681</v>
      </c>
      <c r="O28" s="425">
        <v>1011</v>
      </c>
      <c r="P28" s="425">
        <v>862</v>
      </c>
      <c r="Q28" s="425">
        <v>865</v>
      </c>
      <c r="R28" s="425">
        <v>903</v>
      </c>
      <c r="S28" s="425">
        <v>829</v>
      </c>
      <c r="T28" s="425">
        <v>957</v>
      </c>
      <c r="U28" s="425">
        <v>1049</v>
      </c>
      <c r="V28" s="425">
        <v>1015</v>
      </c>
      <c r="W28" s="425">
        <v>1149</v>
      </c>
      <c r="X28" s="425">
        <v>601</v>
      </c>
      <c r="Y28" s="425">
        <v>1069</v>
      </c>
      <c r="Z28" s="425">
        <v>939</v>
      </c>
      <c r="AA28" s="425">
        <v>552</v>
      </c>
      <c r="AB28" s="425">
        <v>855</v>
      </c>
      <c r="AC28" s="425">
        <v>976</v>
      </c>
      <c r="AD28" s="425">
        <v>1392</v>
      </c>
      <c r="AE28" s="425">
        <v>1125</v>
      </c>
      <c r="AF28" s="425">
        <v>2202</v>
      </c>
      <c r="AG28" s="425">
        <v>2004</v>
      </c>
      <c r="AH28" s="426">
        <v>2503</v>
      </c>
      <c r="AI28" s="426">
        <v>2952</v>
      </c>
      <c r="AJ28" s="426">
        <v>2754</v>
      </c>
      <c r="AK28" s="426">
        <v>2585</v>
      </c>
      <c r="AL28" s="426">
        <v>2679</v>
      </c>
      <c r="AM28" s="426">
        <v>2969</v>
      </c>
      <c r="AN28" s="426">
        <v>2849</v>
      </c>
      <c r="AO28" s="426">
        <v>2109</v>
      </c>
      <c r="AP28" s="427">
        <v>3192</v>
      </c>
      <c r="AQ28" s="427">
        <v>2858</v>
      </c>
      <c r="AR28" s="427">
        <v>2252</v>
      </c>
      <c r="AS28" s="427">
        <v>3554</v>
      </c>
      <c r="AT28" s="427">
        <v>2982</v>
      </c>
      <c r="AU28" s="427">
        <v>3268</v>
      </c>
      <c r="AV28" s="427">
        <v>2336</v>
      </c>
      <c r="AW28" s="427">
        <v>3474</v>
      </c>
      <c r="AX28" s="427">
        <v>3157</v>
      </c>
      <c r="AY28" s="427">
        <v>3619</v>
      </c>
      <c r="AZ28" s="427">
        <v>2842</v>
      </c>
      <c r="BA28" s="427">
        <v>3131</v>
      </c>
      <c r="BB28" s="427">
        <f>9003-BA28-AZ28</f>
        <v>3030</v>
      </c>
      <c r="BC28" s="427">
        <f>12469-AZ28-BA28-BB28</f>
        <v>3466</v>
      </c>
      <c r="BD28" s="427">
        <v>3591</v>
      </c>
      <c r="BE28" s="427">
        <v>3177</v>
      </c>
      <c r="BF28" s="427">
        <v>3024</v>
      </c>
      <c r="BG28" s="427">
        <v>3603</v>
      </c>
      <c r="BH28" s="427">
        <v>3802</v>
      </c>
      <c r="BI28" s="427">
        <v>3160</v>
      </c>
      <c r="BJ28" s="427">
        <v>3572</v>
      </c>
      <c r="BK28" s="427">
        <f>14207-BH28-BI28-BJ28</f>
        <v>3673</v>
      </c>
      <c r="BL28" s="427">
        <v>2921</v>
      </c>
      <c r="BM28" s="427">
        <v>2855</v>
      </c>
      <c r="BN28" s="427"/>
    </row>
    <row r="29" spans="1:66" ht="16.5" x14ac:dyDescent="0.2">
      <c r="G29" s="424" t="s">
        <v>57</v>
      </c>
      <c r="H29" s="425">
        <v>1383</v>
      </c>
      <c r="I29" s="425">
        <v>1752</v>
      </c>
      <c r="J29" s="425">
        <v>2669</v>
      </c>
      <c r="K29" s="425">
        <v>2226</v>
      </c>
      <c r="L29" s="425">
        <v>1365</v>
      </c>
      <c r="M29" s="425">
        <v>1856</v>
      </c>
      <c r="N29" s="425">
        <v>2686</v>
      </c>
      <c r="O29" s="425">
        <v>2182</v>
      </c>
      <c r="P29" s="425">
        <v>1672</v>
      </c>
      <c r="Q29" s="425">
        <v>1752</v>
      </c>
      <c r="R29" s="425">
        <v>2555</v>
      </c>
      <c r="S29" s="425">
        <v>1755</v>
      </c>
      <c r="T29" s="425">
        <v>1600</v>
      </c>
      <c r="U29" s="425">
        <v>1821</v>
      </c>
      <c r="V29" s="425">
        <v>2705</v>
      </c>
      <c r="W29" s="425">
        <v>1746</v>
      </c>
      <c r="X29" s="425">
        <v>1356</v>
      </c>
      <c r="Y29" s="425">
        <v>1657</v>
      </c>
      <c r="Z29" s="425">
        <v>2159</v>
      </c>
      <c r="AA29" s="425">
        <v>1580</v>
      </c>
      <c r="AB29" s="425">
        <v>1256</v>
      </c>
      <c r="AC29" s="425">
        <v>1748</v>
      </c>
      <c r="AD29" s="425">
        <v>2311</v>
      </c>
      <c r="AE29" s="425">
        <v>1681</v>
      </c>
      <c r="AF29" s="425">
        <v>1486</v>
      </c>
      <c r="AG29" s="425">
        <v>2039</v>
      </c>
      <c r="AH29" s="426">
        <v>2667</v>
      </c>
      <c r="AI29" s="426">
        <v>2687</v>
      </c>
      <c r="AJ29" s="426">
        <v>2181</v>
      </c>
      <c r="AK29" s="426">
        <v>2695</v>
      </c>
      <c r="AL29" s="426">
        <v>3950</v>
      </c>
      <c r="AM29" s="426">
        <v>3372</v>
      </c>
      <c r="AN29" s="426">
        <v>2664</v>
      </c>
      <c r="AO29" s="426">
        <v>3291</v>
      </c>
      <c r="AP29" s="427">
        <v>4263</v>
      </c>
      <c r="AQ29" s="427">
        <v>3654</v>
      </c>
      <c r="AR29" s="427">
        <v>3012</v>
      </c>
      <c r="AS29" s="427">
        <v>3149</v>
      </c>
      <c r="AT29" s="427">
        <v>4063</v>
      </c>
      <c r="AU29" s="427">
        <v>3870</v>
      </c>
      <c r="AV29" s="427">
        <v>2735</v>
      </c>
      <c r="AW29" s="427">
        <v>3111</v>
      </c>
      <c r="AX29" s="427">
        <v>3845</v>
      </c>
      <c r="AY29" s="427">
        <v>3435</v>
      </c>
      <c r="AZ29" s="427">
        <v>2684</v>
      </c>
      <c r="BA29" s="427">
        <v>3045</v>
      </c>
      <c r="BB29" s="427">
        <f>9589-BA29-AZ29</f>
        <v>3860</v>
      </c>
      <c r="BC29" s="427">
        <f>13405-AZ29-BA29-BB29</f>
        <v>3816</v>
      </c>
      <c r="BD29" s="427">
        <v>2797</v>
      </c>
      <c r="BE29" s="428">
        <v>3187</v>
      </c>
      <c r="BF29" s="428">
        <v>3451</v>
      </c>
      <c r="BG29" s="428">
        <v>3798</v>
      </c>
      <c r="BH29" s="428">
        <v>3021</v>
      </c>
      <c r="BI29" s="427">
        <v>3412</v>
      </c>
      <c r="BJ29" s="427">
        <v>3938</v>
      </c>
      <c r="BK29" s="427">
        <f>14139-BH29-BI29-BJ29</f>
        <v>3768</v>
      </c>
      <c r="BL29" s="427">
        <v>2920</v>
      </c>
      <c r="BM29" s="427">
        <v>2969</v>
      </c>
      <c r="BN29" s="427"/>
    </row>
    <row r="30" spans="1:66" ht="17.25" thickBot="1" x14ac:dyDescent="0.25">
      <c r="G30" s="429" t="s">
        <v>138</v>
      </c>
      <c r="H30" s="430">
        <f t="shared" ref="H30:Y30" si="0">H29-H28</f>
        <v>686</v>
      </c>
      <c r="I30" s="430">
        <f t="shared" si="0"/>
        <v>1077</v>
      </c>
      <c r="J30" s="430">
        <f t="shared" si="0"/>
        <v>2050</v>
      </c>
      <c r="K30" s="430">
        <f t="shared" si="0"/>
        <v>1400</v>
      </c>
      <c r="L30" s="430">
        <f t="shared" si="0"/>
        <v>710</v>
      </c>
      <c r="M30" s="430">
        <f t="shared" si="0"/>
        <v>1041</v>
      </c>
      <c r="N30" s="430">
        <f t="shared" si="0"/>
        <v>2005</v>
      </c>
      <c r="O30" s="430">
        <f t="shared" si="0"/>
        <v>1171</v>
      </c>
      <c r="P30" s="430">
        <f t="shared" si="0"/>
        <v>810</v>
      </c>
      <c r="Q30" s="430">
        <f t="shared" si="0"/>
        <v>887</v>
      </c>
      <c r="R30" s="430">
        <f t="shared" si="0"/>
        <v>1652</v>
      </c>
      <c r="S30" s="430">
        <f t="shared" si="0"/>
        <v>926</v>
      </c>
      <c r="T30" s="430">
        <f t="shared" si="0"/>
        <v>643</v>
      </c>
      <c r="U30" s="430">
        <f t="shared" si="0"/>
        <v>772</v>
      </c>
      <c r="V30" s="430">
        <f t="shared" si="0"/>
        <v>1690</v>
      </c>
      <c r="W30" s="430">
        <f t="shared" si="0"/>
        <v>597</v>
      </c>
      <c r="X30" s="430">
        <f t="shared" si="0"/>
        <v>755</v>
      </c>
      <c r="Y30" s="430">
        <f t="shared" si="0"/>
        <v>588</v>
      </c>
      <c r="Z30" s="430">
        <f>Z28-Z29</f>
        <v>-1220</v>
      </c>
      <c r="AA30" s="430">
        <f t="shared" ref="AA30:AM30" si="1">AA28-AA29</f>
        <v>-1028</v>
      </c>
      <c r="AB30" s="430">
        <f t="shared" si="1"/>
        <v>-401</v>
      </c>
      <c r="AC30" s="430">
        <f t="shared" si="1"/>
        <v>-772</v>
      </c>
      <c r="AD30" s="430">
        <f t="shared" si="1"/>
        <v>-919</v>
      </c>
      <c r="AE30" s="430">
        <f t="shared" si="1"/>
        <v>-556</v>
      </c>
      <c r="AF30" s="430">
        <f t="shared" si="1"/>
        <v>716</v>
      </c>
      <c r="AG30" s="430">
        <f t="shared" si="1"/>
        <v>-35</v>
      </c>
      <c r="AH30" s="431">
        <f t="shared" si="1"/>
        <v>-164</v>
      </c>
      <c r="AI30" s="431">
        <f t="shared" si="1"/>
        <v>265</v>
      </c>
      <c r="AJ30" s="431">
        <f t="shared" si="1"/>
        <v>573</v>
      </c>
      <c r="AK30" s="431">
        <f t="shared" si="1"/>
        <v>-110</v>
      </c>
      <c r="AL30" s="431">
        <f t="shared" si="1"/>
        <v>-1271</v>
      </c>
      <c r="AM30" s="431">
        <f t="shared" si="1"/>
        <v>-403</v>
      </c>
      <c r="AN30" s="431">
        <f t="shared" ref="AN30:AS30" si="2">AN28-AN29</f>
        <v>185</v>
      </c>
      <c r="AO30" s="431">
        <f t="shared" si="2"/>
        <v>-1182</v>
      </c>
      <c r="AP30" s="132">
        <f t="shared" si="2"/>
        <v>-1071</v>
      </c>
      <c r="AQ30" s="132">
        <f t="shared" si="2"/>
        <v>-796</v>
      </c>
      <c r="AR30" s="132">
        <f t="shared" si="2"/>
        <v>-760</v>
      </c>
      <c r="AS30" s="132">
        <f t="shared" si="2"/>
        <v>405</v>
      </c>
      <c r="AT30" s="132">
        <f t="shared" ref="AT30:BD30" si="3">AT28-AT29</f>
        <v>-1081</v>
      </c>
      <c r="AU30" s="132">
        <f t="shared" si="3"/>
        <v>-602</v>
      </c>
      <c r="AV30" s="132">
        <f t="shared" si="3"/>
        <v>-399</v>
      </c>
      <c r="AW30" s="132">
        <f t="shared" si="3"/>
        <v>363</v>
      </c>
      <c r="AX30" s="132">
        <f t="shared" si="3"/>
        <v>-688</v>
      </c>
      <c r="AY30" s="132">
        <f t="shared" si="3"/>
        <v>184</v>
      </c>
      <c r="AZ30" s="132">
        <f t="shared" si="3"/>
        <v>158</v>
      </c>
      <c r="BA30" s="132">
        <f t="shared" si="3"/>
        <v>86</v>
      </c>
      <c r="BB30" s="132">
        <f t="shared" si="3"/>
        <v>-830</v>
      </c>
      <c r="BC30" s="132">
        <f t="shared" si="3"/>
        <v>-350</v>
      </c>
      <c r="BD30" s="132">
        <f t="shared" si="3"/>
        <v>794</v>
      </c>
      <c r="BE30" s="132">
        <v>784</v>
      </c>
      <c r="BF30" s="132">
        <v>357</v>
      </c>
      <c r="BG30" s="132">
        <v>162</v>
      </c>
      <c r="BH30" s="132">
        <v>781</v>
      </c>
      <c r="BI30" s="132">
        <v>529</v>
      </c>
      <c r="BJ30" s="132">
        <f>BJ28-BJ29</f>
        <v>-366</v>
      </c>
      <c r="BK30" s="132">
        <f>BK28-BK29</f>
        <v>-95</v>
      </c>
      <c r="BL30" s="132">
        <f>BL28-BL29</f>
        <v>1</v>
      </c>
      <c r="BM30" s="132">
        <f>BM28-BM29</f>
        <v>-114</v>
      </c>
      <c r="BN30" s="132">
        <f>BN28-BN29</f>
        <v>0</v>
      </c>
    </row>
    <row r="32" spans="1:66" x14ac:dyDescent="0.2">
      <c r="A32" s="27"/>
      <c r="B32" s="27"/>
      <c r="C32" s="27"/>
      <c r="D32" s="27"/>
      <c r="E32" s="27"/>
      <c r="F32" s="27"/>
      <c r="G32" s="27"/>
    </row>
    <row r="33" spans="1:48" ht="15.75" customHeight="1" x14ac:dyDescent="0.2">
      <c r="A33" s="27"/>
      <c r="B33" s="27"/>
      <c r="C33" s="27"/>
      <c r="D33" s="27"/>
      <c r="E33" s="27"/>
      <c r="F33" s="27"/>
      <c r="G33" s="27"/>
    </row>
    <row r="34" spans="1:48" ht="15.75" customHeight="1" x14ac:dyDescent="0.2">
      <c r="A34" s="27"/>
      <c r="B34" s="27"/>
      <c r="C34" s="27"/>
      <c r="D34" s="27"/>
      <c r="E34" s="27"/>
      <c r="F34" s="27"/>
      <c r="G34" s="27"/>
      <c r="H34" s="7"/>
      <c r="I34" s="27"/>
      <c r="J34" s="621"/>
      <c r="K34" s="621"/>
    </row>
    <row r="35" spans="1:48" x14ac:dyDescent="0.2">
      <c r="A35" s="27"/>
      <c r="B35" s="27"/>
      <c r="C35" s="27"/>
      <c r="D35" s="27"/>
      <c r="E35" s="27"/>
      <c r="F35" s="27"/>
      <c r="G35" s="27"/>
      <c r="H35" s="7"/>
      <c r="I35" s="27"/>
      <c r="J35" s="621"/>
      <c r="K35" s="621"/>
      <c r="AT35" s="30"/>
      <c r="AU35" s="30"/>
      <c r="AV35" s="30"/>
    </row>
    <row r="36" spans="1:48" x14ac:dyDescent="0.2">
      <c r="A36" s="27"/>
      <c r="B36" s="27"/>
      <c r="C36" s="27"/>
      <c r="D36" s="27"/>
      <c r="E36" s="27"/>
      <c r="F36" s="27"/>
      <c r="G36" s="27"/>
      <c r="H36" s="7"/>
      <c r="I36" s="27"/>
      <c r="J36" s="621"/>
      <c r="K36" s="621"/>
      <c r="AT36" s="30"/>
      <c r="AU36" s="30"/>
      <c r="AV36" s="30"/>
    </row>
    <row r="37" spans="1:48" x14ac:dyDescent="0.2">
      <c r="A37" s="27"/>
      <c r="B37" s="27"/>
      <c r="C37" s="27"/>
      <c r="D37" s="27"/>
      <c r="E37" s="27"/>
      <c r="F37" s="27"/>
      <c r="G37" s="27"/>
      <c r="H37" s="7"/>
      <c r="I37" s="27"/>
      <c r="J37" s="621"/>
      <c r="K37" s="621"/>
    </row>
    <row r="38" spans="1:48" x14ac:dyDescent="0.2">
      <c r="A38" s="27"/>
      <c r="B38" s="27"/>
      <c r="C38" s="27"/>
      <c r="D38" s="27"/>
      <c r="E38" s="27"/>
      <c r="F38" s="27"/>
      <c r="G38" s="27"/>
      <c r="H38" s="7"/>
      <c r="I38" s="27"/>
      <c r="J38" s="621"/>
      <c r="K38" s="621"/>
    </row>
    <row r="39" spans="1:48" x14ac:dyDescent="0.2">
      <c r="A39" s="27"/>
      <c r="B39" s="27"/>
      <c r="C39" s="27"/>
      <c r="D39" s="27"/>
      <c r="E39" s="27"/>
      <c r="F39" s="27"/>
      <c r="G39" s="27"/>
      <c r="H39" s="7"/>
      <c r="I39" s="27"/>
      <c r="J39" s="621"/>
      <c r="K39" s="621"/>
    </row>
    <row r="40" spans="1:48" x14ac:dyDescent="0.2">
      <c r="A40" s="27"/>
      <c r="B40" s="27"/>
      <c r="C40" s="27"/>
      <c r="D40" s="27"/>
      <c r="E40" s="27"/>
      <c r="F40" s="27"/>
      <c r="G40" s="27"/>
      <c r="H40" s="7"/>
      <c r="I40" s="7"/>
    </row>
    <row r="41" spans="1:48" x14ac:dyDescent="0.2">
      <c r="A41" s="27"/>
      <c r="B41" s="27"/>
      <c r="C41" s="27"/>
      <c r="D41" s="27"/>
      <c r="E41" s="27"/>
      <c r="F41" s="27"/>
      <c r="G41" s="27"/>
    </row>
    <row r="42" spans="1:48" x14ac:dyDescent="0.2">
      <c r="A42" s="27"/>
      <c r="B42" s="27"/>
      <c r="C42" s="27"/>
      <c r="D42" s="27"/>
      <c r="E42" s="27"/>
      <c r="F42" s="27"/>
      <c r="G42" s="27"/>
    </row>
    <row r="43" spans="1:48" x14ac:dyDescent="0.2">
      <c r="A43" s="27"/>
      <c r="B43" s="27"/>
      <c r="C43" s="27"/>
      <c r="D43" s="27"/>
      <c r="E43" s="27"/>
      <c r="F43" s="27"/>
      <c r="G43" s="27"/>
    </row>
    <row r="44" spans="1:48" x14ac:dyDescent="0.2">
      <c r="A44" s="27"/>
      <c r="B44" s="27"/>
      <c r="C44" s="27"/>
      <c r="D44" s="27"/>
      <c r="E44" s="27"/>
      <c r="F44" s="27"/>
      <c r="G44" s="27"/>
    </row>
    <row r="45" spans="1:48" x14ac:dyDescent="0.2">
      <c r="A45" s="27"/>
      <c r="B45" s="27"/>
      <c r="C45" s="27"/>
      <c r="D45" s="27"/>
      <c r="E45" s="27"/>
      <c r="F45" s="27"/>
      <c r="G45" s="27"/>
    </row>
    <row r="46" spans="1:48" x14ac:dyDescent="0.2">
      <c r="A46" s="27"/>
      <c r="B46" s="27"/>
      <c r="C46" s="27"/>
      <c r="D46" s="27"/>
      <c r="E46" s="27"/>
      <c r="F46" s="27"/>
      <c r="G46" s="27"/>
    </row>
    <row r="47" spans="1:48" x14ac:dyDescent="0.2">
      <c r="A47" s="27"/>
      <c r="B47" s="27"/>
      <c r="C47" s="27"/>
      <c r="D47" s="27"/>
      <c r="E47" s="27"/>
      <c r="F47" s="27"/>
      <c r="G47" s="27"/>
    </row>
    <row r="48" spans="1:48" x14ac:dyDescent="0.2">
      <c r="A48" s="27"/>
      <c r="B48" s="27"/>
      <c r="C48" s="27"/>
      <c r="D48" s="27"/>
      <c r="E48" s="27"/>
      <c r="F48" s="27"/>
      <c r="G48" s="27"/>
    </row>
    <row r="49" spans="1:15" x14ac:dyDescent="0.2">
      <c r="A49" s="27"/>
      <c r="B49" s="27"/>
      <c r="C49" s="27"/>
      <c r="D49" s="27"/>
      <c r="E49" s="27"/>
      <c r="F49" s="27"/>
      <c r="G49" s="27"/>
    </row>
    <row r="50" spans="1:15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1:15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5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 x14ac:dyDescent="0.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1:15" x14ac:dyDescent="0.2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5" x14ac:dyDescent="0.2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</row>
    <row r="59" spans="1:15" x14ac:dyDescent="0.2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</row>
    <row r="60" spans="1:15" x14ac:dyDescent="0.2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</row>
    <row r="61" spans="1:15" x14ac:dyDescent="0.2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</row>
    <row r="62" spans="1:15" x14ac:dyDescent="0.2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</row>
    <row r="63" spans="1:15" x14ac:dyDescent="0.2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</row>
    <row r="64" spans="1:15" x14ac:dyDescent="0.2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</row>
    <row r="65" spans="1:128" x14ac:dyDescent="0.2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</row>
    <row r="66" spans="1:128" x14ac:dyDescent="0.2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</row>
    <row r="67" spans="1:128" x14ac:dyDescent="0.2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68" spans="1:128" x14ac:dyDescent="0.2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</row>
    <row r="69" spans="1:128" x14ac:dyDescent="0.2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</row>
    <row r="70" spans="1:128" x14ac:dyDescent="0.2">
      <c r="A70" s="27"/>
      <c r="B70" s="27"/>
      <c r="C70" s="27"/>
      <c r="D70" s="27"/>
      <c r="E70" s="27"/>
      <c r="F70" s="21"/>
      <c r="H70" s="627"/>
    </row>
    <row r="71" spans="1:128" ht="16.5" x14ac:dyDescent="0.25">
      <c r="A71" s="5"/>
      <c r="B71" s="8"/>
      <c r="C71" s="8"/>
    </row>
    <row r="72" spans="1:128" ht="13.5" thickBot="1" x14ac:dyDescent="0.25">
      <c r="H72" s="229"/>
      <c r="I72" s="229"/>
    </row>
    <row r="73" spans="1:128" ht="30.75" customHeight="1" thickBot="1" x14ac:dyDescent="0.3">
      <c r="A73" s="610" t="s">
        <v>24</v>
      </c>
      <c r="B73" s="611" t="s">
        <v>557</v>
      </c>
      <c r="C73" s="612" t="s">
        <v>558</v>
      </c>
      <c r="D73" s="100"/>
      <c r="E73" s="100"/>
      <c r="H73" s="229"/>
      <c r="I73" s="229"/>
    </row>
    <row r="74" spans="1:128" ht="13.5" customHeight="1" x14ac:dyDescent="0.25">
      <c r="A74" s="613" t="s">
        <v>169</v>
      </c>
      <c r="B74" s="619">
        <v>4367.04</v>
      </c>
      <c r="C74" s="618">
        <v>4060.3</v>
      </c>
      <c r="D74" s="100"/>
      <c r="E74" s="102"/>
      <c r="F74" s="103"/>
      <c r="G74" s="104"/>
      <c r="H74" s="229"/>
      <c r="I74" s="622"/>
      <c r="J74" s="105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3"/>
      <c r="DF74" s="103"/>
      <c r="DG74" s="103"/>
      <c r="DH74" s="103"/>
      <c r="DI74" s="103"/>
      <c r="DJ74" s="103"/>
      <c r="DK74" s="103"/>
      <c r="DL74" s="103"/>
      <c r="DM74" s="103"/>
      <c r="DN74" s="103"/>
      <c r="DO74" s="103"/>
      <c r="DP74" s="103"/>
      <c r="DQ74" s="103"/>
      <c r="DR74" s="103"/>
      <c r="DS74" s="103"/>
      <c r="DT74" s="103"/>
      <c r="DU74" s="103"/>
      <c r="DV74" s="103"/>
      <c r="DW74" s="103"/>
      <c r="DX74" s="103"/>
    </row>
    <row r="75" spans="1:128" s="103" customFormat="1" ht="15.75" x14ac:dyDescent="0.25">
      <c r="A75" s="614" t="s">
        <v>51</v>
      </c>
      <c r="B75" s="616">
        <v>4786.7299999999996</v>
      </c>
      <c r="C75" s="616">
        <v>4522.8500000000004</v>
      </c>
      <c r="D75" s="100"/>
      <c r="E75" s="106"/>
      <c r="G75" s="104"/>
      <c r="H75" s="229"/>
      <c r="I75" s="622"/>
      <c r="J75" s="105"/>
    </row>
    <row r="76" spans="1:128" s="103" customFormat="1" ht="16.5" customHeight="1" x14ac:dyDescent="0.25">
      <c r="A76" s="614" t="s">
        <v>90</v>
      </c>
      <c r="B76" s="616">
        <v>5869.49</v>
      </c>
      <c r="C76" s="616">
        <v>5378.9</v>
      </c>
      <c r="D76" s="100"/>
      <c r="E76" s="102"/>
      <c r="G76" s="104"/>
      <c r="H76" s="229"/>
      <c r="I76" s="622"/>
      <c r="J76" s="105"/>
    </row>
    <row r="77" spans="1:128" s="103" customFormat="1" ht="15.75" x14ac:dyDescent="0.25">
      <c r="A77" s="615" t="s">
        <v>175</v>
      </c>
      <c r="B77" s="617">
        <v>6107.58</v>
      </c>
      <c r="C77" s="617">
        <v>6052.97</v>
      </c>
      <c r="D77" s="100"/>
      <c r="E77" s="102"/>
      <c r="F77" s="107"/>
      <c r="G77" s="108"/>
      <c r="H77" s="229"/>
      <c r="I77" s="623"/>
      <c r="J77" s="109"/>
    </row>
    <row r="78" spans="1:128" s="103" customFormat="1" ht="15.75" x14ac:dyDescent="0.25">
      <c r="A78" s="614" t="s">
        <v>176</v>
      </c>
      <c r="B78" s="616">
        <v>6239.78</v>
      </c>
      <c r="C78" s="616">
        <v>6462.52</v>
      </c>
      <c r="D78" s="100"/>
      <c r="E78" s="102"/>
      <c r="F78" s="107"/>
      <c r="G78" s="108"/>
      <c r="H78" s="229"/>
      <c r="I78" s="623"/>
      <c r="J78" s="109"/>
    </row>
    <row r="79" spans="1:128" s="103" customFormat="1" ht="15.75" x14ac:dyDescent="0.25">
      <c r="A79" s="614" t="s">
        <v>1</v>
      </c>
      <c r="B79" s="616">
        <v>6702.18</v>
      </c>
      <c r="C79" s="616">
        <v>6343.54</v>
      </c>
      <c r="D79" s="100"/>
      <c r="E79" s="102"/>
      <c r="F79" s="107"/>
      <c r="G79" s="108"/>
      <c r="H79" s="229"/>
      <c r="I79" s="623"/>
      <c r="J79" s="109"/>
    </row>
    <row r="80" spans="1:128" s="103" customFormat="1" ht="15.75" x14ac:dyDescent="0.25">
      <c r="A80" s="614" t="s">
        <v>0</v>
      </c>
      <c r="B80" s="616">
        <v>7520.75</v>
      </c>
      <c r="C80" s="616">
        <v>6872.26</v>
      </c>
      <c r="D80" s="100"/>
      <c r="E80" s="102"/>
      <c r="F80" s="3"/>
      <c r="G80" s="113"/>
      <c r="H80" s="229"/>
      <c r="I80" s="624"/>
      <c r="J80" s="114"/>
      <c r="K80" s="115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</row>
    <row r="81" spans="1:128" ht="15.75" hidden="1" x14ac:dyDescent="0.25">
      <c r="A81" s="615"/>
      <c r="B81" s="617"/>
      <c r="C81" s="617"/>
      <c r="D81" s="100"/>
      <c r="E81" s="110"/>
      <c r="F81" s="111"/>
      <c r="G81" s="3"/>
      <c r="H81" s="229"/>
      <c r="I81" s="625"/>
      <c r="J81" s="112"/>
    </row>
    <row r="82" spans="1:128" ht="16.5" thickBot="1" x14ac:dyDescent="0.3">
      <c r="A82" s="614" t="s">
        <v>170</v>
      </c>
      <c r="B82" s="616">
        <v>10483.790000000001</v>
      </c>
      <c r="C82" s="616">
        <v>10003.700000000001</v>
      </c>
      <c r="D82" s="100"/>
      <c r="E82" s="102"/>
      <c r="F82" s="116"/>
      <c r="G82" s="117"/>
      <c r="H82" s="229"/>
      <c r="I82" s="626"/>
      <c r="J82" s="118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19"/>
      <c r="BI82" s="119"/>
      <c r="BJ82" s="119"/>
      <c r="BK82" s="119"/>
      <c r="BL82" s="119"/>
      <c r="BM82" s="119"/>
      <c r="BN82" s="119"/>
      <c r="BO82" s="119"/>
      <c r="BP82" s="119"/>
      <c r="BQ82" s="119"/>
      <c r="BR82" s="119"/>
      <c r="BS82" s="119"/>
      <c r="BT82" s="119"/>
      <c r="BU82" s="119"/>
      <c r="BV82" s="119"/>
      <c r="BW82" s="119"/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19"/>
      <c r="CL82" s="119"/>
      <c r="CM82" s="119"/>
      <c r="CN82" s="119"/>
      <c r="CO82" s="119"/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19"/>
      <c r="DB82" s="119"/>
      <c r="DC82" s="119"/>
      <c r="DD82" s="119"/>
      <c r="DE82" s="119"/>
      <c r="DF82" s="119"/>
      <c r="DG82" s="119"/>
      <c r="DH82" s="119"/>
      <c r="DI82" s="119"/>
      <c r="DJ82" s="119"/>
      <c r="DK82" s="119"/>
      <c r="DL82" s="119"/>
      <c r="DM82" s="119"/>
      <c r="DN82" s="119"/>
      <c r="DO82" s="119"/>
      <c r="DP82" s="119"/>
      <c r="DQ82" s="119"/>
      <c r="DR82" s="119"/>
      <c r="DS82" s="119"/>
      <c r="DT82" s="119"/>
      <c r="DU82" s="119"/>
      <c r="DV82" s="119"/>
      <c r="DW82" s="119"/>
      <c r="DX82" s="119"/>
    </row>
    <row r="83" spans="1:128" s="119" customFormat="1" ht="15.75" hidden="1" thickBot="1" x14ac:dyDescent="0.3">
      <c r="A83" s="137"/>
      <c r="B83" s="138"/>
      <c r="C83" s="137"/>
      <c r="D83" s="100"/>
      <c r="E83" s="100"/>
      <c r="F83" s="57"/>
      <c r="G83" s="101"/>
      <c r="H83" s="229"/>
      <c r="I83" s="229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</row>
    <row r="84" spans="1:128" x14ac:dyDescent="0.2">
      <c r="A84" s="628"/>
      <c r="B84" s="629"/>
      <c r="C84" s="630"/>
      <c r="E84" s="3"/>
      <c r="F84" s="3"/>
      <c r="H84" s="229"/>
      <c r="I84" s="229"/>
    </row>
    <row r="85" spans="1:128" ht="29.25" customHeight="1" x14ac:dyDescent="0.2">
      <c r="A85" s="3"/>
      <c r="B85" s="3"/>
      <c r="C85" s="3"/>
      <c r="E85" s="3"/>
      <c r="G85" s="3"/>
      <c r="H85" s="229"/>
      <c r="I85" s="229"/>
    </row>
    <row r="86" spans="1:128" ht="31.5" customHeight="1" x14ac:dyDescent="0.2">
      <c r="A86" s="3"/>
      <c r="B86" s="3"/>
      <c r="C86" s="3"/>
      <c r="D86" s="3"/>
      <c r="E86" s="3"/>
      <c r="F86" s="3"/>
      <c r="G86" s="3"/>
      <c r="H86" s="229"/>
      <c r="I86" s="229"/>
    </row>
    <row r="87" spans="1:128" x14ac:dyDescent="0.2">
      <c r="A87" s="3"/>
      <c r="B87" s="3"/>
      <c r="C87" s="3"/>
      <c r="D87" s="3"/>
      <c r="E87" s="3"/>
      <c r="F87" s="3"/>
      <c r="G87" s="3"/>
      <c r="H87" s="229"/>
      <c r="I87" s="229"/>
    </row>
    <row r="88" spans="1:128" x14ac:dyDescent="0.2">
      <c r="A88" s="3"/>
      <c r="B88" s="3"/>
      <c r="C88" s="3"/>
      <c r="D88" s="3"/>
      <c r="E88" s="3"/>
      <c r="F88" s="3"/>
      <c r="G88" s="3"/>
      <c r="H88" s="229"/>
      <c r="I88" s="229"/>
    </row>
    <row r="89" spans="1:128" x14ac:dyDescent="0.2">
      <c r="A89" s="3"/>
      <c r="B89" s="3"/>
      <c r="C89" s="3"/>
      <c r="D89" s="3"/>
      <c r="E89" s="3"/>
      <c r="F89" s="3"/>
      <c r="G89" s="3"/>
      <c r="H89" s="229"/>
      <c r="I89" s="229"/>
    </row>
    <row r="90" spans="1:128" x14ac:dyDescent="0.2">
      <c r="A90" s="3"/>
      <c r="B90" s="3"/>
      <c r="C90" s="3"/>
      <c r="D90" s="3"/>
      <c r="E90" s="3"/>
      <c r="F90" s="3"/>
      <c r="G90" s="3"/>
      <c r="H90" s="229"/>
      <c r="I90" s="229"/>
    </row>
    <row r="91" spans="1:128" x14ac:dyDescent="0.2">
      <c r="A91" s="3"/>
      <c r="B91" s="3"/>
      <c r="C91" s="3"/>
      <c r="D91" s="3"/>
      <c r="E91" s="3"/>
      <c r="F91" s="3"/>
      <c r="G91" s="3"/>
      <c r="H91" s="229"/>
      <c r="I91" s="229"/>
    </row>
    <row r="92" spans="1:128" x14ac:dyDescent="0.2">
      <c r="A92" s="3"/>
      <c r="B92" s="3"/>
      <c r="C92" s="3"/>
      <c r="D92" s="3"/>
      <c r="E92" s="3"/>
      <c r="F92" s="3"/>
      <c r="G92" s="3"/>
      <c r="H92" s="229"/>
      <c r="I92" s="229"/>
    </row>
    <row r="93" spans="1:128" x14ac:dyDescent="0.2">
      <c r="A93" s="3"/>
      <c r="B93" s="3"/>
      <c r="C93" s="3"/>
      <c r="D93" s="3"/>
      <c r="E93" s="3"/>
      <c r="F93" s="3"/>
      <c r="G93" s="3"/>
      <c r="H93" s="229"/>
      <c r="I93" s="229"/>
    </row>
    <row r="94" spans="1:128" x14ac:dyDescent="0.2">
      <c r="A94" s="3"/>
      <c r="B94" s="3"/>
      <c r="C94" s="3"/>
      <c r="D94" s="3"/>
      <c r="E94" s="3"/>
      <c r="F94" s="3"/>
      <c r="G94" s="3"/>
      <c r="H94" s="229"/>
      <c r="I94" s="229"/>
    </row>
    <row r="95" spans="1:128" x14ac:dyDescent="0.2">
      <c r="A95" s="3"/>
      <c r="B95" s="3"/>
      <c r="C95" s="3"/>
      <c r="D95" s="3"/>
      <c r="E95" s="3"/>
      <c r="F95" s="3"/>
      <c r="G95" s="3"/>
      <c r="H95" s="229"/>
      <c r="I95" s="229"/>
    </row>
    <row r="96" spans="1:128" x14ac:dyDescent="0.2">
      <c r="A96" s="3"/>
      <c r="B96" s="3"/>
      <c r="C96" s="3"/>
      <c r="D96" s="3"/>
      <c r="E96" s="3"/>
      <c r="F96" s="3"/>
      <c r="G96" s="3"/>
      <c r="H96" s="229"/>
      <c r="I96" s="229"/>
    </row>
    <row r="97" spans="1:19" x14ac:dyDescent="0.2">
      <c r="A97" s="3"/>
      <c r="B97" s="3"/>
      <c r="C97" s="3"/>
      <c r="D97" s="3"/>
      <c r="E97" s="3"/>
      <c r="F97" s="3"/>
      <c r="G97" s="3"/>
      <c r="H97" s="229"/>
      <c r="I97" s="229"/>
    </row>
    <row r="98" spans="1:19" x14ac:dyDescent="0.2">
      <c r="A98" s="3"/>
      <c r="B98" s="3"/>
      <c r="C98" s="3"/>
      <c r="D98" s="3"/>
      <c r="E98" s="3"/>
      <c r="F98" s="3"/>
      <c r="G98" s="3"/>
      <c r="H98" s="229"/>
      <c r="I98" s="229"/>
    </row>
    <row r="99" spans="1:19" x14ac:dyDescent="0.2">
      <c r="A99" s="3"/>
      <c r="B99" s="3"/>
      <c r="C99" s="3"/>
      <c r="D99" s="3"/>
      <c r="E99" s="3"/>
      <c r="F99" s="3"/>
      <c r="G99" s="3"/>
    </row>
    <row r="100" spans="1:19" x14ac:dyDescent="0.2">
      <c r="A100" s="3"/>
      <c r="B100" s="3"/>
      <c r="C100" s="56"/>
      <c r="D100" s="3"/>
      <c r="E100" s="3"/>
      <c r="F100" s="3"/>
      <c r="G100" s="3"/>
    </row>
    <row r="101" spans="1:19" ht="13.5" thickBot="1" x14ac:dyDescent="0.25">
      <c r="A101" s="3"/>
      <c r="B101" s="3"/>
      <c r="C101" s="3"/>
      <c r="D101" s="3"/>
      <c r="E101" s="3"/>
      <c r="F101" s="3"/>
      <c r="G101" s="3"/>
    </row>
    <row r="102" spans="1:19" ht="16.5" customHeight="1" thickBot="1" x14ac:dyDescent="0.25">
      <c r="A102" s="857"/>
      <c r="B102" s="859" t="s">
        <v>5</v>
      </c>
      <c r="C102" s="860"/>
      <c r="D102" s="861"/>
      <c r="E102" s="859" t="s">
        <v>6</v>
      </c>
      <c r="F102" s="860"/>
      <c r="G102" s="861"/>
      <c r="H102" s="854" t="s">
        <v>8</v>
      </c>
      <c r="I102" s="855"/>
      <c r="J102" s="856"/>
      <c r="K102" s="854" t="s">
        <v>7</v>
      </c>
      <c r="L102" s="855"/>
      <c r="M102" s="856"/>
      <c r="N102" s="854" t="s">
        <v>107</v>
      </c>
      <c r="O102" s="855"/>
      <c r="P102" s="856"/>
      <c r="Q102" s="854" t="s">
        <v>108</v>
      </c>
      <c r="R102" s="855"/>
      <c r="S102" s="856"/>
    </row>
    <row r="103" spans="1:19" ht="16.5" thickBot="1" x14ac:dyDescent="0.3">
      <c r="A103" s="858"/>
      <c r="B103" s="502">
        <v>2017</v>
      </c>
      <c r="C103" s="503">
        <v>2018</v>
      </c>
      <c r="D103" s="504">
        <v>2019</v>
      </c>
      <c r="E103" s="502">
        <v>2017</v>
      </c>
      <c r="F103" s="503">
        <v>2018</v>
      </c>
      <c r="G103" s="504">
        <v>2019</v>
      </c>
      <c r="H103" s="502">
        <v>2017</v>
      </c>
      <c r="I103" s="503">
        <v>2018</v>
      </c>
      <c r="J103" s="504">
        <v>2019</v>
      </c>
      <c r="K103" s="502">
        <v>2017</v>
      </c>
      <c r="L103" s="503">
        <v>2018</v>
      </c>
      <c r="M103" s="504">
        <v>2019</v>
      </c>
      <c r="N103" s="502">
        <v>2017</v>
      </c>
      <c r="O103" s="503">
        <v>2018</v>
      </c>
      <c r="P103" s="504">
        <v>2019</v>
      </c>
      <c r="Q103" s="502">
        <v>2017</v>
      </c>
      <c r="R103" s="503">
        <v>2018</v>
      </c>
      <c r="S103" s="504">
        <v>2019</v>
      </c>
    </row>
    <row r="104" spans="1:19" ht="16.5" x14ac:dyDescent="0.25">
      <c r="A104" s="505" t="s">
        <v>9</v>
      </c>
      <c r="B104" s="511">
        <v>5736.99</v>
      </c>
      <c r="C104" s="512">
        <v>7079.88</v>
      </c>
      <c r="D104" s="509">
        <v>5931.58</v>
      </c>
      <c r="E104" s="513">
        <v>9980.7199999999993</v>
      </c>
      <c r="F104" s="509">
        <v>12876.03</v>
      </c>
      <c r="G104" s="514">
        <v>11451.94</v>
      </c>
      <c r="H104" s="511">
        <v>971.76</v>
      </c>
      <c r="I104" s="512">
        <v>991.6</v>
      </c>
      <c r="J104" s="509">
        <v>806.77</v>
      </c>
      <c r="K104" s="515">
        <v>748</v>
      </c>
      <c r="L104" s="516">
        <v>1094.45</v>
      </c>
      <c r="M104" s="509">
        <v>1331.18</v>
      </c>
      <c r="N104" s="515">
        <v>1192.6199999999999</v>
      </c>
      <c r="O104" s="516">
        <v>1331.67</v>
      </c>
      <c r="P104" s="509">
        <v>1291.75</v>
      </c>
      <c r="Q104" s="515">
        <v>16.809999999999999</v>
      </c>
      <c r="R104" s="516">
        <v>17.170000000000002</v>
      </c>
      <c r="S104" s="509">
        <v>15.61</v>
      </c>
    </row>
    <row r="105" spans="1:19" ht="16.5" x14ac:dyDescent="0.25">
      <c r="A105" s="506" t="s">
        <v>10</v>
      </c>
      <c r="B105" s="517">
        <v>5941.1</v>
      </c>
      <c r="C105" s="518">
        <v>7001.33</v>
      </c>
      <c r="D105" s="510">
        <v>6277.77</v>
      </c>
      <c r="E105" s="519">
        <v>10615.53</v>
      </c>
      <c r="F105" s="510">
        <v>13572.75</v>
      </c>
      <c r="G105" s="520">
        <v>12646.5</v>
      </c>
      <c r="H105" s="517">
        <v>1007.35</v>
      </c>
      <c r="I105" s="518">
        <v>988.25</v>
      </c>
      <c r="J105" s="510">
        <v>817.9</v>
      </c>
      <c r="K105" s="521">
        <v>774.9</v>
      </c>
      <c r="L105" s="522">
        <v>1022.45</v>
      </c>
      <c r="M105" s="510">
        <v>1443.15</v>
      </c>
      <c r="N105" s="521">
        <v>1234.33</v>
      </c>
      <c r="O105" s="522">
        <v>1331.53</v>
      </c>
      <c r="P105" s="510">
        <v>1320.0650000000001</v>
      </c>
      <c r="Q105" s="521">
        <v>17.86</v>
      </c>
      <c r="R105" s="522">
        <v>16.66</v>
      </c>
      <c r="S105" s="510">
        <v>15.806250000000002</v>
      </c>
    </row>
    <row r="106" spans="1:19" ht="16.5" x14ac:dyDescent="0.25">
      <c r="A106" s="506" t="s">
        <v>11</v>
      </c>
      <c r="B106" s="517">
        <v>5821.09</v>
      </c>
      <c r="C106" s="518">
        <v>6795.25</v>
      </c>
      <c r="D106" s="510">
        <v>6450.3119047619048</v>
      </c>
      <c r="E106" s="519">
        <v>10225.65</v>
      </c>
      <c r="F106" s="510">
        <v>13399.76</v>
      </c>
      <c r="G106" s="520">
        <v>13056.307142857142</v>
      </c>
      <c r="H106" s="517">
        <v>962.26</v>
      </c>
      <c r="I106" s="518">
        <v>954.57</v>
      </c>
      <c r="J106" s="510">
        <v>843.4</v>
      </c>
      <c r="K106" s="521">
        <v>776.3</v>
      </c>
      <c r="L106" s="522">
        <v>987.33</v>
      </c>
      <c r="M106" s="510">
        <v>1530.71</v>
      </c>
      <c r="N106" s="521">
        <v>1231.07</v>
      </c>
      <c r="O106" s="522">
        <v>1324.66</v>
      </c>
      <c r="P106" s="510">
        <v>1300.8699999999999</v>
      </c>
      <c r="Q106" s="521">
        <v>16.88</v>
      </c>
      <c r="R106" s="522">
        <v>16.47</v>
      </c>
      <c r="S106" s="510">
        <v>15.32</v>
      </c>
    </row>
    <row r="107" spans="1:19" ht="16.5" x14ac:dyDescent="0.25">
      <c r="A107" s="506" t="s">
        <v>12</v>
      </c>
      <c r="B107" s="517">
        <v>5697.37</v>
      </c>
      <c r="C107" s="518">
        <v>6838.07</v>
      </c>
      <c r="D107" s="510">
        <v>6444.5</v>
      </c>
      <c r="E107" s="519">
        <v>9664.86</v>
      </c>
      <c r="F107" s="510">
        <v>13930.75</v>
      </c>
      <c r="G107" s="520">
        <v>12815.125</v>
      </c>
      <c r="H107" s="517">
        <v>959.89</v>
      </c>
      <c r="I107" s="518">
        <v>924.16</v>
      </c>
      <c r="J107" s="510">
        <v>886.3</v>
      </c>
      <c r="K107" s="521">
        <v>799.67</v>
      </c>
      <c r="L107" s="522">
        <v>970.55</v>
      </c>
      <c r="M107" s="510">
        <v>1389.3</v>
      </c>
      <c r="N107" s="521">
        <v>1265.6300000000001</v>
      </c>
      <c r="O107" s="522">
        <v>1335.34</v>
      </c>
      <c r="P107" s="510">
        <v>1286.4449999999999</v>
      </c>
      <c r="Q107" s="521">
        <v>18</v>
      </c>
      <c r="R107" s="522">
        <v>16.600000000000001</v>
      </c>
      <c r="S107" s="510">
        <v>15.042000000000002</v>
      </c>
    </row>
    <row r="108" spans="1:19" ht="16.5" x14ac:dyDescent="0.25">
      <c r="A108" s="506" t="s">
        <v>13</v>
      </c>
      <c r="B108" s="517">
        <v>5591.11</v>
      </c>
      <c r="C108" s="518">
        <v>6821.3</v>
      </c>
      <c r="D108" s="510">
        <v>6027.7049999999999</v>
      </c>
      <c r="E108" s="519">
        <v>9150.9599999999991</v>
      </c>
      <c r="F108" s="510">
        <v>14351.67</v>
      </c>
      <c r="G108" s="520">
        <v>11995.116666666667</v>
      </c>
      <c r="H108" s="517">
        <v>929.71</v>
      </c>
      <c r="I108" s="518">
        <v>904.29</v>
      </c>
      <c r="J108" s="510">
        <v>832.33333333333337</v>
      </c>
      <c r="K108" s="521">
        <v>792.43</v>
      </c>
      <c r="L108" s="522">
        <v>980.3</v>
      </c>
      <c r="M108" s="510">
        <v>1330.2380952380952</v>
      </c>
      <c r="N108" s="521">
        <v>1245</v>
      </c>
      <c r="O108" s="522">
        <v>1303.03</v>
      </c>
      <c r="P108" s="510">
        <v>1283.9476190476191</v>
      </c>
      <c r="Q108" s="521">
        <v>16.760000000000002</v>
      </c>
      <c r="R108" s="522">
        <v>16.47</v>
      </c>
      <c r="S108" s="510">
        <v>14.62547619047619</v>
      </c>
    </row>
    <row r="109" spans="1:19" ht="16.5" x14ac:dyDescent="0.25">
      <c r="A109" s="506" t="s">
        <v>14</v>
      </c>
      <c r="B109" s="523">
        <v>5699.08</v>
      </c>
      <c r="C109" s="518">
        <v>6954.17</v>
      </c>
      <c r="D109" s="510">
        <v>6166.6386507936504</v>
      </c>
      <c r="E109" s="524">
        <v>8927.6200000000008</v>
      </c>
      <c r="F109" s="510">
        <v>15107.03</v>
      </c>
      <c r="G109" s="520">
        <v>12322.039801587302</v>
      </c>
      <c r="H109" s="523">
        <v>930.73</v>
      </c>
      <c r="I109" s="518">
        <v>884.9</v>
      </c>
      <c r="J109" s="510">
        <v>832.48388888888883</v>
      </c>
      <c r="K109" s="525">
        <v>864.64</v>
      </c>
      <c r="L109" s="522">
        <v>985.05</v>
      </c>
      <c r="M109" s="510">
        <v>1411.4046825396827</v>
      </c>
      <c r="N109" s="525">
        <v>1260.22</v>
      </c>
      <c r="O109" s="522">
        <v>1281.57</v>
      </c>
      <c r="P109" s="510">
        <v>1307.0196031746032</v>
      </c>
      <c r="Q109" s="525">
        <v>16.95</v>
      </c>
      <c r="R109" s="522">
        <v>16.52</v>
      </c>
      <c r="S109" s="510">
        <v>15.233954365079365</v>
      </c>
    </row>
    <row r="110" spans="1:19" ht="16.5" x14ac:dyDescent="0.25">
      <c r="A110" s="506" t="s">
        <v>69</v>
      </c>
      <c r="B110" s="523">
        <v>5978.11</v>
      </c>
      <c r="C110" s="518">
        <v>6247.62</v>
      </c>
      <c r="D110" s="510"/>
      <c r="E110" s="524">
        <v>9478.69</v>
      </c>
      <c r="F110" s="510">
        <v>13767.73</v>
      </c>
      <c r="G110" s="520"/>
      <c r="H110" s="523">
        <v>916.95</v>
      </c>
      <c r="I110" s="518">
        <v>831.84</v>
      </c>
      <c r="J110" s="510"/>
      <c r="K110" s="525">
        <v>860.8</v>
      </c>
      <c r="L110" s="522">
        <v>931.14</v>
      </c>
      <c r="M110" s="510"/>
      <c r="N110" s="525">
        <v>1236.22</v>
      </c>
      <c r="O110" s="522">
        <v>1238.53</v>
      </c>
      <c r="P110" s="510"/>
      <c r="Q110" s="525">
        <v>16.14</v>
      </c>
      <c r="R110" s="522">
        <v>15.71</v>
      </c>
      <c r="S110" s="510"/>
    </row>
    <row r="111" spans="1:19" ht="16.5" x14ac:dyDescent="0.25">
      <c r="A111" s="271" t="s">
        <v>74</v>
      </c>
      <c r="B111" s="526">
        <v>6477.68</v>
      </c>
      <c r="C111" s="518">
        <v>6039.26</v>
      </c>
      <c r="D111" s="510"/>
      <c r="E111" s="527">
        <v>10848.52</v>
      </c>
      <c r="F111" s="510">
        <v>13429.2</v>
      </c>
      <c r="G111" s="520"/>
      <c r="H111" s="526">
        <v>972.67</v>
      </c>
      <c r="I111" s="518">
        <v>805.11</v>
      </c>
      <c r="J111" s="510"/>
      <c r="K111" s="528">
        <v>913.1</v>
      </c>
      <c r="L111" s="522">
        <v>918.09</v>
      </c>
      <c r="M111" s="510"/>
      <c r="N111" s="528">
        <v>1282.3</v>
      </c>
      <c r="O111" s="522">
        <v>1201.3</v>
      </c>
      <c r="P111" s="510"/>
      <c r="Q111" s="528">
        <v>16.91</v>
      </c>
      <c r="R111" s="522">
        <v>15.01</v>
      </c>
      <c r="S111" s="510"/>
    </row>
    <row r="112" spans="1:19" ht="16.5" x14ac:dyDescent="0.25">
      <c r="A112" s="271" t="s">
        <v>80</v>
      </c>
      <c r="B112" s="526">
        <v>6582.68</v>
      </c>
      <c r="C112" s="518">
        <v>6019.61</v>
      </c>
      <c r="D112" s="510"/>
      <c r="E112" s="527">
        <v>11230.36</v>
      </c>
      <c r="F112" s="510">
        <v>12523.875</v>
      </c>
      <c r="G112" s="520"/>
      <c r="H112" s="526">
        <v>968.1</v>
      </c>
      <c r="I112" s="518">
        <v>803.98</v>
      </c>
      <c r="J112" s="510"/>
      <c r="K112" s="528">
        <v>935.85</v>
      </c>
      <c r="L112" s="522">
        <v>1012.65</v>
      </c>
      <c r="M112" s="510"/>
      <c r="N112" s="528">
        <v>1314.98</v>
      </c>
      <c r="O112" s="522">
        <v>1198.47</v>
      </c>
      <c r="P112" s="510"/>
      <c r="Q112" s="528">
        <v>17.45</v>
      </c>
      <c r="R112" s="522">
        <v>14.26</v>
      </c>
      <c r="S112" s="510"/>
    </row>
    <row r="113" spans="1:19" ht="16.5" x14ac:dyDescent="0.25">
      <c r="A113" s="271" t="s">
        <v>81</v>
      </c>
      <c r="B113" s="526">
        <v>6796.85</v>
      </c>
      <c r="C113" s="518">
        <v>6215.2306521739129</v>
      </c>
      <c r="D113" s="510"/>
      <c r="E113" s="527">
        <v>11319.66</v>
      </c>
      <c r="F113" s="510">
        <v>12323.151956521739</v>
      </c>
      <c r="G113" s="520"/>
      <c r="H113" s="526">
        <v>921.43</v>
      </c>
      <c r="I113" s="518">
        <v>830.32</v>
      </c>
      <c r="J113" s="510"/>
      <c r="K113" s="528">
        <v>960.52</v>
      </c>
      <c r="L113" s="522">
        <v>1492.18</v>
      </c>
      <c r="M113" s="510"/>
      <c r="N113" s="528">
        <v>1279.51</v>
      </c>
      <c r="O113" s="522">
        <v>1215.3900000000001</v>
      </c>
      <c r="P113" s="510"/>
      <c r="Q113" s="528">
        <v>17.07</v>
      </c>
      <c r="R113" s="522">
        <v>14.58</v>
      </c>
      <c r="S113" s="510"/>
    </row>
    <row r="114" spans="1:19" ht="16.5" x14ac:dyDescent="0.25">
      <c r="A114" s="271" t="s">
        <v>85</v>
      </c>
      <c r="B114" s="526">
        <v>6825.09</v>
      </c>
      <c r="C114" s="518">
        <v>6192.3850000000002</v>
      </c>
      <c r="D114" s="510"/>
      <c r="E114" s="527">
        <v>11989.89</v>
      </c>
      <c r="F114" s="510">
        <v>11249.21</v>
      </c>
      <c r="G114" s="520"/>
      <c r="H114" s="526">
        <v>934</v>
      </c>
      <c r="I114" s="518">
        <v>846.14</v>
      </c>
      <c r="J114" s="510"/>
      <c r="K114" s="528">
        <v>999.8</v>
      </c>
      <c r="L114" s="522">
        <v>1141.2</v>
      </c>
      <c r="M114" s="510"/>
      <c r="N114" s="528">
        <v>1282.28</v>
      </c>
      <c r="O114" s="522">
        <v>1220.95</v>
      </c>
      <c r="P114" s="510"/>
      <c r="Q114" s="528">
        <v>17.010000000000002</v>
      </c>
      <c r="R114" s="522">
        <v>14.37</v>
      </c>
      <c r="S114" s="510"/>
    </row>
    <row r="115" spans="1:19" ht="17.25" thickBot="1" x14ac:dyDescent="0.3">
      <c r="A115" s="507" t="s">
        <v>86</v>
      </c>
      <c r="B115" s="529">
        <v>6800.64</v>
      </c>
      <c r="C115" s="530">
        <v>6093.5152631578949</v>
      </c>
      <c r="D115" s="531"/>
      <c r="E115" s="532">
        <v>11405.66</v>
      </c>
      <c r="F115" s="531">
        <v>10833.291052631579</v>
      </c>
      <c r="G115" s="533"/>
      <c r="H115" s="529">
        <v>906.32</v>
      </c>
      <c r="I115" s="530">
        <v>790.35</v>
      </c>
      <c r="J115" s="531"/>
      <c r="K115" s="534">
        <v>1021.16</v>
      </c>
      <c r="L115" s="535">
        <v>1246.72</v>
      </c>
      <c r="M115" s="531"/>
      <c r="N115" s="534">
        <v>1263.54</v>
      </c>
      <c r="O115" s="535">
        <v>1250.56</v>
      </c>
      <c r="P115" s="531"/>
      <c r="Q115" s="534">
        <v>16.16</v>
      </c>
      <c r="R115" s="535">
        <v>14.7</v>
      </c>
      <c r="S115" s="531"/>
    </row>
    <row r="116" spans="1:19" x14ac:dyDescent="0.2">
      <c r="A116" s="3"/>
      <c r="B116" s="3"/>
      <c r="C116" s="3"/>
      <c r="D116" s="3"/>
      <c r="E116" s="3"/>
      <c r="F116" s="3"/>
      <c r="G116" s="3"/>
    </row>
    <row r="117" spans="1:19" x14ac:dyDescent="0.2">
      <c r="A117" s="3"/>
      <c r="B117" s="3"/>
      <c r="C117" s="3"/>
      <c r="D117" s="3"/>
      <c r="E117" s="3"/>
      <c r="F117" s="3"/>
      <c r="G117" s="3"/>
    </row>
    <row r="118" spans="1:19" x14ac:dyDescent="0.2">
      <c r="A118" s="3"/>
      <c r="B118" s="3"/>
      <c r="C118" s="3"/>
      <c r="D118" s="3"/>
      <c r="E118" s="3"/>
      <c r="F118" s="3"/>
      <c r="G118" s="3"/>
    </row>
    <row r="119" spans="1:19" x14ac:dyDescent="0.2">
      <c r="A119" s="3"/>
      <c r="B119" s="3"/>
      <c r="C119" s="3"/>
      <c r="D119" s="3"/>
      <c r="E119" s="3"/>
      <c r="F119" s="3"/>
      <c r="G119" s="3"/>
    </row>
    <row r="120" spans="1:19" x14ac:dyDescent="0.2">
      <c r="A120" s="3"/>
      <c r="B120" s="3"/>
      <c r="C120" s="3"/>
      <c r="D120" s="3"/>
      <c r="E120" s="3"/>
      <c r="F120" s="3"/>
      <c r="G120" s="3"/>
    </row>
    <row r="121" spans="1:19" x14ac:dyDescent="0.2">
      <c r="A121" s="3"/>
      <c r="B121" s="3"/>
      <c r="C121" s="3"/>
      <c r="D121" s="3"/>
      <c r="E121" s="3"/>
      <c r="F121" s="3"/>
      <c r="G121" s="3"/>
    </row>
    <row r="122" spans="1:19" x14ac:dyDescent="0.2">
      <c r="A122" s="3"/>
      <c r="B122" s="3"/>
      <c r="C122" s="3"/>
      <c r="D122" s="3"/>
      <c r="E122" s="3"/>
      <c r="F122" s="3"/>
      <c r="G122" s="3"/>
    </row>
    <row r="123" spans="1:19" x14ac:dyDescent="0.2">
      <c r="A123" s="3"/>
      <c r="B123" s="3"/>
      <c r="C123" s="3"/>
      <c r="D123" s="3"/>
      <c r="E123" s="3"/>
      <c r="F123" s="3"/>
      <c r="G123" s="3"/>
    </row>
    <row r="124" spans="1:19" x14ac:dyDescent="0.2">
      <c r="A124" s="3"/>
      <c r="B124" s="3"/>
      <c r="C124" s="3"/>
      <c r="D124" s="3"/>
      <c r="E124" s="3"/>
      <c r="F124" s="3"/>
      <c r="G124" s="3"/>
    </row>
    <row r="125" spans="1:19" x14ac:dyDescent="0.2">
      <c r="A125" s="3"/>
      <c r="B125" s="3"/>
      <c r="C125" s="3"/>
      <c r="D125" s="3"/>
      <c r="E125" s="3"/>
      <c r="F125" s="3"/>
      <c r="G125" s="3"/>
    </row>
    <row r="126" spans="1:19" x14ac:dyDescent="0.2">
      <c r="A126" s="3"/>
      <c r="B126" s="3"/>
      <c r="C126" s="3"/>
      <c r="D126" s="3"/>
      <c r="E126" s="3"/>
      <c r="F126" s="3"/>
      <c r="G126" s="3"/>
    </row>
    <row r="127" spans="1:19" x14ac:dyDescent="0.2">
      <c r="A127" s="3"/>
      <c r="B127" s="3"/>
      <c r="C127" s="3"/>
      <c r="D127" s="3"/>
      <c r="E127" s="3"/>
      <c r="F127" s="3"/>
      <c r="G127" s="3"/>
    </row>
    <row r="128" spans="1:19" x14ac:dyDescent="0.2">
      <c r="A128" s="3"/>
      <c r="B128" s="3"/>
      <c r="C128" s="3"/>
      <c r="D128" s="3"/>
      <c r="E128" s="3"/>
      <c r="F128" s="3"/>
      <c r="G128" s="3"/>
    </row>
    <row r="129" spans="1:7" x14ac:dyDescent="0.2">
      <c r="A129" s="3"/>
      <c r="B129" s="3"/>
      <c r="C129" s="3"/>
      <c r="D129" s="3"/>
      <c r="E129" s="3"/>
      <c r="F129" s="3"/>
      <c r="G129" s="3"/>
    </row>
    <row r="130" spans="1:7" x14ac:dyDescent="0.2">
      <c r="A130" s="3"/>
      <c r="B130" s="3"/>
      <c r="C130" s="3"/>
      <c r="D130" s="3"/>
      <c r="E130" s="3"/>
      <c r="F130" s="3"/>
      <c r="G130" s="3"/>
    </row>
    <row r="131" spans="1:7" x14ac:dyDescent="0.2">
      <c r="A131" s="3"/>
      <c r="B131" s="3"/>
      <c r="C131" s="3"/>
      <c r="D131" s="3"/>
      <c r="E131" s="3"/>
      <c r="F131" s="3"/>
      <c r="G131" s="3"/>
    </row>
  </sheetData>
  <sortState ref="A74:C82">
    <sortCondition ref="B74:B82"/>
  </sortState>
  <mergeCells count="7">
    <mergeCell ref="Q102:S102"/>
    <mergeCell ref="A102:A103"/>
    <mergeCell ref="B102:D102"/>
    <mergeCell ref="E102:G102"/>
    <mergeCell ref="N102:P102"/>
    <mergeCell ref="K102:M102"/>
    <mergeCell ref="H102:J102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60" fitToWidth="0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132"/>
  <sheetViews>
    <sheetView view="pageBreakPreview" zoomScale="57" zoomScaleNormal="75" zoomScaleSheetLayoutView="57" workbookViewId="0">
      <pane ySplit="4" topLeftCell="A109" activePane="bottomLeft" state="frozen"/>
      <selection activeCell="F112" sqref="F112"/>
      <selection pane="bottomLeft" activeCell="E78" sqref="E78"/>
    </sheetView>
  </sheetViews>
  <sheetFormatPr defaultColWidth="5.7109375" defaultRowHeight="12.75" x14ac:dyDescent="0.2"/>
  <cols>
    <col min="1" max="1" width="113.42578125" style="144" customWidth="1"/>
    <col min="2" max="2" width="10.140625" style="144" bestFit="1" customWidth="1"/>
    <col min="3" max="3" width="18.85546875" style="144" customWidth="1"/>
    <col min="4" max="4" width="20.7109375" style="144" customWidth="1"/>
    <col min="5" max="5" width="22.5703125" style="144" customWidth="1"/>
    <col min="6" max="6" width="89.140625" style="144" bestFit="1" customWidth="1"/>
    <col min="7" max="7" width="9.140625" style="144" customWidth="1"/>
    <col min="8" max="8" width="22.5703125" style="144" customWidth="1"/>
    <col min="9" max="252" width="9.140625" style="144" customWidth="1"/>
    <col min="253" max="253" width="5.7109375" style="144"/>
    <col min="254" max="254" width="5.7109375" style="144" customWidth="1"/>
    <col min="255" max="255" width="112.5703125" style="144" customWidth="1"/>
    <col min="256" max="256" width="10.140625" style="144" bestFit="1" customWidth="1"/>
    <col min="257" max="257" width="18.85546875" style="144" customWidth="1"/>
    <col min="258" max="258" width="19" style="144" customWidth="1"/>
    <col min="259" max="259" width="19.5703125" style="144" customWidth="1"/>
    <col min="260" max="260" width="16.7109375" style="144" customWidth="1"/>
    <col min="261" max="508" width="9.140625" style="144" customWidth="1"/>
    <col min="509" max="509" width="5.7109375" style="144"/>
    <col min="510" max="510" width="5.7109375" style="144" customWidth="1"/>
    <col min="511" max="511" width="112.5703125" style="144" customWidth="1"/>
    <col min="512" max="512" width="10.140625" style="144" bestFit="1" customWidth="1"/>
    <col min="513" max="513" width="18.85546875" style="144" customWidth="1"/>
    <col min="514" max="514" width="19" style="144" customWidth="1"/>
    <col min="515" max="515" width="19.5703125" style="144" customWidth="1"/>
    <col min="516" max="516" width="16.7109375" style="144" customWidth="1"/>
    <col min="517" max="764" width="9.140625" style="144" customWidth="1"/>
    <col min="765" max="765" width="5.7109375" style="144"/>
    <col min="766" max="766" width="5.7109375" style="144" customWidth="1"/>
    <col min="767" max="767" width="112.5703125" style="144" customWidth="1"/>
    <col min="768" max="768" width="10.140625" style="144" bestFit="1" customWidth="1"/>
    <col min="769" max="769" width="18.85546875" style="144" customWidth="1"/>
    <col min="770" max="770" width="19" style="144" customWidth="1"/>
    <col min="771" max="771" width="19.5703125" style="144" customWidth="1"/>
    <col min="772" max="772" width="16.7109375" style="144" customWidth="1"/>
    <col min="773" max="1020" width="9.140625" style="144" customWidth="1"/>
    <col min="1021" max="1021" width="5.7109375" style="144"/>
    <col min="1022" max="1022" width="5.7109375" style="144" customWidth="1"/>
    <col min="1023" max="1023" width="112.5703125" style="144" customWidth="1"/>
    <col min="1024" max="1024" width="10.140625" style="144" bestFit="1" customWidth="1"/>
    <col min="1025" max="1025" width="18.85546875" style="144" customWidth="1"/>
    <col min="1026" max="1026" width="19" style="144" customWidth="1"/>
    <col min="1027" max="1027" width="19.5703125" style="144" customWidth="1"/>
    <col min="1028" max="1028" width="16.7109375" style="144" customWidth="1"/>
    <col min="1029" max="1276" width="9.140625" style="144" customWidth="1"/>
    <col min="1277" max="1277" width="5.7109375" style="144"/>
    <col min="1278" max="1278" width="5.7109375" style="144" customWidth="1"/>
    <col min="1279" max="1279" width="112.5703125" style="144" customWidth="1"/>
    <col min="1280" max="1280" width="10.140625" style="144" bestFit="1" customWidth="1"/>
    <col min="1281" max="1281" width="18.85546875" style="144" customWidth="1"/>
    <col min="1282" max="1282" width="19" style="144" customWidth="1"/>
    <col min="1283" max="1283" width="19.5703125" style="144" customWidth="1"/>
    <col min="1284" max="1284" width="16.7109375" style="144" customWidth="1"/>
    <col min="1285" max="1532" width="9.140625" style="144" customWidth="1"/>
    <col min="1533" max="1533" width="5.7109375" style="144"/>
    <col min="1534" max="1534" width="5.7109375" style="144" customWidth="1"/>
    <col min="1535" max="1535" width="112.5703125" style="144" customWidth="1"/>
    <col min="1536" max="1536" width="10.140625" style="144" bestFit="1" customWidth="1"/>
    <col min="1537" max="1537" width="18.85546875" style="144" customWidth="1"/>
    <col min="1538" max="1538" width="19" style="144" customWidth="1"/>
    <col min="1539" max="1539" width="19.5703125" style="144" customWidth="1"/>
    <col min="1540" max="1540" width="16.7109375" style="144" customWidth="1"/>
    <col min="1541" max="1788" width="9.140625" style="144" customWidth="1"/>
    <col min="1789" max="1789" width="5.7109375" style="144"/>
    <col min="1790" max="1790" width="5.7109375" style="144" customWidth="1"/>
    <col min="1791" max="1791" width="112.5703125" style="144" customWidth="1"/>
    <col min="1792" max="1792" width="10.140625" style="144" bestFit="1" customWidth="1"/>
    <col min="1793" max="1793" width="18.85546875" style="144" customWidth="1"/>
    <col min="1794" max="1794" width="19" style="144" customWidth="1"/>
    <col min="1795" max="1795" width="19.5703125" style="144" customWidth="1"/>
    <col min="1796" max="1796" width="16.7109375" style="144" customWidth="1"/>
    <col min="1797" max="2044" width="9.140625" style="144" customWidth="1"/>
    <col min="2045" max="2045" width="5.7109375" style="144"/>
    <col min="2046" max="2046" width="5.7109375" style="144" customWidth="1"/>
    <col min="2047" max="2047" width="112.5703125" style="144" customWidth="1"/>
    <col min="2048" max="2048" width="10.140625" style="144" bestFit="1" customWidth="1"/>
    <col min="2049" max="2049" width="18.85546875" style="144" customWidth="1"/>
    <col min="2050" max="2050" width="19" style="144" customWidth="1"/>
    <col min="2051" max="2051" width="19.5703125" style="144" customWidth="1"/>
    <col min="2052" max="2052" width="16.7109375" style="144" customWidth="1"/>
    <col min="2053" max="2300" width="9.140625" style="144" customWidth="1"/>
    <col min="2301" max="2301" width="5.7109375" style="144"/>
    <col min="2302" max="2302" width="5.7109375" style="144" customWidth="1"/>
    <col min="2303" max="2303" width="112.5703125" style="144" customWidth="1"/>
    <col min="2304" max="2304" width="10.140625" style="144" bestFit="1" customWidth="1"/>
    <col min="2305" max="2305" width="18.85546875" style="144" customWidth="1"/>
    <col min="2306" max="2306" width="19" style="144" customWidth="1"/>
    <col min="2307" max="2307" width="19.5703125" style="144" customWidth="1"/>
    <col min="2308" max="2308" width="16.7109375" style="144" customWidth="1"/>
    <col min="2309" max="2556" width="9.140625" style="144" customWidth="1"/>
    <col min="2557" max="2557" width="5.7109375" style="144"/>
    <col min="2558" max="2558" width="5.7109375" style="144" customWidth="1"/>
    <col min="2559" max="2559" width="112.5703125" style="144" customWidth="1"/>
    <col min="2560" max="2560" width="10.140625" style="144" bestFit="1" customWidth="1"/>
    <col min="2561" max="2561" width="18.85546875" style="144" customWidth="1"/>
    <col min="2562" max="2562" width="19" style="144" customWidth="1"/>
    <col min="2563" max="2563" width="19.5703125" style="144" customWidth="1"/>
    <col min="2564" max="2564" width="16.7109375" style="144" customWidth="1"/>
    <col min="2565" max="2812" width="9.140625" style="144" customWidth="1"/>
    <col min="2813" max="2813" width="5.7109375" style="144"/>
    <col min="2814" max="2814" width="5.7109375" style="144" customWidth="1"/>
    <col min="2815" max="2815" width="112.5703125" style="144" customWidth="1"/>
    <col min="2816" max="2816" width="10.140625" style="144" bestFit="1" customWidth="1"/>
    <col min="2817" max="2817" width="18.85546875" style="144" customWidth="1"/>
    <col min="2818" max="2818" width="19" style="144" customWidth="1"/>
    <col min="2819" max="2819" width="19.5703125" style="144" customWidth="1"/>
    <col min="2820" max="2820" width="16.7109375" style="144" customWidth="1"/>
    <col min="2821" max="3068" width="9.140625" style="144" customWidth="1"/>
    <col min="3069" max="3069" width="5.7109375" style="144"/>
    <col min="3070" max="3070" width="5.7109375" style="144" customWidth="1"/>
    <col min="3071" max="3071" width="112.5703125" style="144" customWidth="1"/>
    <col min="3072" max="3072" width="10.140625" style="144" bestFit="1" customWidth="1"/>
    <col min="3073" max="3073" width="18.85546875" style="144" customWidth="1"/>
    <col min="3074" max="3074" width="19" style="144" customWidth="1"/>
    <col min="3075" max="3075" width="19.5703125" style="144" customWidth="1"/>
    <col min="3076" max="3076" width="16.7109375" style="144" customWidth="1"/>
    <col min="3077" max="3324" width="9.140625" style="144" customWidth="1"/>
    <col min="3325" max="3325" width="5.7109375" style="144"/>
    <col min="3326" max="3326" width="5.7109375" style="144" customWidth="1"/>
    <col min="3327" max="3327" width="112.5703125" style="144" customWidth="1"/>
    <col min="3328" max="3328" width="10.140625" style="144" bestFit="1" customWidth="1"/>
    <col min="3329" max="3329" width="18.85546875" style="144" customWidth="1"/>
    <col min="3330" max="3330" width="19" style="144" customWidth="1"/>
    <col min="3331" max="3331" width="19.5703125" style="144" customWidth="1"/>
    <col min="3332" max="3332" width="16.7109375" style="144" customWidth="1"/>
    <col min="3333" max="3580" width="9.140625" style="144" customWidth="1"/>
    <col min="3581" max="3581" width="5.7109375" style="144"/>
    <col min="3582" max="3582" width="5.7109375" style="144" customWidth="1"/>
    <col min="3583" max="3583" width="112.5703125" style="144" customWidth="1"/>
    <col min="3584" max="3584" width="10.140625" style="144" bestFit="1" customWidth="1"/>
    <col min="3585" max="3585" width="18.85546875" style="144" customWidth="1"/>
    <col min="3586" max="3586" width="19" style="144" customWidth="1"/>
    <col min="3587" max="3587" width="19.5703125" style="144" customWidth="1"/>
    <col min="3588" max="3588" width="16.7109375" style="144" customWidth="1"/>
    <col min="3589" max="3836" width="9.140625" style="144" customWidth="1"/>
    <col min="3837" max="3837" width="5.7109375" style="144"/>
    <col min="3838" max="3838" width="5.7109375" style="144" customWidth="1"/>
    <col min="3839" max="3839" width="112.5703125" style="144" customWidth="1"/>
    <col min="3840" max="3840" width="10.140625" style="144" bestFit="1" customWidth="1"/>
    <col min="3841" max="3841" width="18.85546875" style="144" customWidth="1"/>
    <col min="3842" max="3842" width="19" style="144" customWidth="1"/>
    <col min="3843" max="3843" width="19.5703125" style="144" customWidth="1"/>
    <col min="3844" max="3844" width="16.7109375" style="144" customWidth="1"/>
    <col min="3845" max="4092" width="9.140625" style="144" customWidth="1"/>
    <col min="4093" max="4093" width="5.7109375" style="144"/>
    <col min="4094" max="4094" width="5.7109375" style="144" customWidth="1"/>
    <col min="4095" max="4095" width="112.5703125" style="144" customWidth="1"/>
    <col min="4096" max="4096" width="10.140625" style="144" bestFit="1" customWidth="1"/>
    <col min="4097" max="4097" width="18.85546875" style="144" customWidth="1"/>
    <col min="4098" max="4098" width="19" style="144" customWidth="1"/>
    <col min="4099" max="4099" width="19.5703125" style="144" customWidth="1"/>
    <col min="4100" max="4100" width="16.7109375" style="144" customWidth="1"/>
    <col min="4101" max="4348" width="9.140625" style="144" customWidth="1"/>
    <col min="4349" max="4349" width="5.7109375" style="144"/>
    <col min="4350" max="4350" width="5.7109375" style="144" customWidth="1"/>
    <col min="4351" max="4351" width="112.5703125" style="144" customWidth="1"/>
    <col min="4352" max="4352" width="10.140625" style="144" bestFit="1" customWidth="1"/>
    <col min="4353" max="4353" width="18.85546875" style="144" customWidth="1"/>
    <col min="4354" max="4354" width="19" style="144" customWidth="1"/>
    <col min="4355" max="4355" width="19.5703125" style="144" customWidth="1"/>
    <col min="4356" max="4356" width="16.7109375" style="144" customWidth="1"/>
    <col min="4357" max="4604" width="9.140625" style="144" customWidth="1"/>
    <col min="4605" max="4605" width="5.7109375" style="144"/>
    <col min="4606" max="4606" width="5.7109375" style="144" customWidth="1"/>
    <col min="4607" max="4607" width="112.5703125" style="144" customWidth="1"/>
    <col min="4608" max="4608" width="10.140625" style="144" bestFit="1" customWidth="1"/>
    <col min="4609" max="4609" width="18.85546875" style="144" customWidth="1"/>
    <col min="4610" max="4610" width="19" style="144" customWidth="1"/>
    <col min="4611" max="4611" width="19.5703125" style="144" customWidth="1"/>
    <col min="4612" max="4612" width="16.7109375" style="144" customWidth="1"/>
    <col min="4613" max="4860" width="9.140625" style="144" customWidth="1"/>
    <col min="4861" max="4861" width="5.7109375" style="144"/>
    <col min="4862" max="4862" width="5.7109375" style="144" customWidth="1"/>
    <col min="4863" max="4863" width="112.5703125" style="144" customWidth="1"/>
    <col min="4864" max="4864" width="10.140625" style="144" bestFit="1" customWidth="1"/>
    <col min="4865" max="4865" width="18.85546875" style="144" customWidth="1"/>
    <col min="4866" max="4866" width="19" style="144" customWidth="1"/>
    <col min="4867" max="4867" width="19.5703125" style="144" customWidth="1"/>
    <col min="4868" max="4868" width="16.7109375" style="144" customWidth="1"/>
    <col min="4869" max="5116" width="9.140625" style="144" customWidth="1"/>
    <col min="5117" max="5117" width="5.7109375" style="144"/>
    <col min="5118" max="5118" width="5.7109375" style="144" customWidth="1"/>
    <col min="5119" max="5119" width="112.5703125" style="144" customWidth="1"/>
    <col min="5120" max="5120" width="10.140625" style="144" bestFit="1" customWidth="1"/>
    <col min="5121" max="5121" width="18.85546875" style="144" customWidth="1"/>
    <col min="5122" max="5122" width="19" style="144" customWidth="1"/>
    <col min="5123" max="5123" width="19.5703125" style="144" customWidth="1"/>
    <col min="5124" max="5124" width="16.7109375" style="144" customWidth="1"/>
    <col min="5125" max="5372" width="9.140625" style="144" customWidth="1"/>
    <col min="5373" max="5373" width="5.7109375" style="144"/>
    <col min="5374" max="5374" width="5.7109375" style="144" customWidth="1"/>
    <col min="5375" max="5375" width="112.5703125" style="144" customWidth="1"/>
    <col min="5376" max="5376" width="10.140625" style="144" bestFit="1" customWidth="1"/>
    <col min="5377" max="5377" width="18.85546875" style="144" customWidth="1"/>
    <col min="5378" max="5378" width="19" style="144" customWidth="1"/>
    <col min="5379" max="5379" width="19.5703125" style="144" customWidth="1"/>
    <col min="5380" max="5380" width="16.7109375" style="144" customWidth="1"/>
    <col min="5381" max="5628" width="9.140625" style="144" customWidth="1"/>
    <col min="5629" max="5629" width="5.7109375" style="144"/>
    <col min="5630" max="5630" width="5.7109375" style="144" customWidth="1"/>
    <col min="5631" max="5631" width="112.5703125" style="144" customWidth="1"/>
    <col min="5632" max="5632" width="10.140625" style="144" bestFit="1" customWidth="1"/>
    <col min="5633" max="5633" width="18.85546875" style="144" customWidth="1"/>
    <col min="5634" max="5634" width="19" style="144" customWidth="1"/>
    <col min="5635" max="5635" width="19.5703125" style="144" customWidth="1"/>
    <col min="5636" max="5636" width="16.7109375" style="144" customWidth="1"/>
    <col min="5637" max="5884" width="9.140625" style="144" customWidth="1"/>
    <col min="5885" max="5885" width="5.7109375" style="144"/>
    <col min="5886" max="5886" width="5.7109375" style="144" customWidth="1"/>
    <col min="5887" max="5887" width="112.5703125" style="144" customWidth="1"/>
    <col min="5888" max="5888" width="10.140625" style="144" bestFit="1" customWidth="1"/>
    <col min="5889" max="5889" width="18.85546875" style="144" customWidth="1"/>
    <col min="5890" max="5890" width="19" style="144" customWidth="1"/>
    <col min="5891" max="5891" width="19.5703125" style="144" customWidth="1"/>
    <col min="5892" max="5892" width="16.7109375" style="144" customWidth="1"/>
    <col min="5893" max="6140" width="9.140625" style="144" customWidth="1"/>
    <col min="6141" max="6141" width="5.7109375" style="144"/>
    <col min="6142" max="6142" width="5.7109375" style="144" customWidth="1"/>
    <col min="6143" max="6143" width="112.5703125" style="144" customWidth="1"/>
    <col min="6144" max="6144" width="10.140625" style="144" bestFit="1" customWidth="1"/>
    <col min="6145" max="6145" width="18.85546875" style="144" customWidth="1"/>
    <col min="6146" max="6146" width="19" style="144" customWidth="1"/>
    <col min="6147" max="6147" width="19.5703125" style="144" customWidth="1"/>
    <col min="6148" max="6148" width="16.7109375" style="144" customWidth="1"/>
    <col min="6149" max="6396" width="9.140625" style="144" customWidth="1"/>
    <col min="6397" max="6397" width="5.7109375" style="144"/>
    <col min="6398" max="6398" width="5.7109375" style="144" customWidth="1"/>
    <col min="6399" max="6399" width="112.5703125" style="144" customWidth="1"/>
    <col min="6400" max="6400" width="10.140625" style="144" bestFit="1" customWidth="1"/>
    <col min="6401" max="6401" width="18.85546875" style="144" customWidth="1"/>
    <col min="6402" max="6402" width="19" style="144" customWidth="1"/>
    <col min="6403" max="6403" width="19.5703125" style="144" customWidth="1"/>
    <col min="6404" max="6404" width="16.7109375" style="144" customWidth="1"/>
    <col min="6405" max="6652" width="9.140625" style="144" customWidth="1"/>
    <col min="6653" max="6653" width="5.7109375" style="144"/>
    <col min="6654" max="6654" width="5.7109375" style="144" customWidth="1"/>
    <col min="6655" max="6655" width="112.5703125" style="144" customWidth="1"/>
    <col min="6656" max="6656" width="10.140625" style="144" bestFit="1" customWidth="1"/>
    <col min="6657" max="6657" width="18.85546875" style="144" customWidth="1"/>
    <col min="6658" max="6658" width="19" style="144" customWidth="1"/>
    <col min="6659" max="6659" width="19.5703125" style="144" customWidth="1"/>
    <col min="6660" max="6660" width="16.7109375" style="144" customWidth="1"/>
    <col min="6661" max="6908" width="9.140625" style="144" customWidth="1"/>
    <col min="6909" max="6909" width="5.7109375" style="144"/>
    <col min="6910" max="6910" width="5.7109375" style="144" customWidth="1"/>
    <col min="6911" max="6911" width="112.5703125" style="144" customWidth="1"/>
    <col min="6912" max="6912" width="10.140625" style="144" bestFit="1" customWidth="1"/>
    <col min="6913" max="6913" width="18.85546875" style="144" customWidth="1"/>
    <col min="6914" max="6914" width="19" style="144" customWidth="1"/>
    <col min="6915" max="6915" width="19.5703125" style="144" customWidth="1"/>
    <col min="6916" max="6916" width="16.7109375" style="144" customWidth="1"/>
    <col min="6917" max="7164" width="9.140625" style="144" customWidth="1"/>
    <col min="7165" max="7165" width="5.7109375" style="144"/>
    <col min="7166" max="7166" width="5.7109375" style="144" customWidth="1"/>
    <col min="7167" max="7167" width="112.5703125" style="144" customWidth="1"/>
    <col min="7168" max="7168" width="10.140625" style="144" bestFit="1" customWidth="1"/>
    <col min="7169" max="7169" width="18.85546875" style="144" customWidth="1"/>
    <col min="7170" max="7170" width="19" style="144" customWidth="1"/>
    <col min="7171" max="7171" width="19.5703125" style="144" customWidth="1"/>
    <col min="7172" max="7172" width="16.7109375" style="144" customWidth="1"/>
    <col min="7173" max="7420" width="9.140625" style="144" customWidth="1"/>
    <col min="7421" max="7421" width="5.7109375" style="144"/>
    <col min="7422" max="7422" width="5.7109375" style="144" customWidth="1"/>
    <col min="7423" max="7423" width="112.5703125" style="144" customWidth="1"/>
    <col min="7424" max="7424" width="10.140625" style="144" bestFit="1" customWidth="1"/>
    <col min="7425" max="7425" width="18.85546875" style="144" customWidth="1"/>
    <col min="7426" max="7426" width="19" style="144" customWidth="1"/>
    <col min="7427" max="7427" width="19.5703125" style="144" customWidth="1"/>
    <col min="7428" max="7428" width="16.7109375" style="144" customWidth="1"/>
    <col min="7429" max="7676" width="9.140625" style="144" customWidth="1"/>
    <col min="7677" max="7677" width="5.7109375" style="144"/>
    <col min="7678" max="7678" width="5.7109375" style="144" customWidth="1"/>
    <col min="7679" max="7679" width="112.5703125" style="144" customWidth="1"/>
    <col min="7680" max="7680" width="10.140625" style="144" bestFit="1" customWidth="1"/>
    <col min="7681" max="7681" width="18.85546875" style="144" customWidth="1"/>
    <col min="7682" max="7682" width="19" style="144" customWidth="1"/>
    <col min="7683" max="7683" width="19.5703125" style="144" customWidth="1"/>
    <col min="7684" max="7684" width="16.7109375" style="144" customWidth="1"/>
    <col min="7685" max="7932" width="9.140625" style="144" customWidth="1"/>
    <col min="7933" max="7933" width="5.7109375" style="144"/>
    <col min="7934" max="7934" width="5.7109375" style="144" customWidth="1"/>
    <col min="7935" max="7935" width="112.5703125" style="144" customWidth="1"/>
    <col min="7936" max="7936" width="10.140625" style="144" bestFit="1" customWidth="1"/>
    <col min="7937" max="7937" width="18.85546875" style="144" customWidth="1"/>
    <col min="7938" max="7938" width="19" style="144" customWidth="1"/>
    <col min="7939" max="7939" width="19.5703125" style="144" customWidth="1"/>
    <col min="7940" max="7940" width="16.7109375" style="144" customWidth="1"/>
    <col min="7941" max="8188" width="9.140625" style="144" customWidth="1"/>
    <col min="8189" max="8189" width="5.7109375" style="144"/>
    <col min="8190" max="8190" width="5.7109375" style="144" customWidth="1"/>
    <col min="8191" max="8191" width="112.5703125" style="144" customWidth="1"/>
    <col min="8192" max="8192" width="10.140625" style="144" bestFit="1" customWidth="1"/>
    <col min="8193" max="8193" width="18.85546875" style="144" customWidth="1"/>
    <col min="8194" max="8194" width="19" style="144" customWidth="1"/>
    <col min="8195" max="8195" width="19.5703125" style="144" customWidth="1"/>
    <col min="8196" max="8196" width="16.7109375" style="144" customWidth="1"/>
    <col min="8197" max="8444" width="9.140625" style="144" customWidth="1"/>
    <col min="8445" max="8445" width="5.7109375" style="144"/>
    <col min="8446" max="8446" width="5.7109375" style="144" customWidth="1"/>
    <col min="8447" max="8447" width="112.5703125" style="144" customWidth="1"/>
    <col min="8448" max="8448" width="10.140625" style="144" bestFit="1" customWidth="1"/>
    <col min="8449" max="8449" width="18.85546875" style="144" customWidth="1"/>
    <col min="8450" max="8450" width="19" style="144" customWidth="1"/>
    <col min="8451" max="8451" width="19.5703125" style="144" customWidth="1"/>
    <col min="8452" max="8452" width="16.7109375" style="144" customWidth="1"/>
    <col min="8453" max="8700" width="9.140625" style="144" customWidth="1"/>
    <col min="8701" max="8701" width="5.7109375" style="144"/>
    <col min="8702" max="8702" width="5.7109375" style="144" customWidth="1"/>
    <col min="8703" max="8703" width="112.5703125" style="144" customWidth="1"/>
    <col min="8704" max="8704" width="10.140625" style="144" bestFit="1" customWidth="1"/>
    <col min="8705" max="8705" width="18.85546875" style="144" customWidth="1"/>
    <col min="8706" max="8706" width="19" style="144" customWidth="1"/>
    <col min="8707" max="8707" width="19.5703125" style="144" customWidth="1"/>
    <col min="8708" max="8708" width="16.7109375" style="144" customWidth="1"/>
    <col min="8709" max="8956" width="9.140625" style="144" customWidth="1"/>
    <col min="8957" max="8957" width="5.7109375" style="144"/>
    <col min="8958" max="8958" width="5.7109375" style="144" customWidth="1"/>
    <col min="8959" max="8959" width="112.5703125" style="144" customWidth="1"/>
    <col min="8960" max="8960" width="10.140625" style="144" bestFit="1" customWidth="1"/>
    <col min="8961" max="8961" width="18.85546875" style="144" customWidth="1"/>
    <col min="8962" max="8962" width="19" style="144" customWidth="1"/>
    <col min="8963" max="8963" width="19.5703125" style="144" customWidth="1"/>
    <col min="8964" max="8964" width="16.7109375" style="144" customWidth="1"/>
    <col min="8965" max="9212" width="9.140625" style="144" customWidth="1"/>
    <col min="9213" max="9213" width="5.7109375" style="144"/>
    <col min="9214" max="9214" width="5.7109375" style="144" customWidth="1"/>
    <col min="9215" max="9215" width="112.5703125" style="144" customWidth="1"/>
    <col min="9216" max="9216" width="10.140625" style="144" bestFit="1" customWidth="1"/>
    <col min="9217" max="9217" width="18.85546875" style="144" customWidth="1"/>
    <col min="9218" max="9218" width="19" style="144" customWidth="1"/>
    <col min="9219" max="9219" width="19.5703125" style="144" customWidth="1"/>
    <col min="9220" max="9220" width="16.7109375" style="144" customWidth="1"/>
    <col min="9221" max="9468" width="9.140625" style="144" customWidth="1"/>
    <col min="9469" max="9469" width="5.7109375" style="144"/>
    <col min="9470" max="9470" width="5.7109375" style="144" customWidth="1"/>
    <col min="9471" max="9471" width="112.5703125" style="144" customWidth="1"/>
    <col min="9472" max="9472" width="10.140625" style="144" bestFit="1" customWidth="1"/>
    <col min="9473" max="9473" width="18.85546875" style="144" customWidth="1"/>
    <col min="9474" max="9474" width="19" style="144" customWidth="1"/>
    <col min="9475" max="9475" width="19.5703125" style="144" customWidth="1"/>
    <col min="9476" max="9476" width="16.7109375" style="144" customWidth="1"/>
    <col min="9477" max="9724" width="9.140625" style="144" customWidth="1"/>
    <col min="9725" max="9725" width="5.7109375" style="144"/>
    <col min="9726" max="9726" width="5.7109375" style="144" customWidth="1"/>
    <col min="9727" max="9727" width="112.5703125" style="144" customWidth="1"/>
    <col min="9728" max="9728" width="10.140625" style="144" bestFit="1" customWidth="1"/>
    <col min="9729" max="9729" width="18.85546875" style="144" customWidth="1"/>
    <col min="9730" max="9730" width="19" style="144" customWidth="1"/>
    <col min="9731" max="9731" width="19.5703125" style="144" customWidth="1"/>
    <col min="9732" max="9732" width="16.7109375" style="144" customWidth="1"/>
    <col min="9733" max="9980" width="9.140625" style="144" customWidth="1"/>
    <col min="9981" max="9981" width="5.7109375" style="144"/>
    <col min="9982" max="9982" width="5.7109375" style="144" customWidth="1"/>
    <col min="9983" max="9983" width="112.5703125" style="144" customWidth="1"/>
    <col min="9984" max="9984" width="10.140625" style="144" bestFit="1" customWidth="1"/>
    <col min="9985" max="9985" width="18.85546875" style="144" customWidth="1"/>
    <col min="9986" max="9986" width="19" style="144" customWidth="1"/>
    <col min="9987" max="9987" width="19.5703125" style="144" customWidth="1"/>
    <col min="9988" max="9988" width="16.7109375" style="144" customWidth="1"/>
    <col min="9989" max="10236" width="9.140625" style="144" customWidth="1"/>
    <col min="10237" max="10237" width="5.7109375" style="144"/>
    <col min="10238" max="10238" width="5.7109375" style="144" customWidth="1"/>
    <col min="10239" max="10239" width="112.5703125" style="144" customWidth="1"/>
    <col min="10240" max="10240" width="10.140625" style="144" bestFit="1" customWidth="1"/>
    <col min="10241" max="10241" width="18.85546875" style="144" customWidth="1"/>
    <col min="10242" max="10242" width="19" style="144" customWidth="1"/>
    <col min="10243" max="10243" width="19.5703125" style="144" customWidth="1"/>
    <col min="10244" max="10244" width="16.7109375" style="144" customWidth="1"/>
    <col min="10245" max="10492" width="9.140625" style="144" customWidth="1"/>
    <col min="10493" max="10493" width="5.7109375" style="144"/>
    <col min="10494" max="10494" width="5.7109375" style="144" customWidth="1"/>
    <col min="10495" max="10495" width="112.5703125" style="144" customWidth="1"/>
    <col min="10496" max="10496" width="10.140625" style="144" bestFit="1" customWidth="1"/>
    <col min="10497" max="10497" width="18.85546875" style="144" customWidth="1"/>
    <col min="10498" max="10498" width="19" style="144" customWidth="1"/>
    <col min="10499" max="10499" width="19.5703125" style="144" customWidth="1"/>
    <col min="10500" max="10500" width="16.7109375" style="144" customWidth="1"/>
    <col min="10501" max="10748" width="9.140625" style="144" customWidth="1"/>
    <col min="10749" max="10749" width="5.7109375" style="144"/>
    <col min="10750" max="10750" width="5.7109375" style="144" customWidth="1"/>
    <col min="10751" max="10751" width="112.5703125" style="144" customWidth="1"/>
    <col min="10752" max="10752" width="10.140625" style="144" bestFit="1" customWidth="1"/>
    <col min="10753" max="10753" width="18.85546875" style="144" customWidth="1"/>
    <col min="10754" max="10754" width="19" style="144" customWidth="1"/>
    <col min="10755" max="10755" width="19.5703125" style="144" customWidth="1"/>
    <col min="10756" max="10756" width="16.7109375" style="144" customWidth="1"/>
    <col min="10757" max="11004" width="9.140625" style="144" customWidth="1"/>
    <col min="11005" max="11005" width="5.7109375" style="144"/>
    <col min="11006" max="11006" width="5.7109375" style="144" customWidth="1"/>
    <col min="11007" max="11007" width="112.5703125" style="144" customWidth="1"/>
    <col min="11008" max="11008" width="10.140625" style="144" bestFit="1" customWidth="1"/>
    <col min="11009" max="11009" width="18.85546875" style="144" customWidth="1"/>
    <col min="11010" max="11010" width="19" style="144" customWidth="1"/>
    <col min="11011" max="11011" width="19.5703125" style="144" customWidth="1"/>
    <col min="11012" max="11012" width="16.7109375" style="144" customWidth="1"/>
    <col min="11013" max="11260" width="9.140625" style="144" customWidth="1"/>
    <col min="11261" max="11261" width="5.7109375" style="144"/>
    <col min="11262" max="11262" width="5.7109375" style="144" customWidth="1"/>
    <col min="11263" max="11263" width="112.5703125" style="144" customWidth="1"/>
    <col min="11264" max="11264" width="10.140625" style="144" bestFit="1" customWidth="1"/>
    <col min="11265" max="11265" width="18.85546875" style="144" customWidth="1"/>
    <col min="11266" max="11266" width="19" style="144" customWidth="1"/>
    <col min="11267" max="11267" width="19.5703125" style="144" customWidth="1"/>
    <col min="11268" max="11268" width="16.7109375" style="144" customWidth="1"/>
    <col min="11269" max="11516" width="9.140625" style="144" customWidth="1"/>
    <col min="11517" max="11517" width="5.7109375" style="144"/>
    <col min="11518" max="11518" width="5.7109375" style="144" customWidth="1"/>
    <col min="11519" max="11519" width="112.5703125" style="144" customWidth="1"/>
    <col min="11520" max="11520" width="10.140625" style="144" bestFit="1" customWidth="1"/>
    <col min="11521" max="11521" width="18.85546875" style="144" customWidth="1"/>
    <col min="11522" max="11522" width="19" style="144" customWidth="1"/>
    <col min="11523" max="11523" width="19.5703125" style="144" customWidth="1"/>
    <col min="11524" max="11524" width="16.7109375" style="144" customWidth="1"/>
    <col min="11525" max="11772" width="9.140625" style="144" customWidth="1"/>
    <col min="11773" max="11773" width="5.7109375" style="144"/>
    <col min="11774" max="11774" width="5.7109375" style="144" customWidth="1"/>
    <col min="11775" max="11775" width="112.5703125" style="144" customWidth="1"/>
    <col min="11776" max="11776" width="10.140625" style="144" bestFit="1" customWidth="1"/>
    <col min="11777" max="11777" width="18.85546875" style="144" customWidth="1"/>
    <col min="11778" max="11778" width="19" style="144" customWidth="1"/>
    <col min="11779" max="11779" width="19.5703125" style="144" customWidth="1"/>
    <col min="11780" max="11780" width="16.7109375" style="144" customWidth="1"/>
    <col min="11781" max="12028" width="9.140625" style="144" customWidth="1"/>
    <col min="12029" max="12029" width="5.7109375" style="144"/>
    <col min="12030" max="12030" width="5.7109375" style="144" customWidth="1"/>
    <col min="12031" max="12031" width="112.5703125" style="144" customWidth="1"/>
    <col min="12032" max="12032" width="10.140625" style="144" bestFit="1" customWidth="1"/>
    <col min="12033" max="12033" width="18.85546875" style="144" customWidth="1"/>
    <col min="12034" max="12034" width="19" style="144" customWidth="1"/>
    <col min="12035" max="12035" width="19.5703125" style="144" customWidth="1"/>
    <col min="12036" max="12036" width="16.7109375" style="144" customWidth="1"/>
    <col min="12037" max="12284" width="9.140625" style="144" customWidth="1"/>
    <col min="12285" max="12285" width="5.7109375" style="144"/>
    <col min="12286" max="12286" width="5.7109375" style="144" customWidth="1"/>
    <col min="12287" max="12287" width="112.5703125" style="144" customWidth="1"/>
    <col min="12288" max="12288" width="10.140625" style="144" bestFit="1" customWidth="1"/>
    <col min="12289" max="12289" width="18.85546875" style="144" customWidth="1"/>
    <col min="12290" max="12290" width="19" style="144" customWidth="1"/>
    <col min="12291" max="12291" width="19.5703125" style="144" customWidth="1"/>
    <col min="12292" max="12292" width="16.7109375" style="144" customWidth="1"/>
    <col min="12293" max="12540" width="9.140625" style="144" customWidth="1"/>
    <col min="12541" max="12541" width="5.7109375" style="144"/>
    <col min="12542" max="12542" width="5.7109375" style="144" customWidth="1"/>
    <col min="12543" max="12543" width="112.5703125" style="144" customWidth="1"/>
    <col min="12544" max="12544" width="10.140625" style="144" bestFit="1" customWidth="1"/>
    <col min="12545" max="12545" width="18.85546875" style="144" customWidth="1"/>
    <col min="12546" max="12546" width="19" style="144" customWidth="1"/>
    <col min="12547" max="12547" width="19.5703125" style="144" customWidth="1"/>
    <col min="12548" max="12548" width="16.7109375" style="144" customWidth="1"/>
    <col min="12549" max="12796" width="9.140625" style="144" customWidth="1"/>
    <col min="12797" max="12797" width="5.7109375" style="144"/>
    <col min="12798" max="12798" width="5.7109375" style="144" customWidth="1"/>
    <col min="12799" max="12799" width="112.5703125" style="144" customWidth="1"/>
    <col min="12800" max="12800" width="10.140625" style="144" bestFit="1" customWidth="1"/>
    <col min="12801" max="12801" width="18.85546875" style="144" customWidth="1"/>
    <col min="12802" max="12802" width="19" style="144" customWidth="1"/>
    <col min="12803" max="12803" width="19.5703125" style="144" customWidth="1"/>
    <col min="12804" max="12804" width="16.7109375" style="144" customWidth="1"/>
    <col min="12805" max="13052" width="9.140625" style="144" customWidth="1"/>
    <col min="13053" max="13053" width="5.7109375" style="144"/>
    <col min="13054" max="13054" width="5.7109375" style="144" customWidth="1"/>
    <col min="13055" max="13055" width="112.5703125" style="144" customWidth="1"/>
    <col min="13056" max="13056" width="10.140625" style="144" bestFit="1" customWidth="1"/>
    <col min="13057" max="13057" width="18.85546875" style="144" customWidth="1"/>
    <col min="13058" max="13058" width="19" style="144" customWidth="1"/>
    <col min="13059" max="13059" width="19.5703125" style="144" customWidth="1"/>
    <col min="13060" max="13060" width="16.7109375" style="144" customWidth="1"/>
    <col min="13061" max="13308" width="9.140625" style="144" customWidth="1"/>
    <col min="13309" max="13309" width="5.7109375" style="144"/>
    <col min="13310" max="13310" width="5.7109375" style="144" customWidth="1"/>
    <col min="13311" max="13311" width="112.5703125" style="144" customWidth="1"/>
    <col min="13312" max="13312" width="10.140625" style="144" bestFit="1" customWidth="1"/>
    <col min="13313" max="13313" width="18.85546875" style="144" customWidth="1"/>
    <col min="13314" max="13314" width="19" style="144" customWidth="1"/>
    <col min="13315" max="13315" width="19.5703125" style="144" customWidth="1"/>
    <col min="13316" max="13316" width="16.7109375" style="144" customWidth="1"/>
    <col min="13317" max="13564" width="9.140625" style="144" customWidth="1"/>
    <col min="13565" max="13565" width="5.7109375" style="144"/>
    <col min="13566" max="13566" width="5.7109375" style="144" customWidth="1"/>
    <col min="13567" max="13567" width="112.5703125" style="144" customWidth="1"/>
    <col min="13568" max="13568" width="10.140625" style="144" bestFit="1" customWidth="1"/>
    <col min="13569" max="13569" width="18.85546875" style="144" customWidth="1"/>
    <col min="13570" max="13570" width="19" style="144" customWidth="1"/>
    <col min="13571" max="13571" width="19.5703125" style="144" customWidth="1"/>
    <col min="13572" max="13572" width="16.7109375" style="144" customWidth="1"/>
    <col min="13573" max="13820" width="9.140625" style="144" customWidth="1"/>
    <col min="13821" max="13821" width="5.7109375" style="144"/>
    <col min="13822" max="13822" width="5.7109375" style="144" customWidth="1"/>
    <col min="13823" max="13823" width="112.5703125" style="144" customWidth="1"/>
    <col min="13824" max="13824" width="10.140625" style="144" bestFit="1" customWidth="1"/>
    <col min="13825" max="13825" width="18.85546875" style="144" customWidth="1"/>
    <col min="13826" max="13826" width="19" style="144" customWidth="1"/>
    <col min="13827" max="13827" width="19.5703125" style="144" customWidth="1"/>
    <col min="13828" max="13828" width="16.7109375" style="144" customWidth="1"/>
    <col min="13829" max="14076" width="9.140625" style="144" customWidth="1"/>
    <col min="14077" max="14077" width="5.7109375" style="144"/>
    <col min="14078" max="14078" width="5.7109375" style="144" customWidth="1"/>
    <col min="14079" max="14079" width="112.5703125" style="144" customWidth="1"/>
    <col min="14080" max="14080" width="10.140625" style="144" bestFit="1" customWidth="1"/>
    <col min="14081" max="14081" width="18.85546875" style="144" customWidth="1"/>
    <col min="14082" max="14082" width="19" style="144" customWidth="1"/>
    <col min="14083" max="14083" width="19.5703125" style="144" customWidth="1"/>
    <col min="14084" max="14084" width="16.7109375" style="144" customWidth="1"/>
    <col min="14085" max="14332" width="9.140625" style="144" customWidth="1"/>
    <col min="14333" max="14333" width="5.7109375" style="144"/>
    <col min="14334" max="14334" width="5.7109375" style="144" customWidth="1"/>
    <col min="14335" max="14335" width="112.5703125" style="144" customWidth="1"/>
    <col min="14336" max="14336" width="10.140625" style="144" bestFit="1" customWidth="1"/>
    <col min="14337" max="14337" width="18.85546875" style="144" customWidth="1"/>
    <col min="14338" max="14338" width="19" style="144" customWidth="1"/>
    <col min="14339" max="14339" width="19.5703125" style="144" customWidth="1"/>
    <col min="14340" max="14340" width="16.7109375" style="144" customWidth="1"/>
    <col min="14341" max="14588" width="9.140625" style="144" customWidth="1"/>
    <col min="14589" max="14589" width="5.7109375" style="144"/>
    <col min="14590" max="14590" width="5.7109375" style="144" customWidth="1"/>
    <col min="14591" max="14591" width="112.5703125" style="144" customWidth="1"/>
    <col min="14592" max="14592" width="10.140625" style="144" bestFit="1" customWidth="1"/>
    <col min="14593" max="14593" width="18.85546875" style="144" customWidth="1"/>
    <col min="14594" max="14594" width="19" style="144" customWidth="1"/>
    <col min="14595" max="14595" width="19.5703125" style="144" customWidth="1"/>
    <col min="14596" max="14596" width="16.7109375" style="144" customWidth="1"/>
    <col min="14597" max="14844" width="9.140625" style="144" customWidth="1"/>
    <col min="14845" max="14845" width="5.7109375" style="144"/>
    <col min="14846" max="14846" width="5.7109375" style="144" customWidth="1"/>
    <col min="14847" max="14847" width="112.5703125" style="144" customWidth="1"/>
    <col min="14848" max="14848" width="10.140625" style="144" bestFit="1" customWidth="1"/>
    <col min="14849" max="14849" width="18.85546875" style="144" customWidth="1"/>
    <col min="14850" max="14850" width="19" style="144" customWidth="1"/>
    <col min="14851" max="14851" width="19.5703125" style="144" customWidth="1"/>
    <col min="14852" max="14852" width="16.7109375" style="144" customWidth="1"/>
    <col min="14853" max="15100" width="9.140625" style="144" customWidth="1"/>
    <col min="15101" max="15101" width="5.7109375" style="144"/>
    <col min="15102" max="15102" width="5.7109375" style="144" customWidth="1"/>
    <col min="15103" max="15103" width="112.5703125" style="144" customWidth="1"/>
    <col min="15104" max="15104" width="10.140625" style="144" bestFit="1" customWidth="1"/>
    <col min="15105" max="15105" width="18.85546875" style="144" customWidth="1"/>
    <col min="15106" max="15106" width="19" style="144" customWidth="1"/>
    <col min="15107" max="15107" width="19.5703125" style="144" customWidth="1"/>
    <col min="15108" max="15108" width="16.7109375" style="144" customWidth="1"/>
    <col min="15109" max="15356" width="9.140625" style="144" customWidth="1"/>
    <col min="15357" max="15357" width="5.7109375" style="144"/>
    <col min="15358" max="15358" width="5.7109375" style="144" customWidth="1"/>
    <col min="15359" max="15359" width="112.5703125" style="144" customWidth="1"/>
    <col min="15360" max="15360" width="10.140625" style="144" bestFit="1" customWidth="1"/>
    <col min="15361" max="15361" width="18.85546875" style="144" customWidth="1"/>
    <col min="15362" max="15362" width="19" style="144" customWidth="1"/>
    <col min="15363" max="15363" width="19.5703125" style="144" customWidth="1"/>
    <col min="15364" max="15364" width="16.7109375" style="144" customWidth="1"/>
    <col min="15365" max="15612" width="9.140625" style="144" customWidth="1"/>
    <col min="15613" max="15613" width="5.7109375" style="144"/>
    <col min="15614" max="15614" width="5.7109375" style="144" customWidth="1"/>
    <col min="15615" max="15615" width="112.5703125" style="144" customWidth="1"/>
    <col min="15616" max="15616" width="10.140625" style="144" bestFit="1" customWidth="1"/>
    <col min="15617" max="15617" width="18.85546875" style="144" customWidth="1"/>
    <col min="15618" max="15618" width="19" style="144" customWidth="1"/>
    <col min="15619" max="15619" width="19.5703125" style="144" customWidth="1"/>
    <col min="15620" max="15620" width="16.7109375" style="144" customWidth="1"/>
    <col min="15621" max="15868" width="9.140625" style="144" customWidth="1"/>
    <col min="15869" max="15869" width="5.7109375" style="144"/>
    <col min="15870" max="15870" width="5.7109375" style="144" customWidth="1"/>
    <col min="15871" max="15871" width="112.5703125" style="144" customWidth="1"/>
    <col min="15872" max="15872" width="10.140625" style="144" bestFit="1" customWidth="1"/>
    <col min="15873" max="15873" width="18.85546875" style="144" customWidth="1"/>
    <col min="15874" max="15874" width="19" style="144" customWidth="1"/>
    <col min="15875" max="15875" width="19.5703125" style="144" customWidth="1"/>
    <col min="15876" max="15876" width="16.7109375" style="144" customWidth="1"/>
    <col min="15877" max="16124" width="9.140625" style="144" customWidth="1"/>
    <col min="16125" max="16125" width="5.7109375" style="144"/>
    <col min="16126" max="16126" width="5.7109375" style="144" customWidth="1"/>
    <col min="16127" max="16127" width="112.5703125" style="144" customWidth="1"/>
    <col min="16128" max="16128" width="10.140625" style="144" bestFit="1" customWidth="1"/>
    <col min="16129" max="16129" width="18.85546875" style="144" customWidth="1"/>
    <col min="16130" max="16130" width="19" style="144" customWidth="1"/>
    <col min="16131" max="16131" width="19.5703125" style="144" customWidth="1"/>
    <col min="16132" max="16132" width="16.7109375" style="144" customWidth="1"/>
    <col min="16133" max="16380" width="9.140625" style="144" customWidth="1"/>
    <col min="16381" max="16384" width="5.7109375" style="144"/>
  </cols>
  <sheetData>
    <row r="1" spans="1:8" ht="27" customHeight="1" x14ac:dyDescent="0.2">
      <c r="A1" s="1219" t="s">
        <v>458</v>
      </c>
      <c r="B1" s="1219"/>
      <c r="C1" s="1219"/>
      <c r="D1" s="1219"/>
      <c r="E1" s="1219"/>
    </row>
    <row r="2" spans="1:8" ht="16.5" thickBot="1" x14ac:dyDescent="0.3">
      <c r="D2" s="1220" t="s">
        <v>110</v>
      </c>
      <c r="E2" s="1220"/>
    </row>
    <row r="3" spans="1:8" ht="69" customHeight="1" thickBot="1" x14ac:dyDescent="0.25">
      <c r="A3" s="1221" t="s">
        <v>55</v>
      </c>
      <c r="B3" s="1223" t="s">
        <v>259</v>
      </c>
      <c r="C3" s="1224"/>
      <c r="D3" s="1224"/>
      <c r="E3" s="636" t="s">
        <v>260</v>
      </c>
    </row>
    <row r="4" spans="1:8" ht="19.5" customHeight="1" thickBot="1" x14ac:dyDescent="0.25">
      <c r="A4" s="1222"/>
      <c r="B4" s="145" t="s">
        <v>33</v>
      </c>
      <c r="C4" s="445" t="s">
        <v>493</v>
      </c>
      <c r="D4" s="146" t="s">
        <v>494</v>
      </c>
      <c r="E4" s="445" t="s">
        <v>494</v>
      </c>
    </row>
    <row r="5" spans="1:8" ht="41.25" customHeight="1" x14ac:dyDescent="0.2">
      <c r="A5" s="147" t="s">
        <v>261</v>
      </c>
      <c r="B5" s="148" t="s">
        <v>262</v>
      </c>
      <c r="C5" s="149">
        <f>C6+C7+C8+C9</f>
        <v>152</v>
      </c>
      <c r="D5" s="149">
        <f>D6+D7+D8+D9</f>
        <v>152</v>
      </c>
      <c r="E5" s="446">
        <f>SUM(E11,E48,E65,E92,E105,E117,E119)</f>
        <v>106</v>
      </c>
    </row>
    <row r="6" spans="1:8" ht="23.25" customHeight="1" x14ac:dyDescent="0.2">
      <c r="A6" s="150" t="s">
        <v>263</v>
      </c>
      <c r="B6" s="151" t="s">
        <v>262</v>
      </c>
      <c r="C6" s="152">
        <f>C38+C36+C35+C40+C41+C43</f>
        <v>4</v>
      </c>
      <c r="D6" s="152">
        <f>D38+D36+D35+D40+D41+D43</f>
        <v>5</v>
      </c>
      <c r="E6" s="447"/>
    </row>
    <row r="7" spans="1:8" ht="24.95" customHeight="1" x14ac:dyDescent="0.2">
      <c r="A7" s="153" t="s">
        <v>264</v>
      </c>
      <c r="B7" s="154" t="s">
        <v>262</v>
      </c>
      <c r="C7" s="155">
        <f>C25+C27+C31+C32+C33+C34+C48+C74</f>
        <v>18</v>
      </c>
      <c r="D7" s="155">
        <f>D25+D27+D31+D32+D33+D34+D48+D74</f>
        <v>18</v>
      </c>
      <c r="E7" s="447"/>
    </row>
    <row r="8" spans="1:8" ht="24.95" customHeight="1" x14ac:dyDescent="0.2">
      <c r="A8" s="156" t="s">
        <v>265</v>
      </c>
      <c r="B8" s="157" t="s">
        <v>262</v>
      </c>
      <c r="C8" s="158">
        <f>C12+C15+C23+C44+C69+C76+C81+C85+C106+C109+C112+C117+C119+C93+C100+C66+C89+C102+C121+C122+C123+C124+C125+C126+C127</f>
        <v>127</v>
      </c>
      <c r="D8" s="158">
        <f>D12+D15+D23+D44+D69+D76+D81+D85+D106+D109+D112+D117+D119+D93+D100+D66+D89+D102+D121+D122+D123+D124+D125+D126+D127</f>
        <v>125</v>
      </c>
      <c r="E8" s="447"/>
    </row>
    <row r="9" spans="1:8" ht="22.5" customHeight="1" thickBot="1" x14ac:dyDescent="0.25">
      <c r="A9" s="159" t="s">
        <v>266</v>
      </c>
      <c r="B9" s="160" t="s">
        <v>262</v>
      </c>
      <c r="C9" s="161">
        <f>C39+C73+C84+C42</f>
        <v>3</v>
      </c>
      <c r="D9" s="161">
        <f>D39+D73+D84+D42</f>
        <v>4</v>
      </c>
      <c r="E9" s="448"/>
    </row>
    <row r="10" spans="1:8" ht="20.100000000000001" customHeight="1" thickBot="1" x14ac:dyDescent="0.25">
      <c r="A10" s="1216" t="s">
        <v>47</v>
      </c>
      <c r="B10" s="1217"/>
      <c r="C10" s="1217"/>
      <c r="D10" s="1217"/>
      <c r="E10" s="1218"/>
    </row>
    <row r="11" spans="1:8" ht="19.5" customHeight="1" x14ac:dyDescent="0.25">
      <c r="A11" s="162" t="s">
        <v>267</v>
      </c>
      <c r="B11" s="163"/>
      <c r="C11" s="749">
        <f>C12+C15+C23+C26+C28+C30+C37+C44</f>
        <v>97</v>
      </c>
      <c r="D11" s="749">
        <f>D12+D15+D23+D26+D28+D30+D37+D44</f>
        <v>97</v>
      </c>
      <c r="E11" s="164">
        <f>E12+E15+E23+E26+E28+E30+E37+E44</f>
        <v>39</v>
      </c>
      <c r="F11" s="165"/>
      <c r="G11" s="165"/>
      <c r="H11" s="165"/>
    </row>
    <row r="12" spans="1:8" ht="19.5" customHeight="1" x14ac:dyDescent="0.25">
      <c r="A12" s="166" t="s">
        <v>504</v>
      </c>
      <c r="B12" s="167" t="s">
        <v>262</v>
      </c>
      <c r="C12" s="167">
        <v>41</v>
      </c>
      <c r="D12" s="167">
        <v>39</v>
      </c>
      <c r="E12" s="449">
        <v>13</v>
      </c>
      <c r="F12" s="165"/>
      <c r="G12" s="165"/>
      <c r="H12" s="165"/>
    </row>
    <row r="13" spans="1:8" ht="19.5" customHeight="1" x14ac:dyDescent="0.25">
      <c r="A13" s="168" t="s">
        <v>268</v>
      </c>
      <c r="B13" s="169" t="s">
        <v>25</v>
      </c>
      <c r="C13" s="170">
        <v>12822</v>
      </c>
      <c r="D13" s="170">
        <v>13301</v>
      </c>
      <c r="E13" s="450">
        <v>2208</v>
      </c>
      <c r="F13" s="165"/>
      <c r="G13" s="165"/>
      <c r="H13" s="165"/>
    </row>
    <row r="14" spans="1:8" ht="19.5" customHeight="1" x14ac:dyDescent="0.25">
      <c r="A14" s="168" t="s">
        <v>269</v>
      </c>
      <c r="B14" s="169" t="s">
        <v>25</v>
      </c>
      <c r="C14" s="169" t="s">
        <v>505</v>
      </c>
      <c r="D14" s="169" t="s">
        <v>506</v>
      </c>
      <c r="E14" s="451"/>
      <c r="F14" s="165"/>
      <c r="G14" s="165"/>
      <c r="H14" s="165"/>
    </row>
    <row r="15" spans="1:8" ht="19.5" customHeight="1" x14ac:dyDescent="0.25">
      <c r="A15" s="166" t="s">
        <v>270</v>
      </c>
      <c r="B15" s="167" t="s">
        <v>262</v>
      </c>
      <c r="C15" s="167">
        <f>C16+C17+C18+C19+C21</f>
        <v>37</v>
      </c>
      <c r="D15" s="167">
        <f>D16+D17+D18+D19+D21</f>
        <v>37</v>
      </c>
      <c r="E15" s="449">
        <v>25</v>
      </c>
      <c r="F15" s="165"/>
      <c r="G15" s="165"/>
      <c r="H15" s="165"/>
    </row>
    <row r="16" spans="1:8" ht="15.75" customHeight="1" x14ac:dyDescent="0.25">
      <c r="A16" s="168" t="s">
        <v>271</v>
      </c>
      <c r="B16" s="169" t="s">
        <v>262</v>
      </c>
      <c r="C16" s="171">
        <v>29</v>
      </c>
      <c r="D16" s="171">
        <v>29</v>
      </c>
      <c r="E16" s="451"/>
      <c r="F16" s="637"/>
      <c r="G16" s="165"/>
      <c r="H16" s="165"/>
    </row>
    <row r="17" spans="1:8" ht="16.5" x14ac:dyDescent="0.25">
      <c r="A17" s="168" t="s">
        <v>272</v>
      </c>
      <c r="B17" s="169" t="s">
        <v>262</v>
      </c>
      <c r="C17" s="171">
        <v>1</v>
      </c>
      <c r="D17" s="171">
        <v>1</v>
      </c>
      <c r="E17" s="451"/>
      <c r="F17" s="165"/>
      <c r="G17" s="165"/>
      <c r="H17" s="165"/>
    </row>
    <row r="18" spans="1:8" ht="16.5" x14ac:dyDescent="0.25">
      <c r="A18" s="168" t="s">
        <v>273</v>
      </c>
      <c r="B18" s="169" t="s">
        <v>262</v>
      </c>
      <c r="C18" s="171">
        <v>6</v>
      </c>
      <c r="D18" s="171">
        <v>6</v>
      </c>
      <c r="E18" s="451"/>
      <c r="F18" s="165"/>
      <c r="G18" s="165"/>
      <c r="H18" s="165"/>
    </row>
    <row r="19" spans="1:8" ht="16.5" x14ac:dyDescent="0.25">
      <c r="A19" s="168" t="s">
        <v>274</v>
      </c>
      <c r="B19" s="169" t="s">
        <v>262</v>
      </c>
      <c r="C19" s="171">
        <v>1</v>
      </c>
      <c r="D19" s="171">
        <v>1</v>
      </c>
      <c r="E19" s="451"/>
      <c r="F19" s="165"/>
      <c r="G19" s="165"/>
      <c r="H19" s="165"/>
    </row>
    <row r="20" spans="1:8" ht="16.5" hidden="1" customHeight="1" x14ac:dyDescent="0.25">
      <c r="A20" s="168" t="s">
        <v>275</v>
      </c>
      <c r="B20" s="169" t="s">
        <v>262</v>
      </c>
      <c r="C20" s="171">
        <v>1</v>
      </c>
      <c r="D20" s="171">
        <v>1</v>
      </c>
      <c r="E20" s="451"/>
    </row>
    <row r="21" spans="1:8" ht="16.5" hidden="1" x14ac:dyDescent="0.25">
      <c r="A21" s="168" t="s">
        <v>459</v>
      </c>
      <c r="B21" s="169" t="s">
        <v>262</v>
      </c>
      <c r="C21" s="169">
        <v>0</v>
      </c>
      <c r="D21" s="169">
        <v>0</v>
      </c>
      <c r="E21" s="451"/>
    </row>
    <row r="22" spans="1:8" ht="16.5" x14ac:dyDescent="0.25">
      <c r="A22" s="168" t="s">
        <v>276</v>
      </c>
      <c r="B22" s="169" t="s">
        <v>25</v>
      </c>
      <c r="C22" s="172">
        <v>23519</v>
      </c>
      <c r="D22" s="172">
        <v>23694</v>
      </c>
      <c r="E22" s="450">
        <v>4902</v>
      </c>
      <c r="F22" s="638"/>
    </row>
    <row r="23" spans="1:8" ht="19.5" customHeight="1" x14ac:dyDescent="0.25">
      <c r="A23" s="166" t="s">
        <v>277</v>
      </c>
      <c r="B23" s="167" t="s">
        <v>262</v>
      </c>
      <c r="C23" s="167">
        <v>6</v>
      </c>
      <c r="D23" s="167">
        <v>6</v>
      </c>
      <c r="E23" s="451"/>
      <c r="F23" s="165"/>
      <c r="G23" s="165"/>
      <c r="H23" s="165"/>
    </row>
    <row r="24" spans="1:8" ht="16.5" x14ac:dyDescent="0.25">
      <c r="A24" s="168" t="s">
        <v>460</v>
      </c>
      <c r="B24" s="169" t="s">
        <v>25</v>
      </c>
      <c r="C24" s="172">
        <v>8972</v>
      </c>
      <c r="D24" s="172">
        <v>9079</v>
      </c>
      <c r="E24" s="451"/>
      <c r="F24" s="639"/>
    </row>
    <row r="25" spans="1:8" ht="19.5" customHeight="1" x14ac:dyDescent="0.25">
      <c r="A25" s="173" t="s">
        <v>278</v>
      </c>
      <c r="B25" s="174" t="s">
        <v>262</v>
      </c>
      <c r="C25" s="174">
        <v>1</v>
      </c>
      <c r="D25" s="174">
        <v>1</v>
      </c>
      <c r="E25" s="451"/>
      <c r="F25" s="165"/>
      <c r="G25" s="165"/>
      <c r="H25" s="165"/>
    </row>
    <row r="26" spans="1:8" ht="16.5" x14ac:dyDescent="0.25">
      <c r="A26" s="175" t="s">
        <v>279</v>
      </c>
      <c r="B26" s="176" t="s">
        <v>262</v>
      </c>
      <c r="C26" s="640">
        <v>1</v>
      </c>
      <c r="D26" s="640">
        <v>1</v>
      </c>
      <c r="E26" s="451"/>
      <c r="F26" s="165"/>
    </row>
    <row r="27" spans="1:8" ht="19.5" customHeight="1" x14ac:dyDescent="0.25">
      <c r="A27" s="173" t="s">
        <v>281</v>
      </c>
      <c r="B27" s="174" t="s">
        <v>262</v>
      </c>
      <c r="C27" s="174">
        <v>1</v>
      </c>
      <c r="D27" s="174">
        <v>1</v>
      </c>
      <c r="E27" s="451"/>
      <c r="F27" s="165"/>
      <c r="G27" s="165"/>
      <c r="H27" s="165"/>
    </row>
    <row r="28" spans="1:8" ht="18" customHeight="1" x14ac:dyDescent="0.25">
      <c r="A28" s="175" t="s">
        <v>461</v>
      </c>
      <c r="B28" s="178" t="s">
        <v>262</v>
      </c>
      <c r="C28" s="178">
        <v>1</v>
      </c>
      <c r="D28" s="176">
        <v>1</v>
      </c>
      <c r="E28" s="641"/>
      <c r="F28" s="165"/>
      <c r="G28" s="165"/>
      <c r="H28" s="165"/>
    </row>
    <row r="29" spans="1:8" s="643" customFormat="1" ht="18" customHeight="1" x14ac:dyDescent="0.25">
      <c r="A29" s="175" t="s">
        <v>282</v>
      </c>
      <c r="B29" s="178" t="s">
        <v>25</v>
      </c>
      <c r="C29" s="178">
        <v>48</v>
      </c>
      <c r="D29" s="176">
        <v>42</v>
      </c>
      <c r="E29" s="641"/>
      <c r="F29" s="642"/>
      <c r="G29" s="642"/>
      <c r="H29" s="642"/>
    </row>
    <row r="30" spans="1:8" s="180" customFormat="1" ht="19.5" customHeight="1" x14ac:dyDescent="0.25">
      <c r="A30" s="644" t="s">
        <v>283</v>
      </c>
      <c r="B30" s="178" t="s">
        <v>262</v>
      </c>
      <c r="C30" s="750">
        <f>C31+C32+C33+C34+C35+C36</f>
        <v>5</v>
      </c>
      <c r="D30" s="751">
        <f>D31+D32+D33+D34+D35+D36</f>
        <v>6</v>
      </c>
      <c r="E30" s="449">
        <v>1</v>
      </c>
      <c r="F30" s="165"/>
      <c r="G30" s="645"/>
      <c r="H30" s="645"/>
    </row>
    <row r="31" spans="1:8" s="180" customFormat="1" ht="18" customHeight="1" x14ac:dyDescent="0.25">
      <c r="A31" s="175" t="s">
        <v>284</v>
      </c>
      <c r="B31" s="176" t="s">
        <v>262</v>
      </c>
      <c r="C31" s="176">
        <v>1</v>
      </c>
      <c r="D31" s="176">
        <v>1</v>
      </c>
      <c r="E31" s="641"/>
      <c r="F31" s="165"/>
      <c r="G31" s="645"/>
      <c r="H31" s="645"/>
    </row>
    <row r="32" spans="1:8" s="180" customFormat="1" ht="18" customHeight="1" x14ac:dyDescent="0.25">
      <c r="A32" s="175" t="s">
        <v>285</v>
      </c>
      <c r="B32" s="176" t="s">
        <v>262</v>
      </c>
      <c r="C32" s="177">
        <v>1</v>
      </c>
      <c r="D32" s="177">
        <v>1</v>
      </c>
      <c r="E32" s="641"/>
      <c r="F32" s="165"/>
      <c r="G32" s="645"/>
      <c r="H32" s="645"/>
    </row>
    <row r="33" spans="1:8" s="180" customFormat="1" ht="18" customHeight="1" x14ac:dyDescent="0.25">
      <c r="A33" s="175" t="s">
        <v>286</v>
      </c>
      <c r="B33" s="176" t="s">
        <v>262</v>
      </c>
      <c r="C33" s="177">
        <v>1</v>
      </c>
      <c r="D33" s="177">
        <v>1</v>
      </c>
      <c r="E33" s="641"/>
      <c r="F33" s="165"/>
      <c r="G33" s="645"/>
      <c r="H33" s="645"/>
    </row>
    <row r="34" spans="1:8" s="180" customFormat="1" ht="18" customHeight="1" x14ac:dyDescent="0.25">
      <c r="A34" s="175" t="s">
        <v>287</v>
      </c>
      <c r="B34" s="176" t="s">
        <v>262</v>
      </c>
      <c r="C34" s="176">
        <v>1</v>
      </c>
      <c r="D34" s="176">
        <v>1</v>
      </c>
      <c r="E34" s="641"/>
      <c r="F34" s="165"/>
      <c r="G34" s="645"/>
      <c r="H34" s="645"/>
    </row>
    <row r="35" spans="1:8" s="180" customFormat="1" ht="18" customHeight="1" x14ac:dyDescent="0.25">
      <c r="A35" s="181" t="s">
        <v>376</v>
      </c>
      <c r="B35" s="182" t="s">
        <v>262</v>
      </c>
      <c r="C35" s="182">
        <v>1</v>
      </c>
      <c r="D35" s="182">
        <v>1</v>
      </c>
      <c r="E35" s="641"/>
      <c r="F35" s="165"/>
      <c r="G35" s="645"/>
      <c r="H35" s="645"/>
    </row>
    <row r="36" spans="1:8" ht="36" x14ac:dyDescent="0.25">
      <c r="A36" s="646" t="s">
        <v>507</v>
      </c>
      <c r="B36" s="440" t="s">
        <v>262</v>
      </c>
      <c r="C36" s="440">
        <v>0</v>
      </c>
      <c r="D36" s="440">
        <v>1</v>
      </c>
      <c r="E36" s="641"/>
      <c r="F36" s="647"/>
      <c r="G36" s="165"/>
      <c r="H36" s="165"/>
    </row>
    <row r="37" spans="1:8" s="180" customFormat="1" ht="19.5" customHeight="1" x14ac:dyDescent="0.25">
      <c r="A37" s="648" t="s">
        <v>288</v>
      </c>
      <c r="B37" s="183" t="s">
        <v>262</v>
      </c>
      <c r="C37" s="752">
        <f>C38+C39+C40+C41+C42+C43</f>
        <v>4</v>
      </c>
      <c r="D37" s="752">
        <f>D38+D39+D40+D41+D42+D43</f>
        <v>5</v>
      </c>
      <c r="E37" s="449"/>
      <c r="F37" s="165"/>
      <c r="G37" s="645"/>
      <c r="H37" s="645"/>
    </row>
    <row r="38" spans="1:8" s="180" customFormat="1" ht="18" customHeight="1" x14ac:dyDescent="0.25">
      <c r="A38" s="181" t="s">
        <v>289</v>
      </c>
      <c r="B38" s="182" t="s">
        <v>262</v>
      </c>
      <c r="C38" s="184">
        <v>1</v>
      </c>
      <c r="D38" s="184">
        <v>1</v>
      </c>
      <c r="E38" s="641"/>
      <c r="F38" s="165"/>
      <c r="G38" s="645"/>
      <c r="H38" s="645"/>
    </row>
    <row r="39" spans="1:8" s="180" customFormat="1" ht="18" customHeight="1" x14ac:dyDescent="0.25">
      <c r="A39" s="185" t="s">
        <v>462</v>
      </c>
      <c r="B39" s="186" t="s">
        <v>262</v>
      </c>
      <c r="C39" s="187">
        <v>1</v>
      </c>
      <c r="D39" s="187">
        <v>1</v>
      </c>
      <c r="E39" s="641"/>
      <c r="F39" s="165"/>
      <c r="G39" s="645"/>
      <c r="H39" s="645"/>
    </row>
    <row r="40" spans="1:8" s="180" customFormat="1" ht="19.5" x14ac:dyDescent="0.25">
      <c r="A40" s="181" t="s">
        <v>508</v>
      </c>
      <c r="B40" s="182" t="s">
        <v>262</v>
      </c>
      <c r="C40" s="188">
        <v>1</v>
      </c>
      <c r="D40" s="188" t="s">
        <v>295</v>
      </c>
      <c r="E40" s="641"/>
      <c r="F40" s="649"/>
      <c r="G40" s="645"/>
      <c r="H40" s="645"/>
    </row>
    <row r="41" spans="1:8" s="180" customFormat="1" ht="33" x14ac:dyDescent="0.25">
      <c r="A41" s="437" t="s">
        <v>463</v>
      </c>
      <c r="B41" s="186"/>
      <c r="C41" s="438">
        <v>1</v>
      </c>
      <c r="D41" s="438">
        <v>1</v>
      </c>
      <c r="E41" s="641"/>
      <c r="F41" s="647"/>
      <c r="G41" s="645"/>
      <c r="H41" s="645"/>
    </row>
    <row r="42" spans="1:8" s="180" customFormat="1" ht="16.5" x14ac:dyDescent="0.25">
      <c r="A42" s="650" t="s">
        <v>377</v>
      </c>
      <c r="B42" s="186" t="s">
        <v>262</v>
      </c>
      <c r="C42" s="187">
        <v>0</v>
      </c>
      <c r="D42" s="187">
        <v>1</v>
      </c>
      <c r="E42" s="641"/>
      <c r="F42" s="165"/>
      <c r="G42" s="645"/>
      <c r="H42" s="645"/>
    </row>
    <row r="43" spans="1:8" s="180" customFormat="1" ht="16.5" x14ac:dyDescent="0.25">
      <c r="A43" s="651" t="s">
        <v>378</v>
      </c>
      <c r="B43" s="182" t="s">
        <v>262</v>
      </c>
      <c r="C43" s="438">
        <v>0</v>
      </c>
      <c r="D43" s="438">
        <v>1</v>
      </c>
      <c r="E43" s="641"/>
      <c r="F43" s="165"/>
      <c r="G43" s="645"/>
      <c r="H43" s="645"/>
    </row>
    <row r="44" spans="1:8" s="180" customFormat="1" ht="19.5" customHeight="1" x14ac:dyDescent="0.25">
      <c r="A44" s="166" t="s">
        <v>290</v>
      </c>
      <c r="B44" s="167" t="s">
        <v>262</v>
      </c>
      <c r="C44" s="167">
        <f>C45+C46</f>
        <v>2</v>
      </c>
      <c r="D44" s="167">
        <f>D45+D46</f>
        <v>2</v>
      </c>
      <c r="E44" s="641"/>
      <c r="F44" s="165"/>
      <c r="G44" s="645"/>
      <c r="H44" s="645"/>
    </row>
    <row r="45" spans="1:8" ht="18" customHeight="1" x14ac:dyDescent="0.25">
      <c r="A45" s="168" t="s">
        <v>291</v>
      </c>
      <c r="B45" s="169" t="s">
        <v>262</v>
      </c>
      <c r="C45" s="169">
        <v>1</v>
      </c>
      <c r="D45" s="169">
        <v>1</v>
      </c>
      <c r="E45" s="641"/>
      <c r="F45" s="165"/>
      <c r="G45" s="165"/>
      <c r="H45" s="165"/>
    </row>
    <row r="46" spans="1:8" ht="21" customHeight="1" thickBot="1" x14ac:dyDescent="0.3">
      <c r="A46" s="189" t="s">
        <v>292</v>
      </c>
      <c r="B46" s="169" t="s">
        <v>262</v>
      </c>
      <c r="C46" s="172">
        <v>1</v>
      </c>
      <c r="D46" s="652">
        <v>1</v>
      </c>
      <c r="E46" s="641"/>
      <c r="F46" s="165"/>
      <c r="G46" s="165"/>
      <c r="H46" s="165"/>
    </row>
    <row r="47" spans="1:8" ht="20.100000000000001" customHeight="1" thickBot="1" x14ac:dyDescent="0.25">
      <c r="A47" s="1216" t="s">
        <v>48</v>
      </c>
      <c r="B47" s="1217"/>
      <c r="C47" s="1217"/>
      <c r="D47" s="1217"/>
      <c r="E47" s="1218"/>
    </row>
    <row r="48" spans="1:8" ht="16.5" customHeight="1" x14ac:dyDescent="0.25">
      <c r="A48" s="190" t="s">
        <v>293</v>
      </c>
      <c r="B48" s="191" t="s">
        <v>262</v>
      </c>
      <c r="C48" s="653">
        <f>C49+C51+C54+C58</f>
        <v>11</v>
      </c>
      <c r="D48" s="653">
        <f>D49+D51+D54+D58</f>
        <v>11</v>
      </c>
      <c r="E48" s="163">
        <f>E49+E51+E54+E58</f>
        <v>2</v>
      </c>
    </row>
    <row r="49" spans="1:6" ht="16.5" x14ac:dyDescent="0.25">
      <c r="A49" s="173" t="s">
        <v>294</v>
      </c>
      <c r="B49" s="192" t="s">
        <v>262</v>
      </c>
      <c r="C49" s="174">
        <f>C50</f>
        <v>1</v>
      </c>
      <c r="D49" s="174">
        <f>D50</f>
        <v>1</v>
      </c>
      <c r="E49" s="183">
        <v>2</v>
      </c>
    </row>
    <row r="50" spans="1:6" ht="16.5" x14ac:dyDescent="0.25">
      <c r="A50" s="193" t="s">
        <v>509</v>
      </c>
      <c r="B50" s="194" t="s">
        <v>262</v>
      </c>
      <c r="C50" s="176">
        <v>1</v>
      </c>
      <c r="D50" s="176">
        <v>1</v>
      </c>
      <c r="E50" s="182"/>
    </row>
    <row r="51" spans="1:6" ht="16.5" x14ac:dyDescent="0.25">
      <c r="A51" s="173" t="s">
        <v>296</v>
      </c>
      <c r="B51" s="192" t="s">
        <v>262</v>
      </c>
      <c r="C51" s="174">
        <f>C52+C53</f>
        <v>2</v>
      </c>
      <c r="D51" s="174">
        <f>D52+D53</f>
        <v>2</v>
      </c>
      <c r="E51" s="452"/>
    </row>
    <row r="52" spans="1:6" ht="16.5" x14ac:dyDescent="0.25">
      <c r="A52" s="193" t="s">
        <v>297</v>
      </c>
      <c r="B52" s="194" t="s">
        <v>262</v>
      </c>
      <c r="C52" s="176">
        <v>1</v>
      </c>
      <c r="D52" s="176">
        <v>1</v>
      </c>
      <c r="E52" s="179"/>
    </row>
    <row r="53" spans="1:6" ht="33" x14ac:dyDescent="0.2">
      <c r="A53" s="195" t="s">
        <v>298</v>
      </c>
      <c r="B53" s="194" t="s">
        <v>262</v>
      </c>
      <c r="C53" s="194" t="s">
        <v>299</v>
      </c>
      <c r="D53" s="194" t="s">
        <v>299</v>
      </c>
      <c r="E53" s="453"/>
    </row>
    <row r="54" spans="1:6" ht="16.5" x14ac:dyDescent="0.25">
      <c r="A54" s="173" t="s">
        <v>300</v>
      </c>
      <c r="B54" s="192" t="s">
        <v>262</v>
      </c>
      <c r="C54" s="174">
        <f>C55+C56+C57</f>
        <v>3</v>
      </c>
      <c r="D54" s="174">
        <f>D55+D56+D57</f>
        <v>3</v>
      </c>
      <c r="E54" s="183"/>
    </row>
    <row r="55" spans="1:6" ht="16.5" x14ac:dyDescent="0.25">
      <c r="A55" s="193" t="s">
        <v>301</v>
      </c>
      <c r="B55" s="194" t="s">
        <v>262</v>
      </c>
      <c r="C55" s="176">
        <v>1</v>
      </c>
      <c r="D55" s="176">
        <v>1</v>
      </c>
      <c r="E55" s="179"/>
    </row>
    <row r="56" spans="1:6" ht="16.5" x14ac:dyDescent="0.25">
      <c r="A56" s="193" t="s">
        <v>302</v>
      </c>
      <c r="B56" s="194" t="s">
        <v>262</v>
      </c>
      <c r="C56" s="176">
        <v>1</v>
      </c>
      <c r="D56" s="176">
        <v>1</v>
      </c>
      <c r="E56" s="179"/>
    </row>
    <row r="57" spans="1:6" ht="16.5" x14ac:dyDescent="0.25">
      <c r="A57" s="193" t="s">
        <v>303</v>
      </c>
      <c r="B57" s="194" t="s">
        <v>262</v>
      </c>
      <c r="C57" s="176">
        <v>1</v>
      </c>
      <c r="D57" s="176">
        <v>1</v>
      </c>
      <c r="E57" s="179"/>
    </row>
    <row r="58" spans="1:6" ht="16.5" x14ac:dyDescent="0.25">
      <c r="A58" s="173" t="s">
        <v>304</v>
      </c>
      <c r="B58" s="192" t="s">
        <v>262</v>
      </c>
      <c r="C58" s="174">
        <f>C59+C60+C61+C62+C63</f>
        <v>5</v>
      </c>
      <c r="D58" s="174">
        <f>D59+D60+D61+D62+D63</f>
        <v>5</v>
      </c>
      <c r="E58" s="183"/>
    </row>
    <row r="59" spans="1:6" ht="16.5" x14ac:dyDescent="0.25">
      <c r="A59" s="193" t="s">
        <v>305</v>
      </c>
      <c r="B59" s="194" t="s">
        <v>262</v>
      </c>
      <c r="C59" s="176">
        <v>1</v>
      </c>
      <c r="D59" s="176">
        <v>1</v>
      </c>
      <c r="E59" s="179"/>
    </row>
    <row r="60" spans="1:6" ht="16.5" x14ac:dyDescent="0.25">
      <c r="A60" s="193" t="s">
        <v>306</v>
      </c>
      <c r="B60" s="194" t="s">
        <v>262</v>
      </c>
      <c r="C60" s="176">
        <v>1</v>
      </c>
      <c r="D60" s="176">
        <v>1</v>
      </c>
      <c r="E60" s="179"/>
    </row>
    <row r="61" spans="1:6" ht="16.5" x14ac:dyDescent="0.25">
      <c r="A61" s="193" t="s">
        <v>510</v>
      </c>
      <c r="B61" s="194" t="s">
        <v>262</v>
      </c>
      <c r="C61" s="176">
        <v>1</v>
      </c>
      <c r="D61" s="176">
        <v>1</v>
      </c>
      <c r="E61" s="179"/>
    </row>
    <row r="62" spans="1:6" ht="16.5" x14ac:dyDescent="0.25">
      <c r="A62" s="193" t="s">
        <v>307</v>
      </c>
      <c r="B62" s="194" t="s">
        <v>262</v>
      </c>
      <c r="C62" s="176">
        <v>1</v>
      </c>
      <c r="D62" s="176">
        <v>1</v>
      </c>
      <c r="E62" s="179"/>
    </row>
    <row r="63" spans="1:6" ht="17.25" thickBot="1" x14ac:dyDescent="0.3">
      <c r="A63" s="193" t="s">
        <v>308</v>
      </c>
      <c r="B63" s="194" t="s">
        <v>262</v>
      </c>
      <c r="C63" s="196">
        <v>1</v>
      </c>
      <c r="D63" s="196">
        <v>1</v>
      </c>
      <c r="E63" s="454"/>
    </row>
    <row r="64" spans="1:6" ht="20.100000000000001" customHeight="1" thickBot="1" x14ac:dyDescent="0.25">
      <c r="A64" s="1216" t="s">
        <v>309</v>
      </c>
      <c r="B64" s="1217"/>
      <c r="C64" s="1217"/>
      <c r="D64" s="1217"/>
      <c r="E64" s="1218"/>
      <c r="F64" s="645"/>
    </row>
    <row r="65" spans="1:10" s="180" customFormat="1" ht="17.25" customHeight="1" x14ac:dyDescent="0.25">
      <c r="A65" s="197" t="s">
        <v>310</v>
      </c>
      <c r="B65" s="654" t="s">
        <v>262</v>
      </c>
      <c r="C65" s="655">
        <f>SUM(C66,C68,C74,C76,C80,C85)+C89</f>
        <v>16</v>
      </c>
      <c r="D65" s="655">
        <f>SUM(D66,D68,D74,D76,D80,D85)+D89</f>
        <v>16</v>
      </c>
      <c r="E65" s="641">
        <v>61</v>
      </c>
      <c r="F65" s="144"/>
    </row>
    <row r="66" spans="1:10" s="657" customFormat="1" ht="16.5" x14ac:dyDescent="0.25">
      <c r="A66" s="166" t="s">
        <v>311</v>
      </c>
      <c r="B66" s="656" t="s">
        <v>262</v>
      </c>
      <c r="C66" s="167">
        <v>6</v>
      </c>
      <c r="D66" s="167">
        <v>6</v>
      </c>
      <c r="E66" s="449">
        <v>5</v>
      </c>
      <c r="F66" s="198"/>
    </row>
    <row r="67" spans="1:10" s="180" customFormat="1" ht="16.5" x14ac:dyDescent="0.25">
      <c r="A67" s="199" t="s">
        <v>312</v>
      </c>
      <c r="B67" s="658" t="s">
        <v>25</v>
      </c>
      <c r="C67" s="200">
        <v>2355</v>
      </c>
      <c r="D67" s="200">
        <v>2342</v>
      </c>
      <c r="E67" s="450">
        <v>1036</v>
      </c>
      <c r="F67" s="144"/>
    </row>
    <row r="68" spans="1:10" s="657" customFormat="1" ht="23.25" customHeight="1" x14ac:dyDescent="0.25">
      <c r="A68" s="201" t="s">
        <v>511</v>
      </c>
      <c r="B68" s="659" t="s">
        <v>262</v>
      </c>
      <c r="C68" s="183">
        <v>4</v>
      </c>
      <c r="D68" s="183">
        <v>4</v>
      </c>
      <c r="E68" s="449">
        <v>1</v>
      </c>
      <c r="F68" s="198"/>
    </row>
    <row r="69" spans="1:10" s="180" customFormat="1" ht="19.5" customHeight="1" x14ac:dyDescent="0.25">
      <c r="A69" s="189" t="s">
        <v>313</v>
      </c>
      <c r="B69" s="660" t="s">
        <v>262</v>
      </c>
      <c r="C69" s="169">
        <v>3</v>
      </c>
      <c r="D69" s="169">
        <v>3</v>
      </c>
      <c r="E69" s="641"/>
      <c r="F69" s="144"/>
    </row>
    <row r="70" spans="1:10" s="180" customFormat="1" ht="18.75" customHeight="1" x14ac:dyDescent="0.25">
      <c r="A70" s="199" t="s">
        <v>314</v>
      </c>
      <c r="B70" s="661" t="s">
        <v>262</v>
      </c>
      <c r="C70" s="200">
        <v>1427</v>
      </c>
      <c r="D70" s="200">
        <v>1427</v>
      </c>
      <c r="E70" s="641"/>
      <c r="F70" s="144"/>
      <c r="G70" s="645"/>
      <c r="H70" s="645"/>
      <c r="I70" s="645"/>
      <c r="J70" s="645"/>
    </row>
    <row r="71" spans="1:10" s="180" customFormat="1" ht="18.75" customHeight="1" x14ac:dyDescent="0.25">
      <c r="A71" s="199" t="s">
        <v>315</v>
      </c>
      <c r="B71" s="661" t="s">
        <v>25</v>
      </c>
      <c r="C71" s="662">
        <v>220930</v>
      </c>
      <c r="D71" s="662">
        <v>211265</v>
      </c>
      <c r="E71" s="641"/>
      <c r="F71" s="144"/>
      <c r="G71" s="645"/>
      <c r="H71" s="645"/>
      <c r="I71" s="645"/>
      <c r="J71" s="645"/>
    </row>
    <row r="72" spans="1:10" s="180" customFormat="1" ht="18.75" customHeight="1" thickBot="1" x14ac:dyDescent="0.3">
      <c r="A72" s="663" t="s">
        <v>316</v>
      </c>
      <c r="B72" s="664" t="s">
        <v>25</v>
      </c>
      <c r="C72" s="454" t="s">
        <v>512</v>
      </c>
      <c r="D72" s="454" t="s">
        <v>513</v>
      </c>
      <c r="E72" s="665"/>
      <c r="G72" s="645"/>
      <c r="H72" s="666"/>
      <c r="I72" s="666"/>
      <c r="J72" s="645"/>
    </row>
    <row r="73" spans="1:10" s="180" customFormat="1" ht="30.75" customHeight="1" x14ac:dyDescent="0.25">
      <c r="A73" s="202" t="s">
        <v>317</v>
      </c>
      <c r="B73" s="667" t="s">
        <v>262</v>
      </c>
      <c r="C73" s="203">
        <v>1</v>
      </c>
      <c r="D73" s="203">
        <v>1</v>
      </c>
      <c r="E73" s="641"/>
      <c r="F73" s="144"/>
      <c r="G73" s="645"/>
      <c r="H73" s="645"/>
      <c r="I73" s="645"/>
      <c r="J73" s="645"/>
    </row>
    <row r="74" spans="1:10" s="657" customFormat="1" ht="18.75" customHeight="1" x14ac:dyDescent="0.25">
      <c r="A74" s="173" t="s">
        <v>318</v>
      </c>
      <c r="B74" s="668" t="s">
        <v>262</v>
      </c>
      <c r="C74" s="174">
        <v>1</v>
      </c>
      <c r="D74" s="174">
        <v>1</v>
      </c>
      <c r="E74" s="449"/>
      <c r="F74" s="198"/>
      <c r="G74" s="669"/>
      <c r="H74" s="669"/>
      <c r="I74" s="669"/>
      <c r="J74" s="669"/>
    </row>
    <row r="75" spans="1:10" s="180" customFormat="1" ht="16.5" x14ac:dyDescent="0.25">
      <c r="A75" s="193" t="s">
        <v>319</v>
      </c>
      <c r="B75" s="670" t="s">
        <v>262</v>
      </c>
      <c r="C75" s="176">
        <v>1</v>
      </c>
      <c r="D75" s="176">
        <v>1</v>
      </c>
      <c r="E75" s="641"/>
      <c r="F75" s="144"/>
    </row>
    <row r="76" spans="1:10" s="657" customFormat="1" ht="16.5" customHeight="1" x14ac:dyDescent="0.25">
      <c r="A76" s="166" t="s">
        <v>320</v>
      </c>
      <c r="B76" s="671" t="s">
        <v>262</v>
      </c>
      <c r="C76" s="167">
        <v>1</v>
      </c>
      <c r="D76" s="167">
        <v>1</v>
      </c>
      <c r="E76" s="449"/>
      <c r="F76" s="198"/>
    </row>
    <row r="77" spans="1:10" s="180" customFormat="1" ht="16.5" x14ac:dyDescent="0.25">
      <c r="A77" s="189" t="s">
        <v>321</v>
      </c>
      <c r="B77" s="660" t="s">
        <v>262</v>
      </c>
      <c r="C77" s="169">
        <v>1</v>
      </c>
      <c r="D77" s="169">
        <v>1</v>
      </c>
      <c r="E77" s="641"/>
      <c r="F77" s="144"/>
    </row>
    <row r="78" spans="1:10" s="180" customFormat="1" ht="16.5" x14ac:dyDescent="0.25">
      <c r="A78" s="189" t="s">
        <v>322</v>
      </c>
      <c r="B78" s="660" t="s">
        <v>262</v>
      </c>
      <c r="C78" s="169">
        <v>9</v>
      </c>
      <c r="D78" s="169">
        <v>9</v>
      </c>
      <c r="E78" s="641">
        <v>26</v>
      </c>
      <c r="F78" s="144"/>
      <c r="G78" s="645"/>
    </row>
    <row r="79" spans="1:10" s="180" customFormat="1" ht="16.5" x14ac:dyDescent="0.25">
      <c r="A79" s="189" t="s">
        <v>323</v>
      </c>
      <c r="B79" s="660" t="s">
        <v>25</v>
      </c>
      <c r="C79" s="753">
        <v>270550</v>
      </c>
      <c r="D79" s="753">
        <v>273890</v>
      </c>
      <c r="E79" s="641"/>
    </row>
    <row r="80" spans="1:10" s="657" customFormat="1" ht="16.5" x14ac:dyDescent="0.25">
      <c r="A80" s="204" t="s">
        <v>324</v>
      </c>
      <c r="B80" s="671" t="s">
        <v>262</v>
      </c>
      <c r="C80" s="170">
        <v>2</v>
      </c>
      <c r="D80" s="170">
        <f>D81+D84</f>
        <v>2</v>
      </c>
      <c r="E80" s="449">
        <v>1</v>
      </c>
    </row>
    <row r="81" spans="1:8" s="180" customFormat="1" ht="19.5" x14ac:dyDescent="0.25">
      <c r="A81" s="205" t="s">
        <v>514</v>
      </c>
      <c r="B81" s="660" t="s">
        <v>262</v>
      </c>
      <c r="C81" s="753">
        <v>1</v>
      </c>
      <c r="D81" s="753">
        <v>1</v>
      </c>
      <c r="E81" s="641"/>
    </row>
    <row r="82" spans="1:8" s="180" customFormat="1" ht="16.5" x14ac:dyDescent="0.25">
      <c r="A82" s="205" t="s">
        <v>325</v>
      </c>
      <c r="B82" s="660" t="s">
        <v>262</v>
      </c>
      <c r="C82" s="753">
        <v>2742</v>
      </c>
      <c r="D82" s="753">
        <v>2970</v>
      </c>
      <c r="E82" s="641"/>
    </row>
    <row r="83" spans="1:8" s="180" customFormat="1" ht="16.5" x14ac:dyDescent="0.25">
      <c r="A83" s="205" t="s">
        <v>326</v>
      </c>
      <c r="B83" s="660" t="s">
        <v>25</v>
      </c>
      <c r="C83" s="753">
        <v>56061</v>
      </c>
      <c r="D83" s="753">
        <v>58950</v>
      </c>
      <c r="E83" s="641"/>
    </row>
    <row r="84" spans="1:8" s="180" customFormat="1" ht="36.75" customHeight="1" x14ac:dyDescent="0.25">
      <c r="A84" s="206" t="s">
        <v>327</v>
      </c>
      <c r="B84" s="667" t="s">
        <v>262</v>
      </c>
      <c r="C84" s="754">
        <v>1</v>
      </c>
      <c r="D84" s="754">
        <v>1</v>
      </c>
      <c r="E84" s="641"/>
    </row>
    <row r="85" spans="1:8" s="657" customFormat="1" ht="16.5" x14ac:dyDescent="0.25">
      <c r="A85" s="204" t="s">
        <v>328</v>
      </c>
      <c r="B85" s="671" t="s">
        <v>262</v>
      </c>
      <c r="C85" s="170">
        <v>1</v>
      </c>
      <c r="D85" s="170">
        <v>1</v>
      </c>
      <c r="E85" s="449">
        <v>1</v>
      </c>
    </row>
    <row r="86" spans="1:8" ht="16.5" x14ac:dyDescent="0.25">
      <c r="A86" s="207" t="s">
        <v>464</v>
      </c>
      <c r="B86" s="660" t="s">
        <v>262</v>
      </c>
      <c r="C86" s="208" t="s">
        <v>280</v>
      </c>
      <c r="D86" s="208" t="s">
        <v>280</v>
      </c>
      <c r="E86" s="641"/>
    </row>
    <row r="87" spans="1:8" s="180" customFormat="1" ht="16.5" x14ac:dyDescent="0.25">
      <c r="A87" s="205" t="s">
        <v>329</v>
      </c>
      <c r="B87" s="660" t="s">
        <v>262</v>
      </c>
      <c r="C87" s="209">
        <v>76010</v>
      </c>
      <c r="D87" s="209">
        <v>77180</v>
      </c>
      <c r="E87" s="641"/>
    </row>
    <row r="88" spans="1:8" s="180" customFormat="1" ht="16.5" x14ac:dyDescent="0.25">
      <c r="A88" s="205" t="s">
        <v>330</v>
      </c>
      <c r="B88" s="660" t="s">
        <v>25</v>
      </c>
      <c r="C88" s="209">
        <v>102636</v>
      </c>
      <c r="D88" s="209">
        <v>94419</v>
      </c>
      <c r="E88" s="641"/>
    </row>
    <row r="89" spans="1:8" s="657" customFormat="1" ht="19.5" customHeight="1" x14ac:dyDescent="0.25">
      <c r="A89" s="204" t="s">
        <v>331</v>
      </c>
      <c r="B89" s="656" t="s">
        <v>262</v>
      </c>
      <c r="C89" s="167">
        <f>C90</f>
        <v>1</v>
      </c>
      <c r="D89" s="167">
        <f t="shared" ref="D89" si="0">D90</f>
        <v>1</v>
      </c>
      <c r="E89" s="449"/>
      <c r="F89" s="210"/>
      <c r="G89" s="669"/>
      <c r="H89" s="669"/>
    </row>
    <row r="90" spans="1:8" ht="25.5" customHeight="1" thickBot="1" x14ac:dyDescent="0.3">
      <c r="A90" s="189" t="s">
        <v>332</v>
      </c>
      <c r="B90" s="672" t="s">
        <v>262</v>
      </c>
      <c r="C90" s="211">
        <v>1</v>
      </c>
      <c r="D90" s="211">
        <v>1</v>
      </c>
      <c r="E90" s="641"/>
      <c r="F90" s="165"/>
      <c r="G90" s="165"/>
      <c r="H90" s="165"/>
    </row>
    <row r="91" spans="1:8" ht="20.100000000000001" customHeight="1" thickBot="1" x14ac:dyDescent="0.25">
      <c r="A91" s="1216" t="s">
        <v>333</v>
      </c>
      <c r="B91" s="1217"/>
      <c r="C91" s="1217"/>
      <c r="D91" s="1217"/>
      <c r="E91" s="1218"/>
    </row>
    <row r="92" spans="1:8" ht="16.5" customHeight="1" x14ac:dyDescent="0.25">
      <c r="A92" s="212" t="s">
        <v>334</v>
      </c>
      <c r="B92" s="213" t="s">
        <v>262</v>
      </c>
      <c r="C92" s="673">
        <f>C93+C100+C102</f>
        <v>16</v>
      </c>
      <c r="D92" s="673">
        <f>D93+D100+D102</f>
        <v>16</v>
      </c>
      <c r="E92" s="439">
        <v>3</v>
      </c>
    </row>
    <row r="93" spans="1:8" ht="16.5" x14ac:dyDescent="0.25">
      <c r="A93" s="204" t="s">
        <v>335</v>
      </c>
      <c r="B93" s="167" t="s">
        <v>262</v>
      </c>
      <c r="C93" s="167">
        <f>SUM(C94:C98)</f>
        <v>6</v>
      </c>
      <c r="D93" s="167">
        <f>SUM(D94:D98)</f>
        <v>6</v>
      </c>
      <c r="E93" s="183">
        <v>2</v>
      </c>
    </row>
    <row r="94" spans="1:8" ht="17.25" customHeight="1" x14ac:dyDescent="0.25">
      <c r="A94" s="205" t="s">
        <v>336</v>
      </c>
      <c r="B94" s="169" t="s">
        <v>262</v>
      </c>
      <c r="C94" s="169">
        <v>1</v>
      </c>
      <c r="D94" s="169">
        <v>1</v>
      </c>
      <c r="E94" s="182"/>
    </row>
    <row r="95" spans="1:8" ht="16.5" x14ac:dyDescent="0.25">
      <c r="A95" s="205" t="s">
        <v>337</v>
      </c>
      <c r="B95" s="169" t="s">
        <v>262</v>
      </c>
      <c r="C95" s="169">
        <v>1</v>
      </c>
      <c r="D95" s="169">
        <v>1</v>
      </c>
      <c r="E95" s="182"/>
    </row>
    <row r="96" spans="1:8" ht="15.75" customHeight="1" x14ac:dyDescent="0.25">
      <c r="A96" s="214" t="s">
        <v>338</v>
      </c>
      <c r="B96" s="169" t="s">
        <v>262</v>
      </c>
      <c r="C96" s="169">
        <v>2</v>
      </c>
      <c r="D96" s="169">
        <v>2</v>
      </c>
      <c r="E96" s="182"/>
    </row>
    <row r="97" spans="1:8" ht="18.75" customHeight="1" x14ac:dyDescent="0.25">
      <c r="A97" s="214" t="s">
        <v>465</v>
      </c>
      <c r="B97" s="169" t="s">
        <v>262</v>
      </c>
      <c r="C97" s="169">
        <v>1</v>
      </c>
      <c r="D97" s="169">
        <v>1</v>
      </c>
      <c r="E97" s="182"/>
    </row>
    <row r="98" spans="1:8" ht="15.75" customHeight="1" x14ac:dyDescent="0.25">
      <c r="A98" s="214" t="s">
        <v>339</v>
      </c>
      <c r="B98" s="169" t="s">
        <v>262</v>
      </c>
      <c r="C98" s="169">
        <v>1</v>
      </c>
      <c r="D98" s="169">
        <v>1</v>
      </c>
      <c r="E98" s="182"/>
    </row>
    <row r="99" spans="1:8" ht="33" customHeight="1" x14ac:dyDescent="0.25">
      <c r="A99" s="215" t="s">
        <v>340</v>
      </c>
      <c r="B99" s="169" t="s">
        <v>25</v>
      </c>
      <c r="C99" s="172">
        <v>2606</v>
      </c>
      <c r="D99" s="674">
        <v>3003</v>
      </c>
      <c r="E99" s="455"/>
      <c r="F99" s="755"/>
    </row>
    <row r="100" spans="1:8" ht="19.5" x14ac:dyDescent="0.25">
      <c r="A100" s="216" t="s">
        <v>515</v>
      </c>
      <c r="B100" s="167" t="s">
        <v>262</v>
      </c>
      <c r="C100" s="167">
        <v>9</v>
      </c>
      <c r="D100" s="167">
        <v>9</v>
      </c>
      <c r="E100" s="183">
        <v>1</v>
      </c>
    </row>
    <row r="101" spans="1:8" ht="19.5" customHeight="1" x14ac:dyDescent="0.25">
      <c r="A101" s="168" t="s">
        <v>276</v>
      </c>
      <c r="B101" s="169" t="s">
        <v>25</v>
      </c>
      <c r="C101" s="753">
        <v>5730</v>
      </c>
      <c r="D101" s="753">
        <v>5882</v>
      </c>
      <c r="E101" s="456"/>
      <c r="F101" s="756"/>
    </row>
    <row r="102" spans="1:8" ht="19.5" customHeight="1" x14ac:dyDescent="0.25">
      <c r="A102" s="166" t="s">
        <v>341</v>
      </c>
      <c r="B102" s="167" t="s">
        <v>262</v>
      </c>
      <c r="C102" s="167">
        <f>C103</f>
        <v>1</v>
      </c>
      <c r="D102" s="167">
        <f>D103</f>
        <v>1</v>
      </c>
      <c r="E102" s="183"/>
      <c r="F102" s="165"/>
      <c r="G102" s="165"/>
      <c r="H102" s="165"/>
    </row>
    <row r="103" spans="1:8" ht="25.5" customHeight="1" thickBot="1" x14ac:dyDescent="0.3">
      <c r="A103" s="189" t="s">
        <v>342</v>
      </c>
      <c r="B103" s="211" t="s">
        <v>262</v>
      </c>
      <c r="C103" s="217">
        <v>1</v>
      </c>
      <c r="D103" s="217">
        <v>1</v>
      </c>
      <c r="E103" s="454"/>
      <c r="F103" s="165"/>
      <c r="G103" s="165"/>
      <c r="H103" s="165"/>
    </row>
    <row r="104" spans="1:8" ht="20.100000000000001" customHeight="1" thickBot="1" x14ac:dyDescent="0.25">
      <c r="A104" s="1216" t="s">
        <v>343</v>
      </c>
      <c r="B104" s="1217"/>
      <c r="C104" s="1217"/>
      <c r="D104" s="1217"/>
      <c r="E104" s="1218"/>
    </row>
    <row r="105" spans="1:8" ht="16.5" x14ac:dyDescent="0.25">
      <c r="A105" s="218" t="s">
        <v>344</v>
      </c>
      <c r="B105" s="219" t="s">
        <v>262</v>
      </c>
      <c r="C105" s="675">
        <f>C106+C109+C112</f>
        <v>3</v>
      </c>
      <c r="D105" s="675">
        <f>D106+D109+D112</f>
        <v>3</v>
      </c>
      <c r="E105" s="163"/>
    </row>
    <row r="106" spans="1:8" s="198" customFormat="1" ht="16.5" x14ac:dyDescent="0.25">
      <c r="A106" s="204" t="s">
        <v>345</v>
      </c>
      <c r="B106" s="167" t="s">
        <v>262</v>
      </c>
      <c r="C106" s="167">
        <v>1</v>
      </c>
      <c r="D106" s="167">
        <v>1</v>
      </c>
      <c r="E106" s="183"/>
    </row>
    <row r="107" spans="1:8" ht="16.5" x14ac:dyDescent="0.25">
      <c r="A107" s="205" t="s">
        <v>346</v>
      </c>
      <c r="B107" s="169" t="s">
        <v>262</v>
      </c>
      <c r="C107" s="169">
        <v>1</v>
      </c>
      <c r="D107" s="169">
        <v>1</v>
      </c>
      <c r="E107" s="179"/>
    </row>
    <row r="108" spans="1:8" s="180" customFormat="1" ht="16.5" x14ac:dyDescent="0.25">
      <c r="A108" s="205" t="s">
        <v>347</v>
      </c>
      <c r="B108" s="169" t="s">
        <v>25</v>
      </c>
      <c r="C108" s="209">
        <v>1830</v>
      </c>
      <c r="D108" s="209">
        <v>1566</v>
      </c>
      <c r="E108" s="179"/>
    </row>
    <row r="109" spans="1:8" s="198" customFormat="1" ht="33" x14ac:dyDescent="0.25">
      <c r="A109" s="220" t="s">
        <v>348</v>
      </c>
      <c r="B109" s="167" t="s">
        <v>262</v>
      </c>
      <c r="C109" s="167">
        <v>1</v>
      </c>
      <c r="D109" s="167">
        <v>1</v>
      </c>
      <c r="E109" s="183"/>
    </row>
    <row r="110" spans="1:8" ht="16.5" x14ac:dyDescent="0.25">
      <c r="A110" s="205" t="s">
        <v>349</v>
      </c>
      <c r="B110" s="169" t="s">
        <v>262</v>
      </c>
      <c r="C110" s="169">
        <v>1</v>
      </c>
      <c r="D110" s="169">
        <v>1</v>
      </c>
      <c r="E110" s="179"/>
    </row>
    <row r="111" spans="1:8" s="180" customFormat="1" ht="16.5" x14ac:dyDescent="0.25">
      <c r="A111" s="205" t="s">
        <v>347</v>
      </c>
      <c r="B111" s="169" t="s">
        <v>25</v>
      </c>
      <c r="C111" s="169">
        <v>613</v>
      </c>
      <c r="D111" s="169">
        <v>524</v>
      </c>
      <c r="E111" s="179"/>
    </row>
    <row r="112" spans="1:8" s="198" customFormat="1" ht="33" x14ac:dyDescent="0.25">
      <c r="A112" s="220" t="s">
        <v>350</v>
      </c>
      <c r="B112" s="167" t="s">
        <v>262</v>
      </c>
      <c r="C112" s="167">
        <v>1</v>
      </c>
      <c r="D112" s="167">
        <v>1</v>
      </c>
      <c r="E112" s="183"/>
    </row>
    <row r="113" spans="1:6" ht="16.5" x14ac:dyDescent="0.25">
      <c r="A113" s="205" t="s">
        <v>351</v>
      </c>
      <c r="B113" s="169" t="s">
        <v>262</v>
      </c>
      <c r="C113" s="169">
        <v>1</v>
      </c>
      <c r="D113" s="169">
        <v>1</v>
      </c>
      <c r="E113" s="179"/>
    </row>
    <row r="114" spans="1:6" s="180" customFormat="1" ht="17.25" thickBot="1" x14ac:dyDescent="0.3">
      <c r="A114" s="205" t="s">
        <v>347</v>
      </c>
      <c r="B114" s="211" t="s">
        <v>25</v>
      </c>
      <c r="C114" s="221">
        <v>1191</v>
      </c>
      <c r="D114" s="221">
        <v>1327</v>
      </c>
      <c r="E114" s="454"/>
    </row>
    <row r="115" spans="1:6" ht="20.100000000000001" customHeight="1" thickBot="1" x14ac:dyDescent="0.25">
      <c r="A115" s="1216" t="s">
        <v>36</v>
      </c>
      <c r="B115" s="1217"/>
      <c r="C115" s="1217"/>
      <c r="D115" s="1217"/>
      <c r="E115" s="1218"/>
    </row>
    <row r="116" spans="1:6" ht="20.100000000000001" customHeight="1" x14ac:dyDescent="0.25">
      <c r="A116" s="212" t="s">
        <v>352</v>
      </c>
      <c r="B116" s="222" t="s">
        <v>262</v>
      </c>
      <c r="C116" s="655">
        <f>C117+C119+C121+C122+C123+C124+C125+C126+C127</f>
        <v>9</v>
      </c>
      <c r="D116" s="655">
        <f>D117+D119+D121+D122+D123+D124+D125+D126+D127</f>
        <v>9</v>
      </c>
      <c r="E116" s="439"/>
    </row>
    <row r="117" spans="1:6" s="198" customFormat="1" ht="19.5" customHeight="1" x14ac:dyDescent="0.25">
      <c r="A117" s="204" t="s">
        <v>353</v>
      </c>
      <c r="B117" s="169" t="s">
        <v>262</v>
      </c>
      <c r="C117" s="169">
        <v>1</v>
      </c>
      <c r="D117" s="169">
        <v>1</v>
      </c>
      <c r="E117" s="179">
        <v>1</v>
      </c>
    </row>
    <row r="118" spans="1:6" ht="17.25" customHeight="1" x14ac:dyDescent="0.25">
      <c r="A118" s="205" t="s">
        <v>354</v>
      </c>
      <c r="B118" s="169" t="s">
        <v>25</v>
      </c>
      <c r="C118" s="169">
        <v>808</v>
      </c>
      <c r="D118" s="209">
        <v>1394</v>
      </c>
      <c r="E118" s="179"/>
    </row>
    <row r="119" spans="1:6" s="198" customFormat="1" ht="20.25" customHeight="1" x14ac:dyDescent="0.25">
      <c r="A119" s="204" t="s">
        <v>355</v>
      </c>
      <c r="B119" s="167" t="s">
        <v>262</v>
      </c>
      <c r="C119" s="167">
        <v>1</v>
      </c>
      <c r="D119" s="167">
        <v>1</v>
      </c>
      <c r="E119" s="183"/>
    </row>
    <row r="120" spans="1:6" ht="22.5" customHeight="1" x14ac:dyDescent="0.25">
      <c r="A120" s="223" t="s">
        <v>356</v>
      </c>
      <c r="B120" s="169" t="s">
        <v>357</v>
      </c>
      <c r="C120" s="209">
        <v>90</v>
      </c>
      <c r="D120" s="209">
        <v>102</v>
      </c>
      <c r="E120" s="182"/>
      <c r="F120" s="676"/>
    </row>
    <row r="121" spans="1:6" s="180" customFormat="1" ht="16.5" x14ac:dyDescent="0.25">
      <c r="A121" s="224" t="s">
        <v>358</v>
      </c>
      <c r="B121" s="167" t="s">
        <v>262</v>
      </c>
      <c r="C121" s="167">
        <v>1</v>
      </c>
      <c r="D121" s="167">
        <v>1</v>
      </c>
      <c r="E121" s="182"/>
      <c r="F121" s="144"/>
    </row>
    <row r="122" spans="1:6" s="180" customFormat="1" ht="16.5" x14ac:dyDescent="0.25">
      <c r="A122" s="224" t="s">
        <v>359</v>
      </c>
      <c r="B122" s="167" t="s">
        <v>262</v>
      </c>
      <c r="C122" s="167">
        <v>1</v>
      </c>
      <c r="D122" s="167">
        <v>1</v>
      </c>
      <c r="E122" s="182"/>
      <c r="F122" s="144"/>
    </row>
    <row r="123" spans="1:6" s="180" customFormat="1" ht="16.5" x14ac:dyDescent="0.25">
      <c r="A123" s="224" t="s">
        <v>360</v>
      </c>
      <c r="B123" s="167" t="s">
        <v>262</v>
      </c>
      <c r="C123" s="167">
        <v>1</v>
      </c>
      <c r="D123" s="167">
        <v>1</v>
      </c>
      <c r="E123" s="182"/>
      <c r="F123" s="144"/>
    </row>
    <row r="124" spans="1:6" s="180" customFormat="1" ht="16.5" x14ac:dyDescent="0.25">
      <c r="A124" s="224" t="s">
        <v>361</v>
      </c>
      <c r="B124" s="167" t="s">
        <v>262</v>
      </c>
      <c r="C124" s="167">
        <v>1</v>
      </c>
      <c r="D124" s="167">
        <v>1</v>
      </c>
      <c r="E124" s="182"/>
      <c r="F124" s="144"/>
    </row>
    <row r="125" spans="1:6" s="180" customFormat="1" ht="16.5" x14ac:dyDescent="0.25">
      <c r="A125" s="224" t="s">
        <v>362</v>
      </c>
      <c r="B125" s="167" t="s">
        <v>262</v>
      </c>
      <c r="C125" s="167">
        <v>1</v>
      </c>
      <c r="D125" s="167">
        <v>1</v>
      </c>
      <c r="E125" s="182"/>
      <c r="F125" s="144"/>
    </row>
    <row r="126" spans="1:6" s="180" customFormat="1" ht="16.5" x14ac:dyDescent="0.25">
      <c r="A126" s="224" t="s">
        <v>363</v>
      </c>
      <c r="B126" s="167" t="s">
        <v>262</v>
      </c>
      <c r="C126" s="167">
        <v>1</v>
      </c>
      <c r="D126" s="167">
        <v>1</v>
      </c>
      <c r="E126" s="182"/>
      <c r="F126" s="144"/>
    </row>
    <row r="127" spans="1:6" s="180" customFormat="1" ht="17.25" thickBot="1" x14ac:dyDescent="0.3">
      <c r="A127" s="225" t="s">
        <v>466</v>
      </c>
      <c r="B127" s="226" t="s">
        <v>262</v>
      </c>
      <c r="C127" s="226">
        <v>1</v>
      </c>
      <c r="D127" s="226">
        <v>1</v>
      </c>
      <c r="E127" s="457"/>
      <c r="F127" s="144"/>
    </row>
    <row r="128" spans="1:6" s="180" customFormat="1" ht="54.75" customHeight="1" x14ac:dyDescent="0.2">
      <c r="A128" s="1215" t="s">
        <v>516</v>
      </c>
      <c r="B128" s="1215"/>
      <c r="C128" s="1215"/>
      <c r="D128" s="1215"/>
      <c r="E128" s="1215"/>
      <c r="F128" s="144"/>
    </row>
    <row r="129" spans="1:5" s="180" customFormat="1" ht="31.5" customHeight="1" x14ac:dyDescent="0.2">
      <c r="A129" s="1215" t="s">
        <v>517</v>
      </c>
      <c r="B129" s="1215"/>
      <c r="C129" s="1215"/>
      <c r="D129" s="1215"/>
      <c r="E129" s="1215"/>
    </row>
    <row r="130" spans="1:5" s="180" customFormat="1" ht="15.75" x14ac:dyDescent="0.2">
      <c r="A130" s="1215" t="s">
        <v>518</v>
      </c>
      <c r="B130" s="1215"/>
      <c r="C130" s="1215"/>
      <c r="D130" s="1215"/>
      <c r="E130" s="1215"/>
    </row>
    <row r="131" spans="1:5" ht="24" customHeight="1" x14ac:dyDescent="0.2">
      <c r="A131" s="1215" t="s">
        <v>519</v>
      </c>
      <c r="B131" s="1215"/>
      <c r="C131" s="1215"/>
      <c r="D131" s="1215"/>
      <c r="E131" s="1215"/>
    </row>
    <row r="132" spans="1:5" ht="35.25" customHeight="1" x14ac:dyDescent="0.2">
      <c r="A132" s="1215" t="s">
        <v>467</v>
      </c>
      <c r="B132" s="1215"/>
      <c r="C132" s="1215"/>
      <c r="D132" s="1215"/>
      <c r="E132" s="1215"/>
    </row>
  </sheetData>
  <mergeCells count="15">
    <mergeCell ref="A47:E47"/>
    <mergeCell ref="A1:E1"/>
    <mergeCell ref="D2:E2"/>
    <mergeCell ref="A3:A4"/>
    <mergeCell ref="B3:D3"/>
    <mergeCell ref="A10:E10"/>
    <mergeCell ref="A130:E130"/>
    <mergeCell ref="A131:E131"/>
    <mergeCell ref="A132:E132"/>
    <mergeCell ref="A64:E64"/>
    <mergeCell ref="A91:E91"/>
    <mergeCell ref="A104:E104"/>
    <mergeCell ref="A115:E115"/>
    <mergeCell ref="A128:E128"/>
    <mergeCell ref="A129:E129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3" fitToHeight="0" orientation="portrait" r:id="rId1"/>
  <headerFooter alignWithMargins="0">
    <oddFooter xml:space="preserve">&amp;C&amp;P+17
</oddFooter>
  </headerFooter>
  <rowBreaks count="1" manualBreakCount="1">
    <brk id="72" max="4" man="1"/>
  </row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44"/>
  <sheetViews>
    <sheetView view="pageBreakPreview" topLeftCell="A3" zoomScale="48" zoomScaleNormal="84" zoomScaleSheetLayoutView="48" workbookViewId="0">
      <selection activeCell="S36" sqref="S36"/>
    </sheetView>
  </sheetViews>
  <sheetFormatPr defaultRowHeight="15" x14ac:dyDescent="0.2"/>
  <cols>
    <col min="1" max="1" width="62.140625" style="767" customWidth="1"/>
    <col min="2" max="7" width="15.7109375" style="767" customWidth="1"/>
    <col min="8" max="256" width="9.140625" style="767"/>
    <col min="257" max="257" width="57" style="767" customWidth="1"/>
    <col min="258" max="260" width="17.7109375" style="767" customWidth="1"/>
    <col min="261" max="512" width="9.140625" style="767"/>
    <col min="513" max="513" width="57" style="767" customWidth="1"/>
    <col min="514" max="516" width="17.7109375" style="767" customWidth="1"/>
    <col min="517" max="768" width="9.140625" style="767"/>
    <col min="769" max="769" width="57" style="767" customWidth="1"/>
    <col min="770" max="772" width="17.7109375" style="767" customWidth="1"/>
    <col min="773" max="1024" width="9.140625" style="767"/>
    <col min="1025" max="1025" width="57" style="767" customWidth="1"/>
    <col min="1026" max="1028" width="17.7109375" style="767" customWidth="1"/>
    <col min="1029" max="1280" width="9.140625" style="767"/>
    <col min="1281" max="1281" width="57" style="767" customWidth="1"/>
    <col min="1282" max="1284" width="17.7109375" style="767" customWidth="1"/>
    <col min="1285" max="1536" width="9.140625" style="767"/>
    <col min="1537" max="1537" width="57" style="767" customWidth="1"/>
    <col min="1538" max="1540" width="17.7109375" style="767" customWidth="1"/>
    <col min="1541" max="1792" width="9.140625" style="767"/>
    <col min="1793" max="1793" width="57" style="767" customWidth="1"/>
    <col min="1794" max="1796" width="17.7109375" style="767" customWidth="1"/>
    <col min="1797" max="2048" width="9.140625" style="767"/>
    <col min="2049" max="2049" width="57" style="767" customWidth="1"/>
    <col min="2050" max="2052" width="17.7109375" style="767" customWidth="1"/>
    <col min="2053" max="2304" width="9.140625" style="767"/>
    <col min="2305" max="2305" width="57" style="767" customWidth="1"/>
    <col min="2306" max="2308" width="17.7109375" style="767" customWidth="1"/>
    <col min="2309" max="2560" width="9.140625" style="767"/>
    <col min="2561" max="2561" width="57" style="767" customWidth="1"/>
    <col min="2562" max="2564" width="17.7109375" style="767" customWidth="1"/>
    <col min="2565" max="2816" width="9.140625" style="767"/>
    <col min="2817" max="2817" width="57" style="767" customWidth="1"/>
    <col min="2818" max="2820" width="17.7109375" style="767" customWidth="1"/>
    <col min="2821" max="3072" width="9.140625" style="767"/>
    <col min="3073" max="3073" width="57" style="767" customWidth="1"/>
    <col min="3074" max="3076" width="17.7109375" style="767" customWidth="1"/>
    <col min="3077" max="3328" width="9.140625" style="767"/>
    <col min="3329" max="3329" width="57" style="767" customWidth="1"/>
    <col min="3330" max="3332" width="17.7109375" style="767" customWidth="1"/>
    <col min="3333" max="3584" width="9.140625" style="767"/>
    <col min="3585" max="3585" width="57" style="767" customWidth="1"/>
    <col min="3586" max="3588" width="17.7109375" style="767" customWidth="1"/>
    <col min="3589" max="3840" width="9.140625" style="767"/>
    <col min="3841" max="3841" width="57" style="767" customWidth="1"/>
    <col min="3842" max="3844" width="17.7109375" style="767" customWidth="1"/>
    <col min="3845" max="4096" width="9.140625" style="767"/>
    <col min="4097" max="4097" width="57" style="767" customWidth="1"/>
    <col min="4098" max="4100" width="17.7109375" style="767" customWidth="1"/>
    <col min="4101" max="4352" width="9.140625" style="767"/>
    <col min="4353" max="4353" width="57" style="767" customWidth="1"/>
    <col min="4354" max="4356" width="17.7109375" style="767" customWidth="1"/>
    <col min="4357" max="4608" width="9.140625" style="767"/>
    <col min="4609" max="4609" width="57" style="767" customWidth="1"/>
    <col min="4610" max="4612" width="17.7109375" style="767" customWidth="1"/>
    <col min="4613" max="4864" width="9.140625" style="767"/>
    <col min="4865" max="4865" width="57" style="767" customWidth="1"/>
    <col min="4866" max="4868" width="17.7109375" style="767" customWidth="1"/>
    <col min="4869" max="5120" width="9.140625" style="767"/>
    <col min="5121" max="5121" width="57" style="767" customWidth="1"/>
    <col min="5122" max="5124" width="17.7109375" style="767" customWidth="1"/>
    <col min="5125" max="5376" width="9.140625" style="767"/>
    <col min="5377" max="5377" width="57" style="767" customWidth="1"/>
    <col min="5378" max="5380" width="17.7109375" style="767" customWidth="1"/>
    <col min="5381" max="5632" width="9.140625" style="767"/>
    <col min="5633" max="5633" width="57" style="767" customWidth="1"/>
    <col min="5634" max="5636" width="17.7109375" style="767" customWidth="1"/>
    <col min="5637" max="5888" width="9.140625" style="767"/>
    <col min="5889" max="5889" width="57" style="767" customWidth="1"/>
    <col min="5890" max="5892" width="17.7109375" style="767" customWidth="1"/>
    <col min="5893" max="6144" width="9.140625" style="767"/>
    <col min="6145" max="6145" width="57" style="767" customWidth="1"/>
    <col min="6146" max="6148" width="17.7109375" style="767" customWidth="1"/>
    <col min="6149" max="6400" width="9.140625" style="767"/>
    <col min="6401" max="6401" width="57" style="767" customWidth="1"/>
    <col min="6402" max="6404" width="17.7109375" style="767" customWidth="1"/>
    <col min="6405" max="6656" width="9.140625" style="767"/>
    <col min="6657" max="6657" width="57" style="767" customWidth="1"/>
    <col min="6658" max="6660" width="17.7109375" style="767" customWidth="1"/>
    <col min="6661" max="6912" width="9.140625" style="767"/>
    <col min="6913" max="6913" width="57" style="767" customWidth="1"/>
    <col min="6914" max="6916" width="17.7109375" style="767" customWidth="1"/>
    <col min="6917" max="7168" width="9.140625" style="767"/>
    <col min="7169" max="7169" width="57" style="767" customWidth="1"/>
    <col min="7170" max="7172" width="17.7109375" style="767" customWidth="1"/>
    <col min="7173" max="7424" width="9.140625" style="767"/>
    <col min="7425" max="7425" width="57" style="767" customWidth="1"/>
    <col min="7426" max="7428" width="17.7109375" style="767" customWidth="1"/>
    <col min="7429" max="7680" width="9.140625" style="767"/>
    <col min="7681" max="7681" width="57" style="767" customWidth="1"/>
    <col min="7682" max="7684" width="17.7109375" style="767" customWidth="1"/>
    <col min="7685" max="7936" width="9.140625" style="767"/>
    <col min="7937" max="7937" width="57" style="767" customWidth="1"/>
    <col min="7938" max="7940" width="17.7109375" style="767" customWidth="1"/>
    <col min="7941" max="8192" width="9.140625" style="767"/>
    <col min="8193" max="8193" width="57" style="767" customWidth="1"/>
    <col min="8194" max="8196" width="17.7109375" style="767" customWidth="1"/>
    <col min="8197" max="8448" width="9.140625" style="767"/>
    <col min="8449" max="8449" width="57" style="767" customWidth="1"/>
    <col min="8450" max="8452" width="17.7109375" style="767" customWidth="1"/>
    <col min="8453" max="8704" width="9.140625" style="767"/>
    <col min="8705" max="8705" width="57" style="767" customWidth="1"/>
    <col min="8706" max="8708" width="17.7109375" style="767" customWidth="1"/>
    <col min="8709" max="8960" width="9.140625" style="767"/>
    <col min="8961" max="8961" width="57" style="767" customWidth="1"/>
    <col min="8962" max="8964" width="17.7109375" style="767" customWidth="1"/>
    <col min="8965" max="9216" width="9.140625" style="767"/>
    <col min="9217" max="9217" width="57" style="767" customWidth="1"/>
    <col min="9218" max="9220" width="17.7109375" style="767" customWidth="1"/>
    <col min="9221" max="9472" width="9.140625" style="767"/>
    <col min="9473" max="9473" width="57" style="767" customWidth="1"/>
    <col min="9474" max="9476" width="17.7109375" style="767" customWidth="1"/>
    <col min="9477" max="9728" width="9.140625" style="767"/>
    <col min="9729" max="9729" width="57" style="767" customWidth="1"/>
    <col min="9730" max="9732" width="17.7109375" style="767" customWidth="1"/>
    <col min="9733" max="9984" width="9.140625" style="767"/>
    <col min="9985" max="9985" width="57" style="767" customWidth="1"/>
    <col min="9986" max="9988" width="17.7109375" style="767" customWidth="1"/>
    <col min="9989" max="10240" width="9.140625" style="767"/>
    <col min="10241" max="10241" width="57" style="767" customWidth="1"/>
    <col min="10242" max="10244" width="17.7109375" style="767" customWidth="1"/>
    <col min="10245" max="10496" width="9.140625" style="767"/>
    <col min="10497" max="10497" width="57" style="767" customWidth="1"/>
    <col min="10498" max="10500" width="17.7109375" style="767" customWidth="1"/>
    <col min="10501" max="10752" width="9.140625" style="767"/>
    <col min="10753" max="10753" width="57" style="767" customWidth="1"/>
    <col min="10754" max="10756" width="17.7109375" style="767" customWidth="1"/>
    <col min="10757" max="11008" width="9.140625" style="767"/>
    <col min="11009" max="11009" width="57" style="767" customWidth="1"/>
    <col min="11010" max="11012" width="17.7109375" style="767" customWidth="1"/>
    <col min="11013" max="11264" width="9.140625" style="767"/>
    <col min="11265" max="11265" width="57" style="767" customWidth="1"/>
    <col min="11266" max="11268" width="17.7109375" style="767" customWidth="1"/>
    <col min="11269" max="11520" width="9.140625" style="767"/>
    <col min="11521" max="11521" width="57" style="767" customWidth="1"/>
    <col min="11522" max="11524" width="17.7109375" style="767" customWidth="1"/>
    <col min="11525" max="11776" width="9.140625" style="767"/>
    <col min="11777" max="11777" width="57" style="767" customWidth="1"/>
    <col min="11778" max="11780" width="17.7109375" style="767" customWidth="1"/>
    <col min="11781" max="12032" width="9.140625" style="767"/>
    <col min="12033" max="12033" width="57" style="767" customWidth="1"/>
    <col min="12034" max="12036" width="17.7109375" style="767" customWidth="1"/>
    <col min="12037" max="12288" width="9.140625" style="767"/>
    <col min="12289" max="12289" width="57" style="767" customWidth="1"/>
    <col min="12290" max="12292" width="17.7109375" style="767" customWidth="1"/>
    <col min="12293" max="12544" width="9.140625" style="767"/>
    <col min="12545" max="12545" width="57" style="767" customWidth="1"/>
    <col min="12546" max="12548" width="17.7109375" style="767" customWidth="1"/>
    <col min="12549" max="12800" width="9.140625" style="767"/>
    <col min="12801" max="12801" width="57" style="767" customWidth="1"/>
    <col min="12802" max="12804" width="17.7109375" style="767" customWidth="1"/>
    <col min="12805" max="13056" width="9.140625" style="767"/>
    <col min="13057" max="13057" width="57" style="767" customWidth="1"/>
    <col min="13058" max="13060" width="17.7109375" style="767" customWidth="1"/>
    <col min="13061" max="13312" width="9.140625" style="767"/>
    <col min="13313" max="13313" width="57" style="767" customWidth="1"/>
    <col min="13314" max="13316" width="17.7109375" style="767" customWidth="1"/>
    <col min="13317" max="13568" width="9.140625" style="767"/>
    <col min="13569" max="13569" width="57" style="767" customWidth="1"/>
    <col min="13570" max="13572" width="17.7109375" style="767" customWidth="1"/>
    <col min="13573" max="13824" width="9.140625" style="767"/>
    <col min="13825" max="13825" width="57" style="767" customWidth="1"/>
    <col min="13826" max="13828" width="17.7109375" style="767" customWidth="1"/>
    <col min="13829" max="14080" width="9.140625" style="767"/>
    <col min="14081" max="14081" width="57" style="767" customWidth="1"/>
    <col min="14082" max="14084" width="17.7109375" style="767" customWidth="1"/>
    <col min="14085" max="14336" width="9.140625" style="767"/>
    <col min="14337" max="14337" width="57" style="767" customWidth="1"/>
    <col min="14338" max="14340" width="17.7109375" style="767" customWidth="1"/>
    <col min="14341" max="14592" width="9.140625" style="767"/>
    <col min="14593" max="14593" width="57" style="767" customWidth="1"/>
    <col min="14594" max="14596" width="17.7109375" style="767" customWidth="1"/>
    <col min="14597" max="14848" width="9.140625" style="767"/>
    <col min="14849" max="14849" width="57" style="767" customWidth="1"/>
    <col min="14850" max="14852" width="17.7109375" style="767" customWidth="1"/>
    <col min="14853" max="15104" width="9.140625" style="767"/>
    <col min="15105" max="15105" width="57" style="767" customWidth="1"/>
    <col min="15106" max="15108" width="17.7109375" style="767" customWidth="1"/>
    <col min="15109" max="15360" width="9.140625" style="767"/>
    <col min="15361" max="15361" width="57" style="767" customWidth="1"/>
    <col min="15362" max="15364" width="17.7109375" style="767" customWidth="1"/>
    <col min="15365" max="15616" width="9.140625" style="767"/>
    <col min="15617" max="15617" width="57" style="767" customWidth="1"/>
    <col min="15618" max="15620" width="17.7109375" style="767" customWidth="1"/>
    <col min="15621" max="15872" width="9.140625" style="767"/>
    <col min="15873" max="15873" width="57" style="767" customWidth="1"/>
    <col min="15874" max="15876" width="17.7109375" style="767" customWidth="1"/>
    <col min="15877" max="16128" width="9.140625" style="767"/>
    <col min="16129" max="16129" width="57" style="767" customWidth="1"/>
    <col min="16130" max="16132" width="17.7109375" style="767" customWidth="1"/>
    <col min="16133" max="16384" width="9.140625" style="767"/>
  </cols>
  <sheetData>
    <row r="1" spans="1:7" s="757" customFormat="1" ht="51.75" customHeight="1" x14ac:dyDescent="0.2">
      <c r="A1" s="1227" t="s">
        <v>520</v>
      </c>
      <c r="B1" s="1227"/>
      <c r="C1" s="1227"/>
      <c r="D1" s="1227"/>
      <c r="E1" s="1227"/>
      <c r="F1" s="1227"/>
      <c r="G1" s="1227"/>
    </row>
    <row r="2" spans="1:7" s="757" customFormat="1" ht="23.25" customHeight="1" x14ac:dyDescent="0.25">
      <c r="A2" s="758"/>
      <c r="B2" s="1228" t="s">
        <v>521</v>
      </c>
      <c r="C2" s="1228"/>
      <c r="D2" s="1228"/>
      <c r="E2" s="1228"/>
      <c r="F2" s="1228"/>
      <c r="G2" s="1228"/>
    </row>
    <row r="3" spans="1:7" s="759" customFormat="1" ht="16.5" x14ac:dyDescent="0.2">
      <c r="A3" s="1229" t="s">
        <v>522</v>
      </c>
      <c r="B3" s="1229"/>
      <c r="C3" s="1229"/>
      <c r="D3" s="1229"/>
      <c r="E3" s="1229"/>
      <c r="F3" s="1229"/>
      <c r="G3" s="1229"/>
    </row>
    <row r="4" spans="1:7" s="759" customFormat="1" ht="16.5" x14ac:dyDescent="0.2">
      <c r="A4" s="1229"/>
      <c r="B4" s="760">
        <v>2014</v>
      </c>
      <c r="C4" s="760">
        <v>2015</v>
      </c>
      <c r="D4" s="760">
        <v>2016</v>
      </c>
      <c r="E4" s="760">
        <v>2017</v>
      </c>
      <c r="F4" s="760">
        <v>2018</v>
      </c>
      <c r="G4" s="760">
        <v>2019</v>
      </c>
    </row>
    <row r="5" spans="1:7" s="763" customFormat="1" ht="16.5" x14ac:dyDescent="0.2">
      <c r="A5" s="761" t="s">
        <v>523</v>
      </c>
      <c r="B5" s="762">
        <f t="shared" ref="B5:G5" si="0">B7+B15+B23</f>
        <v>143</v>
      </c>
      <c r="C5" s="762">
        <f t="shared" si="0"/>
        <v>133</v>
      </c>
      <c r="D5" s="762">
        <f t="shared" si="0"/>
        <v>130</v>
      </c>
      <c r="E5" s="762">
        <f t="shared" si="0"/>
        <v>130</v>
      </c>
      <c r="F5" s="762">
        <f t="shared" si="0"/>
        <v>127</v>
      </c>
      <c r="G5" s="762">
        <f t="shared" si="0"/>
        <v>125</v>
      </c>
    </row>
    <row r="6" spans="1:7" ht="16.5" x14ac:dyDescent="0.2">
      <c r="A6" s="764" t="s">
        <v>524</v>
      </c>
      <c r="B6" s="765"/>
      <c r="C6" s="765"/>
      <c r="D6" s="765"/>
      <c r="E6" s="765"/>
      <c r="F6" s="765"/>
      <c r="G6" s="766"/>
    </row>
    <row r="7" spans="1:7" s="763" customFormat="1" ht="16.5" x14ac:dyDescent="0.2">
      <c r="A7" s="762" t="s">
        <v>525</v>
      </c>
      <c r="B7" s="762">
        <f t="shared" ref="B7:G7" si="1">SUM(B9:B14)</f>
        <v>127</v>
      </c>
      <c r="C7" s="762">
        <f t="shared" si="1"/>
        <v>116</v>
      </c>
      <c r="D7" s="762">
        <f t="shared" si="1"/>
        <v>112</v>
      </c>
      <c r="E7" s="762">
        <f t="shared" si="1"/>
        <v>112</v>
      </c>
      <c r="F7" s="762">
        <f t="shared" si="1"/>
        <v>109</v>
      </c>
      <c r="G7" s="762">
        <f t="shared" si="1"/>
        <v>107</v>
      </c>
    </row>
    <row r="8" spans="1:7" ht="16.5" x14ac:dyDescent="0.2">
      <c r="A8" s="764" t="s">
        <v>526</v>
      </c>
      <c r="B8" s="765"/>
      <c r="C8" s="765"/>
      <c r="D8" s="765"/>
      <c r="E8" s="765"/>
      <c r="F8" s="765"/>
      <c r="G8" s="766"/>
    </row>
    <row r="9" spans="1:7" s="770" customFormat="1" ht="16.5" x14ac:dyDescent="0.2">
      <c r="A9" s="768" t="s">
        <v>527</v>
      </c>
      <c r="B9" s="769">
        <v>84</v>
      </c>
      <c r="C9" s="769">
        <v>82</v>
      </c>
      <c r="D9" s="769">
        <v>79</v>
      </c>
      <c r="E9" s="769">
        <v>79</v>
      </c>
      <c r="F9" s="769">
        <v>77</v>
      </c>
      <c r="G9" s="769">
        <v>75</v>
      </c>
    </row>
    <row r="10" spans="1:7" s="770" customFormat="1" ht="16.5" x14ac:dyDescent="0.2">
      <c r="A10" s="768" t="s">
        <v>528</v>
      </c>
      <c r="B10" s="769">
        <v>15</v>
      </c>
      <c r="C10" s="769">
        <v>14</v>
      </c>
      <c r="D10" s="771">
        <v>13</v>
      </c>
      <c r="E10" s="771">
        <v>13</v>
      </c>
      <c r="F10" s="771">
        <v>12</v>
      </c>
      <c r="G10" s="771">
        <v>12</v>
      </c>
    </row>
    <row r="11" spans="1:7" s="770" customFormat="1" ht="16.5" x14ac:dyDescent="0.2">
      <c r="A11" s="768" t="s">
        <v>529</v>
      </c>
      <c r="B11" s="769">
        <v>23</v>
      </c>
      <c r="C11" s="769">
        <v>15</v>
      </c>
      <c r="D11" s="769">
        <v>15</v>
      </c>
      <c r="E11" s="769">
        <v>15</v>
      </c>
      <c r="F11" s="769">
        <v>15</v>
      </c>
      <c r="G11" s="769">
        <v>15</v>
      </c>
    </row>
    <row r="12" spans="1:7" s="770" customFormat="1" ht="16.5" x14ac:dyDescent="0.2">
      <c r="A12" s="768" t="s">
        <v>530</v>
      </c>
      <c r="B12" s="769">
        <v>1</v>
      </c>
      <c r="C12" s="769">
        <v>1</v>
      </c>
      <c r="D12" s="769">
        <v>1</v>
      </c>
      <c r="E12" s="769">
        <v>1</v>
      </c>
      <c r="F12" s="769">
        <v>1</v>
      </c>
      <c r="G12" s="769">
        <v>1</v>
      </c>
    </row>
    <row r="13" spans="1:7" s="770" customFormat="1" ht="16.5" x14ac:dyDescent="0.2">
      <c r="A13" s="768" t="s">
        <v>531</v>
      </c>
      <c r="B13" s="769">
        <v>3</v>
      </c>
      <c r="C13" s="769">
        <v>3</v>
      </c>
      <c r="D13" s="769">
        <v>3</v>
      </c>
      <c r="E13" s="769">
        <v>3</v>
      </c>
      <c r="F13" s="769">
        <v>3</v>
      </c>
      <c r="G13" s="769">
        <v>3</v>
      </c>
    </row>
    <row r="14" spans="1:7" s="770" customFormat="1" ht="16.5" x14ac:dyDescent="0.2">
      <c r="A14" s="768" t="s">
        <v>532</v>
      </c>
      <c r="B14" s="769">
        <v>1</v>
      </c>
      <c r="C14" s="769">
        <v>1</v>
      </c>
      <c r="D14" s="769">
        <v>1</v>
      </c>
      <c r="E14" s="769">
        <v>1</v>
      </c>
      <c r="F14" s="769">
        <v>1</v>
      </c>
      <c r="G14" s="769">
        <v>1</v>
      </c>
    </row>
    <row r="15" spans="1:7" s="763" customFormat="1" ht="16.5" x14ac:dyDescent="0.2">
      <c r="A15" s="762" t="s">
        <v>533</v>
      </c>
      <c r="B15" s="762">
        <f t="shared" ref="B15:G15" si="2">SUM(B17:B22)</f>
        <v>10</v>
      </c>
      <c r="C15" s="762">
        <f t="shared" si="2"/>
        <v>10</v>
      </c>
      <c r="D15" s="762">
        <f t="shared" si="2"/>
        <v>10</v>
      </c>
      <c r="E15" s="762">
        <f t="shared" si="2"/>
        <v>10</v>
      </c>
      <c r="F15" s="762">
        <f t="shared" si="2"/>
        <v>10</v>
      </c>
      <c r="G15" s="762">
        <f t="shared" si="2"/>
        <v>10</v>
      </c>
    </row>
    <row r="16" spans="1:7" ht="16.5" x14ac:dyDescent="0.2">
      <c r="A16" s="764" t="s">
        <v>526</v>
      </c>
      <c r="B16" s="765"/>
      <c r="C16" s="765"/>
      <c r="D16" s="765"/>
      <c r="E16" s="765"/>
      <c r="F16" s="765"/>
      <c r="G16" s="772"/>
    </row>
    <row r="17" spans="1:9" s="770" customFormat="1" ht="16.5" x14ac:dyDescent="0.2">
      <c r="A17" s="768" t="s">
        <v>527</v>
      </c>
      <c r="B17" s="769">
        <v>8</v>
      </c>
      <c r="C17" s="769">
        <v>8</v>
      </c>
      <c r="D17" s="769">
        <v>8</v>
      </c>
      <c r="E17" s="769">
        <v>8</v>
      </c>
      <c r="F17" s="769">
        <v>8</v>
      </c>
      <c r="G17" s="769">
        <v>8</v>
      </c>
    </row>
    <row r="18" spans="1:9" s="770" customFormat="1" ht="16.5" x14ac:dyDescent="0.2">
      <c r="A18" s="768" t="s">
        <v>528</v>
      </c>
      <c r="B18" s="769"/>
      <c r="C18" s="769"/>
      <c r="D18" s="769"/>
      <c r="E18" s="769"/>
      <c r="F18" s="769"/>
      <c r="G18" s="773"/>
    </row>
    <row r="19" spans="1:9" s="770" customFormat="1" ht="16.5" x14ac:dyDescent="0.2">
      <c r="A19" s="768" t="s">
        <v>529</v>
      </c>
      <c r="B19" s="769">
        <v>1</v>
      </c>
      <c r="C19" s="769">
        <v>1</v>
      </c>
      <c r="D19" s="769">
        <v>1</v>
      </c>
      <c r="E19" s="769">
        <v>1</v>
      </c>
      <c r="F19" s="769">
        <v>1</v>
      </c>
      <c r="G19" s="769">
        <v>1</v>
      </c>
    </row>
    <row r="20" spans="1:9" s="770" customFormat="1" ht="16.5" x14ac:dyDescent="0.2">
      <c r="A20" s="768" t="s">
        <v>530</v>
      </c>
      <c r="B20" s="769"/>
      <c r="C20" s="769"/>
      <c r="D20" s="769"/>
      <c r="E20" s="769"/>
      <c r="F20" s="769"/>
      <c r="G20" s="773"/>
      <c r="I20" s="770" t="s">
        <v>534</v>
      </c>
    </row>
    <row r="21" spans="1:9" s="770" customFormat="1" ht="16.5" x14ac:dyDescent="0.2">
      <c r="A21" s="768" t="s">
        <v>531</v>
      </c>
      <c r="B21" s="769"/>
      <c r="C21" s="769"/>
      <c r="D21" s="769"/>
      <c r="E21" s="769"/>
      <c r="F21" s="769"/>
      <c r="G21" s="773"/>
    </row>
    <row r="22" spans="1:9" s="770" customFormat="1" ht="16.5" x14ac:dyDescent="0.2">
      <c r="A22" s="768" t="s">
        <v>532</v>
      </c>
      <c r="B22" s="769">
        <v>1</v>
      </c>
      <c r="C22" s="769">
        <v>1</v>
      </c>
      <c r="D22" s="769">
        <v>1</v>
      </c>
      <c r="E22" s="769">
        <v>1</v>
      </c>
      <c r="F22" s="769">
        <v>1</v>
      </c>
      <c r="G22" s="769">
        <v>1</v>
      </c>
    </row>
    <row r="23" spans="1:9" s="763" customFormat="1" ht="16.5" x14ac:dyDescent="0.2">
      <c r="A23" s="762" t="s">
        <v>535</v>
      </c>
      <c r="B23" s="762">
        <v>6</v>
      </c>
      <c r="C23" s="762">
        <v>7</v>
      </c>
      <c r="D23" s="762">
        <v>8</v>
      </c>
      <c r="E23" s="762">
        <v>8</v>
      </c>
      <c r="F23" s="762">
        <v>8</v>
      </c>
      <c r="G23" s="762">
        <v>8</v>
      </c>
    </row>
    <row r="24" spans="1:9" x14ac:dyDescent="0.2">
      <c r="A24" s="757"/>
      <c r="B24" s="757"/>
      <c r="C24" s="757"/>
      <c r="D24" s="757"/>
      <c r="E24" s="757"/>
      <c r="F24" s="757"/>
    </row>
    <row r="25" spans="1:9" x14ac:dyDescent="0.2">
      <c r="A25" s="1225" t="s">
        <v>536</v>
      </c>
      <c r="B25" s="1225"/>
      <c r="C25" s="1225"/>
      <c r="D25" s="1225"/>
      <c r="E25" s="1225"/>
      <c r="F25" s="1225"/>
      <c r="G25" s="1225"/>
    </row>
    <row r="26" spans="1:9" ht="116.25" customHeight="1" x14ac:dyDescent="0.2">
      <c r="A26" s="1225" t="s">
        <v>537</v>
      </c>
      <c r="B26" s="1225"/>
      <c r="C26" s="1225"/>
      <c r="D26" s="1225"/>
      <c r="E26" s="1225"/>
      <c r="F26" s="1225"/>
      <c r="G26" s="1225"/>
    </row>
    <row r="27" spans="1:9" ht="19.5" customHeight="1" x14ac:dyDescent="0.2">
      <c r="A27" s="1230" t="s">
        <v>538</v>
      </c>
      <c r="B27" s="1230"/>
      <c r="C27" s="1230"/>
      <c r="D27" s="1230"/>
      <c r="E27" s="1230"/>
      <c r="F27" s="1230"/>
      <c r="G27" s="1230"/>
    </row>
    <row r="28" spans="1:9" ht="13.5" customHeight="1" x14ac:dyDescent="0.2">
      <c r="A28" s="1225" t="s">
        <v>539</v>
      </c>
      <c r="B28" s="1225"/>
      <c r="C28" s="1225"/>
      <c r="D28" s="1225"/>
      <c r="E28" s="1225"/>
      <c r="F28" s="1225"/>
      <c r="G28" s="1225"/>
    </row>
    <row r="29" spans="1:9" ht="27" customHeight="1" x14ac:dyDescent="0.2">
      <c r="A29" s="1225" t="s">
        <v>540</v>
      </c>
      <c r="B29" s="1225"/>
      <c r="C29" s="1225"/>
      <c r="D29" s="1225"/>
      <c r="E29" s="1225"/>
      <c r="F29" s="1225"/>
      <c r="G29" s="1225"/>
    </row>
    <row r="30" spans="1:9" ht="42.75" customHeight="1" x14ac:dyDescent="0.2">
      <c r="A30" s="1225" t="s">
        <v>541</v>
      </c>
      <c r="B30" s="1225"/>
      <c r="C30" s="1225"/>
      <c r="D30" s="1225"/>
      <c r="E30" s="1225"/>
      <c r="F30" s="1225"/>
      <c r="G30" s="1225"/>
    </row>
    <row r="31" spans="1:9" ht="30" customHeight="1" x14ac:dyDescent="0.2">
      <c r="A31" s="1225" t="s">
        <v>542</v>
      </c>
      <c r="B31" s="1225"/>
      <c r="C31" s="1225"/>
      <c r="D31" s="1225"/>
      <c r="E31" s="1225"/>
      <c r="F31" s="1225"/>
      <c r="G31" s="1225"/>
    </row>
    <row r="32" spans="1:9" ht="78" customHeight="1" x14ac:dyDescent="0.2">
      <c r="A32" s="1225" t="s">
        <v>543</v>
      </c>
      <c r="B32" s="1225"/>
      <c r="C32" s="1225"/>
      <c r="D32" s="1225"/>
      <c r="E32" s="1225"/>
      <c r="F32" s="1225"/>
      <c r="G32" s="1225"/>
    </row>
    <row r="33" spans="1:7" ht="171" customHeight="1" x14ac:dyDescent="0.2">
      <c r="A33" s="1225" t="s">
        <v>544</v>
      </c>
      <c r="B33" s="1225"/>
      <c r="C33" s="1225"/>
      <c r="D33" s="1225"/>
      <c r="E33" s="1225"/>
      <c r="F33" s="1225"/>
      <c r="G33" s="1225"/>
    </row>
    <row r="34" spans="1:7" ht="189.75" customHeight="1" x14ac:dyDescent="0.2">
      <c r="A34" s="1225" t="s">
        <v>545</v>
      </c>
      <c r="B34" s="1225"/>
      <c r="C34" s="1225"/>
      <c r="D34" s="1225"/>
      <c r="E34" s="1225"/>
      <c r="F34" s="1225"/>
      <c r="G34" s="1225"/>
    </row>
    <row r="35" spans="1:7" ht="63" customHeight="1" x14ac:dyDescent="0.2">
      <c r="A35" s="1225" t="s">
        <v>546</v>
      </c>
      <c r="B35" s="1225"/>
      <c r="C35" s="1225"/>
      <c r="D35" s="1225"/>
      <c r="E35" s="1225"/>
      <c r="F35" s="1225"/>
      <c r="G35" s="1225"/>
    </row>
    <row r="36" spans="1:7" ht="32.25" customHeight="1" x14ac:dyDescent="0.2">
      <c r="A36" s="1226" t="s">
        <v>547</v>
      </c>
      <c r="B36" s="1226"/>
      <c r="C36" s="1226"/>
      <c r="D36" s="1226"/>
      <c r="E36" s="1226"/>
      <c r="F36" s="1226"/>
      <c r="G36" s="1226"/>
    </row>
    <row r="37" spans="1:7" ht="53.25" customHeight="1" x14ac:dyDescent="0.2">
      <c r="A37" s="1225" t="s">
        <v>548</v>
      </c>
      <c r="B37" s="1225"/>
      <c r="C37" s="1225"/>
      <c r="D37" s="1225"/>
      <c r="E37" s="1225"/>
      <c r="F37" s="1225"/>
      <c r="G37" s="1225"/>
    </row>
    <row r="38" spans="1:7" x14ac:dyDescent="0.2">
      <c r="A38" s="757"/>
      <c r="B38" s="757"/>
      <c r="C38" s="757"/>
      <c r="D38" s="757"/>
      <c r="E38" s="757"/>
      <c r="F38" s="757"/>
    </row>
    <row r="39" spans="1:7" x14ac:dyDescent="0.2">
      <c r="A39" s="757"/>
      <c r="B39" s="757"/>
      <c r="C39" s="757"/>
      <c r="D39" s="757"/>
      <c r="E39" s="757"/>
      <c r="F39" s="757"/>
    </row>
    <row r="40" spans="1:7" x14ac:dyDescent="0.2">
      <c r="A40" s="757"/>
      <c r="B40" s="757"/>
      <c r="C40" s="757"/>
      <c r="D40" s="757"/>
      <c r="E40" s="757"/>
      <c r="F40" s="757"/>
    </row>
    <row r="41" spans="1:7" x14ac:dyDescent="0.2">
      <c r="A41" s="757"/>
      <c r="B41" s="757"/>
      <c r="C41" s="757"/>
      <c r="D41" s="757"/>
      <c r="E41" s="757"/>
      <c r="F41" s="757"/>
    </row>
    <row r="42" spans="1:7" x14ac:dyDescent="0.2">
      <c r="A42" s="757"/>
      <c r="B42" s="757"/>
      <c r="C42" s="757"/>
      <c r="D42" s="757"/>
      <c r="E42" s="757"/>
      <c r="F42" s="757"/>
    </row>
    <row r="43" spans="1:7" x14ac:dyDescent="0.2">
      <c r="A43" s="757"/>
      <c r="B43" s="757"/>
      <c r="C43" s="757"/>
      <c r="D43" s="757"/>
      <c r="E43" s="757"/>
      <c r="F43" s="757"/>
    </row>
    <row r="44" spans="1:7" x14ac:dyDescent="0.2">
      <c r="A44" s="757"/>
      <c r="B44" s="757"/>
      <c r="C44" s="757"/>
      <c r="D44" s="757"/>
      <c r="E44" s="757"/>
      <c r="F44" s="757"/>
    </row>
  </sheetData>
  <mergeCells count="17">
    <mergeCell ref="A32:G32"/>
    <mergeCell ref="A1:G1"/>
    <mergeCell ref="B2:G2"/>
    <mergeCell ref="A3:A4"/>
    <mergeCell ref="B3:G3"/>
    <mergeCell ref="A25:G25"/>
    <mergeCell ref="A26:G26"/>
    <mergeCell ref="A27:G27"/>
    <mergeCell ref="A28:G28"/>
    <mergeCell ref="A29:G29"/>
    <mergeCell ref="A30:G30"/>
    <mergeCell ref="A31:G31"/>
    <mergeCell ref="A33:G33"/>
    <mergeCell ref="A34:G34"/>
    <mergeCell ref="A35:G35"/>
    <mergeCell ref="A36:G36"/>
    <mergeCell ref="A37:G37"/>
  </mergeCells>
  <printOptions horizontalCentered="1"/>
  <pageMargins left="0.43307086614173229" right="0.23622047244094491" top="0.55118110236220474" bottom="0.74803149606299213" header="0.31496062992125984" footer="0.31496062992125984"/>
  <pageSetup paperSize="9" scale="57" orientation="portrait" r:id="rId1"/>
  <headerFooter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38"/>
  <sheetViews>
    <sheetView tabSelected="1" view="pageBreakPreview" zoomScale="55" zoomScaleNormal="69" zoomScaleSheetLayoutView="55" workbookViewId="0">
      <selection activeCell="M12" sqref="M12"/>
    </sheetView>
  </sheetViews>
  <sheetFormatPr defaultRowHeight="12.75" x14ac:dyDescent="0.2"/>
  <cols>
    <col min="1" max="1" width="39.7109375" style="57" customWidth="1"/>
    <col min="2" max="2" width="17.140625" style="21" customWidth="1"/>
    <col min="3" max="3" width="10.42578125" style="21" customWidth="1"/>
    <col min="4" max="4" width="12.28515625" style="21" customWidth="1"/>
    <col min="5" max="5" width="16.85546875" style="21" customWidth="1"/>
    <col min="6" max="6" width="28.5703125" style="21" customWidth="1"/>
    <col min="7" max="7" width="30" style="21" customWidth="1"/>
    <col min="8" max="8" width="14.85546875" style="21" customWidth="1"/>
    <col min="9" max="9" width="14.85546875" style="57" customWidth="1"/>
    <col min="10" max="10" width="17.85546875" style="57" customWidth="1"/>
    <col min="11" max="11" width="84.7109375" style="57" customWidth="1"/>
    <col min="12" max="260" width="9.140625" style="57"/>
    <col min="261" max="261" width="42.140625" style="57" bestFit="1" customWidth="1"/>
    <col min="262" max="262" width="7.7109375" style="57" bestFit="1" customWidth="1"/>
    <col min="263" max="263" width="14.85546875" style="57" bestFit="1" customWidth="1"/>
    <col min="264" max="264" width="14.85546875" style="57" customWidth="1"/>
    <col min="265" max="265" width="14.85546875" style="57" bestFit="1" customWidth="1"/>
    <col min="266" max="267" width="17.85546875" style="57" customWidth="1"/>
    <col min="268" max="516" width="9.140625" style="57"/>
    <col min="517" max="517" width="42.140625" style="57" bestFit="1" customWidth="1"/>
    <col min="518" max="518" width="7.7109375" style="57" bestFit="1" customWidth="1"/>
    <col min="519" max="519" width="14.85546875" style="57" bestFit="1" customWidth="1"/>
    <col min="520" max="520" width="14.85546875" style="57" customWidth="1"/>
    <col min="521" max="521" width="14.85546875" style="57" bestFit="1" customWidth="1"/>
    <col min="522" max="523" width="17.85546875" style="57" customWidth="1"/>
    <col min="524" max="772" width="9.140625" style="57"/>
    <col min="773" max="773" width="42.140625" style="57" bestFit="1" customWidth="1"/>
    <col min="774" max="774" width="7.7109375" style="57" bestFit="1" customWidth="1"/>
    <col min="775" max="775" width="14.85546875" style="57" bestFit="1" customWidth="1"/>
    <col min="776" max="776" width="14.85546875" style="57" customWidth="1"/>
    <col min="777" max="777" width="14.85546875" style="57" bestFit="1" customWidth="1"/>
    <col min="778" max="779" width="17.85546875" style="57" customWidth="1"/>
    <col min="780" max="1028" width="9.140625" style="57"/>
    <col min="1029" max="1029" width="42.140625" style="57" bestFit="1" customWidth="1"/>
    <col min="1030" max="1030" width="7.7109375" style="57" bestFit="1" customWidth="1"/>
    <col min="1031" max="1031" width="14.85546875" style="57" bestFit="1" customWidth="1"/>
    <col min="1032" max="1032" width="14.85546875" style="57" customWidth="1"/>
    <col min="1033" max="1033" width="14.85546875" style="57" bestFit="1" customWidth="1"/>
    <col min="1034" max="1035" width="17.85546875" style="57" customWidth="1"/>
    <col min="1036" max="1284" width="9.140625" style="57"/>
    <col min="1285" max="1285" width="42.140625" style="57" bestFit="1" customWidth="1"/>
    <col min="1286" max="1286" width="7.7109375" style="57" bestFit="1" customWidth="1"/>
    <col min="1287" max="1287" width="14.85546875" style="57" bestFit="1" customWidth="1"/>
    <col min="1288" max="1288" width="14.85546875" style="57" customWidth="1"/>
    <col min="1289" max="1289" width="14.85546875" style="57" bestFit="1" customWidth="1"/>
    <col min="1290" max="1291" width="17.85546875" style="57" customWidth="1"/>
    <col min="1292" max="1540" width="9.140625" style="57"/>
    <col min="1541" max="1541" width="42.140625" style="57" bestFit="1" customWidth="1"/>
    <col min="1542" max="1542" width="7.7109375" style="57" bestFit="1" customWidth="1"/>
    <col min="1543" max="1543" width="14.85546875" style="57" bestFit="1" customWidth="1"/>
    <col min="1544" max="1544" width="14.85546875" style="57" customWidth="1"/>
    <col min="1545" max="1545" width="14.85546875" style="57" bestFit="1" customWidth="1"/>
    <col min="1546" max="1547" width="17.85546875" style="57" customWidth="1"/>
    <col min="1548" max="1796" width="9.140625" style="57"/>
    <col min="1797" max="1797" width="42.140625" style="57" bestFit="1" customWidth="1"/>
    <col min="1798" max="1798" width="7.7109375" style="57" bestFit="1" customWidth="1"/>
    <col min="1799" max="1799" width="14.85546875" style="57" bestFit="1" customWidth="1"/>
    <col min="1800" max="1800" width="14.85546875" style="57" customWidth="1"/>
    <col min="1801" max="1801" width="14.85546875" style="57" bestFit="1" customWidth="1"/>
    <col min="1802" max="1803" width="17.85546875" style="57" customWidth="1"/>
    <col min="1804" max="2052" width="9.140625" style="57"/>
    <col min="2053" max="2053" width="42.140625" style="57" bestFit="1" customWidth="1"/>
    <col min="2054" max="2054" width="7.7109375" style="57" bestFit="1" customWidth="1"/>
    <col min="2055" max="2055" width="14.85546875" style="57" bestFit="1" customWidth="1"/>
    <col min="2056" max="2056" width="14.85546875" style="57" customWidth="1"/>
    <col min="2057" max="2057" width="14.85546875" style="57" bestFit="1" customWidth="1"/>
    <col min="2058" max="2059" width="17.85546875" style="57" customWidth="1"/>
    <col min="2060" max="2308" width="9.140625" style="57"/>
    <col min="2309" max="2309" width="42.140625" style="57" bestFit="1" customWidth="1"/>
    <col min="2310" max="2310" width="7.7109375" style="57" bestFit="1" customWidth="1"/>
    <col min="2311" max="2311" width="14.85546875" style="57" bestFit="1" customWidth="1"/>
    <col min="2312" max="2312" width="14.85546875" style="57" customWidth="1"/>
    <col min="2313" max="2313" width="14.85546875" style="57" bestFit="1" customWidth="1"/>
    <col min="2314" max="2315" width="17.85546875" style="57" customWidth="1"/>
    <col min="2316" max="2564" width="9.140625" style="57"/>
    <col min="2565" max="2565" width="42.140625" style="57" bestFit="1" customWidth="1"/>
    <col min="2566" max="2566" width="7.7109375" style="57" bestFit="1" customWidth="1"/>
    <col min="2567" max="2567" width="14.85546875" style="57" bestFit="1" customWidth="1"/>
    <col min="2568" max="2568" width="14.85546875" style="57" customWidth="1"/>
    <col min="2569" max="2569" width="14.85546875" style="57" bestFit="1" customWidth="1"/>
    <col min="2570" max="2571" width="17.85546875" style="57" customWidth="1"/>
    <col min="2572" max="2820" width="9.140625" style="57"/>
    <col min="2821" max="2821" width="42.140625" style="57" bestFit="1" customWidth="1"/>
    <col min="2822" max="2822" width="7.7109375" style="57" bestFit="1" customWidth="1"/>
    <col min="2823" max="2823" width="14.85546875" style="57" bestFit="1" customWidth="1"/>
    <col min="2824" max="2824" width="14.85546875" style="57" customWidth="1"/>
    <col min="2825" max="2825" width="14.85546875" style="57" bestFit="1" customWidth="1"/>
    <col min="2826" max="2827" width="17.85546875" style="57" customWidth="1"/>
    <col min="2828" max="3076" width="9.140625" style="57"/>
    <col min="3077" max="3077" width="42.140625" style="57" bestFit="1" customWidth="1"/>
    <col min="3078" max="3078" width="7.7109375" style="57" bestFit="1" customWidth="1"/>
    <col min="3079" max="3079" width="14.85546875" style="57" bestFit="1" customWidth="1"/>
    <col min="3080" max="3080" width="14.85546875" style="57" customWidth="1"/>
    <col min="3081" max="3081" width="14.85546875" style="57" bestFit="1" customWidth="1"/>
    <col min="3082" max="3083" width="17.85546875" style="57" customWidth="1"/>
    <col min="3084" max="3332" width="9.140625" style="57"/>
    <col min="3333" max="3333" width="42.140625" style="57" bestFit="1" customWidth="1"/>
    <col min="3334" max="3334" width="7.7109375" style="57" bestFit="1" customWidth="1"/>
    <col min="3335" max="3335" width="14.85546875" style="57" bestFit="1" customWidth="1"/>
    <col min="3336" max="3336" width="14.85546875" style="57" customWidth="1"/>
    <col min="3337" max="3337" width="14.85546875" style="57" bestFit="1" customWidth="1"/>
    <col min="3338" max="3339" width="17.85546875" style="57" customWidth="1"/>
    <col min="3340" max="3588" width="9.140625" style="57"/>
    <col min="3589" max="3589" width="42.140625" style="57" bestFit="1" customWidth="1"/>
    <col min="3590" max="3590" width="7.7109375" style="57" bestFit="1" customWidth="1"/>
    <col min="3591" max="3591" width="14.85546875" style="57" bestFit="1" customWidth="1"/>
    <col min="3592" max="3592" width="14.85546875" style="57" customWidth="1"/>
    <col min="3593" max="3593" width="14.85546875" style="57" bestFit="1" customWidth="1"/>
    <col min="3594" max="3595" width="17.85546875" style="57" customWidth="1"/>
    <col min="3596" max="3844" width="9.140625" style="57"/>
    <col min="3845" max="3845" width="42.140625" style="57" bestFit="1" customWidth="1"/>
    <col min="3846" max="3846" width="7.7109375" style="57" bestFit="1" customWidth="1"/>
    <col min="3847" max="3847" width="14.85546875" style="57" bestFit="1" customWidth="1"/>
    <col min="3848" max="3848" width="14.85546875" style="57" customWidth="1"/>
    <col min="3849" max="3849" width="14.85546875" style="57" bestFit="1" customWidth="1"/>
    <col min="3850" max="3851" width="17.85546875" style="57" customWidth="1"/>
    <col min="3852" max="4100" width="9.140625" style="57"/>
    <col min="4101" max="4101" width="42.140625" style="57" bestFit="1" customWidth="1"/>
    <col min="4102" max="4102" width="7.7109375" style="57" bestFit="1" customWidth="1"/>
    <col min="4103" max="4103" width="14.85546875" style="57" bestFit="1" customWidth="1"/>
    <col min="4104" max="4104" width="14.85546875" style="57" customWidth="1"/>
    <col min="4105" max="4105" width="14.85546875" style="57" bestFit="1" customWidth="1"/>
    <col min="4106" max="4107" width="17.85546875" style="57" customWidth="1"/>
    <col min="4108" max="4356" width="9.140625" style="57"/>
    <col min="4357" max="4357" width="42.140625" style="57" bestFit="1" customWidth="1"/>
    <col min="4358" max="4358" width="7.7109375" style="57" bestFit="1" customWidth="1"/>
    <col min="4359" max="4359" width="14.85546875" style="57" bestFit="1" customWidth="1"/>
    <col min="4360" max="4360" width="14.85546875" style="57" customWidth="1"/>
    <col min="4361" max="4361" width="14.85546875" style="57" bestFit="1" customWidth="1"/>
    <col min="4362" max="4363" width="17.85546875" style="57" customWidth="1"/>
    <col min="4364" max="4612" width="9.140625" style="57"/>
    <col min="4613" max="4613" width="42.140625" style="57" bestFit="1" customWidth="1"/>
    <col min="4614" max="4614" width="7.7109375" style="57" bestFit="1" customWidth="1"/>
    <col min="4615" max="4615" width="14.85546875" style="57" bestFit="1" customWidth="1"/>
    <col min="4616" max="4616" width="14.85546875" style="57" customWidth="1"/>
    <col min="4617" max="4617" width="14.85546875" style="57" bestFit="1" customWidth="1"/>
    <col min="4618" max="4619" width="17.85546875" style="57" customWidth="1"/>
    <col min="4620" max="4868" width="9.140625" style="57"/>
    <col min="4869" max="4869" width="42.140625" style="57" bestFit="1" customWidth="1"/>
    <col min="4870" max="4870" width="7.7109375" style="57" bestFit="1" customWidth="1"/>
    <col min="4871" max="4871" width="14.85546875" style="57" bestFit="1" customWidth="1"/>
    <col min="4872" max="4872" width="14.85546875" style="57" customWidth="1"/>
    <col min="4873" max="4873" width="14.85546875" style="57" bestFit="1" customWidth="1"/>
    <col min="4874" max="4875" width="17.85546875" style="57" customWidth="1"/>
    <col min="4876" max="5124" width="9.140625" style="57"/>
    <col min="5125" max="5125" width="42.140625" style="57" bestFit="1" customWidth="1"/>
    <col min="5126" max="5126" width="7.7109375" style="57" bestFit="1" customWidth="1"/>
    <col min="5127" max="5127" width="14.85546875" style="57" bestFit="1" customWidth="1"/>
    <col min="5128" max="5128" width="14.85546875" style="57" customWidth="1"/>
    <col min="5129" max="5129" width="14.85546875" style="57" bestFit="1" customWidth="1"/>
    <col min="5130" max="5131" width="17.85546875" style="57" customWidth="1"/>
    <col min="5132" max="5380" width="9.140625" style="57"/>
    <col min="5381" max="5381" width="42.140625" style="57" bestFit="1" customWidth="1"/>
    <col min="5382" max="5382" width="7.7109375" style="57" bestFit="1" customWidth="1"/>
    <col min="5383" max="5383" width="14.85546875" style="57" bestFit="1" customWidth="1"/>
    <col min="5384" max="5384" width="14.85546875" style="57" customWidth="1"/>
    <col min="5385" max="5385" width="14.85546875" style="57" bestFit="1" customWidth="1"/>
    <col min="5386" max="5387" width="17.85546875" style="57" customWidth="1"/>
    <col min="5388" max="5636" width="9.140625" style="57"/>
    <col min="5637" max="5637" width="42.140625" style="57" bestFit="1" customWidth="1"/>
    <col min="5638" max="5638" width="7.7109375" style="57" bestFit="1" customWidth="1"/>
    <col min="5639" max="5639" width="14.85546875" style="57" bestFit="1" customWidth="1"/>
    <col min="5640" max="5640" width="14.85546875" style="57" customWidth="1"/>
    <col min="5641" max="5641" width="14.85546875" style="57" bestFit="1" customWidth="1"/>
    <col min="5642" max="5643" width="17.85546875" style="57" customWidth="1"/>
    <col min="5644" max="5892" width="9.140625" style="57"/>
    <col min="5893" max="5893" width="42.140625" style="57" bestFit="1" customWidth="1"/>
    <col min="5894" max="5894" width="7.7109375" style="57" bestFit="1" customWidth="1"/>
    <col min="5895" max="5895" width="14.85546875" style="57" bestFit="1" customWidth="1"/>
    <col min="5896" max="5896" width="14.85546875" style="57" customWidth="1"/>
    <col min="5897" max="5897" width="14.85546875" style="57" bestFit="1" customWidth="1"/>
    <col min="5898" max="5899" width="17.85546875" style="57" customWidth="1"/>
    <col min="5900" max="6148" width="9.140625" style="57"/>
    <col min="6149" max="6149" width="42.140625" style="57" bestFit="1" customWidth="1"/>
    <col min="6150" max="6150" width="7.7109375" style="57" bestFit="1" customWidth="1"/>
    <col min="6151" max="6151" width="14.85546875" style="57" bestFit="1" customWidth="1"/>
    <col min="6152" max="6152" width="14.85546875" style="57" customWidth="1"/>
    <col min="6153" max="6153" width="14.85546875" style="57" bestFit="1" customWidth="1"/>
    <col min="6154" max="6155" width="17.85546875" style="57" customWidth="1"/>
    <col min="6156" max="6404" width="9.140625" style="57"/>
    <col min="6405" max="6405" width="42.140625" style="57" bestFit="1" customWidth="1"/>
    <col min="6406" max="6406" width="7.7109375" style="57" bestFit="1" customWidth="1"/>
    <col min="6407" max="6407" width="14.85546875" style="57" bestFit="1" customWidth="1"/>
    <col min="6408" max="6408" width="14.85546875" style="57" customWidth="1"/>
    <col min="6409" max="6409" width="14.85546875" style="57" bestFit="1" customWidth="1"/>
    <col min="6410" max="6411" width="17.85546875" style="57" customWidth="1"/>
    <col min="6412" max="6660" width="9.140625" style="57"/>
    <col min="6661" max="6661" width="42.140625" style="57" bestFit="1" customWidth="1"/>
    <col min="6662" max="6662" width="7.7109375" style="57" bestFit="1" customWidth="1"/>
    <col min="6663" max="6663" width="14.85546875" style="57" bestFit="1" customWidth="1"/>
    <col min="6664" max="6664" width="14.85546875" style="57" customWidth="1"/>
    <col min="6665" max="6665" width="14.85546875" style="57" bestFit="1" customWidth="1"/>
    <col min="6666" max="6667" width="17.85546875" style="57" customWidth="1"/>
    <col min="6668" max="6916" width="9.140625" style="57"/>
    <col min="6917" max="6917" width="42.140625" style="57" bestFit="1" customWidth="1"/>
    <col min="6918" max="6918" width="7.7109375" style="57" bestFit="1" customWidth="1"/>
    <col min="6919" max="6919" width="14.85546875" style="57" bestFit="1" customWidth="1"/>
    <col min="6920" max="6920" width="14.85546875" style="57" customWidth="1"/>
    <col min="6921" max="6921" width="14.85546875" style="57" bestFit="1" customWidth="1"/>
    <col min="6922" max="6923" width="17.85546875" style="57" customWidth="1"/>
    <col min="6924" max="7172" width="9.140625" style="57"/>
    <col min="7173" max="7173" width="42.140625" style="57" bestFit="1" customWidth="1"/>
    <col min="7174" max="7174" width="7.7109375" style="57" bestFit="1" customWidth="1"/>
    <col min="7175" max="7175" width="14.85546875" style="57" bestFit="1" customWidth="1"/>
    <col min="7176" max="7176" width="14.85546875" style="57" customWidth="1"/>
    <col min="7177" max="7177" width="14.85546875" style="57" bestFit="1" customWidth="1"/>
    <col min="7178" max="7179" width="17.85546875" style="57" customWidth="1"/>
    <col min="7180" max="7428" width="9.140625" style="57"/>
    <col min="7429" max="7429" width="42.140625" style="57" bestFit="1" customWidth="1"/>
    <col min="7430" max="7430" width="7.7109375" style="57" bestFit="1" customWidth="1"/>
    <col min="7431" max="7431" width="14.85546875" style="57" bestFit="1" customWidth="1"/>
    <col min="7432" max="7432" width="14.85546875" style="57" customWidth="1"/>
    <col min="7433" max="7433" width="14.85546875" style="57" bestFit="1" customWidth="1"/>
    <col min="7434" max="7435" width="17.85546875" style="57" customWidth="1"/>
    <col min="7436" max="7684" width="9.140625" style="57"/>
    <col min="7685" max="7685" width="42.140625" style="57" bestFit="1" customWidth="1"/>
    <col min="7686" max="7686" width="7.7109375" style="57" bestFit="1" customWidth="1"/>
    <col min="7687" max="7687" width="14.85546875" style="57" bestFit="1" customWidth="1"/>
    <col min="7688" max="7688" width="14.85546875" style="57" customWidth="1"/>
    <col min="7689" max="7689" width="14.85546875" style="57" bestFit="1" customWidth="1"/>
    <col min="7690" max="7691" width="17.85546875" style="57" customWidth="1"/>
    <col min="7692" max="7940" width="9.140625" style="57"/>
    <col min="7941" max="7941" width="42.140625" style="57" bestFit="1" customWidth="1"/>
    <col min="7942" max="7942" width="7.7109375" style="57" bestFit="1" customWidth="1"/>
    <col min="7943" max="7943" width="14.85546875" style="57" bestFit="1" customWidth="1"/>
    <col min="7944" max="7944" width="14.85546875" style="57" customWidth="1"/>
    <col min="7945" max="7945" width="14.85546875" style="57" bestFit="1" customWidth="1"/>
    <col min="7946" max="7947" width="17.85546875" style="57" customWidth="1"/>
    <col min="7948" max="8196" width="9.140625" style="57"/>
    <col min="8197" max="8197" width="42.140625" style="57" bestFit="1" customWidth="1"/>
    <col min="8198" max="8198" width="7.7109375" style="57" bestFit="1" customWidth="1"/>
    <col min="8199" max="8199" width="14.85546875" style="57" bestFit="1" customWidth="1"/>
    <col min="8200" max="8200" width="14.85546875" style="57" customWidth="1"/>
    <col min="8201" max="8201" width="14.85546875" style="57" bestFit="1" customWidth="1"/>
    <col min="8202" max="8203" width="17.85546875" style="57" customWidth="1"/>
    <col min="8204" max="8452" width="9.140625" style="57"/>
    <col min="8453" max="8453" width="42.140625" style="57" bestFit="1" customWidth="1"/>
    <col min="8454" max="8454" width="7.7109375" style="57" bestFit="1" customWidth="1"/>
    <col min="8455" max="8455" width="14.85546875" style="57" bestFit="1" customWidth="1"/>
    <col min="8456" max="8456" width="14.85546875" style="57" customWidth="1"/>
    <col min="8457" max="8457" width="14.85546875" style="57" bestFit="1" customWidth="1"/>
    <col min="8458" max="8459" width="17.85546875" style="57" customWidth="1"/>
    <col min="8460" max="8708" width="9.140625" style="57"/>
    <col min="8709" max="8709" width="42.140625" style="57" bestFit="1" customWidth="1"/>
    <col min="8710" max="8710" width="7.7109375" style="57" bestFit="1" customWidth="1"/>
    <col min="8711" max="8711" width="14.85546875" style="57" bestFit="1" customWidth="1"/>
    <col min="8712" max="8712" width="14.85546875" style="57" customWidth="1"/>
    <col min="8713" max="8713" width="14.85546875" style="57" bestFit="1" customWidth="1"/>
    <col min="8714" max="8715" width="17.85546875" style="57" customWidth="1"/>
    <col min="8716" max="8964" width="9.140625" style="57"/>
    <col min="8965" max="8965" width="42.140625" style="57" bestFit="1" customWidth="1"/>
    <col min="8966" max="8966" width="7.7109375" style="57" bestFit="1" customWidth="1"/>
    <col min="8967" max="8967" width="14.85546875" style="57" bestFit="1" customWidth="1"/>
    <col min="8968" max="8968" width="14.85546875" style="57" customWidth="1"/>
    <col min="8969" max="8969" width="14.85546875" style="57" bestFit="1" customWidth="1"/>
    <col min="8970" max="8971" width="17.85546875" style="57" customWidth="1"/>
    <col min="8972" max="9220" width="9.140625" style="57"/>
    <col min="9221" max="9221" width="42.140625" style="57" bestFit="1" customWidth="1"/>
    <col min="9222" max="9222" width="7.7109375" style="57" bestFit="1" customWidth="1"/>
    <col min="9223" max="9223" width="14.85546875" style="57" bestFit="1" customWidth="1"/>
    <col min="9224" max="9224" width="14.85546875" style="57" customWidth="1"/>
    <col min="9225" max="9225" width="14.85546875" style="57" bestFit="1" customWidth="1"/>
    <col min="9226" max="9227" width="17.85546875" style="57" customWidth="1"/>
    <col min="9228" max="9476" width="9.140625" style="57"/>
    <col min="9477" max="9477" width="42.140625" style="57" bestFit="1" customWidth="1"/>
    <col min="9478" max="9478" width="7.7109375" style="57" bestFit="1" customWidth="1"/>
    <col min="9479" max="9479" width="14.85546875" style="57" bestFit="1" customWidth="1"/>
    <col min="9480" max="9480" width="14.85546875" style="57" customWidth="1"/>
    <col min="9481" max="9481" width="14.85546875" style="57" bestFit="1" customWidth="1"/>
    <col min="9482" max="9483" width="17.85546875" style="57" customWidth="1"/>
    <col min="9484" max="9732" width="9.140625" style="57"/>
    <col min="9733" max="9733" width="42.140625" style="57" bestFit="1" customWidth="1"/>
    <col min="9734" max="9734" width="7.7109375" style="57" bestFit="1" customWidth="1"/>
    <col min="9735" max="9735" width="14.85546875" style="57" bestFit="1" customWidth="1"/>
    <col min="9736" max="9736" width="14.85546875" style="57" customWidth="1"/>
    <col min="9737" max="9737" width="14.85546875" style="57" bestFit="1" customWidth="1"/>
    <col min="9738" max="9739" width="17.85546875" style="57" customWidth="1"/>
    <col min="9740" max="9988" width="9.140625" style="57"/>
    <col min="9989" max="9989" width="42.140625" style="57" bestFit="1" customWidth="1"/>
    <col min="9990" max="9990" width="7.7109375" style="57" bestFit="1" customWidth="1"/>
    <col min="9991" max="9991" width="14.85546875" style="57" bestFit="1" customWidth="1"/>
    <col min="9992" max="9992" width="14.85546875" style="57" customWidth="1"/>
    <col min="9993" max="9993" width="14.85546875" style="57" bestFit="1" customWidth="1"/>
    <col min="9994" max="9995" width="17.85546875" style="57" customWidth="1"/>
    <col min="9996" max="10244" width="9.140625" style="57"/>
    <col min="10245" max="10245" width="42.140625" style="57" bestFit="1" customWidth="1"/>
    <col min="10246" max="10246" width="7.7109375" style="57" bestFit="1" customWidth="1"/>
    <col min="10247" max="10247" width="14.85546875" style="57" bestFit="1" customWidth="1"/>
    <col min="10248" max="10248" width="14.85546875" style="57" customWidth="1"/>
    <col min="10249" max="10249" width="14.85546875" style="57" bestFit="1" customWidth="1"/>
    <col min="10250" max="10251" width="17.85546875" style="57" customWidth="1"/>
    <col min="10252" max="10500" width="9.140625" style="57"/>
    <col min="10501" max="10501" width="42.140625" style="57" bestFit="1" customWidth="1"/>
    <col min="10502" max="10502" width="7.7109375" style="57" bestFit="1" customWidth="1"/>
    <col min="10503" max="10503" width="14.85546875" style="57" bestFit="1" customWidth="1"/>
    <col min="10504" max="10504" width="14.85546875" style="57" customWidth="1"/>
    <col min="10505" max="10505" width="14.85546875" style="57" bestFit="1" customWidth="1"/>
    <col min="10506" max="10507" width="17.85546875" style="57" customWidth="1"/>
    <col min="10508" max="10756" width="9.140625" style="57"/>
    <col min="10757" max="10757" width="42.140625" style="57" bestFit="1" customWidth="1"/>
    <col min="10758" max="10758" width="7.7109375" style="57" bestFit="1" customWidth="1"/>
    <col min="10759" max="10759" width="14.85546875" style="57" bestFit="1" customWidth="1"/>
    <col min="10760" max="10760" width="14.85546875" style="57" customWidth="1"/>
    <col min="10761" max="10761" width="14.85546875" style="57" bestFit="1" customWidth="1"/>
    <col min="10762" max="10763" width="17.85546875" style="57" customWidth="1"/>
    <col min="10764" max="11012" width="9.140625" style="57"/>
    <col min="11013" max="11013" width="42.140625" style="57" bestFit="1" customWidth="1"/>
    <col min="11014" max="11014" width="7.7109375" style="57" bestFit="1" customWidth="1"/>
    <col min="11015" max="11015" width="14.85546875" style="57" bestFit="1" customWidth="1"/>
    <col min="11016" max="11016" width="14.85546875" style="57" customWidth="1"/>
    <col min="11017" max="11017" width="14.85546875" style="57" bestFit="1" customWidth="1"/>
    <col min="11018" max="11019" width="17.85546875" style="57" customWidth="1"/>
    <col min="11020" max="11268" width="9.140625" style="57"/>
    <col min="11269" max="11269" width="42.140625" style="57" bestFit="1" customWidth="1"/>
    <col min="11270" max="11270" width="7.7109375" style="57" bestFit="1" customWidth="1"/>
    <col min="11271" max="11271" width="14.85546875" style="57" bestFit="1" customWidth="1"/>
    <col min="11272" max="11272" width="14.85546875" style="57" customWidth="1"/>
    <col min="11273" max="11273" width="14.85546875" style="57" bestFit="1" customWidth="1"/>
    <col min="11274" max="11275" width="17.85546875" style="57" customWidth="1"/>
    <col min="11276" max="11524" width="9.140625" style="57"/>
    <col min="11525" max="11525" width="42.140625" style="57" bestFit="1" customWidth="1"/>
    <col min="11526" max="11526" width="7.7109375" style="57" bestFit="1" customWidth="1"/>
    <col min="11527" max="11527" width="14.85546875" style="57" bestFit="1" customWidth="1"/>
    <col min="11528" max="11528" width="14.85546875" style="57" customWidth="1"/>
    <col min="11529" max="11529" width="14.85546875" style="57" bestFit="1" customWidth="1"/>
    <col min="11530" max="11531" width="17.85546875" style="57" customWidth="1"/>
    <col min="11532" max="11780" width="9.140625" style="57"/>
    <col min="11781" max="11781" width="42.140625" style="57" bestFit="1" customWidth="1"/>
    <col min="11782" max="11782" width="7.7109375" style="57" bestFit="1" customWidth="1"/>
    <col min="11783" max="11783" width="14.85546875" style="57" bestFit="1" customWidth="1"/>
    <col min="11784" max="11784" width="14.85546875" style="57" customWidth="1"/>
    <col min="11785" max="11785" width="14.85546875" style="57" bestFit="1" customWidth="1"/>
    <col min="11786" max="11787" width="17.85546875" style="57" customWidth="1"/>
    <col min="11788" max="12036" width="9.140625" style="57"/>
    <col min="12037" max="12037" width="42.140625" style="57" bestFit="1" customWidth="1"/>
    <col min="12038" max="12038" width="7.7109375" style="57" bestFit="1" customWidth="1"/>
    <col min="12039" max="12039" width="14.85546875" style="57" bestFit="1" customWidth="1"/>
    <col min="12040" max="12040" width="14.85546875" style="57" customWidth="1"/>
    <col min="12041" max="12041" width="14.85546875" style="57" bestFit="1" customWidth="1"/>
    <col min="12042" max="12043" width="17.85546875" style="57" customWidth="1"/>
    <col min="12044" max="12292" width="9.140625" style="57"/>
    <col min="12293" max="12293" width="42.140625" style="57" bestFit="1" customWidth="1"/>
    <col min="12294" max="12294" width="7.7109375" style="57" bestFit="1" customWidth="1"/>
    <col min="12295" max="12295" width="14.85546875" style="57" bestFit="1" customWidth="1"/>
    <col min="12296" max="12296" width="14.85546875" style="57" customWidth="1"/>
    <col min="12297" max="12297" width="14.85546875" style="57" bestFit="1" customWidth="1"/>
    <col min="12298" max="12299" width="17.85546875" style="57" customWidth="1"/>
    <col min="12300" max="12548" width="9.140625" style="57"/>
    <col min="12549" max="12549" width="42.140625" style="57" bestFit="1" customWidth="1"/>
    <col min="12550" max="12550" width="7.7109375" style="57" bestFit="1" customWidth="1"/>
    <col min="12551" max="12551" width="14.85546875" style="57" bestFit="1" customWidth="1"/>
    <col min="12552" max="12552" width="14.85546875" style="57" customWidth="1"/>
    <col min="12553" max="12553" width="14.85546875" style="57" bestFit="1" customWidth="1"/>
    <col min="12554" max="12555" width="17.85546875" style="57" customWidth="1"/>
    <col min="12556" max="12804" width="9.140625" style="57"/>
    <col min="12805" max="12805" width="42.140625" style="57" bestFit="1" customWidth="1"/>
    <col min="12806" max="12806" width="7.7109375" style="57" bestFit="1" customWidth="1"/>
    <col min="12807" max="12807" width="14.85546875" style="57" bestFit="1" customWidth="1"/>
    <col min="12808" max="12808" width="14.85546875" style="57" customWidth="1"/>
    <col min="12809" max="12809" width="14.85546875" style="57" bestFit="1" customWidth="1"/>
    <col min="12810" max="12811" width="17.85546875" style="57" customWidth="1"/>
    <col min="12812" max="13060" width="9.140625" style="57"/>
    <col min="13061" max="13061" width="42.140625" style="57" bestFit="1" customWidth="1"/>
    <col min="13062" max="13062" width="7.7109375" style="57" bestFit="1" customWidth="1"/>
    <col min="13063" max="13063" width="14.85546875" style="57" bestFit="1" customWidth="1"/>
    <col min="13064" max="13064" width="14.85546875" style="57" customWidth="1"/>
    <col min="13065" max="13065" width="14.85546875" style="57" bestFit="1" customWidth="1"/>
    <col min="13066" max="13067" width="17.85546875" style="57" customWidth="1"/>
    <col min="13068" max="13316" width="9.140625" style="57"/>
    <col min="13317" max="13317" width="42.140625" style="57" bestFit="1" customWidth="1"/>
    <col min="13318" max="13318" width="7.7109375" style="57" bestFit="1" customWidth="1"/>
    <col min="13319" max="13319" width="14.85546875" style="57" bestFit="1" customWidth="1"/>
    <col min="13320" max="13320" width="14.85546875" style="57" customWidth="1"/>
    <col min="13321" max="13321" width="14.85546875" style="57" bestFit="1" customWidth="1"/>
    <col min="13322" max="13323" width="17.85546875" style="57" customWidth="1"/>
    <col min="13324" max="13572" width="9.140625" style="57"/>
    <col min="13573" max="13573" width="42.140625" style="57" bestFit="1" customWidth="1"/>
    <col min="13574" max="13574" width="7.7109375" style="57" bestFit="1" customWidth="1"/>
    <col min="13575" max="13575" width="14.85546875" style="57" bestFit="1" customWidth="1"/>
    <col min="13576" max="13576" width="14.85546875" style="57" customWidth="1"/>
    <col min="13577" max="13577" width="14.85546875" style="57" bestFit="1" customWidth="1"/>
    <col min="13578" max="13579" width="17.85546875" style="57" customWidth="1"/>
    <col min="13580" max="13828" width="9.140625" style="57"/>
    <col min="13829" max="13829" width="42.140625" style="57" bestFit="1" customWidth="1"/>
    <col min="13830" max="13830" width="7.7109375" style="57" bestFit="1" customWidth="1"/>
    <col min="13831" max="13831" width="14.85546875" style="57" bestFit="1" customWidth="1"/>
    <col min="13832" max="13832" width="14.85546875" style="57" customWidth="1"/>
    <col min="13833" max="13833" width="14.85546875" style="57" bestFit="1" customWidth="1"/>
    <col min="13834" max="13835" width="17.85546875" style="57" customWidth="1"/>
    <col min="13836" max="14084" width="9.140625" style="57"/>
    <col min="14085" max="14085" width="42.140625" style="57" bestFit="1" customWidth="1"/>
    <col min="14086" max="14086" width="7.7109375" style="57" bestFit="1" customWidth="1"/>
    <col min="14087" max="14087" width="14.85546875" style="57" bestFit="1" customWidth="1"/>
    <col min="14088" max="14088" width="14.85546875" style="57" customWidth="1"/>
    <col min="14089" max="14089" width="14.85546875" style="57" bestFit="1" customWidth="1"/>
    <col min="14090" max="14091" width="17.85546875" style="57" customWidth="1"/>
    <col min="14092" max="14340" width="9.140625" style="57"/>
    <col min="14341" max="14341" width="42.140625" style="57" bestFit="1" customWidth="1"/>
    <col min="14342" max="14342" width="7.7109375" style="57" bestFit="1" customWidth="1"/>
    <col min="14343" max="14343" width="14.85546875" style="57" bestFit="1" customWidth="1"/>
    <col min="14344" max="14344" width="14.85546875" style="57" customWidth="1"/>
    <col min="14345" max="14345" width="14.85546875" style="57" bestFit="1" customWidth="1"/>
    <col min="14346" max="14347" width="17.85546875" style="57" customWidth="1"/>
    <col min="14348" max="14596" width="9.140625" style="57"/>
    <col min="14597" max="14597" width="42.140625" style="57" bestFit="1" customWidth="1"/>
    <col min="14598" max="14598" width="7.7109375" style="57" bestFit="1" customWidth="1"/>
    <col min="14599" max="14599" width="14.85546875" style="57" bestFit="1" customWidth="1"/>
    <col min="14600" max="14600" width="14.85546875" style="57" customWidth="1"/>
    <col min="14601" max="14601" width="14.85546875" style="57" bestFit="1" customWidth="1"/>
    <col min="14602" max="14603" width="17.85546875" style="57" customWidth="1"/>
    <col min="14604" max="14852" width="9.140625" style="57"/>
    <col min="14853" max="14853" width="42.140625" style="57" bestFit="1" customWidth="1"/>
    <col min="14854" max="14854" width="7.7109375" style="57" bestFit="1" customWidth="1"/>
    <col min="14855" max="14855" width="14.85546875" style="57" bestFit="1" customWidth="1"/>
    <col min="14856" max="14856" width="14.85546875" style="57" customWidth="1"/>
    <col min="14857" max="14857" width="14.85546875" style="57" bestFit="1" customWidth="1"/>
    <col min="14858" max="14859" width="17.85546875" style="57" customWidth="1"/>
    <col min="14860" max="15108" width="9.140625" style="57"/>
    <col min="15109" max="15109" width="42.140625" style="57" bestFit="1" customWidth="1"/>
    <col min="15110" max="15110" width="7.7109375" style="57" bestFit="1" customWidth="1"/>
    <col min="15111" max="15111" width="14.85546875" style="57" bestFit="1" customWidth="1"/>
    <col min="15112" max="15112" width="14.85546875" style="57" customWidth="1"/>
    <col min="15113" max="15113" width="14.85546875" style="57" bestFit="1" customWidth="1"/>
    <col min="15114" max="15115" width="17.85546875" style="57" customWidth="1"/>
    <col min="15116" max="15364" width="9.140625" style="57"/>
    <col min="15365" max="15365" width="42.140625" style="57" bestFit="1" customWidth="1"/>
    <col min="15366" max="15366" width="7.7109375" style="57" bestFit="1" customWidth="1"/>
    <col min="15367" max="15367" width="14.85546875" style="57" bestFit="1" customWidth="1"/>
    <col min="15368" max="15368" width="14.85546875" style="57" customWidth="1"/>
    <col min="15369" max="15369" width="14.85546875" style="57" bestFit="1" customWidth="1"/>
    <col min="15370" max="15371" width="17.85546875" style="57" customWidth="1"/>
    <col min="15372" max="15620" width="9.140625" style="57"/>
    <col min="15621" max="15621" width="42.140625" style="57" bestFit="1" customWidth="1"/>
    <col min="15622" max="15622" width="7.7109375" style="57" bestFit="1" customWidth="1"/>
    <col min="15623" max="15623" width="14.85546875" style="57" bestFit="1" customWidth="1"/>
    <col min="15624" max="15624" width="14.85546875" style="57" customWidth="1"/>
    <col min="15625" max="15625" width="14.85546875" style="57" bestFit="1" customWidth="1"/>
    <col min="15626" max="15627" width="17.85546875" style="57" customWidth="1"/>
    <col min="15628" max="15876" width="9.140625" style="57"/>
    <col min="15877" max="15877" width="42.140625" style="57" bestFit="1" customWidth="1"/>
    <col min="15878" max="15878" width="7.7109375" style="57" bestFit="1" customWidth="1"/>
    <col min="15879" max="15879" width="14.85546875" style="57" bestFit="1" customWidth="1"/>
    <col min="15880" max="15880" width="14.85546875" style="57" customWidth="1"/>
    <col min="15881" max="15881" width="14.85546875" style="57" bestFit="1" customWidth="1"/>
    <col min="15882" max="15883" width="17.85546875" style="57" customWidth="1"/>
    <col min="15884" max="16132" width="9.140625" style="57"/>
    <col min="16133" max="16133" width="42.140625" style="57" bestFit="1" customWidth="1"/>
    <col min="16134" max="16134" width="7.7109375" style="57" bestFit="1" customWidth="1"/>
    <col min="16135" max="16135" width="14.85546875" style="57" bestFit="1" customWidth="1"/>
    <col min="16136" max="16136" width="14.85546875" style="57" customWidth="1"/>
    <col min="16137" max="16137" width="14.85546875" style="57" bestFit="1" customWidth="1"/>
    <col min="16138" max="16139" width="17.85546875" style="57" customWidth="1"/>
    <col min="16140" max="16384" width="9.140625" style="57"/>
  </cols>
  <sheetData>
    <row r="1" spans="1:20" ht="30.75" customHeight="1" x14ac:dyDescent="0.3">
      <c r="A1" s="901" t="s">
        <v>91</v>
      </c>
      <c r="B1" s="901"/>
      <c r="C1" s="901"/>
      <c r="D1" s="901"/>
      <c r="E1" s="901"/>
      <c r="F1" s="901"/>
      <c r="G1" s="901"/>
      <c r="H1" s="901"/>
      <c r="I1" s="901"/>
      <c r="J1" s="47"/>
      <c r="K1" s="43"/>
    </row>
    <row r="2" spans="1:20" ht="25.5" customHeight="1" thickBot="1" x14ac:dyDescent="0.35">
      <c r="A2" s="125"/>
      <c r="B2" s="125"/>
      <c r="C2" s="125"/>
      <c r="D2" s="125"/>
      <c r="E2" s="125"/>
      <c r="F2" s="125"/>
      <c r="G2" s="125"/>
      <c r="H2" s="902" t="s">
        <v>368</v>
      </c>
      <c r="I2" s="902"/>
      <c r="J2" s="42"/>
      <c r="K2" s="50"/>
    </row>
    <row r="3" spans="1:20" ht="51.75" customHeight="1" thickBot="1" x14ac:dyDescent="0.25">
      <c r="A3" s="903" t="s">
        <v>55</v>
      </c>
      <c r="B3" s="888" t="s">
        <v>472</v>
      </c>
      <c r="C3" s="888"/>
      <c r="D3" s="905"/>
      <c r="E3" s="905"/>
      <c r="F3" s="888"/>
      <c r="G3" s="888"/>
      <c r="H3" s="906" t="s">
        <v>457</v>
      </c>
      <c r="I3" s="907"/>
      <c r="J3" s="3"/>
      <c r="K3" s="54"/>
    </row>
    <row r="4" spans="1:20" ht="49.5" customHeight="1" thickBot="1" x14ac:dyDescent="0.25">
      <c r="A4" s="904"/>
      <c r="B4" s="908" t="s">
        <v>495</v>
      </c>
      <c r="C4" s="909"/>
      <c r="D4" s="883" t="s">
        <v>473</v>
      </c>
      <c r="E4" s="900"/>
      <c r="F4" s="740" t="s">
        <v>496</v>
      </c>
      <c r="G4" s="741" t="s">
        <v>498</v>
      </c>
      <c r="H4" s="908" t="s">
        <v>501</v>
      </c>
      <c r="I4" s="909"/>
      <c r="J4" s="3"/>
      <c r="K4" s="55"/>
    </row>
    <row r="5" spans="1:20" ht="20.25" thickBot="1" x14ac:dyDescent="0.25">
      <c r="A5" s="742" t="s">
        <v>481</v>
      </c>
      <c r="B5" s="864" t="s">
        <v>499</v>
      </c>
      <c r="C5" s="865"/>
      <c r="D5" s="862">
        <v>181656</v>
      </c>
      <c r="E5" s="863"/>
      <c r="F5" s="718" t="s">
        <v>503</v>
      </c>
      <c r="G5" s="719">
        <f>182152-181437</f>
        <v>715</v>
      </c>
      <c r="H5" s="862">
        <v>31627</v>
      </c>
      <c r="I5" s="863"/>
      <c r="J5" s="49"/>
      <c r="K5" s="869"/>
      <c r="L5" s="30"/>
      <c r="M5" s="30"/>
    </row>
    <row r="6" spans="1:20" ht="19.5" hidden="1" customHeight="1" x14ac:dyDescent="0.2">
      <c r="A6" s="743" t="s">
        <v>88</v>
      </c>
      <c r="B6" s="720"/>
      <c r="C6" s="720"/>
      <c r="D6" s="720"/>
      <c r="E6" s="142"/>
      <c r="F6" s="495"/>
      <c r="G6" s="719">
        <f t="shared" ref="G6:G13" si="0">F6-B6</f>
        <v>0</v>
      </c>
      <c r="H6" s="495"/>
      <c r="I6" s="496"/>
      <c r="J6" s="49"/>
      <c r="K6" s="869"/>
      <c r="L6" s="30"/>
    </row>
    <row r="7" spans="1:20" ht="17.25" hidden="1" customHeight="1" thickBot="1" x14ac:dyDescent="0.3">
      <c r="A7" s="744" t="s">
        <v>73</v>
      </c>
      <c r="B7" s="720"/>
      <c r="C7" s="720"/>
      <c r="D7" s="720"/>
      <c r="E7" s="142"/>
      <c r="F7" s="495"/>
      <c r="G7" s="719">
        <f t="shared" si="0"/>
        <v>0</v>
      </c>
      <c r="H7" s="495"/>
      <c r="I7" s="496"/>
      <c r="J7" s="49"/>
      <c r="K7" s="869"/>
      <c r="L7" s="30"/>
    </row>
    <row r="8" spans="1:20" ht="19.5" customHeight="1" x14ac:dyDescent="0.25">
      <c r="A8" s="745" t="s">
        <v>56</v>
      </c>
      <c r="B8" s="864"/>
      <c r="C8" s="865"/>
      <c r="D8" s="864"/>
      <c r="E8" s="865"/>
      <c r="F8" s="718"/>
      <c r="G8" s="718"/>
      <c r="H8" s="870"/>
      <c r="I8" s="871"/>
      <c r="J8" s="49"/>
      <c r="K8" s="878"/>
      <c r="L8" s="878"/>
      <c r="M8" s="878"/>
      <c r="N8" s="878"/>
      <c r="O8" s="878"/>
      <c r="P8" s="878"/>
      <c r="Q8" s="878"/>
      <c r="R8" s="878"/>
      <c r="S8" s="878"/>
      <c r="T8" s="878"/>
    </row>
    <row r="9" spans="1:20" ht="20.25" customHeight="1" thickBot="1" x14ac:dyDescent="0.3">
      <c r="A9" s="746" t="s">
        <v>54</v>
      </c>
      <c r="B9" s="866">
        <v>6962</v>
      </c>
      <c r="C9" s="867"/>
      <c r="D9" s="866">
        <v>14207</v>
      </c>
      <c r="E9" s="867"/>
      <c r="F9" s="719">
        <v>5776</v>
      </c>
      <c r="G9" s="719">
        <f t="shared" si="0"/>
        <v>-1186</v>
      </c>
      <c r="H9" s="872">
        <v>660</v>
      </c>
      <c r="I9" s="873"/>
      <c r="J9" s="49"/>
      <c r="K9" s="44"/>
      <c r="L9" s="30"/>
    </row>
    <row r="10" spans="1:20" ht="18.75" customHeight="1" x14ac:dyDescent="0.25">
      <c r="A10" s="745" t="s">
        <v>57</v>
      </c>
      <c r="B10" s="879"/>
      <c r="C10" s="880"/>
      <c r="D10" s="898"/>
      <c r="E10" s="899"/>
      <c r="F10" s="718"/>
      <c r="G10" s="718"/>
      <c r="H10" s="874"/>
      <c r="I10" s="875"/>
      <c r="J10" s="49"/>
      <c r="K10" s="868"/>
      <c r="L10" s="30"/>
    </row>
    <row r="11" spans="1:20" ht="20.25" customHeight="1" thickBot="1" x14ac:dyDescent="0.3">
      <c r="A11" s="747" t="s">
        <v>54</v>
      </c>
      <c r="B11" s="866">
        <v>6433</v>
      </c>
      <c r="C11" s="867"/>
      <c r="D11" s="896">
        <v>14139</v>
      </c>
      <c r="E11" s="897"/>
      <c r="F11" s="719">
        <v>5889</v>
      </c>
      <c r="G11" s="719">
        <f t="shared" si="0"/>
        <v>-544</v>
      </c>
      <c r="H11" s="876">
        <v>743</v>
      </c>
      <c r="I11" s="873"/>
      <c r="J11" s="49"/>
      <c r="K11" s="868"/>
      <c r="L11" s="30"/>
    </row>
    <row r="12" spans="1:20" ht="33.75" customHeight="1" x14ac:dyDescent="0.25">
      <c r="A12" s="748" t="s">
        <v>52</v>
      </c>
      <c r="B12" s="879"/>
      <c r="C12" s="880"/>
      <c r="D12" s="879"/>
      <c r="E12" s="880"/>
      <c r="F12" s="718"/>
      <c r="G12" s="718"/>
      <c r="H12" s="877"/>
      <c r="I12" s="871"/>
      <c r="J12" s="49"/>
      <c r="K12" s="868"/>
      <c r="L12" s="30"/>
    </row>
    <row r="13" spans="1:20" ht="19.5" customHeight="1" thickBot="1" x14ac:dyDescent="0.3">
      <c r="A13" s="414" t="s">
        <v>54</v>
      </c>
      <c r="B13" s="866">
        <f>B9-B11</f>
        <v>529</v>
      </c>
      <c r="C13" s="867"/>
      <c r="D13" s="866">
        <f t="shared" ref="D13" si="1">D9-D11</f>
        <v>68</v>
      </c>
      <c r="E13" s="867"/>
      <c r="F13" s="719">
        <f>F9-F11</f>
        <v>-113</v>
      </c>
      <c r="G13" s="719">
        <f t="shared" si="0"/>
        <v>-642</v>
      </c>
      <c r="H13" s="866">
        <f>H9-H11</f>
        <v>-83</v>
      </c>
      <c r="I13" s="867"/>
      <c r="J13" s="49"/>
      <c r="K13" s="868"/>
      <c r="L13" s="30"/>
    </row>
    <row r="14" spans="1:20" ht="15" customHeight="1" x14ac:dyDescent="0.2">
      <c r="A14" s="878" t="s">
        <v>162</v>
      </c>
      <c r="B14" s="878"/>
      <c r="C14" s="878"/>
      <c r="D14" s="878"/>
      <c r="E14" s="878"/>
      <c r="F14" s="878"/>
      <c r="G14" s="878"/>
      <c r="H14" s="878"/>
      <c r="I14" s="878"/>
      <c r="J14" s="878"/>
      <c r="K14" s="868"/>
    </row>
    <row r="15" spans="1:20" ht="16.5" x14ac:dyDescent="0.25">
      <c r="A15" s="122" t="s">
        <v>439</v>
      </c>
      <c r="B15" s="635"/>
      <c r="C15" s="635"/>
      <c r="D15" s="635"/>
      <c r="E15" s="635"/>
      <c r="F15" s="635"/>
      <c r="G15" s="635"/>
      <c r="H15" s="635"/>
      <c r="I15" s="44"/>
      <c r="J15" s="30"/>
    </row>
    <row r="16" spans="1:20" ht="32.25" customHeight="1" x14ac:dyDescent="0.2">
      <c r="A16" s="878" t="s">
        <v>480</v>
      </c>
      <c r="B16" s="878"/>
      <c r="C16" s="878"/>
      <c r="D16" s="878"/>
      <c r="E16" s="878"/>
      <c r="F16" s="878"/>
      <c r="G16" s="878"/>
      <c r="H16" s="878"/>
      <c r="I16" s="878"/>
      <c r="J16" s="696"/>
    </row>
    <row r="17" spans="1:13" ht="13.5" thickBot="1" x14ac:dyDescent="0.25">
      <c r="I17" s="433" t="s">
        <v>367</v>
      </c>
    </row>
    <row r="18" spans="1:13" ht="53.45" customHeight="1" thickBot="1" x14ac:dyDescent="0.25">
      <c r="A18" s="885" t="s">
        <v>55</v>
      </c>
      <c r="B18" s="887" t="s">
        <v>456</v>
      </c>
      <c r="C18" s="888"/>
      <c r="D18" s="888"/>
      <c r="E18" s="888"/>
      <c r="F18" s="888"/>
      <c r="G18" s="889"/>
      <c r="H18" s="890" t="s">
        <v>502</v>
      </c>
      <c r="I18" s="891"/>
      <c r="K18" s="52"/>
    </row>
    <row r="19" spans="1:13" ht="48.75" customHeight="1" thickBot="1" x14ac:dyDescent="0.25">
      <c r="A19" s="886"/>
      <c r="B19" s="883" t="s">
        <v>495</v>
      </c>
      <c r="C19" s="884"/>
      <c r="D19" s="883" t="s">
        <v>385</v>
      </c>
      <c r="E19" s="900"/>
      <c r="F19" s="731" t="s">
        <v>496</v>
      </c>
      <c r="G19" s="739" t="s">
        <v>500</v>
      </c>
      <c r="H19" s="883" t="s">
        <v>496</v>
      </c>
      <c r="I19" s="884"/>
      <c r="J19" s="3"/>
      <c r="K19" s="52"/>
      <c r="M19" s="30"/>
    </row>
    <row r="20" spans="1:13" ht="19.5" customHeight="1" thickBot="1" x14ac:dyDescent="0.3">
      <c r="A20" s="734" t="s">
        <v>29</v>
      </c>
      <c r="B20" s="862">
        <v>1236</v>
      </c>
      <c r="C20" s="863"/>
      <c r="D20" s="862">
        <v>2378</v>
      </c>
      <c r="E20" s="863"/>
      <c r="F20" s="262">
        <v>1031</v>
      </c>
      <c r="G20" s="721">
        <f>F20-B20</f>
        <v>-205</v>
      </c>
      <c r="H20" s="894">
        <v>209</v>
      </c>
      <c r="I20" s="895"/>
      <c r="J20" s="30"/>
      <c r="K20" s="53"/>
      <c r="M20" s="30"/>
    </row>
    <row r="21" spans="1:13" ht="20.25" customHeight="1" thickBot="1" x14ac:dyDescent="0.3">
      <c r="A21" s="735" t="s">
        <v>30</v>
      </c>
      <c r="B21" s="862">
        <v>567</v>
      </c>
      <c r="C21" s="863"/>
      <c r="D21" s="862">
        <v>1029</v>
      </c>
      <c r="E21" s="863"/>
      <c r="F21" s="262">
        <v>422</v>
      </c>
      <c r="G21" s="721">
        <f>F21-B21</f>
        <v>-145</v>
      </c>
      <c r="H21" s="894">
        <v>164</v>
      </c>
      <c r="I21" s="895"/>
      <c r="J21" s="30"/>
      <c r="K21" s="53"/>
      <c r="M21" s="30"/>
    </row>
    <row r="22" spans="1:13" ht="18.75" customHeight="1" x14ac:dyDescent="0.25">
      <c r="A22" s="736" t="s">
        <v>94</v>
      </c>
      <c r="B22" s="864">
        <f>B20-B21</f>
        <v>669</v>
      </c>
      <c r="C22" s="865"/>
      <c r="D22" s="864">
        <f>D20-D21</f>
        <v>1349</v>
      </c>
      <c r="E22" s="865"/>
      <c r="F22" s="892">
        <f>F20-F21</f>
        <v>609</v>
      </c>
      <c r="G22" s="892">
        <f t="shared" ref="G22:G25" si="2">F22-B22</f>
        <v>-60</v>
      </c>
      <c r="H22" s="864">
        <f>H20-H21</f>
        <v>45</v>
      </c>
      <c r="I22" s="865"/>
      <c r="J22" s="30"/>
      <c r="K22" s="52"/>
      <c r="M22" s="30"/>
    </row>
    <row r="23" spans="1:13" ht="17.25" thickBot="1" x14ac:dyDescent="0.3">
      <c r="A23" s="123" t="s">
        <v>54</v>
      </c>
      <c r="B23" s="866"/>
      <c r="C23" s="867"/>
      <c r="D23" s="866"/>
      <c r="E23" s="867"/>
      <c r="F23" s="893"/>
      <c r="G23" s="893"/>
      <c r="H23" s="866"/>
      <c r="I23" s="867"/>
      <c r="J23" s="30"/>
      <c r="K23" s="52"/>
      <c r="M23" s="30"/>
    </row>
    <row r="24" spans="1:13" ht="19.5" customHeight="1" thickBot="1" x14ac:dyDescent="0.3">
      <c r="A24" s="737" t="s">
        <v>373</v>
      </c>
      <c r="B24" s="862">
        <v>862</v>
      </c>
      <c r="C24" s="863"/>
      <c r="D24" s="862">
        <v>1589</v>
      </c>
      <c r="E24" s="863"/>
      <c r="F24" s="262">
        <v>782</v>
      </c>
      <c r="G24" s="721">
        <f t="shared" si="2"/>
        <v>-80</v>
      </c>
      <c r="H24" s="894">
        <v>109</v>
      </c>
      <c r="I24" s="895"/>
      <c r="J24" s="30"/>
      <c r="K24" s="52"/>
      <c r="M24" s="30"/>
    </row>
    <row r="25" spans="1:13" ht="20.25" customHeight="1" thickBot="1" x14ac:dyDescent="0.3">
      <c r="A25" s="738" t="s">
        <v>374</v>
      </c>
      <c r="B25" s="862">
        <v>665</v>
      </c>
      <c r="C25" s="863"/>
      <c r="D25" s="862">
        <v>1253</v>
      </c>
      <c r="E25" s="863"/>
      <c r="F25" s="262">
        <v>476</v>
      </c>
      <c r="G25" s="721">
        <f t="shared" si="2"/>
        <v>-189</v>
      </c>
      <c r="H25" s="894">
        <v>60</v>
      </c>
      <c r="I25" s="895"/>
      <c r="J25" s="30"/>
      <c r="K25" s="52"/>
      <c r="M25" s="30"/>
    </row>
    <row r="26" spans="1:13" ht="16.5" customHeight="1" x14ac:dyDescent="0.25">
      <c r="A26" s="882" t="s">
        <v>162</v>
      </c>
      <c r="B26" s="882"/>
      <c r="C26" s="882"/>
      <c r="D26" s="882"/>
      <c r="E26" s="882"/>
      <c r="F26" s="882"/>
      <c r="G26" s="882"/>
      <c r="H26" s="882"/>
      <c r="I26" s="882"/>
      <c r="J26" s="30"/>
      <c r="K26" s="52"/>
    </row>
    <row r="27" spans="1:13" ht="16.5" customHeight="1" x14ac:dyDescent="0.25">
      <c r="A27" s="881" t="s">
        <v>439</v>
      </c>
      <c r="B27" s="881"/>
      <c r="C27" s="881"/>
      <c r="D27" s="881"/>
      <c r="E27" s="881"/>
      <c r="F27" s="881"/>
      <c r="G27" s="881"/>
      <c r="H27" s="881"/>
      <c r="I27" s="881"/>
      <c r="J27" s="30"/>
      <c r="K27" s="52"/>
    </row>
    <row r="28" spans="1:13" ht="16.5" customHeight="1" x14ac:dyDescent="0.25">
      <c r="A28" s="881"/>
      <c r="B28" s="881"/>
      <c r="C28" s="881"/>
      <c r="D28" s="881"/>
      <c r="E28" s="881"/>
      <c r="F28" s="881"/>
      <c r="G28" s="881"/>
      <c r="H28" s="881"/>
      <c r="I28" s="881"/>
      <c r="J28" s="30"/>
    </row>
    <row r="38" ht="12" customHeight="1" x14ac:dyDescent="0.2"/>
  </sheetData>
  <mergeCells count="60">
    <mergeCell ref="H25:I25"/>
    <mergeCell ref="H21:I21"/>
    <mergeCell ref="B22:C23"/>
    <mergeCell ref="D22:E23"/>
    <mergeCell ref="F22:F23"/>
    <mergeCell ref="B24:C24"/>
    <mergeCell ref="D24:E24"/>
    <mergeCell ref="A1:I1"/>
    <mergeCell ref="H2:I2"/>
    <mergeCell ref="A3:A4"/>
    <mergeCell ref="B3:G3"/>
    <mergeCell ref="H3:I3"/>
    <mergeCell ref="H4:I4"/>
    <mergeCell ref="B4:C4"/>
    <mergeCell ref="D4:E4"/>
    <mergeCell ref="D20:E20"/>
    <mergeCell ref="B8:C8"/>
    <mergeCell ref="D13:E13"/>
    <mergeCell ref="D12:E12"/>
    <mergeCell ref="D11:E11"/>
    <mergeCell ref="D10:E10"/>
    <mergeCell ref="D9:E9"/>
    <mergeCell ref="A14:J14"/>
    <mergeCell ref="D19:E19"/>
    <mergeCell ref="H20:I20"/>
    <mergeCell ref="B10:C10"/>
    <mergeCell ref="B9:C9"/>
    <mergeCell ref="D8:E8"/>
    <mergeCell ref="A16:I16"/>
    <mergeCell ref="A28:I28"/>
    <mergeCell ref="A26:I26"/>
    <mergeCell ref="A27:I27"/>
    <mergeCell ref="B19:C19"/>
    <mergeCell ref="B21:C21"/>
    <mergeCell ref="A18:A19"/>
    <mergeCell ref="B18:G18"/>
    <mergeCell ref="H18:I18"/>
    <mergeCell ref="H19:I19"/>
    <mergeCell ref="D21:E21"/>
    <mergeCell ref="B25:C25"/>
    <mergeCell ref="G22:G23"/>
    <mergeCell ref="H22:I23"/>
    <mergeCell ref="D25:E25"/>
    <mergeCell ref="H24:I24"/>
    <mergeCell ref="B20:C20"/>
    <mergeCell ref="D5:E5"/>
    <mergeCell ref="B5:C5"/>
    <mergeCell ref="B13:C13"/>
    <mergeCell ref="K10:K14"/>
    <mergeCell ref="H5:I5"/>
    <mergeCell ref="K5:K7"/>
    <mergeCell ref="H8:I8"/>
    <mergeCell ref="H13:I13"/>
    <mergeCell ref="H9:I9"/>
    <mergeCell ref="H10:I10"/>
    <mergeCell ref="H11:I11"/>
    <mergeCell ref="H12:I12"/>
    <mergeCell ref="K8:T8"/>
    <mergeCell ref="B12:C12"/>
    <mergeCell ref="B11:C11"/>
  </mergeCells>
  <printOptions horizontalCentered="1"/>
  <pageMargins left="0.6692913385826772" right="0.35433070866141736" top="0.35433070866141736" bottom="0.43307086614173229" header="0.19685039370078741" footer="0.15748031496062992"/>
  <pageSetup paperSize="9" scale="51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73"/>
  <sheetViews>
    <sheetView view="pageBreakPreview" topLeftCell="A31" zoomScale="53" zoomScaleNormal="73" zoomScaleSheetLayoutView="53" workbookViewId="0">
      <selection activeCell="AE17" sqref="AE17"/>
    </sheetView>
  </sheetViews>
  <sheetFormatPr defaultColWidth="9.140625" defaultRowHeight="12.75" x14ac:dyDescent="0.2"/>
  <cols>
    <col min="1" max="1" width="8.140625" style="57" customWidth="1"/>
    <col min="2" max="2" width="79.28515625" style="57" customWidth="1"/>
    <col min="3" max="3" width="9.5703125" style="57" bestFit="1" customWidth="1"/>
    <col min="4" max="4" width="13.7109375" style="57" customWidth="1"/>
    <col min="5" max="5" width="14.42578125" style="57" customWidth="1"/>
    <col min="6" max="6" width="14.5703125" style="57" customWidth="1"/>
    <col min="7" max="7" width="14.42578125" style="57" customWidth="1"/>
    <col min="8" max="8" width="16.7109375" style="57" customWidth="1"/>
    <col min="9" max="9" width="12" style="57" hidden="1" customWidth="1"/>
    <col min="10" max="10" width="4.85546875" style="52" hidden="1" customWidth="1"/>
    <col min="11" max="11" width="38.28515625" style="57" hidden="1" customWidth="1"/>
    <col min="12" max="19" width="0" style="57" hidden="1" customWidth="1"/>
    <col min="20" max="16384" width="9.140625" style="57"/>
  </cols>
  <sheetData>
    <row r="1" spans="1:12" ht="21" customHeight="1" x14ac:dyDescent="0.2">
      <c r="A1" s="910" t="s">
        <v>369</v>
      </c>
      <c r="B1" s="910"/>
      <c r="C1" s="910"/>
      <c r="D1" s="910"/>
      <c r="E1" s="910"/>
      <c r="F1" s="910"/>
      <c r="G1" s="910"/>
      <c r="H1" s="910"/>
      <c r="I1" s="910"/>
    </row>
    <row r="2" spans="1:12" ht="18" customHeight="1" thickBot="1" x14ac:dyDescent="0.35">
      <c r="A2" s="3"/>
      <c r="B2" s="227"/>
      <c r="C2" s="227"/>
      <c r="D2" s="911" t="s">
        <v>25</v>
      </c>
      <c r="E2" s="911"/>
      <c r="F2" s="911"/>
      <c r="G2" s="911"/>
      <c r="H2" s="911"/>
      <c r="I2" s="227"/>
    </row>
    <row r="3" spans="1:12" ht="17.25" customHeight="1" thickBot="1" x14ac:dyDescent="0.25">
      <c r="A3" s="912" t="s">
        <v>55</v>
      </c>
      <c r="B3" s="913"/>
      <c r="C3" s="914"/>
      <c r="D3" s="921" t="s">
        <v>549</v>
      </c>
      <c r="E3" s="924" t="s">
        <v>407</v>
      </c>
      <c r="F3" s="927" t="s">
        <v>420</v>
      </c>
      <c r="G3" s="930" t="s">
        <v>550</v>
      </c>
      <c r="H3" s="931"/>
      <c r="I3" s="474" t="s">
        <v>46</v>
      </c>
    </row>
    <row r="4" spans="1:12" ht="35.25" customHeight="1" thickBot="1" x14ac:dyDescent="0.25">
      <c r="A4" s="915"/>
      <c r="B4" s="916"/>
      <c r="C4" s="917"/>
      <c r="D4" s="922"/>
      <c r="E4" s="925"/>
      <c r="F4" s="928"/>
      <c r="G4" s="932"/>
      <c r="H4" s="933"/>
      <c r="I4" s="474"/>
    </row>
    <row r="5" spans="1:12" ht="21" customHeight="1" thickBot="1" x14ac:dyDescent="0.25">
      <c r="A5" s="918"/>
      <c r="B5" s="919"/>
      <c r="C5" s="920"/>
      <c r="D5" s="923"/>
      <c r="E5" s="926"/>
      <c r="F5" s="929"/>
      <c r="G5" s="124" t="s">
        <v>246</v>
      </c>
      <c r="H5" s="124" t="s">
        <v>26</v>
      </c>
      <c r="I5" s="475" t="s">
        <v>65</v>
      </c>
    </row>
    <row r="6" spans="1:12" ht="41.25" customHeight="1" x14ac:dyDescent="0.5">
      <c r="A6" s="937" t="s">
        <v>223</v>
      </c>
      <c r="B6" s="938"/>
      <c r="C6" s="939"/>
      <c r="D6" s="538">
        <v>79446</v>
      </c>
      <c r="E6" s="458">
        <v>79365.991666666669</v>
      </c>
      <c r="F6" s="536">
        <v>77786</v>
      </c>
      <c r="G6" s="458">
        <f>F6-D6</f>
        <v>-1660</v>
      </c>
      <c r="H6" s="463">
        <f>F6/D6*100</f>
        <v>97.910530423180532</v>
      </c>
      <c r="I6" s="476"/>
      <c r="J6" s="51"/>
      <c r="K6" s="126"/>
    </row>
    <row r="7" spans="1:12" ht="16.5" x14ac:dyDescent="0.2">
      <c r="A7" s="934" t="s">
        <v>364</v>
      </c>
      <c r="B7" s="935"/>
      <c r="C7" s="936"/>
      <c r="D7" s="539" t="s">
        <v>398</v>
      </c>
      <c r="E7" s="459">
        <v>31.3</v>
      </c>
      <c r="F7" s="462" t="s">
        <v>398</v>
      </c>
      <c r="G7" s="459"/>
      <c r="H7" s="133"/>
      <c r="I7" s="477"/>
    </row>
    <row r="8" spans="1:12" ht="16.5" customHeight="1" x14ac:dyDescent="0.2">
      <c r="A8" s="934" t="s">
        <v>150</v>
      </c>
      <c r="B8" s="935"/>
      <c r="C8" s="936"/>
      <c r="D8" s="539">
        <v>10611</v>
      </c>
      <c r="E8" s="459">
        <v>10616.075000000001</v>
      </c>
      <c r="F8" s="462">
        <v>10656</v>
      </c>
      <c r="G8" s="459">
        <f>F8-D8</f>
        <v>45</v>
      </c>
      <c r="H8" s="133">
        <f>F8/D8*100</f>
        <v>100.42408821034776</v>
      </c>
      <c r="I8" s="477"/>
      <c r="J8" s="69"/>
      <c r="K8" s="22"/>
      <c r="L8" s="7"/>
    </row>
    <row r="9" spans="1:12" ht="16.5" customHeight="1" x14ac:dyDescent="0.2">
      <c r="A9" s="934" t="s">
        <v>365</v>
      </c>
      <c r="B9" s="935"/>
      <c r="C9" s="936"/>
      <c r="D9" s="539">
        <v>19727</v>
      </c>
      <c r="E9" s="459">
        <v>19614.366666666665</v>
      </c>
      <c r="F9" s="462">
        <v>19795</v>
      </c>
      <c r="G9" s="459">
        <f>F9-D9</f>
        <v>68</v>
      </c>
      <c r="H9" s="133">
        <f>F9/D9*100</f>
        <v>100.34470522633954</v>
      </c>
      <c r="I9" s="477"/>
      <c r="J9" s="69"/>
      <c r="K9" s="22"/>
      <c r="L9" s="7"/>
    </row>
    <row r="10" spans="1:12" ht="16.5" hidden="1" x14ac:dyDescent="0.2">
      <c r="A10" s="934" t="s">
        <v>206</v>
      </c>
      <c r="B10" s="935"/>
      <c r="C10" s="936"/>
      <c r="D10" s="715" t="s">
        <v>398</v>
      </c>
      <c r="E10" s="459" t="s">
        <v>398</v>
      </c>
      <c r="F10" s="716" t="s">
        <v>398</v>
      </c>
      <c r="G10" s="459" t="e">
        <f t="shared" ref="G10:G27" si="0">F10-D10</f>
        <v>#VALUE!</v>
      </c>
      <c r="H10" s="133" t="e">
        <f t="shared" ref="H10:H27" si="1">F10/D10*100</f>
        <v>#VALUE!</v>
      </c>
      <c r="I10" s="477"/>
      <c r="J10" s="69"/>
      <c r="K10" s="22"/>
      <c r="L10" s="7"/>
    </row>
    <row r="11" spans="1:12" ht="33" customHeight="1" x14ac:dyDescent="0.2">
      <c r="A11" s="940" t="s">
        <v>207</v>
      </c>
      <c r="B11" s="941"/>
      <c r="C11" s="942"/>
      <c r="D11" s="539">
        <v>1373</v>
      </c>
      <c r="E11" s="459">
        <v>1369.0166666666667</v>
      </c>
      <c r="F11" s="462">
        <v>1083</v>
      </c>
      <c r="G11" s="459">
        <f t="shared" si="0"/>
        <v>-290</v>
      </c>
      <c r="H11" s="133">
        <f t="shared" si="1"/>
        <v>78.878368536052434</v>
      </c>
      <c r="I11" s="477"/>
      <c r="J11" s="69"/>
      <c r="K11" s="22"/>
      <c r="L11" s="7"/>
    </row>
    <row r="12" spans="1:12" ht="16.5" customHeight="1" x14ac:dyDescent="0.2">
      <c r="A12" s="934" t="s">
        <v>151</v>
      </c>
      <c r="B12" s="935"/>
      <c r="C12" s="936"/>
      <c r="D12" s="539">
        <v>7878</v>
      </c>
      <c r="E12" s="459">
        <v>7995.458333333333</v>
      </c>
      <c r="F12" s="462">
        <v>6498</v>
      </c>
      <c r="G12" s="459">
        <f t="shared" si="0"/>
        <v>-1380</v>
      </c>
      <c r="H12" s="133">
        <f t="shared" si="1"/>
        <v>82.482863670982482</v>
      </c>
      <c r="I12" s="477"/>
      <c r="J12" s="69"/>
      <c r="K12" s="22"/>
      <c r="L12" s="7"/>
    </row>
    <row r="13" spans="1:12" ht="16.5" customHeight="1" x14ac:dyDescent="0.2">
      <c r="A13" s="934" t="s">
        <v>199</v>
      </c>
      <c r="B13" s="935"/>
      <c r="C13" s="936"/>
      <c r="D13" s="539">
        <v>1584</v>
      </c>
      <c r="E13" s="459">
        <v>1603.5166666666667</v>
      </c>
      <c r="F13" s="462">
        <v>1570</v>
      </c>
      <c r="G13" s="459">
        <f t="shared" si="0"/>
        <v>-14</v>
      </c>
      <c r="H13" s="133">
        <f t="shared" si="1"/>
        <v>99.116161616161619</v>
      </c>
      <c r="I13" s="477"/>
      <c r="J13" s="69"/>
      <c r="K13" s="22"/>
      <c r="L13" s="7"/>
    </row>
    <row r="14" spans="1:12" ht="16.5" x14ac:dyDescent="0.2">
      <c r="A14" s="934" t="s">
        <v>200</v>
      </c>
      <c r="B14" s="935"/>
      <c r="C14" s="936"/>
      <c r="D14" s="539">
        <v>8924</v>
      </c>
      <c r="E14" s="459">
        <v>8858.5</v>
      </c>
      <c r="F14" s="462">
        <v>8811</v>
      </c>
      <c r="G14" s="459">
        <f t="shared" si="0"/>
        <v>-113</v>
      </c>
      <c r="H14" s="133">
        <f t="shared" si="1"/>
        <v>98.733751680860607</v>
      </c>
      <c r="I14" s="477"/>
      <c r="J14" s="69"/>
      <c r="K14" s="22"/>
      <c r="L14" s="7"/>
    </row>
    <row r="15" spans="1:12" ht="16.5" x14ac:dyDescent="0.2">
      <c r="A15" s="934" t="s">
        <v>201</v>
      </c>
      <c r="B15" s="935"/>
      <c r="C15" s="936"/>
      <c r="D15" s="539">
        <v>979</v>
      </c>
      <c r="E15" s="459">
        <v>979.44166666666672</v>
      </c>
      <c r="F15" s="462">
        <v>882</v>
      </c>
      <c r="G15" s="459">
        <f t="shared" si="0"/>
        <v>-97</v>
      </c>
      <c r="H15" s="133">
        <f t="shared" si="1"/>
        <v>90.091930541368754</v>
      </c>
      <c r="I15" s="477"/>
      <c r="J15" s="69"/>
      <c r="K15" s="22"/>
      <c r="L15" s="7"/>
    </row>
    <row r="16" spans="1:12" ht="16.5" customHeight="1" x14ac:dyDescent="0.2">
      <c r="A16" s="934" t="s">
        <v>202</v>
      </c>
      <c r="B16" s="935"/>
      <c r="C16" s="936"/>
      <c r="D16" s="539">
        <v>1428</v>
      </c>
      <c r="E16" s="459">
        <v>1436.0666666666666</v>
      </c>
      <c r="F16" s="462">
        <v>1478</v>
      </c>
      <c r="G16" s="459">
        <f t="shared" si="0"/>
        <v>50</v>
      </c>
      <c r="H16" s="133">
        <f t="shared" si="1"/>
        <v>103.5014005602241</v>
      </c>
      <c r="I16" s="477"/>
      <c r="J16" s="69"/>
      <c r="K16" s="22"/>
      <c r="L16" s="7"/>
    </row>
    <row r="17" spans="1:12" ht="16.5" customHeight="1" x14ac:dyDescent="0.2">
      <c r="A17" s="934" t="s">
        <v>210</v>
      </c>
      <c r="B17" s="935"/>
      <c r="C17" s="936"/>
      <c r="D17" s="539">
        <v>462</v>
      </c>
      <c r="E17" s="459">
        <v>446.21666666666664</v>
      </c>
      <c r="F17" s="462">
        <v>412</v>
      </c>
      <c r="G17" s="459">
        <f t="shared" si="0"/>
        <v>-50</v>
      </c>
      <c r="H17" s="133">
        <f t="shared" si="1"/>
        <v>89.177489177489178</v>
      </c>
      <c r="I17" s="477"/>
      <c r="J17" s="69"/>
      <c r="K17" s="22"/>
      <c r="L17" s="7"/>
    </row>
    <row r="18" spans="1:12" ht="16.5" customHeight="1" x14ac:dyDescent="0.2">
      <c r="A18" s="934" t="s">
        <v>212</v>
      </c>
      <c r="B18" s="935"/>
      <c r="C18" s="936"/>
      <c r="D18" s="539">
        <v>1843</v>
      </c>
      <c r="E18" s="459">
        <v>1817.5333333333333</v>
      </c>
      <c r="F18" s="462">
        <v>1909</v>
      </c>
      <c r="G18" s="459">
        <f t="shared" si="0"/>
        <v>66</v>
      </c>
      <c r="H18" s="133">
        <f t="shared" si="1"/>
        <v>103.58111774281062</v>
      </c>
      <c r="I18" s="477"/>
      <c r="J18" s="69"/>
      <c r="K18" s="22"/>
      <c r="L18" s="7"/>
    </row>
    <row r="19" spans="1:12" ht="16.5" customHeight="1" x14ac:dyDescent="0.2">
      <c r="A19" s="934" t="s">
        <v>203</v>
      </c>
      <c r="B19" s="935"/>
      <c r="C19" s="936"/>
      <c r="D19" s="539">
        <v>1123</v>
      </c>
      <c r="E19" s="459">
        <v>1182.6166666666666</v>
      </c>
      <c r="F19" s="462">
        <v>1228</v>
      </c>
      <c r="G19" s="459">
        <f t="shared" si="0"/>
        <v>105</v>
      </c>
      <c r="H19" s="133">
        <f t="shared" si="1"/>
        <v>109.3499554764025</v>
      </c>
      <c r="I19" s="477"/>
      <c r="J19" s="69"/>
      <c r="K19" s="22"/>
      <c r="L19" s="7"/>
    </row>
    <row r="20" spans="1:12" ht="16.5" customHeight="1" x14ac:dyDescent="0.2">
      <c r="A20" s="934" t="s">
        <v>204</v>
      </c>
      <c r="B20" s="935"/>
      <c r="C20" s="936"/>
      <c r="D20" s="539">
        <v>1493</v>
      </c>
      <c r="E20" s="459">
        <v>1299.0833333333333</v>
      </c>
      <c r="F20" s="462">
        <v>1784</v>
      </c>
      <c r="G20" s="459">
        <f t="shared" si="0"/>
        <v>291</v>
      </c>
      <c r="H20" s="133">
        <f t="shared" si="1"/>
        <v>119.49095780308106</v>
      </c>
      <c r="I20" s="477"/>
      <c r="J20" s="69"/>
      <c r="K20" s="22"/>
      <c r="L20" s="7"/>
    </row>
    <row r="21" spans="1:12" ht="31.5" customHeight="1" x14ac:dyDescent="0.2">
      <c r="A21" s="940" t="s">
        <v>205</v>
      </c>
      <c r="B21" s="941"/>
      <c r="C21" s="942"/>
      <c r="D21" s="539">
        <v>4113</v>
      </c>
      <c r="E21" s="459">
        <v>4138.833333333333</v>
      </c>
      <c r="F21" s="462">
        <v>4033</v>
      </c>
      <c r="G21" s="459">
        <f t="shared" si="0"/>
        <v>-80</v>
      </c>
      <c r="H21" s="133">
        <f t="shared" si="1"/>
        <v>98.054947726720158</v>
      </c>
      <c r="I21" s="477"/>
      <c r="J21" s="69"/>
      <c r="K21" s="22"/>
      <c r="L21" s="7"/>
    </row>
    <row r="22" spans="1:12" ht="16.5" customHeight="1" x14ac:dyDescent="0.2">
      <c r="A22" s="934" t="s">
        <v>47</v>
      </c>
      <c r="B22" s="935"/>
      <c r="C22" s="936"/>
      <c r="D22" s="539">
        <v>7364</v>
      </c>
      <c r="E22" s="459">
        <v>7478.5249999999996</v>
      </c>
      <c r="F22" s="462">
        <v>7392</v>
      </c>
      <c r="G22" s="459">
        <f t="shared" si="0"/>
        <v>28</v>
      </c>
      <c r="H22" s="133">
        <f t="shared" si="1"/>
        <v>100.38022813688212</v>
      </c>
      <c r="I22" s="477"/>
      <c r="J22" s="69"/>
      <c r="K22" s="22"/>
      <c r="L22" s="7"/>
    </row>
    <row r="23" spans="1:12" ht="16.5" customHeight="1" x14ac:dyDescent="0.2">
      <c r="A23" s="934" t="s">
        <v>208</v>
      </c>
      <c r="B23" s="935"/>
      <c r="C23" s="936"/>
      <c r="D23" s="539">
        <v>6153</v>
      </c>
      <c r="E23" s="459">
        <v>6140.708333333333</v>
      </c>
      <c r="F23" s="462">
        <v>6060</v>
      </c>
      <c r="G23" s="459">
        <f t="shared" si="0"/>
        <v>-93</v>
      </c>
      <c r="H23" s="133">
        <f t="shared" si="1"/>
        <v>98.488542174548996</v>
      </c>
      <c r="I23" s="477"/>
      <c r="J23" s="69"/>
      <c r="K23" s="22"/>
      <c r="L23" s="7"/>
    </row>
    <row r="24" spans="1:12" ht="20.25" customHeight="1" x14ac:dyDescent="0.2">
      <c r="A24" s="934" t="s">
        <v>209</v>
      </c>
      <c r="B24" s="935"/>
      <c r="C24" s="936"/>
      <c r="D24" s="540">
        <v>1346</v>
      </c>
      <c r="E24" s="460">
        <v>1347.65</v>
      </c>
      <c r="F24" s="537">
        <v>1408</v>
      </c>
      <c r="G24" s="460">
        <f t="shared" si="0"/>
        <v>62</v>
      </c>
      <c r="H24" s="464">
        <f t="shared" si="1"/>
        <v>104.60624071322438</v>
      </c>
      <c r="I24" s="477"/>
      <c r="J24" s="69"/>
      <c r="K24" s="22"/>
      <c r="L24" s="7"/>
    </row>
    <row r="25" spans="1:12" ht="35.25" hidden="1" customHeight="1" x14ac:dyDescent="0.2">
      <c r="A25" s="774"/>
      <c r="B25" s="944" t="s">
        <v>209</v>
      </c>
      <c r="C25" s="944"/>
      <c r="D25" s="717"/>
      <c r="E25" s="465"/>
      <c r="F25" s="717"/>
      <c r="G25" s="717">
        <f t="shared" si="0"/>
        <v>0</v>
      </c>
      <c r="H25" s="775" t="e">
        <f t="shared" si="1"/>
        <v>#DIV/0!</v>
      </c>
      <c r="I25" s="477"/>
      <c r="J25" s="69"/>
      <c r="K25" s="22"/>
      <c r="L25" s="7"/>
    </row>
    <row r="26" spans="1:12" s="9" customFormat="1" ht="16.5" hidden="1" x14ac:dyDescent="0.2">
      <c r="A26" s="774"/>
      <c r="B26" s="944" t="s">
        <v>209</v>
      </c>
      <c r="C26" s="944"/>
      <c r="D26" s="717"/>
      <c r="E26" s="465"/>
      <c r="F26" s="717"/>
      <c r="G26" s="717">
        <f t="shared" si="0"/>
        <v>0</v>
      </c>
      <c r="H26" s="775" t="e">
        <f t="shared" si="1"/>
        <v>#DIV/0!</v>
      </c>
      <c r="I26" s="121"/>
      <c r="J26" s="69"/>
      <c r="K26" s="22"/>
      <c r="L26" s="7"/>
    </row>
    <row r="27" spans="1:12" s="31" customFormat="1" ht="20.25" customHeight="1" thickBot="1" x14ac:dyDescent="0.25">
      <c r="A27" s="945" t="s">
        <v>624</v>
      </c>
      <c r="B27" s="946"/>
      <c r="C27" s="947"/>
      <c r="D27" s="542">
        <v>19421.5</v>
      </c>
      <c r="E27" s="461">
        <v>19407.955500000004</v>
      </c>
      <c r="F27" s="541">
        <v>18458.964999999997</v>
      </c>
      <c r="G27" s="461">
        <f t="shared" si="0"/>
        <v>-962.53500000000349</v>
      </c>
      <c r="H27" s="466">
        <f t="shared" si="1"/>
        <v>95.043971886826441</v>
      </c>
      <c r="I27" s="478"/>
      <c r="J27" s="231"/>
      <c r="K27" s="232"/>
      <c r="L27" s="233"/>
    </row>
    <row r="28" spans="1:12" s="9" customFormat="1" ht="75.75" customHeight="1" x14ac:dyDescent="0.25">
      <c r="A28" s="948" t="s">
        <v>625</v>
      </c>
      <c r="B28" s="948"/>
      <c r="C28" s="948"/>
      <c r="D28" s="948"/>
      <c r="E28" s="948"/>
      <c r="F28" s="948"/>
      <c r="G28" s="948"/>
      <c r="H28" s="948"/>
      <c r="I28" s="498"/>
      <c r="J28" s="88"/>
      <c r="K28" s="22"/>
      <c r="L28" s="7"/>
    </row>
    <row r="29" spans="1:12" s="9" customFormat="1" ht="18" customHeight="1" x14ac:dyDescent="0.2">
      <c r="A29" s="943" t="s">
        <v>160</v>
      </c>
      <c r="B29" s="943"/>
      <c r="C29" s="943"/>
      <c r="D29" s="943"/>
      <c r="E29" s="943"/>
      <c r="F29" s="943"/>
      <c r="G29" s="943"/>
      <c r="H29" s="943"/>
      <c r="I29" s="498"/>
      <c r="J29" s="69"/>
      <c r="K29" s="22"/>
      <c r="L29" s="7"/>
    </row>
    <row r="30" spans="1:12" s="9" customFormat="1" ht="16.5" hidden="1" x14ac:dyDescent="0.2">
      <c r="A30" s="943" t="s">
        <v>152</v>
      </c>
      <c r="B30" s="943"/>
      <c r="C30" s="943"/>
      <c r="D30" s="943"/>
      <c r="E30" s="943"/>
      <c r="F30" s="943"/>
      <c r="G30" s="943"/>
      <c r="H30" s="943"/>
      <c r="I30" s="121"/>
      <c r="J30" s="69"/>
      <c r="K30" s="22"/>
      <c r="L30" s="7"/>
    </row>
    <row r="31" spans="1:12" s="9" customFormat="1" ht="34.5" customHeight="1" x14ac:dyDescent="0.2">
      <c r="A31" s="943" t="s">
        <v>152</v>
      </c>
      <c r="B31" s="943"/>
      <c r="C31" s="943"/>
      <c r="D31" s="943"/>
      <c r="E31" s="943"/>
      <c r="F31" s="943"/>
      <c r="G31" s="943"/>
      <c r="H31" s="943"/>
      <c r="I31" s="498"/>
      <c r="J31" s="69"/>
      <c r="K31" s="22"/>
      <c r="L31" s="7"/>
    </row>
    <row r="32" spans="1:12" s="9" customFormat="1" ht="9" customHeight="1" x14ac:dyDescent="0.2">
      <c r="A32" s="65"/>
      <c r="B32" s="65"/>
      <c r="C32" s="65"/>
      <c r="D32" s="65"/>
      <c r="E32" s="65"/>
      <c r="F32" s="65"/>
      <c r="G32" s="65"/>
      <c r="H32" s="65"/>
      <c r="I32" s="498"/>
      <c r="J32" s="69"/>
      <c r="K32" s="22"/>
      <c r="L32" s="7"/>
    </row>
    <row r="33" spans="1:29" s="9" customFormat="1" ht="19.5" customHeight="1" x14ac:dyDescent="0.2">
      <c r="A33" s="910" t="s">
        <v>186</v>
      </c>
      <c r="B33" s="910"/>
      <c r="C33" s="910"/>
      <c r="D33" s="910"/>
      <c r="E33" s="910"/>
      <c r="F33" s="910"/>
      <c r="G33" s="910"/>
      <c r="H33" s="910"/>
      <c r="I33" s="121"/>
      <c r="J33" s="69"/>
      <c r="K33" s="22"/>
      <c r="L33" s="7"/>
    </row>
    <row r="34" spans="1:29" s="9" customFormat="1" ht="15.75" customHeight="1" thickBot="1" x14ac:dyDescent="0.25">
      <c r="A34" s="65"/>
      <c r="B34" s="65"/>
      <c r="C34" s="65"/>
      <c r="D34" s="65"/>
      <c r="E34" s="65"/>
      <c r="F34" s="65"/>
      <c r="G34" s="65"/>
      <c r="H34" s="434" t="s">
        <v>25</v>
      </c>
      <c r="I34" s="121"/>
      <c r="J34" s="69"/>
      <c r="K34" s="22"/>
      <c r="L34" s="7"/>
    </row>
    <row r="35" spans="1:29" s="9" customFormat="1" ht="53.25" customHeight="1" thickBot="1" x14ac:dyDescent="0.25">
      <c r="A35" s="949" t="s">
        <v>55</v>
      </c>
      <c r="B35" s="905"/>
      <c r="C35" s="950"/>
      <c r="D35" s="954" t="s">
        <v>551</v>
      </c>
      <c r="E35" s="954" t="s">
        <v>387</v>
      </c>
      <c r="F35" s="954" t="s">
        <v>552</v>
      </c>
      <c r="G35" s="956" t="s">
        <v>550</v>
      </c>
      <c r="H35" s="957"/>
      <c r="I35" s="121"/>
      <c r="J35" s="69"/>
      <c r="K35" s="51"/>
      <c r="L35" s="7"/>
    </row>
    <row r="36" spans="1:29" s="9" customFormat="1" ht="17.25" customHeight="1" thickBot="1" x14ac:dyDescent="0.25">
      <c r="A36" s="951"/>
      <c r="B36" s="952"/>
      <c r="C36" s="953"/>
      <c r="D36" s="955"/>
      <c r="E36" s="955"/>
      <c r="F36" s="955"/>
      <c r="G36" s="444" t="s">
        <v>246</v>
      </c>
      <c r="H36" s="444" t="s">
        <v>26</v>
      </c>
      <c r="I36" s="121"/>
      <c r="J36" s="69"/>
      <c r="K36" s="51"/>
      <c r="L36" s="7"/>
    </row>
    <row r="37" spans="1:29" s="9" customFormat="1" ht="25.5" customHeight="1" x14ac:dyDescent="0.35">
      <c r="A37" s="960" t="s">
        <v>178</v>
      </c>
      <c r="B37" s="961"/>
      <c r="C37" s="962"/>
      <c r="D37" s="470">
        <f>D38+D40+D41+D42+D43</f>
        <v>9746.1</v>
      </c>
      <c r="E37" s="470">
        <f>E38+E40+E41+E42+E43</f>
        <v>9840</v>
      </c>
      <c r="F37" s="480">
        <f>F38+F40+F41+F42+F43</f>
        <v>9793</v>
      </c>
      <c r="G37" s="480">
        <f>F37-D37</f>
        <v>46.899999999999636</v>
      </c>
      <c r="H37" s="481">
        <f>F37/D37*100</f>
        <v>100.48121812827695</v>
      </c>
      <c r="I37" s="121"/>
      <c r="J37" s="71"/>
      <c r="K37" s="69"/>
      <c r="L37" s="7"/>
    </row>
    <row r="38" spans="1:29" s="9" customFormat="1" ht="30.75" customHeight="1" x14ac:dyDescent="0.2">
      <c r="A38" s="963" t="s">
        <v>399</v>
      </c>
      <c r="B38" s="964"/>
      <c r="C38" s="965"/>
      <c r="D38" s="467">
        <v>788</v>
      </c>
      <c r="E38" s="472">
        <v>791</v>
      </c>
      <c r="F38" s="467">
        <v>785</v>
      </c>
      <c r="G38" s="467">
        <f>F38-D38</f>
        <v>-3</v>
      </c>
      <c r="H38" s="482">
        <f>F38/D38*100</f>
        <v>99.619289340101531</v>
      </c>
      <c r="I38" s="121"/>
      <c r="J38" s="69"/>
      <c r="K38" s="51"/>
      <c r="L38" s="7"/>
    </row>
    <row r="39" spans="1:29" s="9" customFormat="1" ht="19.5" customHeight="1" x14ac:dyDescent="0.2">
      <c r="A39" s="963" t="s">
        <v>400</v>
      </c>
      <c r="B39" s="964"/>
      <c r="C39" s="965"/>
      <c r="D39" s="471"/>
      <c r="E39" s="468"/>
      <c r="F39" s="479"/>
      <c r="G39" s="467"/>
      <c r="H39" s="482"/>
      <c r="I39" s="121"/>
      <c r="J39" s="69"/>
      <c r="K39" s="51"/>
      <c r="L39" s="7"/>
    </row>
    <row r="40" spans="1:29" s="9" customFormat="1" ht="19.5" customHeight="1" x14ac:dyDescent="0.2">
      <c r="A40" s="966" t="s">
        <v>401</v>
      </c>
      <c r="B40" s="967"/>
      <c r="C40" s="968"/>
      <c r="D40" s="468">
        <v>282.10000000000002</v>
      </c>
      <c r="E40" s="468">
        <v>290</v>
      </c>
      <c r="F40" s="468">
        <v>292</v>
      </c>
      <c r="G40" s="483">
        <f>F40-D40</f>
        <v>9.8999999999999773</v>
      </c>
      <c r="H40" s="129">
        <f>F40/D40*100</f>
        <v>103.50939383197446</v>
      </c>
      <c r="I40" s="121"/>
      <c r="J40" s="69"/>
      <c r="K40" s="51"/>
      <c r="L40" s="7"/>
    </row>
    <row r="41" spans="1:29" s="9" customFormat="1" ht="21" customHeight="1" x14ac:dyDescent="0.2">
      <c r="A41" s="966" t="s">
        <v>408</v>
      </c>
      <c r="B41" s="967"/>
      <c r="C41" s="968"/>
      <c r="D41" s="468">
        <v>415</v>
      </c>
      <c r="E41" s="468">
        <v>417</v>
      </c>
      <c r="F41" s="468">
        <v>655</v>
      </c>
      <c r="G41" s="483">
        <f>F41-D41</f>
        <v>240</v>
      </c>
      <c r="H41" s="129">
        <f>F41/D41*100</f>
        <v>157.83132530120483</v>
      </c>
      <c r="I41" s="121"/>
      <c r="J41" s="69"/>
      <c r="K41" s="51"/>
      <c r="L41" s="7"/>
      <c r="AC41" s="497"/>
    </row>
    <row r="42" spans="1:29" s="9" customFormat="1" ht="19.5" customHeight="1" x14ac:dyDescent="0.2">
      <c r="A42" s="969" t="s">
        <v>409</v>
      </c>
      <c r="B42" s="970"/>
      <c r="C42" s="971"/>
      <c r="D42" s="469">
        <v>6772</v>
      </c>
      <c r="E42" s="468">
        <v>6844</v>
      </c>
      <c r="F42" s="469">
        <v>6572</v>
      </c>
      <c r="G42" s="483">
        <f>F42-D42</f>
        <v>-200</v>
      </c>
      <c r="H42" s="129">
        <f>F42/D42*100</f>
        <v>97.046662728883632</v>
      </c>
      <c r="I42" s="121"/>
      <c r="J42" s="69"/>
      <c r="K42" s="51"/>
      <c r="L42" s="7"/>
    </row>
    <row r="43" spans="1:29" s="9" customFormat="1" ht="17.25" customHeight="1" thickBot="1" x14ac:dyDescent="0.35">
      <c r="A43" s="972" t="s">
        <v>402</v>
      </c>
      <c r="B43" s="973"/>
      <c r="C43" s="974"/>
      <c r="D43" s="132">
        <v>1489</v>
      </c>
      <c r="E43" s="473">
        <v>1498</v>
      </c>
      <c r="F43" s="132">
        <v>1489</v>
      </c>
      <c r="G43" s="484">
        <f>F43-D43</f>
        <v>0</v>
      </c>
      <c r="H43" s="485">
        <f>F43/D43*100</f>
        <v>100</v>
      </c>
      <c r="I43" s="121"/>
      <c r="J43" s="72"/>
      <c r="K43" s="51"/>
      <c r="L43" s="7"/>
    </row>
    <row r="44" spans="1:29" s="9" customFormat="1" ht="16.5" hidden="1" customHeight="1" x14ac:dyDescent="0.2">
      <c r="A44" s="975" t="s">
        <v>183</v>
      </c>
      <c r="B44" s="976"/>
      <c r="C44" s="776" t="s">
        <v>25</v>
      </c>
      <c r="D44" s="777"/>
      <c r="E44" s="777">
        <v>68</v>
      </c>
      <c r="F44" s="777">
        <v>89</v>
      </c>
      <c r="G44" s="777" t="e">
        <f>F44-#REF!</f>
        <v>#REF!</v>
      </c>
      <c r="H44" s="778" t="e">
        <f>F44/#REF!*100</f>
        <v>#REF!</v>
      </c>
      <c r="I44" s="121"/>
      <c r="J44" s="69"/>
      <c r="K44" s="51"/>
      <c r="L44" s="7"/>
    </row>
    <row r="45" spans="1:29" s="9" customFormat="1" ht="16.5" hidden="1" customHeight="1" x14ac:dyDescent="0.2">
      <c r="A45" s="977" t="s">
        <v>184</v>
      </c>
      <c r="B45" s="978"/>
      <c r="C45" s="779" t="s">
        <v>25</v>
      </c>
      <c r="D45" s="780"/>
      <c r="E45" s="780">
        <v>1841</v>
      </c>
      <c r="F45" s="780">
        <v>1409</v>
      </c>
      <c r="G45" s="780" t="e">
        <f>F45-#REF!</f>
        <v>#REF!</v>
      </c>
      <c r="H45" s="781" t="e">
        <f>F45/#REF!*100</f>
        <v>#REF!</v>
      </c>
      <c r="I45" s="121"/>
      <c r="J45" s="69"/>
      <c r="K45" s="51"/>
      <c r="L45" s="7"/>
    </row>
    <row r="46" spans="1:29" s="9" customFormat="1" ht="18" hidden="1" customHeight="1" thickBot="1" x14ac:dyDescent="0.25">
      <c r="A46" s="979" t="s">
        <v>177</v>
      </c>
      <c r="B46" s="980"/>
      <c r="C46" s="782" t="s">
        <v>25</v>
      </c>
      <c r="D46" s="783"/>
      <c r="E46" s="783">
        <f>D37+E44+E45</f>
        <v>11655.1</v>
      </c>
      <c r="F46" s="783">
        <f>F37+F44+F45</f>
        <v>11291</v>
      </c>
      <c r="G46" s="784" t="e">
        <f>F46-#REF!</f>
        <v>#REF!</v>
      </c>
      <c r="H46" s="785" t="e">
        <f>F46/#REF!*100</f>
        <v>#REF!</v>
      </c>
      <c r="I46" s="121"/>
      <c r="J46" s="69"/>
      <c r="K46" s="51"/>
      <c r="L46" s="7"/>
      <c r="M46" s="85"/>
    </row>
    <row r="47" spans="1:29" s="9" customFormat="1" ht="34.5" customHeight="1" x14ac:dyDescent="0.2">
      <c r="A47" s="959" t="s">
        <v>410</v>
      </c>
      <c r="B47" s="959"/>
      <c r="C47" s="959"/>
      <c r="D47" s="959"/>
      <c r="E47" s="959"/>
      <c r="F47" s="959"/>
      <c r="G47" s="959"/>
      <c r="H47" s="959"/>
      <c r="I47" s="498"/>
      <c r="J47" s="69"/>
      <c r="K47" s="51"/>
      <c r="L47" s="7"/>
    </row>
    <row r="48" spans="1:29" s="9" customFormat="1" ht="16.5" customHeight="1" x14ac:dyDescent="0.2">
      <c r="A48" s="958"/>
      <c r="B48" s="959"/>
      <c r="C48" s="959"/>
      <c r="D48" s="959"/>
      <c r="E48" s="959"/>
      <c r="F48" s="959"/>
      <c r="G48" s="959"/>
      <c r="H48" s="959"/>
      <c r="I48" s="498"/>
      <c r="J48" s="69"/>
      <c r="K48" s="22"/>
      <c r="L48" s="7"/>
    </row>
    <row r="49" spans="1:23" s="9" customFormat="1" ht="9.75" customHeight="1" x14ac:dyDescent="0.25">
      <c r="A49" s="228"/>
      <c r="B49" s="228"/>
      <c r="C49" s="228"/>
      <c r="D49" s="228"/>
      <c r="E49" s="228"/>
      <c r="F49" s="228"/>
      <c r="G49" s="228"/>
      <c r="H49" s="228"/>
      <c r="I49" s="498"/>
      <c r="J49" s="69"/>
      <c r="K49" s="22"/>
      <c r="L49" s="7"/>
    </row>
    <row r="50" spans="1:23" s="9" customFormat="1" ht="20.25" customHeight="1" x14ac:dyDescent="0.2">
      <c r="A50" s="910" t="s">
        <v>224</v>
      </c>
      <c r="B50" s="910"/>
      <c r="C50" s="910"/>
      <c r="D50" s="910"/>
      <c r="E50" s="910"/>
      <c r="F50" s="910"/>
      <c r="G50" s="910"/>
      <c r="H50" s="910"/>
      <c r="I50" s="498"/>
      <c r="J50" s="69"/>
      <c r="K50" s="22"/>
      <c r="L50" s="7"/>
    </row>
    <row r="51" spans="1:23" s="9" customFormat="1" ht="15.75" customHeight="1" thickBot="1" x14ac:dyDescent="0.25">
      <c r="A51" s="65"/>
      <c r="B51" s="65"/>
      <c r="C51" s="65"/>
      <c r="D51" s="65"/>
      <c r="E51" s="65"/>
      <c r="F51" s="65"/>
      <c r="G51" s="65"/>
      <c r="H51" s="435" t="s">
        <v>25</v>
      </c>
      <c r="I51" s="498"/>
      <c r="J51" s="69"/>
      <c r="K51" s="22"/>
      <c r="L51" s="7"/>
    </row>
    <row r="52" spans="1:23" s="9" customFormat="1" ht="33.75" customHeight="1" thickBot="1" x14ac:dyDescent="0.25">
      <c r="A52" s="981" t="s">
        <v>55</v>
      </c>
      <c r="B52" s="982"/>
      <c r="C52" s="983"/>
      <c r="D52" s="954" t="s">
        <v>553</v>
      </c>
      <c r="E52" s="954" t="s">
        <v>406</v>
      </c>
      <c r="F52" s="954" t="s">
        <v>554</v>
      </c>
      <c r="G52" s="987" t="s">
        <v>555</v>
      </c>
      <c r="H52" s="988"/>
      <c r="I52" s="121"/>
      <c r="J52" s="69"/>
      <c r="K52" s="86"/>
      <c r="L52" s="7"/>
    </row>
    <row r="53" spans="1:23" s="9" customFormat="1" ht="17.25" thickBot="1" x14ac:dyDescent="0.25">
      <c r="A53" s="984"/>
      <c r="B53" s="985"/>
      <c r="C53" s="986"/>
      <c r="D53" s="955"/>
      <c r="E53" s="955"/>
      <c r="F53" s="955"/>
      <c r="G53" s="444" t="s">
        <v>246</v>
      </c>
      <c r="H53" s="444" t="s">
        <v>26</v>
      </c>
      <c r="I53" s="121"/>
      <c r="J53" s="69"/>
      <c r="K53" s="86"/>
      <c r="L53" s="7"/>
    </row>
    <row r="54" spans="1:23" ht="26.25" customHeight="1" x14ac:dyDescent="0.2">
      <c r="A54" s="991" t="s">
        <v>222</v>
      </c>
      <c r="B54" s="992"/>
      <c r="C54" s="993"/>
      <c r="D54" s="486">
        <f>D55+D56</f>
        <v>42140</v>
      </c>
      <c r="E54" s="488">
        <f>E55+E56</f>
        <v>42704</v>
      </c>
      <c r="F54" s="486">
        <f>F55+F56</f>
        <v>43228</v>
      </c>
      <c r="G54" s="491">
        <f>F54-D54</f>
        <v>1088</v>
      </c>
      <c r="H54" s="131">
        <f>F54/D54*100</f>
        <v>102.58186995728525</v>
      </c>
      <c r="I54" s="134"/>
      <c r="K54" s="3"/>
      <c r="L54" s="30"/>
      <c r="T54" s="30"/>
      <c r="V54" s="41"/>
      <c r="W54" s="41"/>
    </row>
    <row r="55" spans="1:23" ht="16.5" customHeight="1" x14ac:dyDescent="0.2">
      <c r="A55" s="994" t="s">
        <v>104</v>
      </c>
      <c r="B55" s="995"/>
      <c r="C55" s="996"/>
      <c r="D55" s="487">
        <v>17953</v>
      </c>
      <c r="E55" s="489">
        <v>17889</v>
      </c>
      <c r="F55" s="487">
        <v>17946</v>
      </c>
      <c r="G55" s="491">
        <f>F55-D55</f>
        <v>-7</v>
      </c>
      <c r="H55" s="131">
        <f>F55/D55*100</f>
        <v>99.9610093020665</v>
      </c>
      <c r="I55" s="134"/>
      <c r="J55" s="997"/>
      <c r="K55" s="3"/>
      <c r="T55" s="30"/>
      <c r="V55" s="41"/>
      <c r="W55" s="41"/>
    </row>
    <row r="56" spans="1:23" ht="16.5" customHeight="1" x14ac:dyDescent="0.2">
      <c r="A56" s="994" t="s">
        <v>105</v>
      </c>
      <c r="B56" s="995"/>
      <c r="C56" s="996"/>
      <c r="D56" s="487">
        <v>24187</v>
      </c>
      <c r="E56" s="489">
        <v>24815</v>
      </c>
      <c r="F56" s="487">
        <v>25282</v>
      </c>
      <c r="G56" s="491">
        <f>F56-D56</f>
        <v>1095</v>
      </c>
      <c r="H56" s="131">
        <f>F56/D56*100</f>
        <v>104.52722536899988</v>
      </c>
      <c r="I56" s="134"/>
      <c r="J56" s="997"/>
      <c r="K56" s="3"/>
      <c r="T56" s="30"/>
      <c r="V56" s="41"/>
      <c r="W56" s="41"/>
    </row>
    <row r="57" spans="1:23" ht="18" customHeight="1" x14ac:dyDescent="0.2">
      <c r="A57" s="998" t="s">
        <v>144</v>
      </c>
      <c r="B57" s="999"/>
      <c r="C57" s="1000"/>
      <c r="D57" s="487"/>
      <c r="E57" s="489"/>
      <c r="F57" s="487"/>
      <c r="G57" s="491"/>
      <c r="H57" s="131"/>
      <c r="I57" s="134"/>
      <c r="J57" s="997"/>
      <c r="K57" s="3"/>
      <c r="T57" s="30"/>
      <c r="V57" s="41"/>
      <c r="W57" s="41"/>
    </row>
    <row r="58" spans="1:23" ht="19.5" customHeight="1" x14ac:dyDescent="0.2">
      <c r="A58" s="998" t="s">
        <v>256</v>
      </c>
      <c r="B58" s="999"/>
      <c r="C58" s="1000"/>
      <c r="D58" s="487">
        <f>D59+D60</f>
        <v>36570</v>
      </c>
      <c r="E58" s="489">
        <f>E59+E60</f>
        <v>37011</v>
      </c>
      <c r="F58" s="487">
        <f>F59+F60</f>
        <v>37294</v>
      </c>
      <c r="G58" s="491">
        <f t="shared" ref="G58:G65" si="2">F58-D58</f>
        <v>724</v>
      </c>
      <c r="H58" s="131">
        <f t="shared" ref="H58:H65" si="3">F58/D58*100</f>
        <v>101.97976483456385</v>
      </c>
      <c r="I58" s="134"/>
      <c r="J58" s="997"/>
      <c r="K58" s="3"/>
      <c r="L58" s="3"/>
      <c r="T58" s="30"/>
      <c r="V58" s="41"/>
      <c r="W58" s="41"/>
    </row>
    <row r="59" spans="1:23" ht="16.5" customHeight="1" x14ac:dyDescent="0.2">
      <c r="A59" s="994" t="s">
        <v>104</v>
      </c>
      <c r="B59" s="995"/>
      <c r="C59" s="996"/>
      <c r="D59" s="462">
        <v>17224</v>
      </c>
      <c r="E59" s="489">
        <v>17055</v>
      </c>
      <c r="F59" s="487">
        <v>17070</v>
      </c>
      <c r="G59" s="491">
        <f t="shared" si="2"/>
        <v>-154</v>
      </c>
      <c r="H59" s="131">
        <f t="shared" si="3"/>
        <v>99.105898745935903</v>
      </c>
      <c r="I59" s="134"/>
      <c r="J59" s="997"/>
      <c r="K59" s="3"/>
      <c r="T59" s="30"/>
      <c r="V59" s="41"/>
      <c r="W59" s="41"/>
    </row>
    <row r="60" spans="1:23" ht="16.5" customHeight="1" x14ac:dyDescent="0.2">
      <c r="A60" s="994" t="s">
        <v>105</v>
      </c>
      <c r="B60" s="995"/>
      <c r="C60" s="996"/>
      <c r="D60" s="487">
        <v>19346</v>
      </c>
      <c r="E60" s="489">
        <v>19956</v>
      </c>
      <c r="F60" s="487">
        <v>20224</v>
      </c>
      <c r="G60" s="491">
        <f t="shared" si="2"/>
        <v>878</v>
      </c>
      <c r="H60" s="131">
        <f t="shared" si="3"/>
        <v>104.53840587201488</v>
      </c>
      <c r="I60" s="134"/>
      <c r="J60" s="997"/>
      <c r="K60" s="3"/>
      <c r="L60" s="3"/>
      <c r="T60" s="30"/>
      <c r="V60" s="41"/>
      <c r="W60" s="41"/>
    </row>
    <row r="61" spans="1:23" ht="16.5" customHeight="1" x14ac:dyDescent="0.2">
      <c r="A61" s="998" t="s">
        <v>403</v>
      </c>
      <c r="B61" s="999"/>
      <c r="C61" s="1000"/>
      <c r="D61" s="487">
        <f>SUM(D62:D63)</f>
        <v>1289</v>
      </c>
      <c r="E61" s="487">
        <f>SUM(E62:E63)</f>
        <v>1315</v>
      </c>
      <c r="F61" s="487">
        <f>SUM(F62:F63)</f>
        <v>1407</v>
      </c>
      <c r="G61" s="491">
        <f t="shared" ref="G61:G63" si="4">F61-D61</f>
        <v>118</v>
      </c>
      <c r="H61" s="131">
        <f t="shared" ref="H61:H63" si="5">F61/D61*100</f>
        <v>109.1543832428239</v>
      </c>
      <c r="I61" s="134"/>
      <c r="J61" s="997"/>
      <c r="K61" s="3"/>
      <c r="L61" s="30"/>
      <c r="T61" s="30"/>
    </row>
    <row r="62" spans="1:23" ht="16.5" customHeight="1" x14ac:dyDescent="0.2">
      <c r="A62" s="994" t="s">
        <v>104</v>
      </c>
      <c r="B62" s="995"/>
      <c r="C62" s="996"/>
      <c r="D62" s="487">
        <v>451</v>
      </c>
      <c r="E62" s="487">
        <v>475</v>
      </c>
      <c r="F62" s="487">
        <v>551</v>
      </c>
      <c r="G62" s="491">
        <f t="shared" si="4"/>
        <v>100</v>
      </c>
      <c r="H62" s="131">
        <f t="shared" si="5"/>
        <v>122.17294900221729</v>
      </c>
      <c r="I62" s="134"/>
      <c r="J62" s="997"/>
      <c r="K62" s="3"/>
      <c r="T62" s="30"/>
    </row>
    <row r="63" spans="1:23" ht="16.5" customHeight="1" x14ac:dyDescent="0.2">
      <c r="A63" s="994" t="s">
        <v>105</v>
      </c>
      <c r="B63" s="995"/>
      <c r="C63" s="996"/>
      <c r="D63" s="487">
        <v>838</v>
      </c>
      <c r="E63" s="487">
        <v>840</v>
      </c>
      <c r="F63" s="487">
        <v>856</v>
      </c>
      <c r="G63" s="491">
        <f t="shared" si="4"/>
        <v>18</v>
      </c>
      <c r="H63" s="131">
        <f t="shared" si="5"/>
        <v>102.14797136038185</v>
      </c>
      <c r="I63" s="134"/>
      <c r="J63" s="997"/>
      <c r="K63" s="3"/>
      <c r="T63" s="30"/>
    </row>
    <row r="64" spans="1:23" ht="48.75" customHeight="1" x14ac:dyDescent="0.2">
      <c r="A64" s="998" t="s">
        <v>404</v>
      </c>
      <c r="B64" s="999"/>
      <c r="C64" s="1000"/>
      <c r="D64" s="487">
        <v>3149</v>
      </c>
      <c r="E64" s="487">
        <v>3222</v>
      </c>
      <c r="F64" s="487">
        <v>3313</v>
      </c>
      <c r="G64" s="491">
        <f>F64-D64</f>
        <v>164</v>
      </c>
      <c r="H64" s="131">
        <f>F64/D64*100</f>
        <v>105.20800254048905</v>
      </c>
      <c r="I64" s="134"/>
      <c r="J64" s="997"/>
      <c r="K64" s="3"/>
      <c r="T64" s="30"/>
    </row>
    <row r="65" spans="1:20" ht="16.5" customHeight="1" thickBot="1" x14ac:dyDescent="0.25">
      <c r="A65" s="1001" t="s">
        <v>405</v>
      </c>
      <c r="B65" s="1002"/>
      <c r="C65" s="1003"/>
      <c r="D65" s="490">
        <v>1132</v>
      </c>
      <c r="E65" s="490">
        <v>1156</v>
      </c>
      <c r="F65" s="490">
        <v>1214</v>
      </c>
      <c r="G65" s="492">
        <f t="shared" si="2"/>
        <v>82</v>
      </c>
      <c r="H65" s="432">
        <f t="shared" si="3"/>
        <v>107.24381625441697</v>
      </c>
      <c r="I65" s="134"/>
      <c r="J65" s="997"/>
      <c r="K65" s="3"/>
      <c r="T65" s="30"/>
    </row>
    <row r="66" spans="1:20" s="52" customFormat="1" ht="16.5" x14ac:dyDescent="0.2">
      <c r="A66" s="989"/>
      <c r="B66" s="989"/>
      <c r="C66" s="989"/>
      <c r="D66" s="989"/>
      <c r="E66" s="989"/>
      <c r="F66" s="989"/>
      <c r="G66" s="989"/>
      <c r="H66" s="989"/>
      <c r="I66" s="3"/>
      <c r="K66" s="57"/>
      <c r="L66" s="57"/>
      <c r="M66" s="57"/>
      <c r="N66" s="57"/>
      <c r="O66" s="57"/>
      <c r="P66" s="57"/>
      <c r="Q66" s="57"/>
      <c r="R66" s="57"/>
      <c r="S66" s="57"/>
      <c r="T66" s="57"/>
    </row>
    <row r="67" spans="1:20" s="52" customFormat="1" ht="15.75" x14ac:dyDescent="0.2">
      <c r="A67" s="990"/>
      <c r="B67" s="990"/>
      <c r="C67" s="990"/>
      <c r="D67" s="990"/>
      <c r="E67" s="990"/>
      <c r="F67" s="990"/>
      <c r="G67" s="990"/>
      <c r="H67" s="990"/>
      <c r="I67" s="3"/>
      <c r="K67" s="57"/>
      <c r="L67" s="57"/>
      <c r="M67" s="57"/>
      <c r="N67" s="57"/>
      <c r="O67" s="57"/>
      <c r="P67" s="57"/>
      <c r="Q67" s="57"/>
      <c r="R67" s="57"/>
      <c r="S67" s="57"/>
      <c r="T67" s="57"/>
    </row>
    <row r="73" spans="1:20" s="52" customFormat="1" x14ac:dyDescent="0.2">
      <c r="A73" s="57"/>
      <c r="B73" s="9"/>
      <c r="C73" s="9"/>
      <c r="D73" s="9"/>
      <c r="E73" s="9"/>
      <c r="F73" s="9"/>
      <c r="G73" s="9"/>
      <c r="H73" s="9"/>
      <c r="I73" s="9"/>
      <c r="K73" s="57"/>
      <c r="L73" s="57"/>
      <c r="M73" s="57"/>
      <c r="N73" s="57"/>
      <c r="O73" s="57"/>
      <c r="P73" s="57"/>
      <c r="Q73" s="57"/>
      <c r="R73" s="57"/>
      <c r="S73" s="57"/>
      <c r="T73" s="57"/>
    </row>
  </sheetData>
  <mergeCells count="72">
    <mergeCell ref="A66:H66"/>
    <mergeCell ref="A67:H67"/>
    <mergeCell ref="A54:C54"/>
    <mergeCell ref="A55:C55"/>
    <mergeCell ref="J55:J6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50:H50"/>
    <mergeCell ref="A52:C53"/>
    <mergeCell ref="D52:D53"/>
    <mergeCell ref="E52:E53"/>
    <mergeCell ref="F52:F53"/>
    <mergeCell ref="G52:H52"/>
    <mergeCell ref="A48:H48"/>
    <mergeCell ref="A37:C37"/>
    <mergeCell ref="A38:C38"/>
    <mergeCell ref="A39:C39"/>
    <mergeCell ref="A40:C40"/>
    <mergeCell ref="A41:C41"/>
    <mergeCell ref="A42:C42"/>
    <mergeCell ref="A43:C43"/>
    <mergeCell ref="A44:B44"/>
    <mergeCell ref="A45:B45"/>
    <mergeCell ref="A46:B46"/>
    <mergeCell ref="A47:H47"/>
    <mergeCell ref="A30:H30"/>
    <mergeCell ref="A31:H31"/>
    <mergeCell ref="A33:H33"/>
    <mergeCell ref="A35:C36"/>
    <mergeCell ref="D35:D36"/>
    <mergeCell ref="E35:E36"/>
    <mergeCell ref="F35:F36"/>
    <mergeCell ref="G35:H35"/>
    <mergeCell ref="A29:H29"/>
    <mergeCell ref="A18:C18"/>
    <mergeCell ref="A19:C19"/>
    <mergeCell ref="A20:C20"/>
    <mergeCell ref="A21:C21"/>
    <mergeCell ref="A22:C22"/>
    <mergeCell ref="A23:C23"/>
    <mergeCell ref="A24:C24"/>
    <mergeCell ref="B25:C25"/>
    <mergeCell ref="B26:C26"/>
    <mergeCell ref="A27:C27"/>
    <mergeCell ref="A28:H28"/>
    <mergeCell ref="A17:C17"/>
    <mergeCell ref="A6:C6"/>
    <mergeCell ref="A7:C7"/>
    <mergeCell ref="A8:C8"/>
    <mergeCell ref="A9:C9"/>
    <mergeCell ref="A11:C11"/>
    <mergeCell ref="A10:C10"/>
    <mergeCell ref="A12:C12"/>
    <mergeCell ref="A13:C13"/>
    <mergeCell ref="A14:C14"/>
    <mergeCell ref="A15:C15"/>
    <mergeCell ref="A16:C16"/>
    <mergeCell ref="A1:I1"/>
    <mergeCell ref="D2:H2"/>
    <mergeCell ref="A3:C5"/>
    <mergeCell ref="D3:D5"/>
    <mergeCell ref="E3:E5"/>
    <mergeCell ref="F3:F5"/>
    <mergeCell ref="G3:H4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4" orientation="portrait" blackAndWhite="1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50"/>
  <sheetViews>
    <sheetView view="pageBreakPreview" topLeftCell="A17" zoomScale="60" zoomScaleNormal="73" workbookViewId="0">
      <selection activeCell="L8" sqref="L8"/>
    </sheetView>
  </sheetViews>
  <sheetFormatPr defaultColWidth="9.140625" defaultRowHeight="12.75" x14ac:dyDescent="0.2"/>
  <cols>
    <col min="1" max="1" width="47.85546875" style="57" customWidth="1"/>
    <col min="2" max="2" width="16.140625" style="57" customWidth="1"/>
    <col min="3" max="3" width="17.140625" style="57" customWidth="1"/>
    <col min="4" max="4" width="18" style="57" customWidth="1"/>
    <col min="5" max="5" width="18.140625" style="57" customWidth="1"/>
    <col min="6" max="6" width="26.85546875" style="57" customWidth="1"/>
    <col min="7" max="7" width="26.28515625" style="57" customWidth="1"/>
    <col min="8" max="8" width="19.7109375" style="57" customWidth="1"/>
    <col min="9" max="16384" width="9.140625" style="57"/>
  </cols>
  <sheetData>
    <row r="1" spans="1:13" ht="24.75" customHeight="1" x14ac:dyDescent="0.3">
      <c r="A1" s="1004" t="s">
        <v>35</v>
      </c>
      <c r="B1" s="1004"/>
      <c r="C1" s="1004"/>
      <c r="D1" s="1004"/>
      <c r="E1" s="1004"/>
      <c r="F1" s="1004"/>
      <c r="G1" s="1004"/>
      <c r="H1" s="1004"/>
    </row>
    <row r="2" spans="1:13" ht="15.75" customHeight="1" thickBot="1" x14ac:dyDescent="0.25">
      <c r="A2" s="253"/>
      <c r="B2" s="253"/>
      <c r="C2" s="253"/>
      <c r="D2" s="253"/>
      <c r="E2" s="253"/>
      <c r="F2" s="253"/>
      <c r="H2" s="8"/>
    </row>
    <row r="3" spans="1:13" ht="60.75" customHeight="1" thickBot="1" x14ac:dyDescent="0.25">
      <c r="A3" s="903" t="s">
        <v>55</v>
      </c>
      <c r="B3" s="1005" t="s">
        <v>158</v>
      </c>
      <c r="C3" s="1007" t="s">
        <v>53</v>
      </c>
      <c r="D3" s="1008"/>
      <c r="E3" s="1008"/>
      <c r="F3" s="1009"/>
      <c r="G3" s="258" t="s">
        <v>476</v>
      </c>
      <c r="H3" s="124" t="s">
        <v>51</v>
      </c>
      <c r="M3" s="23"/>
    </row>
    <row r="4" spans="1:13" ht="59.25" customHeight="1" thickBot="1" x14ac:dyDescent="0.25">
      <c r="A4" s="904"/>
      <c r="B4" s="1006"/>
      <c r="C4" s="682" t="s">
        <v>495</v>
      </c>
      <c r="D4" s="124" t="s">
        <v>385</v>
      </c>
      <c r="E4" s="682" t="s">
        <v>496</v>
      </c>
      <c r="F4" s="124" t="s">
        <v>556</v>
      </c>
      <c r="G4" s="258" t="s">
        <v>496</v>
      </c>
      <c r="H4" s="258" t="s">
        <v>496</v>
      </c>
      <c r="I4" s="3"/>
      <c r="M4" s="135"/>
    </row>
    <row r="5" spans="1:13" ht="36.75" customHeight="1" x14ac:dyDescent="0.2">
      <c r="A5" s="687" t="s">
        <v>96</v>
      </c>
      <c r="B5" s="688" t="s">
        <v>25</v>
      </c>
      <c r="C5" s="683">
        <v>1415</v>
      </c>
      <c r="D5" s="722">
        <v>1333</v>
      </c>
      <c r="E5" s="732">
        <v>1139</v>
      </c>
      <c r="F5" s="732">
        <f>E5-C5</f>
        <v>-276</v>
      </c>
      <c r="G5" s="732">
        <v>293</v>
      </c>
      <c r="H5" s="732">
        <v>15400</v>
      </c>
      <c r="J5" s="260"/>
      <c r="K5" s="30"/>
      <c r="M5" s="135"/>
    </row>
    <row r="6" spans="1:13" ht="20.25" customHeight="1" thickBot="1" x14ac:dyDescent="0.25">
      <c r="A6" s="689" t="s">
        <v>28</v>
      </c>
      <c r="B6" s="690" t="s">
        <v>25</v>
      </c>
      <c r="C6" s="684">
        <v>910</v>
      </c>
      <c r="D6" s="723">
        <v>871</v>
      </c>
      <c r="E6" s="733">
        <v>820</v>
      </c>
      <c r="F6" s="733">
        <f t="shared" ref="F6:F7" si="0">E6-C6</f>
        <v>-90</v>
      </c>
      <c r="G6" s="680">
        <v>162</v>
      </c>
      <c r="H6" s="733">
        <v>13400</v>
      </c>
      <c r="J6" s="260"/>
      <c r="K6" s="30"/>
      <c r="M6" s="135"/>
    </row>
    <row r="7" spans="1:13" ht="35.25" customHeight="1" thickBot="1" x14ac:dyDescent="0.25">
      <c r="A7" s="691" t="s">
        <v>34</v>
      </c>
      <c r="B7" s="254" t="s">
        <v>26</v>
      </c>
      <c r="C7" s="685">
        <v>0.7</v>
      </c>
      <c r="D7" s="255">
        <v>0.7</v>
      </c>
      <c r="E7" s="681">
        <v>0.7</v>
      </c>
      <c r="F7" s="729">
        <f t="shared" si="0"/>
        <v>0</v>
      </c>
      <c r="G7" s="681">
        <v>0.9</v>
      </c>
      <c r="H7" s="695">
        <v>0.9</v>
      </c>
      <c r="J7" s="260"/>
      <c r="K7" s="30"/>
      <c r="M7" s="135"/>
    </row>
    <row r="8" spans="1:13" ht="54.75" customHeight="1" thickBot="1" x14ac:dyDescent="0.25">
      <c r="A8" s="692" t="s">
        <v>189</v>
      </c>
      <c r="B8" s="254" t="s">
        <v>173</v>
      </c>
      <c r="C8" s="686">
        <v>2678</v>
      </c>
      <c r="D8" s="679">
        <v>2382</v>
      </c>
      <c r="E8" s="694">
        <v>2947</v>
      </c>
      <c r="F8" s="732">
        <f>E8-C8</f>
        <v>269</v>
      </c>
      <c r="G8" s="679">
        <v>2663</v>
      </c>
      <c r="H8" s="262">
        <v>68000</v>
      </c>
      <c r="J8" s="260"/>
      <c r="K8" s="30"/>
      <c r="M8" s="135"/>
    </row>
    <row r="9" spans="1:13" ht="43.5" customHeight="1" thickBot="1" x14ac:dyDescent="0.25">
      <c r="A9" s="693" t="s">
        <v>41</v>
      </c>
      <c r="B9" s="254" t="s">
        <v>25</v>
      </c>
      <c r="C9" s="685">
        <v>0.5</v>
      </c>
      <c r="D9" s="255">
        <v>0.6</v>
      </c>
      <c r="E9" s="681">
        <v>0.4</v>
      </c>
      <c r="F9" s="259">
        <f>E9-C9</f>
        <v>-9.9999999999999978E-2</v>
      </c>
      <c r="G9" s="681">
        <v>0.6</v>
      </c>
      <c r="H9" s="730">
        <f>22.6/100</f>
        <v>0.22600000000000001</v>
      </c>
      <c r="I9" s="7"/>
      <c r="J9" s="261"/>
      <c r="K9" s="30"/>
    </row>
    <row r="10" spans="1:13" ht="33.75" hidden="1" thickBot="1" x14ac:dyDescent="0.25">
      <c r="A10" s="235" t="s">
        <v>99</v>
      </c>
      <c r="B10" s="236"/>
      <c r="C10" s="237"/>
      <c r="D10" s="256"/>
      <c r="E10" s="238"/>
      <c r="F10" s="239"/>
      <c r="G10" s="240"/>
      <c r="H10" s="241"/>
      <c r="J10" s="27"/>
    </row>
    <row r="11" spans="1:13" ht="16.5" hidden="1" customHeight="1" x14ac:dyDescent="0.2">
      <c r="A11" s="242" t="s">
        <v>100</v>
      </c>
      <c r="B11" s="243" t="s">
        <v>26</v>
      </c>
      <c r="C11" s="244">
        <v>21.5</v>
      </c>
      <c r="D11" s="1"/>
      <c r="E11" s="245">
        <v>29.4</v>
      </c>
      <c r="F11" s="244">
        <f>E11-C11</f>
        <v>7.8999999999999986</v>
      </c>
      <c r="G11" s="246"/>
      <c r="H11" s="247"/>
      <c r="J11" s="27"/>
    </row>
    <row r="12" spans="1:13" ht="16.5" hidden="1" customHeight="1" x14ac:dyDescent="0.2">
      <c r="A12" s="242" t="s">
        <v>101</v>
      </c>
      <c r="B12" s="243" t="s">
        <v>26</v>
      </c>
      <c r="C12" s="244">
        <v>69.2</v>
      </c>
      <c r="D12" s="1"/>
      <c r="E12" s="245">
        <v>64.7</v>
      </c>
      <c r="F12" s="244">
        <f>E12-C12</f>
        <v>-4.5</v>
      </c>
      <c r="G12" s="246"/>
      <c r="H12" s="247"/>
      <c r="J12" s="27"/>
    </row>
    <row r="13" spans="1:13" ht="17.25" hidden="1" thickBot="1" x14ac:dyDescent="0.25">
      <c r="A13" s="248" t="s">
        <v>102</v>
      </c>
      <c r="B13" s="249" t="s">
        <v>26</v>
      </c>
      <c r="C13" s="234">
        <v>9.3000000000000007</v>
      </c>
      <c r="D13" s="257"/>
      <c r="E13" s="250">
        <v>5.9</v>
      </c>
      <c r="F13" s="234">
        <f>E13-C13</f>
        <v>-3.4000000000000004</v>
      </c>
      <c r="G13" s="251"/>
      <c r="H13" s="252"/>
      <c r="J13" s="27"/>
    </row>
    <row r="14" spans="1:13" ht="18" customHeight="1" x14ac:dyDescent="0.2">
      <c r="A14" s="1010" t="s">
        <v>477</v>
      </c>
      <c r="B14" s="1010"/>
      <c r="C14" s="1010"/>
      <c r="D14" s="1010"/>
      <c r="E14" s="1010"/>
      <c r="F14" s="1010"/>
      <c r="G14" s="1010"/>
      <c r="H14" s="1010"/>
    </row>
    <row r="15" spans="1:13" ht="15.75" x14ac:dyDescent="0.2">
      <c r="A15" s="878"/>
      <c r="B15" s="878"/>
      <c r="C15" s="878"/>
      <c r="D15" s="878"/>
      <c r="E15" s="878"/>
      <c r="F15" s="878"/>
      <c r="G15" s="878"/>
      <c r="H15" s="878"/>
    </row>
    <row r="16" spans="1:13" s="3" customFormat="1" ht="40.5" customHeight="1" x14ac:dyDescent="0.2">
      <c r="A16" s="62"/>
      <c r="B16" s="61"/>
      <c r="C16" s="61"/>
      <c r="D16" s="61"/>
      <c r="E16" s="61"/>
      <c r="F16" s="61"/>
      <c r="G16" s="61"/>
      <c r="H16" s="61"/>
      <c r="I16" s="61"/>
    </row>
    <row r="17" spans="1:18" s="3" customFormat="1" ht="19.5" customHeight="1" x14ac:dyDescent="0.25">
      <c r="A17" s="4"/>
      <c r="B17" s="63"/>
      <c r="C17" s="46"/>
      <c r="D17" s="46"/>
      <c r="E17" s="64"/>
      <c r="I17" s="499"/>
      <c r="J17" s="499"/>
      <c r="K17" s="499"/>
      <c r="L17" s="499"/>
      <c r="M17" s="499"/>
      <c r="N17" s="499"/>
    </row>
    <row r="18" spans="1:18" s="3" customFormat="1" ht="19.5" customHeight="1" x14ac:dyDescent="0.25">
      <c r="A18" s="4"/>
      <c r="B18" s="63"/>
      <c r="C18" s="46"/>
      <c r="D18" s="46"/>
      <c r="E18" s="64"/>
      <c r="I18" s="499"/>
      <c r="J18" s="499"/>
      <c r="K18" s="499"/>
      <c r="L18" s="499"/>
      <c r="M18" s="499"/>
      <c r="N18" s="499"/>
    </row>
    <row r="19" spans="1:18" s="3" customFormat="1" ht="21.75" customHeight="1" x14ac:dyDescent="0.25">
      <c r="A19" s="4"/>
      <c r="B19" s="63"/>
      <c r="C19" s="46"/>
      <c r="D19" s="46"/>
      <c r="E19" s="64"/>
      <c r="I19" s="499"/>
      <c r="J19" s="499"/>
      <c r="K19" s="499"/>
      <c r="L19" s="499"/>
      <c r="M19" s="499"/>
      <c r="N19" s="499"/>
    </row>
    <row r="20" spans="1:18" s="3" customFormat="1" ht="19.5" customHeight="1" x14ac:dyDescent="0.25">
      <c r="A20" s="4"/>
      <c r="B20" s="63"/>
      <c r="C20" s="46"/>
      <c r="D20" s="46"/>
      <c r="E20" s="64"/>
      <c r="I20" s="499"/>
      <c r="J20" s="499"/>
      <c r="K20" s="499"/>
      <c r="L20" s="499"/>
      <c r="M20" s="499"/>
      <c r="N20" s="499"/>
    </row>
    <row r="21" spans="1:18" s="3" customFormat="1" ht="19.5" customHeight="1" x14ac:dyDescent="0.25">
      <c r="A21" s="4"/>
      <c r="B21" s="63"/>
      <c r="C21" s="46"/>
      <c r="D21" s="46"/>
      <c r="E21" s="64"/>
      <c r="I21" s="499"/>
      <c r="J21" s="499"/>
      <c r="K21" s="499"/>
      <c r="L21" s="499"/>
      <c r="M21" s="499"/>
      <c r="N21" s="499"/>
    </row>
    <row r="22" spans="1:18" s="3" customFormat="1" ht="19.5" customHeight="1" x14ac:dyDescent="0.25">
      <c r="A22" s="4"/>
      <c r="B22" s="63"/>
      <c r="C22" s="46"/>
      <c r="D22" s="46"/>
      <c r="E22" s="64"/>
      <c r="I22" s="499"/>
      <c r="J22" s="499"/>
      <c r="K22" s="499"/>
      <c r="L22" s="499"/>
      <c r="M22" s="499"/>
      <c r="N22" s="499"/>
    </row>
    <row r="23" spans="1:18" s="3" customFormat="1" ht="19.5" customHeight="1" x14ac:dyDescent="0.25">
      <c r="A23" s="4"/>
      <c r="B23" s="63"/>
      <c r="C23" s="46"/>
      <c r="D23" s="46"/>
      <c r="E23" s="64"/>
      <c r="I23" s="499"/>
      <c r="J23" s="499"/>
      <c r="K23" s="499"/>
      <c r="L23" s="499"/>
      <c r="M23" s="499"/>
      <c r="N23" s="499"/>
      <c r="P23" s="19"/>
      <c r="Q23" s="32"/>
      <c r="R23" s="32"/>
    </row>
    <row r="24" spans="1:18" s="3" customFormat="1" ht="17.25" customHeight="1" x14ac:dyDescent="0.25">
      <c r="A24" s="4"/>
      <c r="B24" s="63"/>
      <c r="C24" s="46"/>
      <c r="D24" s="46"/>
      <c r="E24" s="64"/>
      <c r="I24" s="499"/>
      <c r="J24" s="499"/>
      <c r="K24" s="499"/>
      <c r="L24" s="499"/>
      <c r="M24" s="499"/>
      <c r="N24" s="499"/>
      <c r="P24" s="19"/>
      <c r="Q24" s="32"/>
      <c r="R24" s="32"/>
    </row>
    <row r="25" spans="1:18" ht="15.75" customHeight="1" x14ac:dyDescent="0.25">
      <c r="I25" s="499"/>
      <c r="J25" s="499"/>
      <c r="K25" s="499"/>
      <c r="L25" s="499"/>
      <c r="M25" s="499"/>
      <c r="N25" s="499"/>
      <c r="O25" s="3"/>
      <c r="P25" s="19"/>
      <c r="Q25" s="32"/>
      <c r="R25" s="32"/>
    </row>
    <row r="26" spans="1:18" ht="15.75" customHeight="1" x14ac:dyDescent="0.25">
      <c r="I26" s="499"/>
      <c r="J26" s="499"/>
      <c r="K26" s="499"/>
      <c r="L26" s="499"/>
      <c r="M26" s="499"/>
      <c r="N26" s="499"/>
      <c r="O26" s="3"/>
      <c r="P26" s="19"/>
      <c r="Q26" s="32"/>
      <c r="R26" s="32"/>
    </row>
    <row r="27" spans="1:18" ht="15.75" customHeight="1" x14ac:dyDescent="0.25">
      <c r="I27" s="499"/>
      <c r="J27" s="499"/>
      <c r="K27" s="499"/>
      <c r="L27" s="499"/>
      <c r="M27" s="499"/>
      <c r="N27" s="499"/>
      <c r="O27" s="3"/>
      <c r="P27" s="19"/>
      <c r="Q27" s="32"/>
      <c r="R27" s="32"/>
    </row>
    <row r="28" spans="1:18" x14ac:dyDescent="0.2">
      <c r="I28" s="136"/>
      <c r="J28" s="136"/>
      <c r="K28" s="136"/>
      <c r="L28" s="136"/>
      <c r="M28" s="136"/>
      <c r="N28" s="136"/>
      <c r="O28" s="3"/>
      <c r="P28" s="3"/>
      <c r="Q28" s="3"/>
      <c r="R28" s="3"/>
    </row>
    <row r="29" spans="1:18" x14ac:dyDescent="0.2">
      <c r="I29" s="136"/>
      <c r="J29" s="136"/>
      <c r="K29" s="136"/>
      <c r="L29" s="136"/>
      <c r="M29" s="136"/>
      <c r="N29" s="136"/>
      <c r="O29" s="3"/>
      <c r="P29" s="3"/>
      <c r="Q29" s="3"/>
      <c r="R29" s="3"/>
    </row>
    <row r="30" spans="1:18" ht="25.5" customHeight="1" x14ac:dyDescent="0.2">
      <c r="I30" s="136"/>
      <c r="J30" s="136"/>
      <c r="K30" s="136"/>
      <c r="L30" s="136"/>
      <c r="M30" s="136"/>
      <c r="N30" s="136"/>
      <c r="O30" s="3"/>
      <c r="P30" s="3"/>
      <c r="Q30" s="3"/>
      <c r="R30" s="3"/>
    </row>
    <row r="31" spans="1:18" x14ac:dyDescent="0.2">
      <c r="I31" s="136"/>
      <c r="J31" s="136"/>
      <c r="K31" s="136"/>
      <c r="L31" s="136"/>
      <c r="M31" s="136"/>
      <c r="N31" s="136"/>
      <c r="O31" s="3"/>
      <c r="P31" s="3"/>
      <c r="Q31" s="3"/>
      <c r="R31" s="3"/>
    </row>
    <row r="32" spans="1:18" x14ac:dyDescent="0.2">
      <c r="I32" s="136"/>
      <c r="J32" s="136"/>
      <c r="K32" s="136"/>
      <c r="L32" s="136"/>
      <c r="M32" s="136"/>
      <c r="N32" s="136"/>
      <c r="O32" s="3"/>
      <c r="P32" s="3"/>
      <c r="Q32" s="3"/>
      <c r="R32" s="3"/>
    </row>
    <row r="33" spans="9:18" ht="12.75" customHeight="1" x14ac:dyDescent="0.2">
      <c r="I33" s="499"/>
      <c r="J33" s="499"/>
      <c r="K33" s="499"/>
      <c r="L33" s="499"/>
      <c r="M33" s="499"/>
      <c r="N33" s="499"/>
      <c r="O33" s="3"/>
      <c r="P33" s="3"/>
      <c r="Q33" s="3"/>
      <c r="R33" s="3"/>
    </row>
    <row r="34" spans="9:18" ht="12.75" customHeight="1" x14ac:dyDescent="0.2">
      <c r="I34" s="499"/>
      <c r="J34" s="499"/>
      <c r="K34" s="499"/>
      <c r="L34" s="499"/>
      <c r="M34" s="499"/>
      <c r="N34" s="499"/>
      <c r="O34" s="3"/>
      <c r="P34" s="3"/>
      <c r="Q34" s="3"/>
      <c r="R34" s="3"/>
    </row>
    <row r="35" spans="9:18" ht="12.75" customHeight="1" x14ac:dyDescent="0.2">
      <c r="I35" s="499"/>
      <c r="J35" s="499"/>
      <c r="K35" s="499"/>
      <c r="L35" s="499"/>
      <c r="M35" s="499"/>
      <c r="N35" s="499"/>
      <c r="O35" s="3"/>
      <c r="P35" s="3"/>
      <c r="Q35" s="3"/>
      <c r="R35" s="3"/>
    </row>
    <row r="36" spans="9:18" ht="12.75" customHeight="1" x14ac:dyDescent="0.2">
      <c r="I36" s="499"/>
      <c r="J36" s="499"/>
      <c r="K36" s="499"/>
      <c r="L36" s="499"/>
      <c r="M36" s="499"/>
      <c r="N36" s="499"/>
      <c r="O36" s="3"/>
      <c r="P36" s="3"/>
      <c r="Q36" s="3"/>
      <c r="R36" s="3"/>
    </row>
    <row r="37" spans="9:18" ht="12.75" customHeight="1" x14ac:dyDescent="0.2">
      <c r="I37" s="499"/>
      <c r="J37" s="499"/>
      <c r="K37" s="499"/>
      <c r="L37" s="499"/>
      <c r="M37" s="499"/>
      <c r="N37" s="499"/>
      <c r="O37" s="3"/>
      <c r="P37" s="3"/>
      <c r="Q37" s="3"/>
      <c r="R37" s="3"/>
    </row>
    <row r="38" spans="9:18" ht="12.75" customHeight="1" x14ac:dyDescent="0.2">
      <c r="I38" s="499"/>
      <c r="J38" s="499"/>
      <c r="K38" s="499"/>
      <c r="L38" s="499"/>
      <c r="M38" s="499"/>
      <c r="N38" s="499"/>
      <c r="O38" s="3"/>
      <c r="P38" s="3"/>
      <c r="Q38" s="3"/>
      <c r="R38" s="3"/>
    </row>
    <row r="39" spans="9:18" ht="12.75" customHeight="1" x14ac:dyDescent="0.2">
      <c r="I39" s="499"/>
      <c r="J39" s="499"/>
      <c r="K39" s="499"/>
      <c r="L39" s="499"/>
      <c r="M39" s="499"/>
      <c r="N39" s="499"/>
      <c r="O39" s="3"/>
      <c r="P39" s="3"/>
      <c r="Q39" s="3"/>
      <c r="R39" s="3"/>
    </row>
    <row r="40" spans="9:18" ht="12.75" customHeight="1" x14ac:dyDescent="0.2">
      <c r="I40" s="499"/>
      <c r="J40" s="499"/>
      <c r="K40" s="499"/>
      <c r="L40" s="499"/>
      <c r="M40" s="499"/>
      <c r="N40" s="499"/>
      <c r="O40" s="3"/>
      <c r="P40" s="3"/>
      <c r="Q40" s="3"/>
      <c r="R40" s="3"/>
    </row>
    <row r="41" spans="9:18" ht="12.75" customHeight="1" x14ac:dyDescent="0.2">
      <c r="I41" s="499"/>
      <c r="J41" s="499"/>
      <c r="K41" s="499"/>
      <c r="L41" s="499"/>
      <c r="M41" s="499"/>
      <c r="N41" s="499"/>
      <c r="O41" s="3"/>
      <c r="P41" s="3"/>
      <c r="Q41" s="3"/>
      <c r="R41" s="3"/>
    </row>
    <row r="42" spans="9:18" ht="12.75" customHeight="1" x14ac:dyDescent="0.2">
      <c r="I42" s="499"/>
      <c r="J42" s="499"/>
      <c r="K42" s="499"/>
      <c r="L42" s="499"/>
      <c r="M42" s="499"/>
      <c r="N42" s="499"/>
      <c r="O42" s="3"/>
      <c r="P42" s="3"/>
      <c r="Q42" s="3"/>
      <c r="R42" s="3"/>
    </row>
    <row r="43" spans="9:18" ht="12.75" customHeight="1" x14ac:dyDescent="0.2">
      <c r="I43" s="499"/>
      <c r="J43" s="499"/>
      <c r="K43" s="499"/>
      <c r="L43" s="499"/>
      <c r="M43" s="499"/>
      <c r="N43" s="499"/>
      <c r="O43" s="3"/>
      <c r="P43" s="3"/>
      <c r="Q43" s="3"/>
      <c r="R43" s="3"/>
    </row>
    <row r="44" spans="9:18" ht="12.75" customHeight="1" x14ac:dyDescent="0.2">
      <c r="I44" s="500"/>
      <c r="J44" s="500"/>
      <c r="K44" s="500"/>
      <c r="L44" s="500"/>
      <c r="M44" s="500"/>
      <c r="N44" s="500"/>
      <c r="O44" s="3"/>
      <c r="P44" s="3"/>
      <c r="Q44" s="3"/>
      <c r="R44" s="3"/>
    </row>
    <row r="45" spans="9:18" ht="12.75" customHeight="1" x14ac:dyDescent="0.2">
      <c r="I45" s="500"/>
      <c r="J45" s="500"/>
      <c r="K45" s="500"/>
      <c r="L45" s="500"/>
      <c r="M45" s="500"/>
      <c r="N45" s="500"/>
      <c r="O45" s="3"/>
      <c r="P45" s="3"/>
      <c r="Q45" s="3"/>
      <c r="R45" s="3"/>
    </row>
    <row r="46" spans="9:18" ht="12.75" customHeight="1" x14ac:dyDescent="0.2">
      <c r="I46" s="500"/>
      <c r="J46" s="500"/>
      <c r="K46" s="500"/>
      <c r="L46" s="500"/>
      <c r="M46" s="500"/>
      <c r="N46" s="500"/>
      <c r="O46" s="3"/>
      <c r="P46" s="3"/>
      <c r="Q46" s="3"/>
      <c r="R46" s="3"/>
    </row>
    <row r="47" spans="9:18" ht="12.75" customHeight="1" x14ac:dyDescent="0.2">
      <c r="I47" s="500"/>
      <c r="J47" s="500"/>
      <c r="K47" s="500"/>
      <c r="L47" s="500"/>
      <c r="M47" s="500"/>
      <c r="N47" s="500"/>
      <c r="O47" s="3"/>
      <c r="P47" s="3"/>
      <c r="Q47" s="3"/>
      <c r="R47" s="3"/>
    </row>
    <row r="48" spans="9:18" ht="12.75" customHeight="1" x14ac:dyDescent="0.2">
      <c r="I48" s="500"/>
      <c r="J48" s="500"/>
      <c r="K48" s="500"/>
      <c r="L48" s="500"/>
      <c r="M48" s="500"/>
      <c r="N48" s="500"/>
      <c r="O48" s="3"/>
      <c r="P48" s="3"/>
      <c r="Q48" s="3"/>
      <c r="R48" s="3"/>
    </row>
    <row r="49" spans="9:18" ht="12.75" customHeight="1" x14ac:dyDescent="0.2">
      <c r="I49" s="500"/>
      <c r="J49" s="500"/>
      <c r="K49" s="500"/>
      <c r="L49" s="500"/>
      <c r="M49" s="500"/>
      <c r="N49" s="500"/>
      <c r="O49" s="3"/>
      <c r="P49" s="3"/>
      <c r="Q49" s="3"/>
      <c r="R49" s="3"/>
    </row>
    <row r="50" spans="9:18" ht="12.75" customHeight="1" x14ac:dyDescent="0.2">
      <c r="I50" s="500"/>
      <c r="J50" s="500"/>
      <c r="K50" s="500"/>
      <c r="L50" s="500"/>
      <c r="M50" s="500"/>
      <c r="N50" s="500"/>
      <c r="O50" s="3"/>
      <c r="P50" s="3"/>
      <c r="Q50" s="3"/>
      <c r="R50" s="3"/>
    </row>
  </sheetData>
  <mergeCells count="6">
    <mergeCell ref="A1:H1"/>
    <mergeCell ref="A3:A4"/>
    <mergeCell ref="B3:B4"/>
    <mergeCell ref="C3:F3"/>
    <mergeCell ref="A15:H15"/>
    <mergeCell ref="A14:H14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4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N136"/>
  <sheetViews>
    <sheetView view="pageBreakPreview" topLeftCell="A116" zoomScale="57" zoomScaleNormal="80" zoomScaleSheetLayoutView="57" zoomScalePageLayoutView="80" workbookViewId="0">
      <selection activeCell="J111" sqref="J111"/>
    </sheetView>
  </sheetViews>
  <sheetFormatPr defaultColWidth="9.140625" defaultRowHeight="15.75" x14ac:dyDescent="0.25"/>
  <cols>
    <col min="1" max="1" width="18.28515625" style="3" customWidth="1"/>
    <col min="2" max="2" width="10" style="3" customWidth="1"/>
    <col min="3" max="3" width="14.7109375" style="3" customWidth="1"/>
    <col min="4" max="4" width="14" style="3" customWidth="1"/>
    <col min="5" max="5" width="11.7109375" style="3" customWidth="1"/>
    <col min="6" max="6" width="15.140625" style="3" customWidth="1"/>
    <col min="7" max="7" width="11.85546875" style="3" customWidth="1"/>
    <col min="8" max="8" width="11.140625" style="12" customWidth="1"/>
    <col min="9" max="9" width="14.5703125" style="12" bestFit="1" customWidth="1"/>
    <col min="10" max="10" width="13.7109375" style="12" customWidth="1"/>
    <col min="11" max="11" width="10.28515625" style="3" customWidth="1"/>
    <col min="12" max="12" width="9.140625" style="3"/>
    <col min="13" max="14" width="10" style="3" bestFit="1" customWidth="1"/>
    <col min="15" max="16384" width="9.140625" style="3"/>
  </cols>
  <sheetData>
    <row r="1" spans="1:13" ht="27.75" customHeight="1" thickBot="1" x14ac:dyDescent="0.3">
      <c r="A1" s="1017" t="s">
        <v>216</v>
      </c>
      <c r="B1" s="1017"/>
      <c r="C1" s="1017"/>
      <c r="D1" s="1017"/>
      <c r="E1" s="1017"/>
      <c r="F1" s="1017"/>
      <c r="G1" s="1017"/>
      <c r="H1" s="1017"/>
      <c r="I1" s="1017"/>
      <c r="J1" s="1017"/>
      <c r="K1" s="34"/>
      <c r="L1" s="18"/>
      <c r="M1" s="18"/>
    </row>
    <row r="2" spans="1:13" ht="22.5" customHeight="1" thickBot="1" x14ac:dyDescent="0.3">
      <c r="A2" s="1028"/>
      <c r="B2" s="1020" t="s">
        <v>148</v>
      </c>
      <c r="C2" s="1021"/>
      <c r="D2" s="1022"/>
      <c r="E2" s="1020" t="s">
        <v>51</v>
      </c>
      <c r="F2" s="1021"/>
      <c r="G2" s="1022"/>
      <c r="H2" s="1031" t="s">
        <v>22</v>
      </c>
      <c r="I2" s="1021"/>
      <c r="J2" s="1022"/>
      <c r="K2" s="16"/>
      <c r="L2" s="18"/>
      <c r="M2" s="18"/>
    </row>
    <row r="3" spans="1:13" ht="14.25" x14ac:dyDescent="0.2">
      <c r="A3" s="1029"/>
      <c r="B3" s="1032" t="s">
        <v>19</v>
      </c>
      <c r="C3" s="1033" t="s">
        <v>23</v>
      </c>
      <c r="D3" s="1018" t="s">
        <v>413</v>
      </c>
      <c r="E3" s="1023" t="s">
        <v>19</v>
      </c>
      <c r="F3" s="1025" t="s">
        <v>23</v>
      </c>
      <c r="G3" s="1027" t="s">
        <v>413</v>
      </c>
      <c r="H3" s="1034" t="s">
        <v>19</v>
      </c>
      <c r="I3" s="1033" t="s">
        <v>23</v>
      </c>
      <c r="J3" s="1018" t="s">
        <v>413</v>
      </c>
      <c r="K3" s="17"/>
      <c r="L3" s="17"/>
      <c r="M3" s="17"/>
    </row>
    <row r="4" spans="1:13" ht="50.25" customHeight="1" thickBot="1" x14ac:dyDescent="0.25">
      <c r="A4" s="1030"/>
      <c r="B4" s="1024"/>
      <c r="C4" s="1026"/>
      <c r="D4" s="1019"/>
      <c r="E4" s="1024"/>
      <c r="F4" s="1026"/>
      <c r="G4" s="1019"/>
      <c r="H4" s="1035"/>
      <c r="I4" s="1026"/>
      <c r="J4" s="1019"/>
      <c r="K4" s="17"/>
      <c r="L4" s="17"/>
      <c r="M4" s="17"/>
    </row>
    <row r="5" spans="1:13" ht="16.5" hidden="1" x14ac:dyDescent="0.25">
      <c r="A5" s="605" t="s">
        <v>9</v>
      </c>
      <c r="B5" s="290">
        <v>2679.4</v>
      </c>
      <c r="C5" s="291">
        <v>101.1</v>
      </c>
      <c r="D5" s="292">
        <v>101.1</v>
      </c>
      <c r="E5" s="290">
        <v>1662.34</v>
      </c>
      <c r="F5" s="293">
        <f>E5/1645.8*100</f>
        <v>101.00498237938996</v>
      </c>
      <c r="G5" s="294">
        <f t="shared" ref="G5:G10" si="0">E5/1645.8*100</f>
        <v>101.00498237938996</v>
      </c>
      <c r="H5" s="290">
        <v>1506.8</v>
      </c>
      <c r="I5" s="291">
        <v>102.2</v>
      </c>
      <c r="J5" s="292">
        <v>102.2</v>
      </c>
      <c r="K5" s="17"/>
      <c r="L5" s="17"/>
      <c r="M5" s="17"/>
    </row>
    <row r="6" spans="1:13" ht="16.5" hidden="1" x14ac:dyDescent="0.25">
      <c r="A6" s="606" t="s">
        <v>10</v>
      </c>
      <c r="B6" s="295">
        <v>2703.1</v>
      </c>
      <c r="C6" s="296">
        <v>100.9</v>
      </c>
      <c r="D6" s="297">
        <v>102</v>
      </c>
      <c r="E6" s="295">
        <v>1671.55</v>
      </c>
      <c r="F6" s="298">
        <f t="shared" ref="F6:F11" si="1">E6/E5*100</f>
        <v>100.55403828338368</v>
      </c>
      <c r="G6" s="299">
        <f t="shared" si="0"/>
        <v>101.56458864989671</v>
      </c>
      <c r="H6" s="295">
        <v>1524.3</v>
      </c>
      <c r="I6" s="296">
        <v>101.2</v>
      </c>
      <c r="J6" s="297">
        <v>103.4</v>
      </c>
      <c r="K6" s="17"/>
      <c r="L6" s="17"/>
      <c r="M6" s="17"/>
    </row>
    <row r="7" spans="1:13" ht="16.5" hidden="1" x14ac:dyDescent="0.25">
      <c r="A7" s="606" t="s">
        <v>11</v>
      </c>
      <c r="B7" s="295">
        <v>2800.3</v>
      </c>
      <c r="C7" s="296">
        <v>103.6</v>
      </c>
      <c r="D7" s="297">
        <v>105.6</v>
      </c>
      <c r="E7" s="295">
        <v>1684.83</v>
      </c>
      <c r="F7" s="298">
        <f t="shared" si="1"/>
        <v>100.79447219646435</v>
      </c>
      <c r="G7" s="299">
        <f t="shared" si="0"/>
        <v>102.37149106817354</v>
      </c>
      <c r="H7" s="295">
        <v>1542.5</v>
      </c>
      <c r="I7" s="296">
        <v>101.2</v>
      </c>
      <c r="J7" s="297">
        <v>104.7</v>
      </c>
      <c r="K7" s="17"/>
      <c r="L7" s="17"/>
      <c r="M7" s="17"/>
    </row>
    <row r="8" spans="1:13" ht="16.5" hidden="1" x14ac:dyDescent="0.25">
      <c r="A8" s="606" t="s">
        <v>12</v>
      </c>
      <c r="B8" s="295">
        <v>2903.6</v>
      </c>
      <c r="C8" s="296">
        <v>103.7</v>
      </c>
      <c r="D8" s="297">
        <v>109.5</v>
      </c>
      <c r="E8" s="295">
        <v>1703.7</v>
      </c>
      <c r="F8" s="298">
        <f t="shared" si="1"/>
        <v>101.11999430209578</v>
      </c>
      <c r="G8" s="299">
        <f t="shared" si="0"/>
        <v>103.51804593510757</v>
      </c>
      <c r="H8" s="295">
        <v>1555.4</v>
      </c>
      <c r="I8" s="296">
        <v>100.8</v>
      </c>
      <c r="J8" s="297">
        <v>105.5</v>
      </c>
      <c r="K8" s="17"/>
      <c r="L8" s="16"/>
      <c r="M8" s="16"/>
    </row>
    <row r="9" spans="1:13" ht="16.5" hidden="1" x14ac:dyDescent="0.25">
      <c r="A9" s="606" t="s">
        <v>13</v>
      </c>
      <c r="B9" s="295">
        <v>2944.1</v>
      </c>
      <c r="C9" s="296">
        <v>101.4</v>
      </c>
      <c r="D9" s="297">
        <v>111.1</v>
      </c>
      <c r="E9" s="295">
        <v>1752.4</v>
      </c>
      <c r="F9" s="298">
        <f t="shared" si="1"/>
        <v>102.85848447496626</v>
      </c>
      <c r="G9" s="299">
        <f t="shared" si="0"/>
        <v>106.47709320695104</v>
      </c>
      <c r="H9" s="295">
        <v>1589.8</v>
      </c>
      <c r="I9" s="296">
        <v>102.2</v>
      </c>
      <c r="J9" s="297">
        <v>107.9</v>
      </c>
      <c r="K9" s="11"/>
      <c r="L9" s="11"/>
      <c r="M9" s="11"/>
    </row>
    <row r="10" spans="1:13" ht="16.5" hidden="1" x14ac:dyDescent="0.25">
      <c r="A10" s="606" t="s">
        <v>14</v>
      </c>
      <c r="B10" s="295">
        <v>2989.1</v>
      </c>
      <c r="C10" s="296">
        <v>101.5</v>
      </c>
      <c r="D10" s="297">
        <v>112.8</v>
      </c>
      <c r="E10" s="295">
        <v>1769.4</v>
      </c>
      <c r="F10" s="298">
        <f t="shared" si="1"/>
        <v>100.97009815110705</v>
      </c>
      <c r="G10" s="299">
        <f t="shared" si="0"/>
        <v>107.5100255195042</v>
      </c>
      <c r="H10" s="295">
        <v>1666.3</v>
      </c>
      <c r="I10" s="296">
        <v>102.2</v>
      </c>
      <c r="J10" s="297">
        <v>113.1</v>
      </c>
      <c r="K10" s="11"/>
      <c r="L10" s="11"/>
      <c r="M10" s="11"/>
    </row>
    <row r="11" spans="1:13" ht="16.5" hidden="1" x14ac:dyDescent="0.25">
      <c r="A11" s="606" t="s">
        <v>69</v>
      </c>
      <c r="B11" s="295">
        <v>2970.1</v>
      </c>
      <c r="C11" s="296">
        <v>99.4</v>
      </c>
      <c r="D11" s="297">
        <v>112</v>
      </c>
      <c r="E11" s="295">
        <v>1775.6</v>
      </c>
      <c r="F11" s="298">
        <f t="shared" si="1"/>
        <v>100.35040126596586</v>
      </c>
      <c r="G11" s="299">
        <f>E11/1645.8*100</f>
        <v>107.88674200996475</v>
      </c>
      <c r="H11" s="295">
        <v>1726.5</v>
      </c>
      <c r="I11" s="298">
        <f t="shared" ref="I11:I17" si="2">H11/H10*100</f>
        <v>103.61279481485927</v>
      </c>
      <c r="J11" s="299">
        <f>H11/1473.8*100</f>
        <v>117.14615280227983</v>
      </c>
      <c r="K11" s="11"/>
      <c r="L11" s="11"/>
      <c r="M11" s="11"/>
    </row>
    <row r="12" spans="1:13" ht="16.5" hidden="1" x14ac:dyDescent="0.25">
      <c r="A12" s="606" t="s">
        <v>74</v>
      </c>
      <c r="B12" s="295">
        <v>2889.4</v>
      </c>
      <c r="C12" s="298">
        <f t="shared" ref="C12:C17" si="3">B12/B11*100</f>
        <v>97.282919767011222</v>
      </c>
      <c r="D12" s="300">
        <f>B12/2650.25*100</f>
        <v>109.0236770116027</v>
      </c>
      <c r="E12" s="295">
        <v>1783.1</v>
      </c>
      <c r="F12" s="298">
        <f t="shared" ref="F12:F17" si="4">E12/E11*100</f>
        <v>100.42239243072764</v>
      </c>
      <c r="G12" s="299">
        <f>E12/1645.8*100</f>
        <v>108.3424474419735</v>
      </c>
      <c r="H12" s="295">
        <v>1656.9</v>
      </c>
      <c r="I12" s="298">
        <f t="shared" si="2"/>
        <v>95.968722849695922</v>
      </c>
      <c r="J12" s="299">
        <f>H12/1473.8*100</f>
        <v>112.42366671190123</v>
      </c>
      <c r="K12" s="11"/>
      <c r="L12" s="11"/>
      <c r="M12" s="11"/>
    </row>
    <row r="13" spans="1:13" ht="16.5" hidden="1" x14ac:dyDescent="0.25">
      <c r="A13" s="301" t="s">
        <v>80</v>
      </c>
      <c r="B13" s="302">
        <v>2726.8</v>
      </c>
      <c r="C13" s="303">
        <f t="shared" si="3"/>
        <v>94.372534090122514</v>
      </c>
      <c r="D13" s="304">
        <f>B13/2650.25*100</f>
        <v>102.88840675407982</v>
      </c>
      <c r="E13" s="302">
        <v>1718.9</v>
      </c>
      <c r="F13" s="303">
        <f t="shared" si="4"/>
        <v>96.399528910324733</v>
      </c>
      <c r="G13" s="305">
        <f>E13/1645.8*100</f>
        <v>104.44160894397862</v>
      </c>
      <c r="H13" s="302">
        <v>1640.4</v>
      </c>
      <c r="I13" s="303">
        <f t="shared" si="2"/>
        <v>99.004164403403948</v>
      </c>
      <c r="J13" s="305">
        <f>H13/1473.8*100</f>
        <v>111.30411181978559</v>
      </c>
      <c r="K13" s="11"/>
      <c r="L13" s="11"/>
      <c r="M13" s="11"/>
    </row>
    <row r="14" spans="1:13" ht="16.5" hidden="1" x14ac:dyDescent="0.25">
      <c r="A14" s="301" t="s">
        <v>81</v>
      </c>
      <c r="B14" s="302">
        <v>2842.3</v>
      </c>
      <c r="C14" s="303">
        <f t="shared" si="3"/>
        <v>104.23573419392696</v>
      </c>
      <c r="D14" s="304">
        <f>B14/2650.25*100</f>
        <v>107.24648618054901</v>
      </c>
      <c r="E14" s="302">
        <v>1788.9</v>
      </c>
      <c r="F14" s="303">
        <f t="shared" si="4"/>
        <v>104.07237186572809</v>
      </c>
      <c r="G14" s="305">
        <f>E14/1645.8*100</f>
        <v>108.69485964272695</v>
      </c>
      <c r="H14" s="302">
        <v>1706.3</v>
      </c>
      <c r="I14" s="303">
        <f t="shared" si="2"/>
        <v>104.01731285052425</v>
      </c>
      <c r="J14" s="305">
        <f>H14/1473.8*100</f>
        <v>115.77554620708372</v>
      </c>
      <c r="K14" s="11"/>
      <c r="L14" s="11"/>
      <c r="M14" s="11"/>
    </row>
    <row r="15" spans="1:13" ht="17.25" hidden="1" thickBot="1" x14ac:dyDescent="0.3">
      <c r="A15" s="301" t="s">
        <v>85</v>
      </c>
      <c r="B15" s="302">
        <v>2955.4</v>
      </c>
      <c r="C15" s="303">
        <f t="shared" si="3"/>
        <v>103.97917179748795</v>
      </c>
      <c r="D15" s="304">
        <f>B15/2650.25*100</f>
        <v>111.51400811244223</v>
      </c>
      <c r="E15" s="302">
        <v>1847.5</v>
      </c>
      <c r="F15" s="303">
        <f t="shared" si="4"/>
        <v>103.27575605120465</v>
      </c>
      <c r="G15" s="305">
        <f>E15/1645.8*100</f>
        <v>112.25543808482198</v>
      </c>
      <c r="H15" s="302">
        <v>1754.5</v>
      </c>
      <c r="I15" s="303">
        <f t="shared" si="2"/>
        <v>102.82482564613491</v>
      </c>
      <c r="J15" s="305">
        <f>H15/1473.8*100</f>
        <v>119.04600352829422</v>
      </c>
      <c r="K15" s="11"/>
      <c r="L15" s="11"/>
      <c r="M15" s="11"/>
    </row>
    <row r="16" spans="1:13" ht="16.5" hidden="1" x14ac:dyDescent="0.25">
      <c r="A16" s="306" t="s">
        <v>87</v>
      </c>
      <c r="B16" s="290">
        <v>3026.4</v>
      </c>
      <c r="C16" s="293">
        <f t="shared" si="3"/>
        <v>102.40238208025987</v>
      </c>
      <c r="D16" s="307">
        <f>B16/B16*100</f>
        <v>100</v>
      </c>
      <c r="E16" s="308">
        <v>1922.04</v>
      </c>
      <c r="F16" s="293">
        <f t="shared" si="4"/>
        <v>104.03464140730716</v>
      </c>
      <c r="G16" s="294">
        <f>E16/E16*100</f>
        <v>100</v>
      </c>
      <c r="H16" s="308">
        <v>1802</v>
      </c>
      <c r="I16" s="293">
        <f t="shared" si="2"/>
        <v>102.70732402393845</v>
      </c>
      <c r="J16" s="294">
        <f>H16/H16*100</f>
        <v>100</v>
      </c>
      <c r="K16" s="11"/>
      <c r="L16" s="11"/>
      <c r="M16" s="11"/>
    </row>
    <row r="17" spans="1:13" ht="16.5" hidden="1" x14ac:dyDescent="0.25">
      <c r="A17" s="309" t="s">
        <v>9</v>
      </c>
      <c r="B17" s="310">
        <v>3049.23</v>
      </c>
      <c r="C17" s="303">
        <f t="shared" si="3"/>
        <v>100.75436161776368</v>
      </c>
      <c r="D17" s="304">
        <f>B17/B16*100</f>
        <v>100.75436161776368</v>
      </c>
      <c r="E17" s="310">
        <v>2038.6</v>
      </c>
      <c r="F17" s="303">
        <f t="shared" si="4"/>
        <v>106.06438991904434</v>
      </c>
      <c r="G17" s="305">
        <f>E17/1922*100</f>
        <v>106.06659729448491</v>
      </c>
      <c r="H17" s="310">
        <v>1880</v>
      </c>
      <c r="I17" s="303">
        <f t="shared" si="2"/>
        <v>104.32852386237515</v>
      </c>
      <c r="J17" s="305">
        <f>H17/1802*100</f>
        <v>104.32852386237515</v>
      </c>
      <c r="K17" s="11"/>
      <c r="L17" s="11"/>
      <c r="M17" s="11"/>
    </row>
    <row r="18" spans="1:13" ht="16.5" hidden="1" x14ac:dyDescent="0.25">
      <c r="A18" s="309" t="s">
        <v>10</v>
      </c>
      <c r="B18" s="310">
        <v>3222.24</v>
      </c>
      <c r="C18" s="303">
        <f t="shared" ref="C18:C23" si="5">B18/B17*100</f>
        <v>105.67389144144586</v>
      </c>
      <c r="D18" s="304">
        <f>B18/B16*100</f>
        <v>106.4710547184774</v>
      </c>
      <c r="E18" s="310">
        <v>2109.6</v>
      </c>
      <c r="F18" s="303">
        <f t="shared" ref="F18:F23" si="6">E18/E17*100</f>
        <v>103.48278230157952</v>
      </c>
      <c r="G18" s="305">
        <f>E18/E16*100</f>
        <v>109.75838171942311</v>
      </c>
      <c r="H18" s="310">
        <v>1941</v>
      </c>
      <c r="I18" s="303">
        <f t="shared" ref="I18:I23" si="7">H18/H17*100</f>
        <v>103.24468085106382</v>
      </c>
      <c r="J18" s="305">
        <f>H18/H16*100</f>
        <v>107.71365149833518</v>
      </c>
      <c r="K18" s="11"/>
      <c r="L18" s="11"/>
      <c r="M18" s="11"/>
    </row>
    <row r="19" spans="1:13" ht="16.5" hidden="1" x14ac:dyDescent="0.25">
      <c r="A19" s="309" t="s">
        <v>11</v>
      </c>
      <c r="B19" s="310">
        <v>3317.51</v>
      </c>
      <c r="C19" s="303">
        <f t="shared" si="5"/>
        <v>102.95663885992354</v>
      </c>
      <c r="D19" s="304">
        <f>B19/B16*100</f>
        <v>109.61901929685436</v>
      </c>
      <c r="E19" s="310">
        <v>2179.4</v>
      </c>
      <c r="F19" s="303">
        <f t="shared" si="6"/>
        <v>103.3086841107319</v>
      </c>
      <c r="G19" s="305">
        <f>E19/E16*100</f>
        <v>113.38993985557013</v>
      </c>
      <c r="H19" s="310">
        <v>1993.5</v>
      </c>
      <c r="I19" s="303">
        <f t="shared" si="7"/>
        <v>102.7047913446677</v>
      </c>
      <c r="J19" s="305">
        <f>H19/H16*100</f>
        <v>110.62708102108768</v>
      </c>
      <c r="K19" s="11"/>
      <c r="L19" s="11"/>
      <c r="M19" s="11"/>
    </row>
    <row r="20" spans="1:13" ht="16.5" hidden="1" x14ac:dyDescent="0.25">
      <c r="A20" s="311" t="s">
        <v>12</v>
      </c>
      <c r="B20" s="310">
        <v>3437.04</v>
      </c>
      <c r="C20" s="303">
        <f t="shared" si="5"/>
        <v>103.60300345741234</v>
      </c>
      <c r="D20" s="304">
        <f>B20/B16*100</f>
        <v>113.56859635210151</v>
      </c>
      <c r="E20" s="310">
        <v>2274.83</v>
      </c>
      <c r="F20" s="303">
        <f t="shared" si="6"/>
        <v>104.37872809030007</v>
      </c>
      <c r="G20" s="305">
        <f>E20/E16*100</f>
        <v>118.35497700360034</v>
      </c>
      <c r="H20" s="302">
        <v>2070.3000000000002</v>
      </c>
      <c r="I20" s="303">
        <f t="shared" si="7"/>
        <v>103.85252069224981</v>
      </c>
      <c r="J20" s="305">
        <f>H20/H16*100</f>
        <v>114.88901220865706</v>
      </c>
      <c r="K20" s="11"/>
      <c r="L20" s="11"/>
      <c r="M20" s="11"/>
    </row>
    <row r="21" spans="1:13" ht="16.5" hidden="1" x14ac:dyDescent="0.25">
      <c r="A21" s="312" t="s">
        <v>13</v>
      </c>
      <c r="B21" s="313">
        <v>3674.67</v>
      </c>
      <c r="C21" s="298">
        <f t="shared" si="5"/>
        <v>106.91379791913972</v>
      </c>
      <c r="D21" s="300">
        <f>B21/B16*100</f>
        <v>121.42049960348929</v>
      </c>
      <c r="E21" s="313">
        <v>2357.1</v>
      </c>
      <c r="F21" s="298">
        <f t="shared" si="6"/>
        <v>103.61653398275914</v>
      </c>
      <c r="G21" s="299">
        <f>E21/E16*100</f>
        <v>122.63532496722232</v>
      </c>
      <c r="H21" s="295">
        <v>2155.1999999999998</v>
      </c>
      <c r="I21" s="298">
        <f t="shared" si="7"/>
        <v>104.10085494855817</v>
      </c>
      <c r="J21" s="299">
        <f>H21/H16*100</f>
        <v>119.60044395116536</v>
      </c>
      <c r="K21" s="11"/>
      <c r="L21" s="11"/>
      <c r="M21" s="11"/>
    </row>
    <row r="22" spans="1:13" ht="16.5" hidden="1" x14ac:dyDescent="0.25">
      <c r="A22" s="311" t="s">
        <v>14</v>
      </c>
      <c r="B22" s="310">
        <v>3705.87</v>
      </c>
      <c r="C22" s="303">
        <f t="shared" si="5"/>
        <v>100.84905583358506</v>
      </c>
      <c r="D22" s="304">
        <f>B22/B16*100</f>
        <v>122.45142743854083</v>
      </c>
      <c r="E22" s="310">
        <v>2355.83</v>
      </c>
      <c r="F22" s="303">
        <f t="shared" si="6"/>
        <v>99.946120232489079</v>
      </c>
      <c r="G22" s="305">
        <f>E22/E16*100</f>
        <v>122.56924933924371</v>
      </c>
      <c r="H22" s="302">
        <v>2173.9</v>
      </c>
      <c r="I22" s="303">
        <f t="shared" si="7"/>
        <v>100.86766889383819</v>
      </c>
      <c r="J22" s="305">
        <f>H22/H16*100</f>
        <v>120.63817980022198</v>
      </c>
      <c r="K22" s="11"/>
      <c r="L22" s="11"/>
      <c r="M22" s="11"/>
    </row>
    <row r="23" spans="1:13" ht="16.5" hidden="1" x14ac:dyDescent="0.25">
      <c r="A23" s="311" t="s">
        <v>69</v>
      </c>
      <c r="B23" s="310">
        <v>3734.85</v>
      </c>
      <c r="C23" s="303">
        <f t="shared" si="5"/>
        <v>100.78200260667536</v>
      </c>
      <c r="D23" s="304">
        <f>B23/B16*100</f>
        <v>123.40900079302139</v>
      </c>
      <c r="E23" s="310">
        <v>2382.3000000000002</v>
      </c>
      <c r="F23" s="303">
        <f t="shared" si="6"/>
        <v>101.12359550561798</v>
      </c>
      <c r="G23" s="305">
        <f>E23/E16*100</f>
        <v>123.94643191608917</v>
      </c>
      <c r="H23" s="302">
        <v>2147.4</v>
      </c>
      <c r="I23" s="303">
        <f t="shared" si="7"/>
        <v>98.780992685956122</v>
      </c>
      <c r="J23" s="305">
        <f>H23/H16*100</f>
        <v>119.16759156492786</v>
      </c>
      <c r="K23" s="11"/>
      <c r="L23" s="11"/>
      <c r="M23" s="11"/>
    </row>
    <row r="24" spans="1:13" ht="16.5" hidden="1" x14ac:dyDescent="0.25">
      <c r="A24" s="311" t="s">
        <v>74</v>
      </c>
      <c r="B24" s="313">
        <v>3311.01</v>
      </c>
      <c r="C24" s="298">
        <f t="shared" ref="C24:C31" si="8">B24/B23*100</f>
        <v>88.651753082453126</v>
      </c>
      <c r="D24" s="300">
        <f>B24/B16*100</f>
        <v>109.40424266455196</v>
      </c>
      <c r="E24" s="313">
        <v>2262.54</v>
      </c>
      <c r="F24" s="298">
        <f t="shared" ref="F24:F34" si="9">E24/E23*100</f>
        <v>94.972925324266456</v>
      </c>
      <c r="G24" s="299">
        <f>E24/E16*100</f>
        <v>117.71555222576013</v>
      </c>
      <c r="H24" s="295">
        <v>2068.1</v>
      </c>
      <c r="I24" s="298">
        <f t="shared" ref="I24:I31" si="10">H24/H23*100</f>
        <v>96.307162149576214</v>
      </c>
      <c r="J24" s="299">
        <f>H24/H16*100</f>
        <v>114.76692563817979</v>
      </c>
      <c r="K24" s="11"/>
      <c r="L24" s="11"/>
      <c r="M24" s="11"/>
    </row>
    <row r="25" spans="1:13" ht="16.5" hidden="1" x14ac:dyDescent="0.25">
      <c r="A25" s="311" t="s">
        <v>80</v>
      </c>
      <c r="B25" s="310">
        <v>3270.26</v>
      </c>
      <c r="C25" s="303">
        <f t="shared" si="8"/>
        <v>98.769257718943777</v>
      </c>
      <c r="D25" s="304">
        <f>B25/B16*100</f>
        <v>108.05775839280993</v>
      </c>
      <c r="E25" s="310">
        <v>2196.8000000000002</v>
      </c>
      <c r="F25" s="303">
        <f t="shared" si="9"/>
        <v>97.094416010324693</v>
      </c>
      <c r="G25" s="305">
        <f>E25/E16*100</f>
        <v>114.29522798693057</v>
      </c>
      <c r="H25" s="302">
        <v>2037.8</v>
      </c>
      <c r="I25" s="303">
        <f t="shared" si="10"/>
        <v>98.534887094434509</v>
      </c>
      <c r="J25" s="305">
        <f>H25/H16*100</f>
        <v>113.08546059933407</v>
      </c>
      <c r="K25" s="11"/>
      <c r="L25" s="11"/>
      <c r="M25" s="11"/>
    </row>
    <row r="26" spans="1:13" ht="16.5" hidden="1" x14ac:dyDescent="0.25">
      <c r="A26" s="311" t="s">
        <v>81</v>
      </c>
      <c r="B26" s="310">
        <v>3404.45</v>
      </c>
      <c r="C26" s="303">
        <f t="shared" si="8"/>
        <v>104.10334346504557</v>
      </c>
      <c r="D26" s="304">
        <f>B26/B16*100</f>
        <v>112.49173936029607</v>
      </c>
      <c r="E26" s="310">
        <v>2201.81</v>
      </c>
      <c r="F26" s="303">
        <f t="shared" si="9"/>
        <v>100.22805899490166</v>
      </c>
      <c r="G26" s="305">
        <f>E26/E16*100</f>
        <v>114.55588853509812</v>
      </c>
      <c r="H26" s="302">
        <v>2066.8000000000002</v>
      </c>
      <c r="I26" s="303">
        <f t="shared" si="10"/>
        <v>101.42310334674652</v>
      </c>
      <c r="J26" s="305">
        <f>H26/H16*100</f>
        <v>114.69478357380689</v>
      </c>
      <c r="K26" s="11"/>
      <c r="L26" s="11"/>
      <c r="M26" s="11"/>
    </row>
    <row r="27" spans="1:13" ht="17.25" hidden="1" thickBot="1" x14ac:dyDescent="0.3">
      <c r="A27" s="311" t="s">
        <v>85</v>
      </c>
      <c r="B27" s="310">
        <v>3476.63</v>
      </c>
      <c r="C27" s="303">
        <f>B27/B26*100</f>
        <v>102.12016625299241</v>
      </c>
      <c r="D27" s="304">
        <f>B27/B16*100</f>
        <v>114.87675125561722</v>
      </c>
      <c r="E27" s="310">
        <v>2225.09</v>
      </c>
      <c r="F27" s="303">
        <f>E27/E26*100</f>
        <v>101.05731193881398</v>
      </c>
      <c r="G27" s="305">
        <f>E27/E16*100</f>
        <v>115.76710162119417</v>
      </c>
      <c r="H27" s="302">
        <v>2093.5</v>
      </c>
      <c r="I27" s="303">
        <f>H27/H26*100</f>
        <v>101.2918521385717</v>
      </c>
      <c r="J27" s="305">
        <f>H27/H16*100</f>
        <v>116.1764705882353</v>
      </c>
      <c r="K27" s="11"/>
      <c r="L27" s="11"/>
      <c r="M27" s="11"/>
    </row>
    <row r="28" spans="1:13" ht="16.5" hidden="1" x14ac:dyDescent="0.25">
      <c r="A28" s="314" t="s">
        <v>95</v>
      </c>
      <c r="B28" s="308">
        <v>3437.58</v>
      </c>
      <c r="C28" s="293">
        <f>B28/B27*100</f>
        <v>98.876785852966805</v>
      </c>
      <c r="D28" s="294">
        <v>120.1</v>
      </c>
      <c r="E28" s="315">
        <v>2241.8000000000002</v>
      </c>
      <c r="F28" s="293">
        <f>E28/E27*100</f>
        <v>100.75098085920121</v>
      </c>
      <c r="G28" s="316">
        <f>E28/E16*100</f>
        <v>116.63649039562134</v>
      </c>
      <c r="H28" s="317">
        <v>2116.4</v>
      </c>
      <c r="I28" s="293">
        <f>H28/H27*100</f>
        <v>101.09386195366612</v>
      </c>
      <c r="J28" s="294">
        <f>H28/H16*100</f>
        <v>117.44728079911211</v>
      </c>
      <c r="K28" s="11"/>
      <c r="L28" s="11"/>
      <c r="M28" s="11"/>
    </row>
    <row r="29" spans="1:13" ht="16.5" hidden="1" x14ac:dyDescent="0.25">
      <c r="A29" s="318" t="s">
        <v>9</v>
      </c>
      <c r="B29" s="313">
        <v>3458.68</v>
      </c>
      <c r="C29" s="298">
        <f>B29/B28*100</f>
        <v>100.61380389692749</v>
      </c>
      <c r="D29" s="299">
        <f t="shared" ref="D29:D34" si="11">B29/B$28*100</f>
        <v>100.61380389692749</v>
      </c>
      <c r="E29" s="319">
        <v>2295.15</v>
      </c>
      <c r="F29" s="298">
        <f>E29/E28*100</f>
        <v>102.37978410206084</v>
      </c>
      <c r="G29" s="320">
        <f t="shared" ref="G29:G34" si="12">E29/E$28*100</f>
        <v>102.37978410206084</v>
      </c>
      <c r="H29" s="295">
        <v>2159.42</v>
      </c>
      <c r="I29" s="298">
        <f>H29/H28*100</f>
        <v>102.03269703269704</v>
      </c>
      <c r="J29" s="299">
        <f t="shared" ref="J29:J34" si="13">H29/H$28*100</f>
        <v>102.03269703269704</v>
      </c>
      <c r="K29" s="11"/>
      <c r="L29" s="11"/>
      <c r="M29" s="11"/>
    </row>
    <row r="30" spans="1:13" ht="16.5" hidden="1" x14ac:dyDescent="0.25">
      <c r="A30" s="318" t="s">
        <v>10</v>
      </c>
      <c r="B30" s="313">
        <v>3610.8</v>
      </c>
      <c r="C30" s="298">
        <f t="shared" si="8"/>
        <v>104.39820972162792</v>
      </c>
      <c r="D30" s="299">
        <f t="shared" si="11"/>
        <v>105.0390100012218</v>
      </c>
      <c r="E30" s="319">
        <v>2360.09</v>
      </c>
      <c r="F30" s="298">
        <f t="shared" si="9"/>
        <v>102.82944469860358</v>
      </c>
      <c r="G30" s="320">
        <f t="shared" si="12"/>
        <v>105.27656347577839</v>
      </c>
      <c r="H30" s="295">
        <v>2190.87</v>
      </c>
      <c r="I30" s="298">
        <f t="shared" si="10"/>
        <v>101.45640959146436</v>
      </c>
      <c r="J30" s="299">
        <f t="shared" si="13"/>
        <v>103.51871101871102</v>
      </c>
      <c r="K30" s="11"/>
      <c r="L30" s="11"/>
      <c r="M30" s="11"/>
    </row>
    <row r="31" spans="1:13" ht="16.5" hidden="1" x14ac:dyDescent="0.25">
      <c r="A31" s="318" t="s">
        <v>11</v>
      </c>
      <c r="B31" s="313">
        <v>3757.48</v>
      </c>
      <c r="C31" s="298">
        <f t="shared" si="8"/>
        <v>104.06225767143016</v>
      </c>
      <c r="D31" s="299">
        <f t="shared" si="11"/>
        <v>109.30596524299072</v>
      </c>
      <c r="E31" s="319">
        <v>2423.02</v>
      </c>
      <c r="F31" s="298">
        <f t="shared" si="9"/>
        <v>102.66642373807777</v>
      </c>
      <c r="G31" s="320">
        <f t="shared" si="12"/>
        <v>108.08368275492906</v>
      </c>
      <c r="H31" s="295">
        <v>2204.0500000000002</v>
      </c>
      <c r="I31" s="298">
        <f t="shared" si="10"/>
        <v>100.60158749720432</v>
      </c>
      <c r="J31" s="299">
        <f t="shared" si="13"/>
        <v>104.14146664146664</v>
      </c>
      <c r="K31" s="11"/>
      <c r="L31" s="11"/>
      <c r="M31" s="11"/>
    </row>
    <row r="32" spans="1:13" ht="16.5" hidden="1" x14ac:dyDescent="0.25">
      <c r="A32" s="318" t="s">
        <v>12</v>
      </c>
      <c r="B32" s="313">
        <v>3814.09</v>
      </c>
      <c r="C32" s="298">
        <f t="shared" ref="C32:C37" si="14">B32/B31*100</f>
        <v>101.50659484548154</v>
      </c>
      <c r="D32" s="299">
        <f t="shared" si="11"/>
        <v>110.95276328114548</v>
      </c>
      <c r="E32" s="319">
        <v>2406.36</v>
      </c>
      <c r="F32" s="298">
        <f t="shared" si="9"/>
        <v>99.312428291966228</v>
      </c>
      <c r="G32" s="320">
        <f t="shared" si="12"/>
        <v>107.34052993130521</v>
      </c>
      <c r="H32" s="295">
        <v>2212.92</v>
      </c>
      <c r="I32" s="298">
        <f t="shared" ref="I32:I37" si="15">H32/H31*100</f>
        <v>100.40244096095823</v>
      </c>
      <c r="J32" s="299">
        <f t="shared" si="13"/>
        <v>104.56057456057455</v>
      </c>
      <c r="K32" s="11"/>
      <c r="L32" s="11"/>
      <c r="M32" s="11"/>
    </row>
    <row r="33" spans="1:13" ht="16.5" hidden="1" x14ac:dyDescent="0.25">
      <c r="A33" s="321" t="s">
        <v>13</v>
      </c>
      <c r="B33" s="310">
        <v>3947.2</v>
      </c>
      <c r="C33" s="303">
        <f t="shared" si="14"/>
        <v>103.48995435346306</v>
      </c>
      <c r="D33" s="305">
        <f t="shared" si="11"/>
        <v>114.82496407356338</v>
      </c>
      <c r="E33" s="322">
        <v>2406.1</v>
      </c>
      <c r="F33" s="323">
        <f t="shared" si="9"/>
        <v>99.989195299123978</v>
      </c>
      <c r="G33" s="324">
        <f t="shared" si="12"/>
        <v>107.32893210812739</v>
      </c>
      <c r="H33" s="325">
        <v>2240.4</v>
      </c>
      <c r="I33" s="303">
        <f t="shared" si="15"/>
        <v>101.2417981671276</v>
      </c>
      <c r="J33" s="305">
        <f t="shared" si="13"/>
        <v>105.85900585900585</v>
      </c>
      <c r="K33" s="11"/>
      <c r="L33" s="11"/>
      <c r="M33" s="11"/>
    </row>
    <row r="34" spans="1:13" ht="16.5" hidden="1" x14ac:dyDescent="0.25">
      <c r="A34" s="318" t="s">
        <v>14</v>
      </c>
      <c r="B34" s="313">
        <v>3926.3</v>
      </c>
      <c r="C34" s="298">
        <f t="shared" si="14"/>
        <v>99.470510741791657</v>
      </c>
      <c r="D34" s="299">
        <f t="shared" si="11"/>
        <v>114.21697822305228</v>
      </c>
      <c r="E34" s="319">
        <v>2410.9299999999998</v>
      </c>
      <c r="F34" s="326">
        <f t="shared" si="9"/>
        <v>100.20073978637629</v>
      </c>
      <c r="G34" s="320">
        <f t="shared" si="12"/>
        <v>107.54438397716119</v>
      </c>
      <c r="H34" s="295">
        <v>2270.63</v>
      </c>
      <c r="I34" s="298">
        <f t="shared" si="15"/>
        <v>101.34931262274594</v>
      </c>
      <c r="J34" s="299">
        <f t="shared" si="13"/>
        <v>107.28737478737477</v>
      </c>
      <c r="K34" s="11"/>
      <c r="L34" s="11"/>
      <c r="M34" s="11"/>
    </row>
    <row r="35" spans="1:13" ht="16.5" hidden="1" x14ac:dyDescent="0.25">
      <c r="A35" s="318" t="s">
        <v>69</v>
      </c>
      <c r="B35" s="313">
        <v>3709.52</v>
      </c>
      <c r="C35" s="298">
        <f t="shared" si="14"/>
        <v>94.478771362351324</v>
      </c>
      <c r="D35" s="299">
        <f>B35/B$28*100</f>
        <v>107.91079771234415</v>
      </c>
      <c r="E35" s="319">
        <v>2423.37</v>
      </c>
      <c r="F35" s="298">
        <f t="shared" ref="F35:F40" si="16">E35/E34*100</f>
        <v>100.51598345866533</v>
      </c>
      <c r="G35" s="320">
        <f>E35/E$28*100</f>
        <v>108.09929520920687</v>
      </c>
      <c r="H35" s="327">
        <v>2305.1999999999998</v>
      </c>
      <c r="I35" s="298">
        <f t="shared" si="15"/>
        <v>101.52248494911103</v>
      </c>
      <c r="J35" s="299">
        <f>H35/H$28*100</f>
        <v>108.92080892080891</v>
      </c>
      <c r="K35" s="11"/>
      <c r="L35" s="11"/>
      <c r="M35" s="11"/>
    </row>
    <row r="36" spans="1:13" ht="16.5" hidden="1" x14ac:dyDescent="0.25">
      <c r="A36" s="318" t="s">
        <v>74</v>
      </c>
      <c r="B36" s="313">
        <v>3718.28</v>
      </c>
      <c r="C36" s="298">
        <f t="shared" si="14"/>
        <v>100.23614915137269</v>
      </c>
      <c r="D36" s="299">
        <f>B36/B$28*100</f>
        <v>108.16562814538135</v>
      </c>
      <c r="E36" s="319">
        <v>2428.86</v>
      </c>
      <c r="F36" s="298">
        <f t="shared" si="16"/>
        <v>100.22654402753193</v>
      </c>
      <c r="G36" s="320">
        <f>E36/E$28*100</f>
        <v>108.34418770630742</v>
      </c>
      <c r="H36" s="327">
        <v>2225.67</v>
      </c>
      <c r="I36" s="298">
        <f t="shared" si="15"/>
        <v>96.549973971889642</v>
      </c>
      <c r="J36" s="299">
        <f>H36/H$28*100</f>
        <v>105.16301266301267</v>
      </c>
      <c r="K36" s="11"/>
      <c r="L36" s="11"/>
      <c r="M36" s="11"/>
    </row>
    <row r="37" spans="1:13" ht="16.5" hidden="1" x14ac:dyDescent="0.25">
      <c r="A37" s="328" t="s">
        <v>80</v>
      </c>
      <c r="B37" s="313">
        <v>3475.35</v>
      </c>
      <c r="C37" s="298">
        <f t="shared" si="14"/>
        <v>93.466602837871278</v>
      </c>
      <c r="D37" s="299">
        <f>B37/B$28*100</f>
        <v>101.09873806573229</v>
      </c>
      <c r="E37" s="319">
        <v>2313.62</v>
      </c>
      <c r="F37" s="298">
        <f t="shared" si="16"/>
        <v>95.25538730103834</v>
      </c>
      <c r="G37" s="299">
        <f>E37/E$28*100</f>
        <v>103.20367561780711</v>
      </c>
      <c r="H37" s="313">
        <v>2139.96</v>
      </c>
      <c r="I37" s="298">
        <f t="shared" si="15"/>
        <v>96.149024788041345</v>
      </c>
      <c r="J37" s="299">
        <f>H37/H$28*100</f>
        <v>101.11321111321112</v>
      </c>
      <c r="K37" s="11"/>
      <c r="L37" s="11"/>
      <c r="M37" s="11"/>
    </row>
    <row r="38" spans="1:13" ht="16.5" hidden="1" x14ac:dyDescent="0.25">
      <c r="A38" s="328" t="s">
        <v>81</v>
      </c>
      <c r="B38" s="313">
        <v>3484.3</v>
      </c>
      <c r="C38" s="298">
        <f t="shared" ref="C38:C43" si="17">B38/B37*100</f>
        <v>100.25752801876071</v>
      </c>
      <c r="D38" s="299">
        <f>B38/B$28*100</f>
        <v>101.35909564286504</v>
      </c>
      <c r="E38" s="319">
        <v>2259.6999999999998</v>
      </c>
      <c r="F38" s="298">
        <f t="shared" si="16"/>
        <v>97.669453064893972</v>
      </c>
      <c r="G38" s="299">
        <f>E38/E$28*100</f>
        <v>100.79846551877954</v>
      </c>
      <c r="H38" s="313">
        <v>2101.3000000000002</v>
      </c>
      <c r="I38" s="298">
        <f t="shared" ref="I38:I43" si="18">H38/H37*100</f>
        <v>98.193424176152831</v>
      </c>
      <c r="J38" s="299">
        <f>H38/H$28*100</f>
        <v>99.286524286524298</v>
      </c>
      <c r="K38" s="11"/>
      <c r="L38" s="11"/>
      <c r="M38" s="11"/>
    </row>
    <row r="39" spans="1:13" ht="17.25" hidden="1" thickBot="1" x14ac:dyDescent="0.3">
      <c r="A39" s="329" t="s">
        <v>85</v>
      </c>
      <c r="B39" s="330">
        <v>3509.28</v>
      </c>
      <c r="C39" s="331">
        <f t="shared" si="17"/>
        <v>100.71693022988835</v>
      </c>
      <c r="D39" s="332">
        <f>B39/B$28*100</f>
        <v>102.0857696402702</v>
      </c>
      <c r="E39" s="333">
        <v>2268.39</v>
      </c>
      <c r="F39" s="331">
        <f t="shared" si="16"/>
        <v>100.38456432269771</v>
      </c>
      <c r="G39" s="332">
        <f>E39/E$28*100</f>
        <v>101.1861004549915</v>
      </c>
      <c r="H39" s="330">
        <v>2107.6999999999998</v>
      </c>
      <c r="I39" s="331">
        <f t="shared" si="18"/>
        <v>100.30457335934895</v>
      </c>
      <c r="J39" s="332">
        <f>H39/H$28*100</f>
        <v>99.58892458892457</v>
      </c>
      <c r="K39" s="11"/>
      <c r="L39" s="11"/>
      <c r="M39" s="11"/>
    </row>
    <row r="40" spans="1:13" ht="16.5" hidden="1" x14ac:dyDescent="0.2">
      <c r="A40" s="314" t="s">
        <v>106</v>
      </c>
      <c r="B40" s="334">
        <v>3484.4</v>
      </c>
      <c r="C40" s="335">
        <f t="shared" si="17"/>
        <v>99.291022659918838</v>
      </c>
      <c r="D40" s="336">
        <f t="shared" ref="D40:D45" si="19">B40/B$40*100</f>
        <v>100</v>
      </c>
      <c r="E40" s="337">
        <v>2298.23</v>
      </c>
      <c r="F40" s="335">
        <f t="shared" si="16"/>
        <v>101.31547044379494</v>
      </c>
      <c r="G40" s="338">
        <f t="shared" ref="G40:G45" si="20">E40/E$40*100</f>
        <v>100</v>
      </c>
      <c r="H40" s="334">
        <v>2131</v>
      </c>
      <c r="I40" s="335">
        <f t="shared" si="18"/>
        <v>101.10547041799119</v>
      </c>
      <c r="J40" s="336">
        <f t="shared" ref="J40:J45" si="21">H40/H$40*100</f>
        <v>100</v>
      </c>
      <c r="K40" s="11"/>
      <c r="L40" s="11"/>
      <c r="M40" s="11"/>
    </row>
    <row r="41" spans="1:13" ht="16.5" hidden="1" x14ac:dyDescent="0.25">
      <c r="A41" s="318" t="s">
        <v>9</v>
      </c>
      <c r="B41" s="313">
        <v>3582.03</v>
      </c>
      <c r="C41" s="298">
        <f t="shared" si="17"/>
        <v>102.80191711628974</v>
      </c>
      <c r="D41" s="339">
        <f t="shared" si="19"/>
        <v>102.80191711628974</v>
      </c>
      <c r="E41" s="319">
        <v>2348.34</v>
      </c>
      <c r="F41" s="298">
        <f t="shared" ref="F41:F46" si="22">E41/E40*100</f>
        <v>102.18037359185112</v>
      </c>
      <c r="G41" s="340">
        <f t="shared" si="20"/>
        <v>102.18037359185112</v>
      </c>
      <c r="H41" s="341">
        <v>2192.7199999999998</v>
      </c>
      <c r="I41" s="298">
        <f t="shared" si="18"/>
        <v>102.89629282027218</v>
      </c>
      <c r="J41" s="339">
        <f t="shared" si="21"/>
        <v>102.89629282027218</v>
      </c>
      <c r="K41" s="11"/>
      <c r="L41" s="11"/>
      <c r="M41" s="11"/>
    </row>
    <row r="42" spans="1:13" ht="16.5" hidden="1" x14ac:dyDescent="0.25">
      <c r="A42" s="318" t="s">
        <v>10</v>
      </c>
      <c r="B42" s="313">
        <v>3667.61</v>
      </c>
      <c r="C42" s="298">
        <f t="shared" si="17"/>
        <v>102.38914805291972</v>
      </c>
      <c r="D42" s="339">
        <f t="shared" si="19"/>
        <v>105.25800711743771</v>
      </c>
      <c r="E42" s="319">
        <v>2397.3200000000002</v>
      </c>
      <c r="F42" s="298">
        <f t="shared" si="22"/>
        <v>102.08572864236014</v>
      </c>
      <c r="G42" s="340">
        <f t="shared" si="20"/>
        <v>104.31157891072695</v>
      </c>
      <c r="H42" s="341">
        <v>2239.67</v>
      </c>
      <c r="I42" s="298">
        <f t="shared" si="18"/>
        <v>102.14117625597432</v>
      </c>
      <c r="J42" s="339">
        <f t="shared" si="21"/>
        <v>105.09948381041765</v>
      </c>
      <c r="K42" s="11"/>
      <c r="L42" s="11"/>
      <c r="M42" s="11"/>
    </row>
    <row r="43" spans="1:13" ht="16.5" hidden="1" x14ac:dyDescent="0.25">
      <c r="A43" s="318" t="s">
        <v>11</v>
      </c>
      <c r="B43" s="313">
        <v>3761.96</v>
      </c>
      <c r="C43" s="298">
        <f t="shared" si="17"/>
        <v>102.57251997895087</v>
      </c>
      <c r="D43" s="339">
        <f t="shared" si="19"/>
        <v>107.96579037997932</v>
      </c>
      <c r="E43" s="319">
        <v>2457.02</v>
      </c>
      <c r="F43" s="298">
        <f t="shared" si="22"/>
        <v>102.49028081357514</v>
      </c>
      <c r="G43" s="340">
        <f t="shared" si="20"/>
        <v>106.9092301466781</v>
      </c>
      <c r="H43" s="341">
        <v>2272.67</v>
      </c>
      <c r="I43" s="298">
        <f t="shared" si="18"/>
        <v>101.47343135372621</v>
      </c>
      <c r="J43" s="339">
        <f t="shared" si="21"/>
        <v>106.64805255748475</v>
      </c>
      <c r="K43" s="11"/>
      <c r="L43" s="11"/>
      <c r="M43" s="11"/>
    </row>
    <row r="44" spans="1:13" ht="16.5" hidden="1" x14ac:dyDescent="0.25">
      <c r="A44" s="318" t="s">
        <v>12</v>
      </c>
      <c r="B44" s="313">
        <v>3809.35</v>
      </c>
      <c r="C44" s="298">
        <f t="shared" ref="C44:C49" si="23">B44/B43*100</f>
        <v>101.2597156801242</v>
      </c>
      <c r="D44" s="339">
        <f t="shared" si="19"/>
        <v>109.32585237056594</v>
      </c>
      <c r="E44" s="319">
        <v>2470.25</v>
      </c>
      <c r="F44" s="298">
        <f t="shared" si="22"/>
        <v>100.53845715541591</v>
      </c>
      <c r="G44" s="340">
        <f t="shared" si="20"/>
        <v>107.48489054620293</v>
      </c>
      <c r="H44" s="341">
        <v>2282.61</v>
      </c>
      <c r="I44" s="298">
        <f t="shared" ref="I44:I49" si="24">H44/H43*100</f>
        <v>100.43737102174974</v>
      </c>
      <c r="J44" s="339">
        <f t="shared" si="21"/>
        <v>107.11450023463162</v>
      </c>
      <c r="K44" s="11"/>
      <c r="L44" s="11"/>
      <c r="M44" s="11"/>
    </row>
    <row r="45" spans="1:13" ht="16.5" hidden="1" x14ac:dyDescent="0.2">
      <c r="A45" s="342" t="s">
        <v>13</v>
      </c>
      <c r="B45" s="341">
        <v>3854.5</v>
      </c>
      <c r="C45" s="343">
        <f t="shared" si="23"/>
        <v>101.18524157664694</v>
      </c>
      <c r="D45" s="339">
        <f t="shared" si="19"/>
        <v>110.62162782688554</v>
      </c>
      <c r="E45" s="344">
        <v>2532.1999999999998</v>
      </c>
      <c r="F45" s="343">
        <f t="shared" si="22"/>
        <v>102.50784333569476</v>
      </c>
      <c r="G45" s="340">
        <f t="shared" si="20"/>
        <v>110.18044321064471</v>
      </c>
      <c r="H45" s="341">
        <v>2316.8000000000002</v>
      </c>
      <c r="I45" s="343">
        <f t="shared" si="24"/>
        <v>101.49784676313519</v>
      </c>
      <c r="J45" s="339">
        <f t="shared" si="21"/>
        <v>108.71891130924449</v>
      </c>
      <c r="K45" s="11"/>
      <c r="L45" s="11"/>
      <c r="M45" s="11"/>
    </row>
    <row r="46" spans="1:13" ht="16.5" hidden="1" x14ac:dyDescent="0.2">
      <c r="A46" s="342" t="s">
        <v>14</v>
      </c>
      <c r="B46" s="341">
        <v>3808.84</v>
      </c>
      <c r="C46" s="343">
        <f t="shared" si="23"/>
        <v>98.815410559086786</v>
      </c>
      <c r="D46" s="339">
        <f t="shared" ref="D46:D51" si="25">B46/B$40*100</f>
        <v>109.31121570428195</v>
      </c>
      <c r="E46" s="344">
        <v>2548.98</v>
      </c>
      <c r="F46" s="343">
        <f t="shared" si="22"/>
        <v>100.66266487639209</v>
      </c>
      <c r="G46" s="340">
        <f t="shared" ref="G46:G51" si="26">E46/E$40*100</f>
        <v>110.91057030845477</v>
      </c>
      <c r="H46" s="341">
        <v>2344.36</v>
      </c>
      <c r="I46" s="343">
        <f t="shared" si="24"/>
        <v>101.18957182320443</v>
      </c>
      <c r="J46" s="339">
        <f t="shared" ref="J46:J51" si="27">H46/H$40*100</f>
        <v>110.01220084467387</v>
      </c>
      <c r="K46" s="11"/>
      <c r="L46" s="11"/>
      <c r="M46" s="11"/>
    </row>
    <row r="47" spans="1:13" ht="16.5" hidden="1" x14ac:dyDescent="0.2">
      <c r="A47" s="345" t="s">
        <v>69</v>
      </c>
      <c r="B47" s="346">
        <v>3758.33</v>
      </c>
      <c r="C47" s="347">
        <f t="shared" si="23"/>
        <v>98.673874460465655</v>
      </c>
      <c r="D47" s="348">
        <f t="shared" si="25"/>
        <v>107.86161175525197</v>
      </c>
      <c r="E47" s="349">
        <v>2617.46</v>
      </c>
      <c r="F47" s="347">
        <f>E47/E46*100</f>
        <v>102.68656482200724</v>
      </c>
      <c r="G47" s="350">
        <f t="shared" si="26"/>
        <v>113.89025467424932</v>
      </c>
      <c r="H47" s="346">
        <v>2354.6</v>
      </c>
      <c r="I47" s="347">
        <f t="shared" si="24"/>
        <v>100.4367929840127</v>
      </c>
      <c r="J47" s="348">
        <f t="shared" si="27"/>
        <v>110.49272641952135</v>
      </c>
      <c r="K47" s="11"/>
      <c r="L47" s="11"/>
      <c r="M47" s="11"/>
    </row>
    <row r="48" spans="1:13" ht="16.5" hidden="1" x14ac:dyDescent="0.2">
      <c r="A48" s="345" t="s">
        <v>74</v>
      </c>
      <c r="B48" s="346">
        <v>3877.71</v>
      </c>
      <c r="C48" s="347">
        <f t="shared" si="23"/>
        <v>103.17641079947744</v>
      </c>
      <c r="D48" s="348">
        <f t="shared" si="25"/>
        <v>111.28773963953623</v>
      </c>
      <c r="E48" s="349">
        <v>2590.12</v>
      </c>
      <c r="F48" s="347">
        <f>E48/E47*100</f>
        <v>98.955475919402772</v>
      </c>
      <c r="G48" s="350">
        <f t="shared" si="26"/>
        <v>112.70064353872327</v>
      </c>
      <c r="H48" s="346">
        <v>2371.96</v>
      </c>
      <c r="I48" s="347">
        <f t="shared" si="24"/>
        <v>100.7372802174467</v>
      </c>
      <c r="J48" s="348">
        <f t="shared" si="27"/>
        <v>111.30736743312998</v>
      </c>
      <c r="K48" s="11"/>
      <c r="L48" s="11"/>
      <c r="M48" s="11"/>
    </row>
    <row r="49" spans="1:13" ht="16.5" hidden="1" x14ac:dyDescent="0.2">
      <c r="A49" s="345" t="s">
        <v>80</v>
      </c>
      <c r="B49" s="346">
        <v>3758.21</v>
      </c>
      <c r="C49" s="347">
        <f t="shared" si="23"/>
        <v>96.918284245082802</v>
      </c>
      <c r="D49" s="348">
        <f t="shared" si="25"/>
        <v>107.85816783377338</v>
      </c>
      <c r="E49" s="349">
        <v>2496.67</v>
      </c>
      <c r="F49" s="347">
        <f>E49/E48*100</f>
        <v>96.392059055178919</v>
      </c>
      <c r="G49" s="350">
        <f t="shared" si="26"/>
        <v>108.63447087541283</v>
      </c>
      <c r="H49" s="346">
        <v>2442.54</v>
      </c>
      <c r="I49" s="347">
        <f t="shared" si="24"/>
        <v>102.97559823943068</v>
      </c>
      <c r="J49" s="348">
        <f t="shared" si="27"/>
        <v>114.61942749882684</v>
      </c>
      <c r="K49" s="11"/>
      <c r="L49" s="11"/>
      <c r="M49" s="11"/>
    </row>
    <row r="50" spans="1:13" ht="16.5" hidden="1" x14ac:dyDescent="0.2">
      <c r="A50" s="345" t="s">
        <v>81</v>
      </c>
      <c r="B50" s="346">
        <v>3894.63</v>
      </c>
      <c r="C50" s="347">
        <f>B50/B49*100</f>
        <v>103.62991956277057</v>
      </c>
      <c r="D50" s="348">
        <f t="shared" si="25"/>
        <v>111.77333256801745</v>
      </c>
      <c r="E50" s="349">
        <v>2539.16</v>
      </c>
      <c r="F50" s="347">
        <f>E50/E49*100</f>
        <v>101.70186688669307</v>
      </c>
      <c r="G50" s="350">
        <f t="shared" si="26"/>
        <v>110.48328496277568</v>
      </c>
      <c r="H50" s="346">
        <v>2464.96</v>
      </c>
      <c r="I50" s="347">
        <f>H50/H49*100</f>
        <v>100.91789694334588</v>
      </c>
      <c r="J50" s="348">
        <f t="shared" si="27"/>
        <v>115.67151572031911</v>
      </c>
      <c r="K50" s="11"/>
      <c r="L50" s="11"/>
      <c r="M50" s="11"/>
    </row>
    <row r="51" spans="1:13" ht="16.5" hidden="1" x14ac:dyDescent="0.2">
      <c r="A51" s="345" t="s">
        <v>85</v>
      </c>
      <c r="B51" s="346">
        <v>3912.55</v>
      </c>
      <c r="C51" s="347">
        <f>B51/B50*100</f>
        <v>100.46012073033896</v>
      </c>
      <c r="D51" s="348">
        <f t="shared" si="25"/>
        <v>112.2876248421536</v>
      </c>
      <c r="E51" s="349">
        <v>2618.0300000000002</v>
      </c>
      <c r="F51" s="347">
        <f>E51/E50*100</f>
        <v>103.10614533940358</v>
      </c>
      <c r="G51" s="350">
        <f t="shared" si="26"/>
        <v>113.91505636946695</v>
      </c>
      <c r="H51" s="346">
        <v>2519.35</v>
      </c>
      <c r="I51" s="347">
        <f>H51/H50*100</f>
        <v>102.20652667791769</v>
      </c>
      <c r="J51" s="348">
        <f t="shared" si="27"/>
        <v>118.22383857343969</v>
      </c>
      <c r="K51" s="11"/>
      <c r="L51" s="11"/>
      <c r="M51" s="11"/>
    </row>
    <row r="52" spans="1:13" ht="17.25" hidden="1" thickBot="1" x14ac:dyDescent="0.25">
      <c r="A52" s="351" t="s">
        <v>157</v>
      </c>
      <c r="B52" s="352">
        <v>4663.51</v>
      </c>
      <c r="C52" s="353">
        <v>98.945726894678785</v>
      </c>
      <c r="D52" s="354">
        <v>104.97088462568681</v>
      </c>
      <c r="E52" s="352">
        <v>3171.84</v>
      </c>
      <c r="F52" s="353">
        <v>101.01755157027794</v>
      </c>
      <c r="G52" s="354">
        <v>104.26755905615349</v>
      </c>
      <c r="H52" s="352">
        <v>2871.48</v>
      </c>
      <c r="I52" s="353">
        <v>101.24213309828119</v>
      </c>
      <c r="J52" s="354">
        <v>110.06309075716574</v>
      </c>
      <c r="K52" s="11"/>
      <c r="L52" s="11"/>
      <c r="M52" s="11"/>
    </row>
    <row r="53" spans="1:13" ht="17.25" hidden="1" thickBot="1" x14ac:dyDescent="0.25">
      <c r="A53" s="1012" t="s">
        <v>159</v>
      </c>
      <c r="B53" s="1013"/>
      <c r="C53" s="1013"/>
      <c r="D53" s="1013"/>
      <c r="E53" s="1013"/>
      <c r="F53" s="1013"/>
      <c r="G53" s="1013"/>
      <c r="H53" s="1013"/>
      <c r="I53" s="1013"/>
      <c r="J53" s="1014"/>
      <c r="K53" s="11"/>
      <c r="L53" s="11"/>
      <c r="M53" s="11"/>
    </row>
    <row r="54" spans="1:13" ht="16.5" hidden="1" x14ac:dyDescent="0.2">
      <c r="A54" s="355" t="s">
        <v>9</v>
      </c>
      <c r="B54" s="356">
        <v>4636.76</v>
      </c>
      <c r="C54" s="335">
        <f>B54/B52*100</f>
        <v>99.426397713310365</v>
      </c>
      <c r="D54" s="336">
        <f>B54/B$52*100</f>
        <v>99.426397713310365</v>
      </c>
      <c r="E54" s="356">
        <v>3230.64</v>
      </c>
      <c r="F54" s="335">
        <f>E54/E52*100</f>
        <v>101.85381355932202</v>
      </c>
      <c r="G54" s="336">
        <f t="shared" ref="G54:G61" si="28">E54/E$52*100</f>
        <v>101.85381355932202</v>
      </c>
      <c r="H54" s="356">
        <v>2922.88</v>
      </c>
      <c r="I54" s="335">
        <f>H54/H52*100</f>
        <v>101.79001769122544</v>
      </c>
      <c r="J54" s="336">
        <f t="shared" ref="J54:J61" si="29">H54/H$52*100</f>
        <v>101.79001769122544</v>
      </c>
      <c r="K54" s="11"/>
      <c r="L54" s="11"/>
      <c r="M54" s="11"/>
    </row>
    <row r="55" spans="1:13" ht="16.5" hidden="1" x14ac:dyDescent="0.2">
      <c r="A55" s="357" t="s">
        <v>10</v>
      </c>
      <c r="B55" s="358">
        <v>4730.58</v>
      </c>
      <c r="C55" s="343">
        <f>B55/B54*100</f>
        <v>102.02339564696037</v>
      </c>
      <c r="D55" s="339">
        <f t="shared" ref="D55:D61" si="30">B55/B$52*100</f>
        <v>101.438187116571</v>
      </c>
      <c r="E55" s="358">
        <v>3288.8</v>
      </c>
      <c r="F55" s="343">
        <f t="shared" ref="F55:F62" si="31">E55/E54*100</f>
        <v>101.80026248668996</v>
      </c>
      <c r="G55" s="339">
        <f t="shared" si="28"/>
        <v>103.68744955609361</v>
      </c>
      <c r="H55" s="358">
        <v>2998.3</v>
      </c>
      <c r="I55" s="343">
        <f t="shared" ref="I55:I62" si="32">H55/H54*100</f>
        <v>102.58033172761112</v>
      </c>
      <c r="J55" s="339">
        <f t="shared" si="29"/>
        <v>104.41653781325311</v>
      </c>
      <c r="K55" s="11"/>
      <c r="L55" s="11"/>
      <c r="M55" s="11"/>
    </row>
    <row r="56" spans="1:13" ht="16.5" hidden="1" x14ac:dyDescent="0.2">
      <c r="A56" s="359" t="s">
        <v>11</v>
      </c>
      <c r="B56" s="360">
        <v>4763.34</v>
      </c>
      <c r="C56" s="347">
        <f t="shared" ref="C56:C62" si="33">B56/B55*100</f>
        <v>100.69251550549826</v>
      </c>
      <c r="D56" s="348">
        <f t="shared" si="30"/>
        <v>102.14066229084959</v>
      </c>
      <c r="E56" s="360">
        <v>3388</v>
      </c>
      <c r="F56" s="347">
        <f t="shared" si="31"/>
        <v>103.0162977377767</v>
      </c>
      <c r="G56" s="348">
        <f t="shared" si="28"/>
        <v>106.81497175141243</v>
      </c>
      <c r="H56" s="360">
        <v>3080.4</v>
      </c>
      <c r="I56" s="347">
        <f t="shared" si="32"/>
        <v>102.73821832371677</v>
      </c>
      <c r="J56" s="348">
        <f t="shared" si="29"/>
        <v>107.27569058464626</v>
      </c>
      <c r="K56" s="11"/>
      <c r="L56" s="11"/>
      <c r="M56" s="11"/>
    </row>
    <row r="57" spans="1:13" ht="16.5" hidden="1" x14ac:dyDescent="0.2">
      <c r="A57" s="359" t="s">
        <v>12</v>
      </c>
      <c r="B57" s="360">
        <v>4923.8</v>
      </c>
      <c r="C57" s="347">
        <f t="shared" si="33"/>
        <v>103.3686446904903</v>
      </c>
      <c r="D57" s="348">
        <f t="shared" si="30"/>
        <v>105.58141828794191</v>
      </c>
      <c r="E57" s="360">
        <v>3444.6</v>
      </c>
      <c r="F57" s="347">
        <f t="shared" si="31"/>
        <v>101.67060212514758</v>
      </c>
      <c r="G57" s="348">
        <f t="shared" si="28"/>
        <v>108.5994249394673</v>
      </c>
      <c r="H57" s="360">
        <v>3137.5</v>
      </c>
      <c r="I57" s="347">
        <f t="shared" si="32"/>
        <v>101.85365536943254</v>
      </c>
      <c r="J57" s="348">
        <f t="shared" si="29"/>
        <v>109.26421218326439</v>
      </c>
      <c r="K57" s="11"/>
      <c r="L57" s="11"/>
      <c r="M57" s="11"/>
    </row>
    <row r="58" spans="1:13" ht="16.5" hidden="1" x14ac:dyDescent="0.2">
      <c r="A58" s="359" t="s">
        <v>13</v>
      </c>
      <c r="B58" s="360">
        <v>5473.72</v>
      </c>
      <c r="C58" s="347">
        <f t="shared" si="33"/>
        <v>111.16860961046346</v>
      </c>
      <c r="D58" s="348">
        <f t="shared" si="30"/>
        <v>117.37339471771261</v>
      </c>
      <c r="E58" s="360">
        <v>3637</v>
      </c>
      <c r="F58" s="347">
        <f t="shared" si="31"/>
        <v>105.58555420077805</v>
      </c>
      <c r="G58" s="348">
        <f t="shared" si="28"/>
        <v>114.66530468119451</v>
      </c>
      <c r="H58" s="360">
        <v>3235.71</v>
      </c>
      <c r="I58" s="347">
        <f t="shared" si="32"/>
        <v>103.13019920318725</v>
      </c>
      <c r="J58" s="348">
        <f t="shared" si="29"/>
        <v>112.68439968239375</v>
      </c>
      <c r="K58" s="11"/>
      <c r="L58" s="11"/>
      <c r="M58" s="11"/>
    </row>
    <row r="59" spans="1:13" ht="16.5" hidden="1" x14ac:dyDescent="0.2">
      <c r="A59" s="359" t="s">
        <v>14</v>
      </c>
      <c r="B59" s="360">
        <v>4886.84</v>
      </c>
      <c r="C59" s="347">
        <f t="shared" si="33"/>
        <v>89.278223950074178</v>
      </c>
      <c r="D59" s="348">
        <f t="shared" si="30"/>
        <v>104.78888219388401</v>
      </c>
      <c r="E59" s="360">
        <v>3571.24</v>
      </c>
      <c r="F59" s="347">
        <f t="shared" si="31"/>
        <v>98.191916414627428</v>
      </c>
      <c r="G59" s="348">
        <f t="shared" si="28"/>
        <v>112.59206012913639</v>
      </c>
      <c r="H59" s="360">
        <v>3281.88</v>
      </c>
      <c r="I59" s="347">
        <f t="shared" si="32"/>
        <v>101.42688930713817</v>
      </c>
      <c r="J59" s="348">
        <f t="shared" si="29"/>
        <v>114.29228133227465</v>
      </c>
      <c r="K59" s="11"/>
      <c r="L59" s="11"/>
      <c r="M59" s="11"/>
    </row>
    <row r="60" spans="1:13" ht="16.5" hidden="1" x14ac:dyDescent="0.2">
      <c r="A60" s="359" t="s">
        <v>69</v>
      </c>
      <c r="B60" s="360">
        <v>4926.45</v>
      </c>
      <c r="C60" s="347">
        <f t="shared" si="33"/>
        <v>100.81054423717575</v>
      </c>
      <c r="D60" s="348">
        <f t="shared" si="30"/>
        <v>105.63824243970743</v>
      </c>
      <c r="E60" s="360">
        <v>3592.64</v>
      </c>
      <c r="F60" s="347">
        <f t="shared" si="31"/>
        <v>100.59923163943057</v>
      </c>
      <c r="G60" s="348">
        <f t="shared" si="28"/>
        <v>113.26674737691687</v>
      </c>
      <c r="H60" s="360">
        <v>3180.11</v>
      </c>
      <c r="I60" s="347">
        <f t="shared" si="32"/>
        <v>96.899033480809777</v>
      </c>
      <c r="J60" s="348">
        <f t="shared" si="29"/>
        <v>110.74811595414211</v>
      </c>
      <c r="K60" s="11"/>
      <c r="L60" s="11"/>
      <c r="M60" s="11"/>
    </row>
    <row r="61" spans="1:13" ht="16.5" hidden="1" x14ac:dyDescent="0.2">
      <c r="A61" s="357" t="s">
        <v>74</v>
      </c>
      <c r="B61" s="358">
        <v>4913.3500000000004</v>
      </c>
      <c r="C61" s="343">
        <f>B61/B60*100</f>
        <v>99.73408844096663</v>
      </c>
      <c r="D61" s="339">
        <f t="shared" si="30"/>
        <v>105.35733814230055</v>
      </c>
      <c r="E61" s="358">
        <v>3552.92</v>
      </c>
      <c r="F61" s="343">
        <f>E61/E60*100</f>
        <v>98.894406341854463</v>
      </c>
      <c r="G61" s="339">
        <f t="shared" si="28"/>
        <v>112.01447740112994</v>
      </c>
      <c r="H61" s="358">
        <v>3017.5</v>
      </c>
      <c r="I61" s="343">
        <f>H61/H60*100</f>
        <v>94.886654864139913</v>
      </c>
      <c r="J61" s="339">
        <f t="shared" si="29"/>
        <v>105.08518255394431</v>
      </c>
      <c r="K61" s="11"/>
      <c r="L61" s="11"/>
      <c r="M61" s="11"/>
    </row>
    <row r="62" spans="1:13" ht="16.5" hidden="1" x14ac:dyDescent="0.2">
      <c r="A62" s="357" t="s">
        <v>80</v>
      </c>
      <c r="B62" s="358">
        <v>4746.9399999999996</v>
      </c>
      <c r="C62" s="343">
        <f t="shared" si="33"/>
        <v>96.613105111583735</v>
      </c>
      <c r="D62" s="339">
        <f>B62/B$52*100</f>
        <v>101.78899584218752</v>
      </c>
      <c r="E62" s="358">
        <v>3429.76</v>
      </c>
      <c r="F62" s="343">
        <f t="shared" si="31"/>
        <v>96.533555498012902</v>
      </c>
      <c r="G62" s="339">
        <f>E62/E$52*100</f>
        <v>108.13155770782889</v>
      </c>
      <c r="H62" s="358">
        <v>2996.05</v>
      </c>
      <c r="I62" s="343">
        <f t="shared" si="32"/>
        <v>99.289146644573322</v>
      </c>
      <c r="J62" s="339">
        <f>H62/H$52*100</f>
        <v>104.33818100770335</v>
      </c>
      <c r="K62" s="11"/>
      <c r="L62" s="11"/>
      <c r="M62" s="11"/>
    </row>
    <row r="63" spans="1:13" ht="16.5" hidden="1" x14ac:dyDescent="0.2">
      <c r="A63" s="361" t="s">
        <v>81</v>
      </c>
      <c r="B63" s="362">
        <v>4675.8999999999996</v>
      </c>
      <c r="C63" s="363">
        <f>B63/B62*100</f>
        <v>98.503456963854603</v>
      </c>
      <c r="D63" s="364">
        <f>B63/B$52*100</f>
        <v>100.26567971334894</v>
      </c>
      <c r="E63" s="362">
        <v>3401.8</v>
      </c>
      <c r="F63" s="363">
        <f>E63/E62*100</f>
        <v>99.184782608695656</v>
      </c>
      <c r="G63" s="364">
        <f>E63/E$52*100</f>
        <v>107.25005044390639</v>
      </c>
      <c r="H63" s="362">
        <v>3043.7</v>
      </c>
      <c r="I63" s="363">
        <f>H63/H62*100</f>
        <v>101.59042739607149</v>
      </c>
      <c r="J63" s="364">
        <f>H63/H$52*100</f>
        <v>105.99760402301253</v>
      </c>
      <c r="K63" s="11"/>
      <c r="L63" s="11"/>
      <c r="M63" s="11"/>
    </row>
    <row r="64" spans="1:13" ht="16.5" hidden="1" x14ac:dyDescent="0.2">
      <c r="A64" s="359" t="s">
        <v>85</v>
      </c>
      <c r="B64" s="360">
        <v>4645.1000000000004</v>
      </c>
      <c r="C64" s="347">
        <f>B64/B63*100</f>
        <v>99.341303278513237</v>
      </c>
      <c r="D64" s="348">
        <f>B64/B$52*100</f>
        <v>99.605232968300712</v>
      </c>
      <c r="E64" s="360">
        <v>3472.7</v>
      </c>
      <c r="F64" s="347">
        <f>E64/E63*100</f>
        <v>102.08419072255863</v>
      </c>
      <c r="G64" s="348">
        <f>E64/E$52*100</f>
        <v>109.48534604519773</v>
      </c>
      <c r="H64" s="360">
        <v>3139.4</v>
      </c>
      <c r="I64" s="347">
        <f>H64/H63*100</f>
        <v>103.14419949403688</v>
      </c>
      <c r="J64" s="348">
        <f>H64/H$52*100</f>
        <v>109.33038015239529</v>
      </c>
      <c r="K64" s="11"/>
      <c r="L64" s="11"/>
      <c r="M64" s="11"/>
    </row>
    <row r="65" spans="1:13" ht="17.25" hidden="1" thickBot="1" x14ac:dyDescent="0.25">
      <c r="A65" s="351" t="s">
        <v>172</v>
      </c>
      <c r="B65" s="352">
        <v>4758.3999999999996</v>
      </c>
      <c r="C65" s="353">
        <f>B65/B64*100</f>
        <v>102.43912940517963</v>
      </c>
      <c r="D65" s="354">
        <f>B65/B$52*100</f>
        <v>102.0347334947282</v>
      </c>
      <c r="E65" s="352">
        <v>3603.54</v>
      </c>
      <c r="F65" s="353">
        <f>E65/E64*100</f>
        <v>103.76767356811702</v>
      </c>
      <c r="G65" s="354">
        <f>E65/E$52*100</f>
        <v>113.61039648910412</v>
      </c>
      <c r="H65" s="352">
        <v>3297.89</v>
      </c>
      <c r="I65" s="353">
        <f>H65/H64*100</f>
        <v>105.04841689494808</v>
      </c>
      <c r="J65" s="354">
        <f>H65/H$52*100</f>
        <v>114.84983353531976</v>
      </c>
      <c r="K65" s="11"/>
      <c r="L65" s="11"/>
      <c r="M65" s="11"/>
    </row>
    <row r="66" spans="1:13" ht="16.5" hidden="1" customHeight="1" thickBot="1" x14ac:dyDescent="0.25">
      <c r="A66" s="1012" t="s">
        <v>174</v>
      </c>
      <c r="B66" s="1013"/>
      <c r="C66" s="1013"/>
      <c r="D66" s="1013"/>
      <c r="E66" s="1013"/>
      <c r="F66" s="1013"/>
      <c r="G66" s="1013"/>
      <c r="H66" s="1013"/>
      <c r="I66" s="1013"/>
      <c r="J66" s="1014"/>
      <c r="K66" s="11"/>
      <c r="L66" s="11"/>
      <c r="M66" s="11"/>
    </row>
    <row r="67" spans="1:13" ht="16.5" hidden="1" customHeight="1" x14ac:dyDescent="0.2">
      <c r="A67" s="365" t="s">
        <v>9</v>
      </c>
      <c r="B67" s="366">
        <v>5223.7700000000004</v>
      </c>
      <c r="C67" s="367">
        <f>B67/B65*100</f>
        <v>109.77996805648959</v>
      </c>
      <c r="D67" s="368">
        <f t="shared" ref="D67:D78" si="34">B67/B$65*100</f>
        <v>109.77996805648959</v>
      </c>
      <c r="E67" s="366">
        <v>3900.95</v>
      </c>
      <c r="F67" s="367">
        <f>E67/E65*100</f>
        <v>108.25327317027144</v>
      </c>
      <c r="G67" s="368">
        <f t="shared" ref="G67:G78" si="35">E67/E$65*100</f>
        <v>108.25327317027144</v>
      </c>
      <c r="H67" s="366">
        <v>3592.51</v>
      </c>
      <c r="I67" s="367">
        <f>H67/H65*100</f>
        <v>108.93359087173921</v>
      </c>
      <c r="J67" s="368">
        <f t="shared" ref="J67:J78" si="36">H67/H$65*100</f>
        <v>108.93359087173921</v>
      </c>
      <c r="K67" s="11"/>
      <c r="L67" s="11"/>
      <c r="M67" s="11"/>
    </row>
    <row r="68" spans="1:13" ht="16.5" hidden="1" customHeight="1" x14ac:dyDescent="0.2">
      <c r="A68" s="359" t="s">
        <v>10</v>
      </c>
      <c r="B68" s="360">
        <v>5449.3</v>
      </c>
      <c r="C68" s="347">
        <f t="shared" ref="C68:C78" si="37">B68/B67*100</f>
        <v>104.31737997653035</v>
      </c>
      <c r="D68" s="348">
        <f t="shared" si="34"/>
        <v>114.51958641560189</v>
      </c>
      <c r="E68" s="360">
        <v>4060.44</v>
      </c>
      <c r="F68" s="347">
        <f t="shared" ref="F68:F78" si="38">E68/E67*100</f>
        <v>104.08849126494827</v>
      </c>
      <c r="G68" s="348">
        <f t="shared" si="35"/>
        <v>112.67919878785861</v>
      </c>
      <c r="H68" s="360">
        <v>3730.03</v>
      </c>
      <c r="I68" s="347">
        <f t="shared" ref="I68:I78" si="39">H68/H67*100</f>
        <v>103.82796429237497</v>
      </c>
      <c r="J68" s="348">
        <f t="shared" si="36"/>
        <v>113.10352983271123</v>
      </c>
      <c r="K68" s="11"/>
      <c r="L68" s="11"/>
      <c r="M68" s="11"/>
    </row>
    <row r="69" spans="1:13" ht="16.5" hidden="1" customHeight="1" x14ac:dyDescent="0.2">
      <c r="A69" s="359" t="s">
        <v>11</v>
      </c>
      <c r="B69" s="360">
        <v>5698.93</v>
      </c>
      <c r="C69" s="347">
        <f t="shared" si="37"/>
        <v>104.58095535206357</v>
      </c>
      <c r="D69" s="348">
        <f t="shared" si="34"/>
        <v>119.76567753866847</v>
      </c>
      <c r="E69" s="360">
        <v>4141.03</v>
      </c>
      <c r="F69" s="347">
        <f t="shared" si="38"/>
        <v>101.98476027228575</v>
      </c>
      <c r="G69" s="348">
        <f t="shared" si="35"/>
        <v>114.91561076052992</v>
      </c>
      <c r="H69" s="360">
        <v>3774.34</v>
      </c>
      <c r="I69" s="347">
        <f t="shared" si="39"/>
        <v>101.18792610247102</v>
      </c>
      <c r="J69" s="348">
        <f t="shared" si="36"/>
        <v>114.4471161864101</v>
      </c>
      <c r="K69" s="11"/>
      <c r="L69" s="11"/>
      <c r="M69" s="11"/>
    </row>
    <row r="70" spans="1:13" ht="16.5" hidden="1" customHeight="1" x14ac:dyDescent="0.2">
      <c r="A70" s="357" t="s">
        <v>12</v>
      </c>
      <c r="B70" s="358">
        <v>5747.51</v>
      </c>
      <c r="C70" s="347">
        <f t="shared" si="37"/>
        <v>100.85244072132839</v>
      </c>
      <c r="D70" s="348">
        <f t="shared" si="34"/>
        <v>120.78660894418294</v>
      </c>
      <c r="E70" s="360">
        <v>4174.51</v>
      </c>
      <c r="F70" s="347">
        <f t="shared" si="38"/>
        <v>100.80849450499032</v>
      </c>
      <c r="G70" s="348">
        <f t="shared" si="35"/>
        <v>115.84469715890486</v>
      </c>
      <c r="H70" s="360">
        <v>3785.74</v>
      </c>
      <c r="I70" s="347">
        <f t="shared" si="39"/>
        <v>100.30203956188366</v>
      </c>
      <c r="J70" s="348">
        <f t="shared" si="36"/>
        <v>114.79279175472803</v>
      </c>
      <c r="K70" s="11"/>
      <c r="L70" s="11"/>
      <c r="M70" s="11"/>
    </row>
    <row r="71" spans="1:13" ht="16.5" hidden="1" customHeight="1" x14ac:dyDescent="0.2">
      <c r="A71" s="359" t="s">
        <v>13</v>
      </c>
      <c r="B71" s="360">
        <v>5664.71</v>
      </c>
      <c r="C71" s="347">
        <f t="shared" si="37"/>
        <v>98.559376147235938</v>
      </c>
      <c r="D71" s="348">
        <f t="shared" si="34"/>
        <v>119.04652824478816</v>
      </c>
      <c r="E71" s="360">
        <v>4204.16</v>
      </c>
      <c r="F71" s="347">
        <f t="shared" si="38"/>
        <v>100.71026300092704</v>
      </c>
      <c r="G71" s="348">
        <f t="shared" si="35"/>
        <v>116.66749918136054</v>
      </c>
      <c r="H71" s="360">
        <v>3824.29</v>
      </c>
      <c r="I71" s="347">
        <f t="shared" si="39"/>
        <v>101.01829497007191</v>
      </c>
      <c r="J71" s="348">
        <f t="shared" si="36"/>
        <v>115.96172097917155</v>
      </c>
      <c r="K71" s="11"/>
      <c r="L71" s="11"/>
      <c r="M71" s="11"/>
    </row>
    <row r="72" spans="1:13" ht="16.5" hidden="1" customHeight="1" x14ac:dyDescent="0.2">
      <c r="A72" s="359" t="s">
        <v>14</v>
      </c>
      <c r="B72" s="360">
        <v>5577.76</v>
      </c>
      <c r="C72" s="347">
        <f t="shared" si="37"/>
        <v>98.465058228929635</v>
      </c>
      <c r="D72" s="348">
        <f t="shared" si="34"/>
        <v>117.21923335574984</v>
      </c>
      <c r="E72" s="360">
        <v>4148.72</v>
      </c>
      <c r="F72" s="347">
        <f t="shared" si="38"/>
        <v>98.681306134875939</v>
      </c>
      <c r="G72" s="348">
        <f t="shared" si="35"/>
        <v>115.12901202706229</v>
      </c>
      <c r="H72" s="360">
        <v>3792.68</v>
      </c>
      <c r="I72" s="347">
        <f t="shared" si="39"/>
        <v>99.173441344667907</v>
      </c>
      <c r="J72" s="348">
        <f t="shared" si="36"/>
        <v>115.00322933754612</v>
      </c>
      <c r="K72" s="11"/>
      <c r="L72" s="11"/>
      <c r="M72" s="11"/>
    </row>
    <row r="73" spans="1:13" ht="16.5" hidden="1" customHeight="1" x14ac:dyDescent="0.2">
      <c r="A73" s="357" t="s">
        <v>69</v>
      </c>
      <c r="B73" s="358">
        <v>5623.5</v>
      </c>
      <c r="C73" s="343">
        <f t="shared" si="37"/>
        <v>100.82004245431857</v>
      </c>
      <c r="D73" s="339">
        <f t="shared" si="34"/>
        <v>118.18048083389377</v>
      </c>
      <c r="E73" s="358">
        <v>4224.0200000000004</v>
      </c>
      <c r="F73" s="343">
        <f t="shared" si="38"/>
        <v>101.81501764399623</v>
      </c>
      <c r="G73" s="339">
        <f t="shared" si="35"/>
        <v>117.218623908712</v>
      </c>
      <c r="H73" s="358">
        <v>3765.76</v>
      </c>
      <c r="I73" s="343">
        <f t="shared" si="39"/>
        <v>99.290211670902906</v>
      </c>
      <c r="J73" s="339">
        <f t="shared" si="36"/>
        <v>114.18694983762346</v>
      </c>
      <c r="K73" s="11"/>
      <c r="L73" s="11"/>
      <c r="M73" s="11"/>
    </row>
    <row r="74" spans="1:13" ht="16.5" hidden="1" customHeight="1" x14ac:dyDescent="0.2">
      <c r="A74" s="357" t="s">
        <v>74</v>
      </c>
      <c r="B74" s="358">
        <v>5652.44</v>
      </c>
      <c r="C74" s="343">
        <f t="shared" si="37"/>
        <v>100.51462612252155</v>
      </c>
      <c r="D74" s="339">
        <f t="shared" si="34"/>
        <v>118.78866845998655</v>
      </c>
      <c r="E74" s="358">
        <v>4125.17</v>
      </c>
      <c r="F74" s="343">
        <f t="shared" si="38"/>
        <v>97.659812216798201</v>
      </c>
      <c r="G74" s="339">
        <f t="shared" si="35"/>
        <v>114.47548799236307</v>
      </c>
      <c r="H74" s="358">
        <v>3583.85</v>
      </c>
      <c r="I74" s="343">
        <f t="shared" si="39"/>
        <v>95.169368201903453</v>
      </c>
      <c r="J74" s="339">
        <f t="shared" si="36"/>
        <v>108.67099872949069</v>
      </c>
      <c r="K74" s="11"/>
      <c r="L74" s="11"/>
      <c r="M74" s="11"/>
    </row>
    <row r="75" spans="1:13" ht="16.5" hidden="1" customHeight="1" x14ac:dyDescent="0.2">
      <c r="A75" s="369" t="s">
        <v>80</v>
      </c>
      <c r="B75" s="370">
        <v>5500.74</v>
      </c>
      <c r="C75" s="371">
        <f t="shared" si="37"/>
        <v>97.316203267969243</v>
      </c>
      <c r="D75" s="372">
        <f t="shared" si="34"/>
        <v>115.60062205783457</v>
      </c>
      <c r="E75" s="370">
        <v>3994.18</v>
      </c>
      <c r="F75" s="371">
        <f t="shared" si="38"/>
        <v>96.824615712806988</v>
      </c>
      <c r="G75" s="372">
        <f t="shared" si="35"/>
        <v>110.84045133396604</v>
      </c>
      <c r="H75" s="370">
        <v>3516.69</v>
      </c>
      <c r="I75" s="371">
        <f t="shared" si="39"/>
        <v>98.126037641084324</v>
      </c>
      <c r="J75" s="372">
        <f t="shared" si="36"/>
        <v>106.63454511824229</v>
      </c>
      <c r="K75" s="11"/>
      <c r="L75" s="11"/>
      <c r="M75" s="11"/>
    </row>
    <row r="76" spans="1:13" ht="96.75" hidden="1" customHeight="1" x14ac:dyDescent="0.2">
      <c r="A76" s="373" t="s">
        <v>81</v>
      </c>
      <c r="B76" s="374">
        <v>5362.02</v>
      </c>
      <c r="C76" s="375">
        <f t="shared" si="37"/>
        <v>97.478157484265765</v>
      </c>
      <c r="D76" s="376">
        <f t="shared" si="34"/>
        <v>112.68535642232685</v>
      </c>
      <c r="E76" s="374">
        <v>3943.1</v>
      </c>
      <c r="F76" s="375">
        <f t="shared" si="38"/>
        <v>98.721139257619839</v>
      </c>
      <c r="G76" s="376">
        <f t="shared" si="35"/>
        <v>109.42295631517895</v>
      </c>
      <c r="H76" s="374">
        <v>3516.52</v>
      </c>
      <c r="I76" s="375">
        <f t="shared" si="39"/>
        <v>99.995165908851789</v>
      </c>
      <c r="J76" s="376">
        <f t="shared" si="36"/>
        <v>106.62939030713578</v>
      </c>
      <c r="K76" s="11"/>
      <c r="L76" s="11"/>
      <c r="M76" s="11"/>
    </row>
    <row r="77" spans="1:13" ht="10.5" hidden="1" customHeight="1" thickBot="1" x14ac:dyDescent="0.25">
      <c r="A77" s="373" t="s">
        <v>85</v>
      </c>
      <c r="B77" s="374">
        <v>5338.1</v>
      </c>
      <c r="C77" s="375">
        <f t="shared" si="37"/>
        <v>99.55389946326197</v>
      </c>
      <c r="D77" s="376">
        <f t="shared" si="34"/>
        <v>112.1826664425017</v>
      </c>
      <c r="E77" s="374">
        <v>4023.2</v>
      </c>
      <c r="F77" s="375">
        <f t="shared" si="38"/>
        <v>102.03139661687504</v>
      </c>
      <c r="G77" s="376">
        <f t="shared" si="35"/>
        <v>111.64577054785016</v>
      </c>
      <c r="H77" s="374">
        <v>3547.2</v>
      </c>
      <c r="I77" s="375">
        <f t="shared" si="39"/>
        <v>100.87245344829547</v>
      </c>
      <c r="J77" s="376">
        <f t="shared" si="36"/>
        <v>107.55968209976683</v>
      </c>
      <c r="K77" s="11"/>
      <c r="L77" s="11"/>
      <c r="M77" s="11"/>
    </row>
    <row r="78" spans="1:13" ht="16.5" hidden="1" customHeight="1" thickBot="1" x14ac:dyDescent="0.25">
      <c r="A78" s="377" t="s">
        <v>197</v>
      </c>
      <c r="B78" s="378">
        <v>5620.83</v>
      </c>
      <c r="C78" s="379">
        <f t="shared" si="37"/>
        <v>105.29645379442123</v>
      </c>
      <c r="D78" s="380">
        <f t="shared" si="34"/>
        <v>118.12436953597849</v>
      </c>
      <c r="E78" s="378">
        <v>4152.71</v>
      </c>
      <c r="F78" s="379">
        <f t="shared" si="38"/>
        <v>103.21907933982899</v>
      </c>
      <c r="G78" s="380">
        <f t="shared" si="35"/>
        <v>115.23973648134891</v>
      </c>
      <c r="H78" s="378">
        <v>3701.89</v>
      </c>
      <c r="I78" s="379">
        <f t="shared" si="39"/>
        <v>104.36090437528192</v>
      </c>
      <c r="J78" s="380">
        <f t="shared" si="36"/>
        <v>112.25025698249486</v>
      </c>
      <c r="K78" s="11"/>
      <c r="L78" s="11"/>
      <c r="M78" s="11"/>
    </row>
    <row r="79" spans="1:13" ht="16.5" hidden="1" customHeight="1" thickBot="1" x14ac:dyDescent="0.25">
      <c r="A79" s="1012" t="s">
        <v>198</v>
      </c>
      <c r="B79" s="1013"/>
      <c r="C79" s="1013"/>
      <c r="D79" s="1013"/>
      <c r="E79" s="1013"/>
      <c r="F79" s="1013"/>
      <c r="G79" s="1013"/>
      <c r="H79" s="1013"/>
      <c r="I79" s="1013"/>
      <c r="J79" s="1014"/>
      <c r="K79" s="11"/>
      <c r="L79" s="11"/>
      <c r="M79" s="11"/>
    </row>
    <row r="80" spans="1:13" ht="16.5" hidden="1" customHeight="1" thickBot="1" x14ac:dyDescent="0.25">
      <c r="A80" s="381" t="s">
        <v>9</v>
      </c>
      <c r="B80" s="382">
        <v>5706.68</v>
      </c>
      <c r="C80" s="383">
        <f>B80/B78*100</f>
        <v>101.52735450102566</v>
      </c>
      <c r="D80" s="384">
        <f t="shared" ref="D80:D85" si="40">B80/B$78*100</f>
        <v>101.52735450102566</v>
      </c>
      <c r="E80" s="382">
        <v>4186.66</v>
      </c>
      <c r="F80" s="383">
        <f>E80/E78*100</f>
        <v>100.81753842671412</v>
      </c>
      <c r="G80" s="384">
        <f>E80/E$78*100</f>
        <v>100.81753842671412</v>
      </c>
      <c r="H80" s="382">
        <v>3726.36</v>
      </c>
      <c r="I80" s="383">
        <f>H80/H78*100</f>
        <v>100.66101369840811</v>
      </c>
      <c r="J80" s="384">
        <f>H80/H$78*100</f>
        <v>100.66101369840811</v>
      </c>
      <c r="K80" s="11"/>
      <c r="L80" s="11"/>
      <c r="M80" s="11"/>
    </row>
    <row r="81" spans="1:13" ht="16.5" hidden="1" customHeight="1" thickBot="1" x14ac:dyDescent="0.25">
      <c r="A81" s="381" t="s">
        <v>10</v>
      </c>
      <c r="B81" s="382">
        <v>5725.77</v>
      </c>
      <c r="C81" s="383">
        <f t="shared" ref="C81:C89" si="41">B81/B80*100</f>
        <v>100.33452024644802</v>
      </c>
      <c r="D81" s="384">
        <f t="shared" si="40"/>
        <v>101.86698405751464</v>
      </c>
      <c r="E81" s="382">
        <v>4200.1400000000003</v>
      </c>
      <c r="F81" s="383">
        <f t="shared" ref="F81:F89" si="42">E81/E80*100</f>
        <v>100.32197503499209</v>
      </c>
      <c r="G81" s="384">
        <f>E81/E$78*100</f>
        <v>101.1421457313417</v>
      </c>
      <c r="H81" s="382">
        <v>3745.11</v>
      </c>
      <c r="I81" s="383">
        <f t="shared" ref="I81:I89" si="43">H81/H80*100</f>
        <v>100.50317199626446</v>
      </c>
      <c r="J81" s="384">
        <f>H81/H$78*100</f>
        <v>101.16751173049443</v>
      </c>
      <c r="K81" s="11"/>
      <c r="L81" s="11"/>
      <c r="M81" s="11"/>
    </row>
    <row r="82" spans="1:13" ht="16.5" hidden="1" customHeight="1" thickBot="1" x14ac:dyDescent="0.25">
      <c r="A82" s="365" t="s">
        <v>11</v>
      </c>
      <c r="B82" s="382">
        <v>5740.27</v>
      </c>
      <c r="C82" s="383">
        <f t="shared" si="41"/>
        <v>100.25324104880218</v>
      </c>
      <c r="D82" s="384">
        <f t="shared" si="40"/>
        <v>102.12495307632503</v>
      </c>
      <c r="E82" s="366">
        <v>4242.49</v>
      </c>
      <c r="F82" s="367">
        <f t="shared" si="42"/>
        <v>101.00829972334253</v>
      </c>
      <c r="G82" s="368">
        <f>E82/E$78*100</f>
        <v>102.16196170693354</v>
      </c>
      <c r="H82" s="366">
        <v>3771.9</v>
      </c>
      <c r="I82" s="367">
        <f t="shared" si="43"/>
        <v>100.71533279396331</v>
      </c>
      <c r="J82" s="368">
        <f>H82/H$78*100</f>
        <v>101.89119611873936</v>
      </c>
      <c r="K82" s="11"/>
      <c r="L82" s="11"/>
      <c r="M82" s="11"/>
    </row>
    <row r="83" spans="1:13" ht="16.5" hidden="1" customHeight="1" thickBot="1" x14ac:dyDescent="0.3">
      <c r="A83" s="607" t="s">
        <v>12</v>
      </c>
      <c r="B83" s="382">
        <v>5772.52</v>
      </c>
      <c r="C83" s="383">
        <f t="shared" si="41"/>
        <v>100.56182026280993</v>
      </c>
      <c r="D83" s="384">
        <f t="shared" si="40"/>
        <v>102.69871175609298</v>
      </c>
      <c r="E83" s="385">
        <v>4328.1099999999997</v>
      </c>
      <c r="F83" s="383">
        <f t="shared" si="42"/>
        <v>102.01815443289199</v>
      </c>
      <c r="G83" s="384">
        <f>E83/E78*100</f>
        <v>104.22374786585145</v>
      </c>
      <c r="H83" s="382">
        <v>3872.49</v>
      </c>
      <c r="I83" s="383">
        <f t="shared" si="43"/>
        <v>102.66682573769188</v>
      </c>
      <c r="J83" s="384">
        <f>H83/H78*100</f>
        <v>104.60845676127599</v>
      </c>
      <c r="K83" s="11"/>
      <c r="L83" s="70"/>
      <c r="M83" s="11"/>
    </row>
    <row r="84" spans="1:13" ht="16.5" hidden="1" customHeight="1" thickBot="1" x14ac:dyDescent="0.3">
      <c r="A84" s="607" t="s">
        <v>13</v>
      </c>
      <c r="B84" s="382">
        <v>5814.3</v>
      </c>
      <c r="C84" s="383">
        <f t="shared" si="41"/>
        <v>100.72377401897266</v>
      </c>
      <c r="D84" s="384">
        <f t="shared" si="40"/>
        <v>103.44201834960319</v>
      </c>
      <c r="E84" s="385">
        <v>4385.75</v>
      </c>
      <c r="F84" s="383">
        <f t="shared" si="42"/>
        <v>101.33175912811829</v>
      </c>
      <c r="G84" s="384">
        <f>E84/E78*100</f>
        <v>105.61175714172191</v>
      </c>
      <c r="H84" s="382">
        <v>4036.68</v>
      </c>
      <c r="I84" s="383">
        <f t="shared" si="43"/>
        <v>104.23990765631414</v>
      </c>
      <c r="J84" s="384">
        <f>H84/H78*100</f>
        <v>109.04375872864942</v>
      </c>
      <c r="K84" s="11"/>
      <c r="L84" s="70"/>
      <c r="M84" s="11"/>
    </row>
    <row r="85" spans="1:13" ht="16.5" hidden="1" customHeight="1" thickBot="1" x14ac:dyDescent="0.3">
      <c r="A85" s="607" t="s">
        <v>14</v>
      </c>
      <c r="B85" s="382">
        <v>5874.92</v>
      </c>
      <c r="C85" s="383">
        <f t="shared" si="41"/>
        <v>101.04260186092908</v>
      </c>
      <c r="D85" s="384">
        <f t="shared" si="40"/>
        <v>104.52050675789874</v>
      </c>
      <c r="E85" s="385">
        <v>4588.34</v>
      </c>
      <c r="F85" s="383">
        <f t="shared" si="42"/>
        <v>104.61927834463889</v>
      </c>
      <c r="G85" s="384">
        <f>E85/E78*100</f>
        <v>110.49025816876208</v>
      </c>
      <c r="H85" s="382">
        <v>4233.1899999999996</v>
      </c>
      <c r="I85" s="383">
        <f t="shared" si="43"/>
        <v>104.86810943646758</v>
      </c>
      <c r="J85" s="384">
        <f>H85/H78*100</f>
        <v>114.35212823719776</v>
      </c>
      <c r="K85" s="11"/>
      <c r="L85" s="70"/>
      <c r="M85" s="11"/>
    </row>
    <row r="86" spans="1:13" ht="16.5" hidden="1" customHeight="1" thickBot="1" x14ac:dyDescent="0.3">
      <c r="A86" s="381" t="s">
        <v>69</v>
      </c>
      <c r="B86" s="382">
        <v>6107.5</v>
      </c>
      <c r="C86" s="383">
        <f t="shared" si="41"/>
        <v>103.95886241855207</v>
      </c>
      <c r="D86" s="384">
        <f t="shared" ref="D86" si="44">B86/B$78*100</f>
        <v>108.65832981961738</v>
      </c>
      <c r="E86" s="382">
        <v>4625.53</v>
      </c>
      <c r="F86" s="383">
        <f t="shared" si="42"/>
        <v>100.81053278527745</v>
      </c>
      <c r="G86" s="384">
        <f t="shared" ref="G86:G91" si="45">E86/E$78*100</f>
        <v>111.38581793575761</v>
      </c>
      <c r="H86" s="382">
        <v>4066.84</v>
      </c>
      <c r="I86" s="383">
        <f t="shared" si="43"/>
        <v>96.070339389443902</v>
      </c>
      <c r="J86" s="384">
        <f t="shared" ref="J86:J91" si="46">H86/H$78*100</f>
        <v>109.85847769652798</v>
      </c>
      <c r="K86" s="11"/>
      <c r="L86" s="70"/>
      <c r="M86" s="11"/>
    </row>
    <row r="87" spans="1:13" ht="16.5" hidden="1" customHeight="1" thickBot="1" x14ac:dyDescent="0.3">
      <c r="A87" s="381" t="s">
        <v>74</v>
      </c>
      <c r="B87" s="382">
        <v>5974.9</v>
      </c>
      <c r="C87" s="383">
        <f t="shared" si="41"/>
        <v>97.828898894801469</v>
      </c>
      <c r="D87" s="384">
        <f t="shared" ref="D87" si="47">B87/B$78*100</f>
        <v>106.29924762001342</v>
      </c>
      <c r="E87" s="382">
        <v>4437.6000000000004</v>
      </c>
      <c r="F87" s="383">
        <f t="shared" si="42"/>
        <v>95.937114233395974</v>
      </c>
      <c r="G87" s="384">
        <f t="shared" si="45"/>
        <v>106.86033939283024</v>
      </c>
      <c r="H87" s="382">
        <v>3839.9</v>
      </c>
      <c r="I87" s="383">
        <f t="shared" si="43"/>
        <v>94.419746043611255</v>
      </c>
      <c r="J87" s="384">
        <f t="shared" si="46"/>
        <v>103.72809564843905</v>
      </c>
      <c r="K87" s="11"/>
      <c r="L87" s="70"/>
      <c r="M87" s="11"/>
    </row>
    <row r="88" spans="1:13" s="66" customFormat="1" ht="18.75" hidden="1" thickBot="1" x14ac:dyDescent="0.3">
      <c r="A88" s="381" t="s">
        <v>80</v>
      </c>
      <c r="B88" s="382">
        <v>5756.2</v>
      </c>
      <c r="C88" s="383">
        <f t="shared" si="41"/>
        <v>96.339687693517888</v>
      </c>
      <c r="D88" s="384">
        <f t="shared" ref="D88" si="48">B88/B$78*100</f>
        <v>102.40836317768016</v>
      </c>
      <c r="E88" s="382">
        <v>4228.7</v>
      </c>
      <c r="F88" s="383">
        <f t="shared" si="42"/>
        <v>95.292500450694064</v>
      </c>
      <c r="G88" s="384">
        <f t="shared" si="45"/>
        <v>101.82988939752595</v>
      </c>
      <c r="H88" s="382">
        <v>3729.05</v>
      </c>
      <c r="I88" s="383">
        <f t="shared" si="43"/>
        <v>97.113206073074821</v>
      </c>
      <c r="J88" s="384">
        <f t="shared" si="46"/>
        <v>100.73367928274477</v>
      </c>
      <c r="K88" s="11"/>
      <c r="L88" s="76"/>
      <c r="M88" s="75"/>
    </row>
    <row r="89" spans="1:13" s="66" customFormat="1" ht="18.75" hidden="1" thickBot="1" x14ac:dyDescent="0.3">
      <c r="A89" s="381" t="s">
        <v>81</v>
      </c>
      <c r="B89" s="382">
        <v>5683.44</v>
      </c>
      <c r="C89" s="383">
        <f t="shared" si="41"/>
        <v>98.735971647962202</v>
      </c>
      <c r="D89" s="384">
        <f>B89/B$78*100</f>
        <v>101.11389243225643</v>
      </c>
      <c r="E89" s="382">
        <v>4223.9399999999996</v>
      </c>
      <c r="F89" s="383">
        <f t="shared" si="42"/>
        <v>99.887435854990898</v>
      </c>
      <c r="G89" s="384">
        <f t="shared" si="45"/>
        <v>101.71526545316189</v>
      </c>
      <c r="H89" s="382">
        <v>3714.19</v>
      </c>
      <c r="I89" s="383">
        <f t="shared" si="43"/>
        <v>99.601507086255211</v>
      </c>
      <c r="J89" s="384">
        <f t="shared" si="46"/>
        <v>100.33226270904862</v>
      </c>
      <c r="K89" s="11"/>
      <c r="L89" s="76"/>
      <c r="M89" s="75"/>
    </row>
    <row r="90" spans="1:13" s="66" customFormat="1" ht="18.75" hidden="1" thickBot="1" x14ac:dyDescent="0.3">
      <c r="A90" s="381" t="s">
        <v>85</v>
      </c>
      <c r="B90" s="382">
        <v>5697.84</v>
      </c>
      <c r="C90" s="383">
        <f>B90/B89*100</f>
        <v>100.25336767872979</v>
      </c>
      <c r="D90" s="384">
        <f>B90/B$78*100</f>
        <v>101.37008235438539</v>
      </c>
      <c r="E90" s="382">
        <v>4213.88</v>
      </c>
      <c r="F90" s="383">
        <f t="shared" ref="F90" si="49">E90/E89*100</f>
        <v>99.761833738168633</v>
      </c>
      <c r="G90" s="384">
        <f t="shared" si="45"/>
        <v>101.47301400772027</v>
      </c>
      <c r="H90" s="382">
        <v>3720.01</v>
      </c>
      <c r="I90" s="383">
        <f t="shared" ref="I90" si="50">H90/H89*100</f>
        <v>100.1566963456366</v>
      </c>
      <c r="J90" s="384">
        <f t="shared" si="46"/>
        <v>100.48947969820823</v>
      </c>
      <c r="K90" s="11"/>
      <c r="L90" s="76"/>
      <c r="M90" s="75"/>
    </row>
    <row r="91" spans="1:13" ht="16.5" hidden="1" customHeight="1" thickBot="1" x14ac:dyDescent="0.3">
      <c r="A91" s="381" t="s">
        <v>218</v>
      </c>
      <c r="B91" s="382">
        <v>5748.02</v>
      </c>
      <c r="C91" s="383">
        <f>B91/B90*100</f>
        <v>100.88068461030848</v>
      </c>
      <c r="D91" s="384">
        <f>B91/B$78*100</f>
        <v>102.26283306913749</v>
      </c>
      <c r="E91" s="382">
        <v>4250.62</v>
      </c>
      <c r="F91" s="383">
        <f>E91/E90*100</f>
        <v>100.8718805471442</v>
      </c>
      <c r="G91" s="384">
        <f t="shared" si="45"/>
        <v>102.35773747745446</v>
      </c>
      <c r="H91" s="382">
        <v>3749.64</v>
      </c>
      <c r="I91" s="383">
        <f>H91/H90*100</f>
        <v>100.79650323520634</v>
      </c>
      <c r="J91" s="384">
        <f t="shared" si="46"/>
        <v>101.28988165504647</v>
      </c>
      <c r="K91" s="11"/>
      <c r="L91" s="70"/>
      <c r="M91" s="11"/>
    </row>
    <row r="92" spans="1:13" ht="16.5" hidden="1" customHeight="1" thickBot="1" x14ac:dyDescent="0.3">
      <c r="A92" s="1012" t="s">
        <v>220</v>
      </c>
      <c r="B92" s="1013"/>
      <c r="C92" s="1013"/>
      <c r="D92" s="1013"/>
      <c r="E92" s="1013"/>
      <c r="F92" s="1013"/>
      <c r="G92" s="1013"/>
      <c r="H92" s="1013"/>
      <c r="I92" s="1013"/>
      <c r="J92" s="1014"/>
      <c r="K92" s="11"/>
      <c r="L92" s="70"/>
      <c r="M92" s="11"/>
    </row>
    <row r="93" spans="1:13" ht="16.5" hidden="1" customHeight="1" thickBot="1" x14ac:dyDescent="0.3">
      <c r="A93" s="381" t="s">
        <v>9</v>
      </c>
      <c r="B93" s="382">
        <v>5807.41</v>
      </c>
      <c r="C93" s="383">
        <f>B93/B91*100</f>
        <v>101.03322535412194</v>
      </c>
      <c r="D93" s="383">
        <f>B93/B$91*100</f>
        <v>101.03322535412194</v>
      </c>
      <c r="E93" s="382">
        <v>4266.87</v>
      </c>
      <c r="F93" s="383">
        <f>E93/E91*100</f>
        <v>100.38229717076568</v>
      </c>
      <c r="G93" s="383">
        <f>E93/E$91*100</f>
        <v>100.38229717076568</v>
      </c>
      <c r="H93" s="382">
        <v>3787.77</v>
      </c>
      <c r="I93" s="383">
        <f>H93/H91*100</f>
        <v>101.01689762217174</v>
      </c>
      <c r="J93" s="384">
        <f>H93/H$91*100</f>
        <v>101.01689762217174</v>
      </c>
      <c r="K93" s="11"/>
      <c r="L93" s="70"/>
      <c r="M93" s="230"/>
    </row>
    <row r="94" spans="1:13" ht="16.5" hidden="1" customHeight="1" thickBot="1" x14ac:dyDescent="0.3">
      <c r="A94" s="381" t="s">
        <v>10</v>
      </c>
      <c r="B94" s="382">
        <v>5865.29</v>
      </c>
      <c r="C94" s="383">
        <f t="shared" ref="C94:C99" si="51">B94/B93*100</f>
        <v>100.99665771832882</v>
      </c>
      <c r="D94" s="383">
        <f t="shared" ref="D94:D99" si="52">B94/B$91*100</f>
        <v>102.04018079269035</v>
      </c>
      <c r="E94" s="382">
        <v>4329.26</v>
      </c>
      <c r="F94" s="383">
        <f t="shared" ref="F94:F99" si="53">E94/E93*100</f>
        <v>101.46219594222462</v>
      </c>
      <c r="G94" s="383">
        <f t="shared" ref="G94:G99" si="54">E94/E$91*100</f>
        <v>101.85008304670848</v>
      </c>
      <c r="H94" s="382">
        <v>3826.25</v>
      </c>
      <c r="I94" s="383">
        <f t="shared" ref="I94:I99" si="55">H94/H93*100</f>
        <v>101.01590117668179</v>
      </c>
      <c r="J94" s="384">
        <f t="shared" ref="J94:J99" si="56">H94/H$91*100</f>
        <v>102.04312947376282</v>
      </c>
      <c r="K94" s="11"/>
      <c r="L94" s="70"/>
      <c r="M94" s="230"/>
    </row>
    <row r="95" spans="1:13" ht="16.5" hidden="1" customHeight="1" thickBot="1" x14ac:dyDescent="0.3">
      <c r="A95" s="381" t="s">
        <v>11</v>
      </c>
      <c r="B95" s="382">
        <v>5786.58</v>
      </c>
      <c r="C95" s="383">
        <f t="shared" si="51"/>
        <v>98.658037368996247</v>
      </c>
      <c r="D95" s="383">
        <f t="shared" si="52"/>
        <v>100.67083969784376</v>
      </c>
      <c r="E95" s="382">
        <v>4335.68</v>
      </c>
      <c r="F95" s="383">
        <f t="shared" si="53"/>
        <v>100.14829324180114</v>
      </c>
      <c r="G95" s="383">
        <f t="shared" si="54"/>
        <v>102.0011198366356</v>
      </c>
      <c r="H95" s="382">
        <v>3895.14</v>
      </c>
      <c r="I95" s="383">
        <f t="shared" si="55"/>
        <v>101.80045736687357</v>
      </c>
      <c r="J95" s="384">
        <f t="shared" si="56"/>
        <v>103.88037251576152</v>
      </c>
      <c r="K95" s="11"/>
      <c r="L95" s="70"/>
      <c r="M95" s="230"/>
    </row>
    <row r="96" spans="1:13" ht="16.5" hidden="1" customHeight="1" thickBot="1" x14ac:dyDescent="0.3">
      <c r="A96" s="381" t="s">
        <v>12</v>
      </c>
      <c r="B96" s="382">
        <v>5901.32</v>
      </c>
      <c r="C96" s="383">
        <f t="shared" si="51"/>
        <v>101.98286379865135</v>
      </c>
      <c r="D96" s="383">
        <f t="shared" si="52"/>
        <v>102.66700533401065</v>
      </c>
      <c r="E96" s="382">
        <v>4372.96</v>
      </c>
      <c r="F96" s="383">
        <f t="shared" si="53"/>
        <v>100.85984205476419</v>
      </c>
      <c r="G96" s="383">
        <f t="shared" si="54"/>
        <v>102.87816836132141</v>
      </c>
      <c r="H96" s="382">
        <v>3947.8</v>
      </c>
      <c r="I96" s="383">
        <f t="shared" si="55"/>
        <v>101.35194113690393</v>
      </c>
      <c r="J96" s="384">
        <f t="shared" si="56"/>
        <v>105.28477400497115</v>
      </c>
      <c r="K96" s="11"/>
      <c r="L96" s="70"/>
      <c r="M96" s="230"/>
    </row>
    <row r="97" spans="1:13" ht="16.5" hidden="1" customHeight="1" thickBot="1" x14ac:dyDescent="0.3">
      <c r="A97" s="381" t="s">
        <v>13</v>
      </c>
      <c r="B97" s="382">
        <v>6109.23</v>
      </c>
      <c r="C97" s="383">
        <f t="shared" si="51"/>
        <v>103.52311008384565</v>
      </c>
      <c r="D97" s="383">
        <f t="shared" si="52"/>
        <v>106.28407695171553</v>
      </c>
      <c r="E97" s="382">
        <v>4447.75</v>
      </c>
      <c r="F97" s="383">
        <f t="shared" si="53"/>
        <v>101.71028319490689</v>
      </c>
      <c r="G97" s="383">
        <f t="shared" si="54"/>
        <v>104.63767638603309</v>
      </c>
      <c r="H97" s="382">
        <v>3969.88</v>
      </c>
      <c r="I97" s="383">
        <f t="shared" si="55"/>
        <v>100.5592988499924</v>
      </c>
      <c r="J97" s="384">
        <f t="shared" si="56"/>
        <v>105.87363053519805</v>
      </c>
      <c r="K97" s="11"/>
      <c r="L97" s="70"/>
      <c r="M97" s="230"/>
    </row>
    <row r="98" spans="1:13" ht="16.5" hidden="1" customHeight="1" thickBot="1" x14ac:dyDescent="0.3">
      <c r="A98" s="381" t="s">
        <v>14</v>
      </c>
      <c r="B98" s="382">
        <v>6052.97</v>
      </c>
      <c r="C98" s="383">
        <f t="shared" si="51"/>
        <v>99.07909834790965</v>
      </c>
      <c r="D98" s="383">
        <f t="shared" si="52"/>
        <v>105.30530513115821</v>
      </c>
      <c r="E98" s="382">
        <v>4522.8500000000004</v>
      </c>
      <c r="F98" s="383">
        <f t="shared" si="53"/>
        <v>101.68849418245181</v>
      </c>
      <c r="G98" s="383">
        <f t="shared" si="54"/>
        <v>106.40447746446402</v>
      </c>
      <c r="H98" s="382">
        <v>4060.3</v>
      </c>
      <c r="I98" s="383">
        <f t="shared" si="55"/>
        <v>102.27765070984513</v>
      </c>
      <c r="J98" s="384">
        <f t="shared" si="56"/>
        <v>108.28506203262181</v>
      </c>
      <c r="K98" s="11"/>
      <c r="L98" s="70"/>
      <c r="M98" s="230"/>
    </row>
    <row r="99" spans="1:13" ht="16.5" hidden="1" customHeight="1" thickBot="1" x14ac:dyDescent="0.3">
      <c r="A99" s="381" t="s">
        <v>69</v>
      </c>
      <c r="B99" s="382">
        <v>6175.2</v>
      </c>
      <c r="C99" s="383">
        <f t="shared" si="51"/>
        <v>102.01933926650884</v>
      </c>
      <c r="D99" s="383">
        <f t="shared" si="52"/>
        <v>107.43177650738862</v>
      </c>
      <c r="E99" s="382">
        <v>4639.66</v>
      </c>
      <c r="F99" s="383">
        <f t="shared" si="53"/>
        <v>102.58266358601323</v>
      </c>
      <c r="G99" s="383">
        <f t="shared" si="54"/>
        <v>109.15254715782639</v>
      </c>
      <c r="H99" s="382">
        <v>4040.85</v>
      </c>
      <c r="I99" s="383">
        <f t="shared" si="55"/>
        <v>99.520971356796281</v>
      </c>
      <c r="J99" s="384">
        <f t="shared" si="56"/>
        <v>107.76634556917463</v>
      </c>
      <c r="K99" s="11"/>
      <c r="L99" s="70"/>
      <c r="M99" s="230"/>
    </row>
    <row r="100" spans="1:13" ht="16.5" hidden="1" customHeight="1" thickBot="1" x14ac:dyDescent="0.3">
      <c r="A100" s="381" t="s">
        <v>74</v>
      </c>
      <c r="B100" s="382">
        <v>6070.5</v>
      </c>
      <c r="C100" s="383">
        <f t="shared" ref="C100" si="57">B100/B99*100</f>
        <v>98.304508356004675</v>
      </c>
      <c r="D100" s="383">
        <f t="shared" ref="D100" si="58">B100/B$91*100</f>
        <v>105.61027971371011</v>
      </c>
      <c r="E100" s="382">
        <v>4546.8900000000003</v>
      </c>
      <c r="F100" s="383">
        <f t="shared" ref="F100" si="59">E100/E99*100</f>
        <v>98.000500036640631</v>
      </c>
      <c r="G100" s="383">
        <f t="shared" ref="G100" si="60">E100/E$91*100</f>
        <v>106.97004201739983</v>
      </c>
      <c r="H100" s="382">
        <v>3943.27</v>
      </c>
      <c r="I100" s="383">
        <f t="shared" ref="I100" si="61">H100/H99*100</f>
        <v>97.585161537795273</v>
      </c>
      <c r="J100" s="384">
        <f t="shared" ref="J100" si="62">H100/H$91*100</f>
        <v>105.16396240705774</v>
      </c>
      <c r="K100" s="11"/>
      <c r="L100" s="70"/>
      <c r="M100" s="230"/>
    </row>
    <row r="101" spans="1:13" ht="16.5" hidden="1" customHeight="1" thickBot="1" x14ac:dyDescent="0.3">
      <c r="A101" s="381" t="s">
        <v>80</v>
      </c>
      <c r="B101" s="382">
        <v>5877.44</v>
      </c>
      <c r="C101" s="383">
        <f t="shared" ref="C101" si="63">B101/B100*100</f>
        <v>96.819701836751491</v>
      </c>
      <c r="D101" s="383">
        <f t="shared" ref="D101" si="64">B101/B$91*100</f>
        <v>102.25155792777339</v>
      </c>
      <c r="E101" s="382">
        <v>4440.26</v>
      </c>
      <c r="F101" s="383">
        <f t="shared" ref="F101" si="65">E101/E100*100</f>
        <v>97.654880588710085</v>
      </c>
      <c r="G101" s="383">
        <f>E101/E$91*100</f>
        <v>104.46146679778481</v>
      </c>
      <c r="H101" s="382">
        <v>3840.19</v>
      </c>
      <c r="I101" s="383">
        <f t="shared" ref="I101" si="66">H101/H100*100</f>
        <v>97.385925893991526</v>
      </c>
      <c r="J101" s="384">
        <f t="shared" ref="J101" si="67">H101/H$91*100</f>
        <v>102.41489849692238</v>
      </c>
      <c r="K101" s="11"/>
      <c r="L101" s="70"/>
      <c r="M101" s="436"/>
    </row>
    <row r="102" spans="1:13" ht="16.5" hidden="1" customHeight="1" thickBot="1" x14ac:dyDescent="0.3">
      <c r="A102" s="381" t="s">
        <v>81</v>
      </c>
      <c r="B102" s="382">
        <v>5824.46</v>
      </c>
      <c r="C102" s="383">
        <f t="shared" ref="C102" si="68">B102/B101*100</f>
        <v>99.098587139979315</v>
      </c>
      <c r="D102" s="383">
        <f t="shared" ref="D102" si="69">B102/B$91*100</f>
        <v>101.32984923504094</v>
      </c>
      <c r="E102" s="382">
        <v>4371.79</v>
      </c>
      <c r="F102" s="383">
        <f t="shared" ref="F102" si="70">E102/E101*100</f>
        <v>98.457973181750617</v>
      </c>
      <c r="G102" s="383">
        <f>E102/E$91*100</f>
        <v>102.85064296502628</v>
      </c>
      <c r="H102" s="382">
        <v>3833.19</v>
      </c>
      <c r="I102" s="383">
        <f t="shared" ref="I102" si="71">H102/H101*100</f>
        <v>99.817717352526827</v>
      </c>
      <c r="J102" s="384">
        <f t="shared" ref="J102" si="72">H102/H$91*100</f>
        <v>102.22821390853522</v>
      </c>
      <c r="K102" s="11"/>
      <c r="L102" s="70"/>
      <c r="M102" s="441"/>
    </row>
    <row r="103" spans="1:13" ht="16.5" hidden="1" customHeight="1" thickBot="1" x14ac:dyDescent="0.3">
      <c r="A103" s="381" t="s">
        <v>85</v>
      </c>
      <c r="B103" s="382">
        <v>5942.05</v>
      </c>
      <c r="C103" s="383">
        <f t="shared" ref="C103" si="73">B103/B102*100</f>
        <v>102.01889960614375</v>
      </c>
      <c r="D103" s="383">
        <f t="shared" ref="D103" si="74">B103/B$91*100</f>
        <v>103.37559716215323</v>
      </c>
      <c r="E103" s="382">
        <v>4420.37</v>
      </c>
      <c r="F103" s="383">
        <f>E103/E102*100</f>
        <v>101.11121531455079</v>
      </c>
      <c r="G103" s="383">
        <f>E103/E$91*100</f>
        <v>103.99353506076761</v>
      </c>
      <c r="H103" s="382">
        <v>3883.49</v>
      </c>
      <c r="I103" s="383">
        <f t="shared" ref="I103" si="75">H103/H102*100</f>
        <v>101.31222297877225</v>
      </c>
      <c r="J103" s="384">
        <f t="shared" ref="J103" si="76">H103/H$91*100</f>
        <v>103.56967602223146</v>
      </c>
      <c r="K103" s="11"/>
      <c r="L103" s="70"/>
      <c r="M103" s="442"/>
    </row>
    <row r="104" spans="1:13" ht="16.5" customHeight="1" thickBot="1" x14ac:dyDescent="0.3">
      <c r="A104" s="381" t="s">
        <v>411</v>
      </c>
      <c r="B104" s="382">
        <v>6066.66</v>
      </c>
      <c r="C104" s="383">
        <f>B104/B103*100</f>
        <v>102.09708770542152</v>
      </c>
      <c r="D104" s="383">
        <f>B104/B$91*100</f>
        <v>105.54347410064682</v>
      </c>
      <c r="E104" s="382">
        <v>4494.9399999999996</v>
      </c>
      <c r="F104" s="383">
        <f>E104/E103*100</f>
        <v>101.6869628560505</v>
      </c>
      <c r="G104" s="383">
        <f>E104/E$91*100</f>
        <v>105.74786736993661</v>
      </c>
      <c r="H104" s="382">
        <v>3989.17</v>
      </c>
      <c r="I104" s="383">
        <f>H104/H103*100</f>
        <v>102.72126360567428</v>
      </c>
      <c r="J104" s="384">
        <f>H104/H$91*100</f>
        <v>106.3880799223392</v>
      </c>
      <c r="K104" s="11"/>
      <c r="L104" s="70"/>
      <c r="M104" s="443"/>
    </row>
    <row r="105" spans="1:13" ht="16.5" customHeight="1" thickBot="1" x14ac:dyDescent="0.3">
      <c r="A105" s="1012" t="s">
        <v>412</v>
      </c>
      <c r="B105" s="1013"/>
      <c r="C105" s="1013"/>
      <c r="D105" s="1013"/>
      <c r="E105" s="1013"/>
      <c r="F105" s="1013"/>
      <c r="G105" s="1013"/>
      <c r="H105" s="1013"/>
      <c r="I105" s="1013"/>
      <c r="J105" s="1014"/>
      <c r="K105" s="11"/>
      <c r="L105" s="70"/>
      <c r="M105" s="609"/>
    </row>
    <row r="106" spans="1:13" ht="16.5" customHeight="1" thickBot="1" x14ac:dyDescent="0.3">
      <c r="A106" s="381" t="s">
        <v>9</v>
      </c>
      <c r="B106" s="382">
        <v>6132.48</v>
      </c>
      <c r="C106" s="383">
        <f>B106/B104*100</f>
        <v>101.08494624719367</v>
      </c>
      <c r="D106" s="383">
        <f t="shared" ref="D106:D111" si="77">B106/B$104*100</f>
        <v>101.08494624719367</v>
      </c>
      <c r="E106" s="382">
        <v>4538.47</v>
      </c>
      <c r="F106" s="383">
        <f>E106/E104*100</f>
        <v>100.96842227037514</v>
      </c>
      <c r="G106" s="383">
        <f t="shared" ref="G106:G111" si="78">E106/E$104*100</f>
        <v>100.96842227037514</v>
      </c>
      <c r="H106" s="382">
        <v>4065.66</v>
      </c>
      <c r="I106" s="383">
        <f>H106/H104*100</f>
        <v>101.91744147278756</v>
      </c>
      <c r="J106" s="384">
        <f t="shared" ref="J106:J111" si="79">H106/H$104*100</f>
        <v>101.91744147278756</v>
      </c>
      <c r="K106" s="11"/>
      <c r="L106" s="70"/>
      <c r="M106" s="609"/>
    </row>
    <row r="107" spans="1:13" ht="16.5" customHeight="1" thickBot="1" x14ac:dyDescent="0.3">
      <c r="A107" s="381" t="s">
        <v>10</v>
      </c>
      <c r="B107" s="382">
        <v>6215.04</v>
      </c>
      <c r="C107" s="383">
        <f>B107/B106*100</f>
        <v>101.34627426424547</v>
      </c>
      <c r="D107" s="383">
        <f t="shared" si="77"/>
        <v>102.445826863546</v>
      </c>
      <c r="E107" s="382">
        <v>4646.9399999999996</v>
      </c>
      <c r="F107" s="383">
        <f>E107/E106*100</f>
        <v>102.39001249319703</v>
      </c>
      <c r="G107" s="383">
        <f t="shared" si="78"/>
        <v>103.38158017682105</v>
      </c>
      <c r="H107" s="382">
        <v>4103.8599999999997</v>
      </c>
      <c r="I107" s="383">
        <f>H107/H106*100</f>
        <v>100.93957684607173</v>
      </c>
      <c r="J107" s="384">
        <f t="shared" si="79"/>
        <v>102.87503415497459</v>
      </c>
      <c r="K107" s="11"/>
      <c r="L107" s="70"/>
      <c r="M107" s="609"/>
    </row>
    <row r="108" spans="1:13" ht="16.5" customHeight="1" thickBot="1" x14ac:dyDescent="0.3">
      <c r="A108" s="381" t="s">
        <v>11</v>
      </c>
      <c r="B108" s="382">
        <v>6224.88</v>
      </c>
      <c r="C108" s="383">
        <f>B108/B107*100</f>
        <v>100.15832561013285</v>
      </c>
      <c r="D108" s="383">
        <f t="shared" si="77"/>
        <v>102.60802484398334</v>
      </c>
      <c r="E108" s="382">
        <v>4721.8900000000003</v>
      </c>
      <c r="F108" s="383">
        <f>E108/E107*100</f>
        <v>101.61288934223383</v>
      </c>
      <c r="G108" s="383">
        <f t="shared" si="78"/>
        <v>105.04901066532592</v>
      </c>
      <c r="H108" s="382">
        <v>4179.78</v>
      </c>
      <c r="I108" s="383">
        <f>H108/H107*100</f>
        <v>101.8499656421028</v>
      </c>
      <c r="J108" s="384">
        <f t="shared" si="79"/>
        <v>104.77818694114313</v>
      </c>
      <c r="K108" s="11"/>
      <c r="L108" s="70"/>
      <c r="M108" s="608"/>
    </row>
    <row r="109" spans="1:13" ht="16.5" customHeight="1" thickBot="1" x14ac:dyDescent="0.3">
      <c r="A109" s="381" t="s">
        <v>12</v>
      </c>
      <c r="B109" s="382">
        <v>6215.39</v>
      </c>
      <c r="C109" s="383">
        <f>B109/B108*100</f>
        <v>99.847547261955256</v>
      </c>
      <c r="D109" s="383">
        <f t="shared" si="77"/>
        <v>102.45159610065507</v>
      </c>
      <c r="E109" s="382">
        <v>4754.6099999999997</v>
      </c>
      <c r="F109" s="383">
        <f>E109/E108*100</f>
        <v>100.69294286821588</v>
      </c>
      <c r="G109" s="383">
        <f t="shared" si="78"/>
        <v>105.77694029286265</v>
      </c>
      <c r="H109" s="382">
        <v>4242.92</v>
      </c>
      <c r="I109" s="383">
        <f>H109/H108*100</f>
        <v>101.51060582135902</v>
      </c>
      <c r="J109" s="384">
        <f t="shared" si="79"/>
        <v>106.36097233259049</v>
      </c>
      <c r="K109" s="11"/>
      <c r="L109" s="70"/>
      <c r="M109" s="678"/>
    </row>
    <row r="110" spans="1:13" ht="16.5" customHeight="1" thickBot="1" x14ac:dyDescent="0.3">
      <c r="A110" s="381" t="s">
        <v>13</v>
      </c>
      <c r="B110" s="382">
        <v>6161.5</v>
      </c>
      <c r="C110" s="383">
        <f>B110/B109*100</f>
        <v>99.132958671941736</v>
      </c>
      <c r="D110" s="383">
        <f t="shared" si="77"/>
        <v>101.56329842120707</v>
      </c>
      <c r="E110" s="382">
        <v>4833.46</v>
      </c>
      <c r="F110" s="383">
        <f>E110/E109*100</f>
        <v>101.65839048838916</v>
      </c>
      <c r="G110" s="383">
        <f t="shared" si="78"/>
        <v>107.53113500958858</v>
      </c>
      <c r="H110" s="382">
        <v>4356.57</v>
      </c>
      <c r="I110" s="383">
        <f>H110/H109*100</f>
        <v>102.67857984595514</v>
      </c>
      <c r="J110" s="384">
        <f t="shared" si="79"/>
        <v>109.20993590145318</v>
      </c>
      <c r="K110" s="11"/>
      <c r="L110" s="70"/>
      <c r="M110" s="697"/>
    </row>
    <row r="111" spans="1:13" ht="16.5" customHeight="1" thickBot="1" x14ac:dyDescent="0.3">
      <c r="A111" s="381" t="s">
        <v>14</v>
      </c>
      <c r="B111" s="382">
        <v>6107.58</v>
      </c>
      <c r="C111" s="383">
        <f>B111/B110*100</f>
        <v>99.124888420027588</v>
      </c>
      <c r="D111" s="383">
        <f t="shared" si="77"/>
        <v>100.67450623572114</v>
      </c>
      <c r="E111" s="382">
        <v>4786.7299999999996</v>
      </c>
      <c r="F111" s="383">
        <f>E111/E110*100</f>
        <v>99.033197750679619</v>
      </c>
      <c r="G111" s="383">
        <f t="shared" si="78"/>
        <v>106.49152157759613</v>
      </c>
      <c r="H111" s="382">
        <v>4367.04</v>
      </c>
      <c r="I111" s="383">
        <f>H111/H110*100</f>
        <v>100.24032667901584</v>
      </c>
      <c r="J111" s="384">
        <f t="shared" si="79"/>
        <v>109.47239651356047</v>
      </c>
      <c r="K111" s="11"/>
      <c r="L111" s="70"/>
      <c r="M111" s="728"/>
    </row>
    <row r="112" spans="1:13" ht="18" customHeight="1" x14ac:dyDescent="0.2">
      <c r="A112" s="1016" t="s">
        <v>161</v>
      </c>
      <c r="B112" s="1016"/>
      <c r="C112" s="1016"/>
      <c r="D112" s="1016"/>
      <c r="E112" s="1016"/>
      <c r="F112" s="1016"/>
      <c r="G112" s="1016"/>
      <c r="H112" s="1016"/>
      <c r="I112" s="1016"/>
      <c r="J112" s="1016"/>
      <c r="K112" s="11"/>
      <c r="L112" s="11"/>
      <c r="M112" s="11"/>
    </row>
    <row r="113" spans="1:14" ht="9.75" customHeight="1" x14ac:dyDescent="0.2">
      <c r="A113" s="386"/>
      <c r="B113" s="386"/>
      <c r="C113" s="386"/>
      <c r="D113" s="386"/>
      <c r="E113" s="386"/>
      <c r="F113" s="386"/>
      <c r="G113" s="386"/>
      <c r="H113" s="386"/>
      <c r="I113" s="386"/>
      <c r="J113" s="386"/>
      <c r="K113" s="11"/>
      <c r="L113" s="11"/>
      <c r="M113" s="11"/>
    </row>
    <row r="114" spans="1:14" ht="24" customHeight="1" x14ac:dyDescent="0.3">
      <c r="A114" s="1015" t="s">
        <v>191</v>
      </c>
      <c r="B114" s="1015"/>
      <c r="C114" s="1015"/>
      <c r="D114" s="1015"/>
      <c r="E114" s="1015"/>
      <c r="F114" s="1015"/>
      <c r="G114" s="1015"/>
      <c r="H114" s="1015"/>
      <c r="I114" s="1015"/>
      <c r="J114" s="1015"/>
      <c r="K114" s="67"/>
    </row>
    <row r="115" spans="1:14" ht="6" customHeight="1" x14ac:dyDescent="0.25">
      <c r="A115" s="59"/>
      <c r="B115" s="59"/>
      <c r="C115" s="59"/>
      <c r="D115" s="59"/>
      <c r="E115" s="59"/>
      <c r="F115" s="59"/>
      <c r="G115" s="59"/>
      <c r="H115" s="15"/>
      <c r="I115" s="15"/>
      <c r="J115" s="15"/>
    </row>
    <row r="117" spans="1:14" x14ac:dyDescent="0.25">
      <c r="N117" s="68"/>
    </row>
    <row r="118" spans="1:14" x14ac:dyDescent="0.25">
      <c r="N118" s="68"/>
    </row>
    <row r="119" spans="1:14" x14ac:dyDescent="0.25">
      <c r="N119" s="68"/>
    </row>
    <row r="120" spans="1:14" x14ac:dyDescent="0.25">
      <c r="N120" s="68"/>
    </row>
    <row r="121" spans="1:14" x14ac:dyDescent="0.25">
      <c r="N121" s="68"/>
    </row>
    <row r="122" spans="1:14" x14ac:dyDescent="0.25">
      <c r="N122" s="68"/>
    </row>
    <row r="123" spans="1:14" x14ac:dyDescent="0.25">
      <c r="M123" s="68"/>
      <c r="N123" s="68"/>
    </row>
    <row r="124" spans="1:14" x14ac:dyDescent="0.25">
      <c r="M124" s="68"/>
      <c r="N124" s="68"/>
    </row>
    <row r="125" spans="1:14" x14ac:dyDescent="0.25">
      <c r="M125" s="68"/>
      <c r="N125" s="68"/>
    </row>
    <row r="126" spans="1:14" x14ac:dyDescent="0.25">
      <c r="M126" s="68"/>
      <c r="N126" s="68"/>
    </row>
    <row r="127" spans="1:14" x14ac:dyDescent="0.25">
      <c r="M127" s="68"/>
      <c r="N127" s="68"/>
    </row>
    <row r="128" spans="1:14" x14ac:dyDescent="0.25">
      <c r="M128" s="68"/>
      <c r="N128" s="68"/>
    </row>
    <row r="129" spans="13:14" x14ac:dyDescent="0.25">
      <c r="M129" s="68"/>
      <c r="N129" s="68"/>
    </row>
    <row r="130" spans="13:14" x14ac:dyDescent="0.25">
      <c r="M130" s="68"/>
      <c r="N130" s="68"/>
    </row>
    <row r="131" spans="13:14" x14ac:dyDescent="0.25">
      <c r="M131" s="68"/>
    </row>
    <row r="132" spans="13:14" x14ac:dyDescent="0.25">
      <c r="M132" s="68"/>
    </row>
    <row r="133" spans="13:14" x14ac:dyDescent="0.25">
      <c r="M133" s="68"/>
    </row>
    <row r="134" spans="13:14" x14ac:dyDescent="0.25">
      <c r="M134" s="68"/>
    </row>
    <row r="135" spans="13:14" x14ac:dyDescent="0.25">
      <c r="M135" s="68"/>
    </row>
    <row r="136" spans="13:14" x14ac:dyDescent="0.25">
      <c r="M136" s="68"/>
    </row>
  </sheetData>
  <mergeCells count="21"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  <mergeCell ref="A53:J53"/>
    <mergeCell ref="A114:J114"/>
    <mergeCell ref="A112:J112"/>
    <mergeCell ref="A66:J66"/>
    <mergeCell ref="A79:J79"/>
    <mergeCell ref="A92:J92"/>
    <mergeCell ref="A105:J105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96"/>
  <sheetViews>
    <sheetView view="pageBreakPreview" zoomScale="75" zoomScaleNormal="57" zoomScaleSheetLayoutView="75" workbookViewId="0">
      <pane xSplit="1" ySplit="4" topLeftCell="B80" activePane="bottomRight" state="frozen"/>
      <selection sqref="A1:S1"/>
      <selection pane="topRight" sqref="A1:S1"/>
      <selection pane="bottomLeft" sqref="A1:S1"/>
      <selection pane="bottomRight" activeCell="I60" sqref="I60"/>
    </sheetView>
  </sheetViews>
  <sheetFormatPr defaultColWidth="9.140625" defaultRowHeight="15.75" x14ac:dyDescent="0.25"/>
  <cols>
    <col min="1" max="1" width="50" style="57" customWidth="1"/>
    <col min="2" max="2" width="18.5703125" style="57" customWidth="1"/>
    <col min="3" max="3" width="17.7109375" style="57" customWidth="1"/>
    <col min="4" max="4" width="18.42578125" style="120" customWidth="1"/>
    <col min="5" max="5" width="17.42578125" style="58" customWidth="1"/>
    <col min="6" max="6" width="17.85546875" style="58" customWidth="1"/>
    <col min="7" max="7" width="9" style="57" customWidth="1"/>
    <col min="8" max="8" width="13.28515625" style="3" customWidth="1"/>
    <col min="9" max="9" width="11.28515625" style="3" customWidth="1"/>
    <col min="10" max="10" width="13.85546875" style="3" customWidth="1"/>
    <col min="11" max="11" width="15.5703125" style="3" customWidth="1"/>
    <col min="12" max="12" width="9.140625" style="3"/>
    <col min="13" max="16384" width="9.140625" style="57"/>
  </cols>
  <sheetData>
    <row r="1" spans="1:6" ht="20.25" x14ac:dyDescent="0.2">
      <c r="A1" s="1011" t="s">
        <v>68</v>
      </c>
      <c r="B1" s="1011"/>
      <c r="C1" s="1011"/>
      <c r="D1" s="1011"/>
      <c r="E1" s="1011"/>
      <c r="F1" s="1011"/>
    </row>
    <row r="2" spans="1:6" ht="23.25" thickBot="1" x14ac:dyDescent="0.25">
      <c r="A2" s="416"/>
      <c r="B2" s="416"/>
      <c r="C2" s="416"/>
      <c r="D2" s="417"/>
      <c r="E2" s="416"/>
      <c r="F2" s="416"/>
    </row>
    <row r="3" spans="1:6" ht="17.25" thickBot="1" x14ac:dyDescent="0.25">
      <c r="A3" s="903" t="s">
        <v>55</v>
      </c>
      <c r="B3" s="914" t="s">
        <v>33</v>
      </c>
      <c r="C3" s="1007" t="s">
        <v>42</v>
      </c>
      <c r="D3" s="1041"/>
      <c r="E3" s="1041"/>
      <c r="F3" s="418" t="s">
        <v>43</v>
      </c>
    </row>
    <row r="4" spans="1:6" ht="28.5" customHeight="1" thickBot="1" x14ac:dyDescent="0.25">
      <c r="A4" s="1047"/>
      <c r="B4" s="917"/>
      <c r="C4" s="824" t="s">
        <v>495</v>
      </c>
      <c r="D4" s="824" t="s">
        <v>496</v>
      </c>
      <c r="E4" s="824" t="s">
        <v>49</v>
      </c>
      <c r="F4" s="850" t="s">
        <v>496</v>
      </c>
    </row>
    <row r="5" spans="1:6" ht="23.25" customHeight="1" x14ac:dyDescent="0.2">
      <c r="A5" s="823" t="s">
        <v>441</v>
      </c>
      <c r="B5" s="847"/>
      <c r="C5" s="826"/>
      <c r="D5" s="833"/>
      <c r="E5" s="826"/>
      <c r="F5" s="821"/>
    </row>
    <row r="6" spans="1:6" ht="21.75" customHeight="1" x14ac:dyDescent="0.25">
      <c r="A6" s="544" t="s">
        <v>559</v>
      </c>
      <c r="B6" s="63" t="s">
        <v>37</v>
      </c>
      <c r="C6" s="828">
        <v>46.7</v>
      </c>
      <c r="D6" s="1">
        <v>46.2</v>
      </c>
      <c r="E6" s="828">
        <f t="shared" ref="E6:E33" si="0">D6/C6*100</f>
        <v>98.929336188436835</v>
      </c>
      <c r="F6" s="822">
        <v>49.63</v>
      </c>
    </row>
    <row r="7" spans="1:6" ht="21.75" customHeight="1" x14ac:dyDescent="0.25">
      <c r="A7" s="544" t="s">
        <v>560</v>
      </c>
      <c r="B7" s="63" t="s">
        <v>37</v>
      </c>
      <c r="C7" s="828">
        <v>94.5</v>
      </c>
      <c r="D7" s="1">
        <v>94.9</v>
      </c>
      <c r="E7" s="828">
        <f t="shared" si="0"/>
        <v>100.42328042328043</v>
      </c>
      <c r="F7" s="822">
        <v>80.42</v>
      </c>
    </row>
    <row r="8" spans="1:6" ht="21.75" customHeight="1" x14ac:dyDescent="0.25">
      <c r="A8" s="544" t="s">
        <v>561</v>
      </c>
      <c r="B8" s="63" t="s">
        <v>37</v>
      </c>
      <c r="C8" s="828">
        <v>92.9</v>
      </c>
      <c r="D8" s="1">
        <v>92.9</v>
      </c>
      <c r="E8" s="828">
        <f t="shared" si="0"/>
        <v>100</v>
      </c>
      <c r="F8" s="822">
        <v>82.78</v>
      </c>
    </row>
    <row r="9" spans="1:6" ht="21.75" customHeight="1" x14ac:dyDescent="0.25">
      <c r="A9" s="544" t="s">
        <v>562</v>
      </c>
      <c r="B9" s="63" t="s">
        <v>37</v>
      </c>
      <c r="C9" s="828">
        <v>105.9</v>
      </c>
      <c r="D9" s="1">
        <v>112.5</v>
      </c>
      <c r="E9" s="828">
        <f t="shared" si="0"/>
        <v>106.23229461756374</v>
      </c>
      <c r="F9" s="822">
        <v>135.03</v>
      </c>
    </row>
    <row r="10" spans="1:6" ht="21.75" customHeight="1" x14ac:dyDescent="0.25">
      <c r="A10" s="544" t="s">
        <v>563</v>
      </c>
      <c r="B10" s="63" t="s">
        <v>37</v>
      </c>
      <c r="C10" s="828">
        <v>98.7</v>
      </c>
      <c r="D10" s="1">
        <v>111</v>
      </c>
      <c r="E10" s="828">
        <f t="shared" si="0"/>
        <v>112.46200607902735</v>
      </c>
      <c r="F10" s="822">
        <v>102.9</v>
      </c>
    </row>
    <row r="11" spans="1:6" ht="21.75" customHeight="1" x14ac:dyDescent="0.25">
      <c r="A11" s="544" t="s">
        <v>564</v>
      </c>
      <c r="B11" s="63" t="s">
        <v>37</v>
      </c>
      <c r="C11" s="828">
        <v>92.9</v>
      </c>
      <c r="D11" s="1">
        <v>76.3</v>
      </c>
      <c r="E11" s="828">
        <f t="shared" si="0"/>
        <v>82.131324004305696</v>
      </c>
      <c r="F11" s="822">
        <v>72.55</v>
      </c>
    </row>
    <row r="12" spans="1:6" ht="21.75" customHeight="1" x14ac:dyDescent="0.25">
      <c r="A12" s="544" t="s">
        <v>565</v>
      </c>
      <c r="B12" s="63" t="s">
        <v>37</v>
      </c>
      <c r="C12" s="828">
        <v>55.6</v>
      </c>
      <c r="D12" s="1">
        <v>39.700000000000003</v>
      </c>
      <c r="E12" s="828">
        <f t="shared" si="0"/>
        <v>71.402877697841731</v>
      </c>
      <c r="F12" s="822">
        <v>43.63</v>
      </c>
    </row>
    <row r="13" spans="1:6" ht="21.75" customHeight="1" x14ac:dyDescent="0.25">
      <c r="A13" s="544" t="s">
        <v>566</v>
      </c>
      <c r="B13" s="63" t="s">
        <v>37</v>
      </c>
      <c r="C13" s="828">
        <v>68.7</v>
      </c>
      <c r="D13" s="1">
        <v>67.099999999999994</v>
      </c>
      <c r="E13" s="828">
        <f t="shared" si="0"/>
        <v>97.671033478893733</v>
      </c>
      <c r="F13" s="822">
        <v>52.5</v>
      </c>
    </row>
    <row r="14" spans="1:6" ht="21.75" customHeight="1" x14ac:dyDescent="0.25">
      <c r="A14" s="544" t="s">
        <v>567</v>
      </c>
      <c r="B14" s="63" t="s">
        <v>37</v>
      </c>
      <c r="C14" s="828">
        <v>56.7</v>
      </c>
      <c r="D14" s="1">
        <v>72.099999999999994</v>
      </c>
      <c r="E14" s="828">
        <f t="shared" si="0"/>
        <v>127.16049382716048</v>
      </c>
      <c r="F14" s="822">
        <v>60.75</v>
      </c>
    </row>
    <row r="15" spans="1:6" ht="21.75" customHeight="1" x14ac:dyDescent="0.25">
      <c r="A15" s="544" t="s">
        <v>568</v>
      </c>
      <c r="B15" s="63" t="s">
        <v>37</v>
      </c>
      <c r="C15" s="828">
        <v>149.69999999999999</v>
      </c>
      <c r="D15" s="1">
        <v>137.19999999999999</v>
      </c>
      <c r="E15" s="828">
        <f t="shared" si="0"/>
        <v>91.649966599866389</v>
      </c>
      <c r="F15" s="822">
        <v>118.25</v>
      </c>
    </row>
    <row r="16" spans="1:6" ht="21.75" customHeight="1" x14ac:dyDescent="0.25">
      <c r="A16" s="544" t="s">
        <v>569</v>
      </c>
      <c r="B16" s="63" t="s">
        <v>37</v>
      </c>
      <c r="C16" s="828">
        <v>183.5</v>
      </c>
      <c r="D16" s="1">
        <v>149.4</v>
      </c>
      <c r="E16" s="828">
        <f t="shared" si="0"/>
        <v>81.416893732970024</v>
      </c>
      <c r="F16" s="822">
        <v>144</v>
      </c>
    </row>
    <row r="17" spans="1:6" ht="21.75" customHeight="1" x14ac:dyDescent="0.25">
      <c r="A17" s="544" t="s">
        <v>570</v>
      </c>
      <c r="B17" s="63" t="s">
        <v>37</v>
      </c>
      <c r="C17" s="828">
        <v>156</v>
      </c>
      <c r="D17" s="1">
        <v>188.9</v>
      </c>
      <c r="E17" s="828">
        <f t="shared" si="0"/>
        <v>121.08974358974361</v>
      </c>
      <c r="F17" s="822">
        <v>145.5</v>
      </c>
    </row>
    <row r="18" spans="1:6" ht="21.75" customHeight="1" x14ac:dyDescent="0.25">
      <c r="A18" s="544" t="s">
        <v>571</v>
      </c>
      <c r="B18" s="63" t="s">
        <v>37</v>
      </c>
      <c r="C18" s="828">
        <v>193.9</v>
      </c>
      <c r="D18" s="1">
        <v>231.6</v>
      </c>
      <c r="E18" s="828">
        <f t="shared" si="0"/>
        <v>119.44301186178441</v>
      </c>
      <c r="F18" s="822">
        <v>190</v>
      </c>
    </row>
    <row r="19" spans="1:6" ht="21.75" customHeight="1" x14ac:dyDescent="0.25">
      <c r="A19" s="544" t="s">
        <v>572</v>
      </c>
      <c r="B19" s="63" t="s">
        <v>37</v>
      </c>
      <c r="C19" s="828">
        <v>116.5</v>
      </c>
      <c r="D19" s="1">
        <v>151</v>
      </c>
      <c r="E19" s="828">
        <f t="shared" si="0"/>
        <v>129.61373390557941</v>
      </c>
      <c r="F19" s="822">
        <v>136.75</v>
      </c>
    </row>
    <row r="20" spans="1:6" ht="21.75" customHeight="1" x14ac:dyDescent="0.25">
      <c r="A20" s="544" t="s">
        <v>573</v>
      </c>
      <c r="B20" s="63" t="s">
        <v>37</v>
      </c>
      <c r="C20" s="828">
        <v>131.80000000000001</v>
      </c>
      <c r="D20" s="1">
        <v>132</v>
      </c>
      <c r="E20" s="828">
        <f t="shared" si="0"/>
        <v>100.15174506828528</v>
      </c>
      <c r="F20" s="822">
        <v>126.13</v>
      </c>
    </row>
    <row r="21" spans="1:6" ht="21.75" customHeight="1" x14ac:dyDescent="0.25">
      <c r="A21" s="544" t="s">
        <v>574</v>
      </c>
      <c r="B21" s="63" t="s">
        <v>37</v>
      </c>
      <c r="C21" s="828">
        <v>450.4</v>
      </c>
      <c r="D21" s="1">
        <v>480.3</v>
      </c>
      <c r="E21" s="828">
        <f t="shared" si="0"/>
        <v>106.6385435168739</v>
      </c>
      <c r="F21" s="822">
        <v>495.88</v>
      </c>
    </row>
    <row r="22" spans="1:6" ht="21.75" customHeight="1" x14ac:dyDescent="0.25">
      <c r="A22" s="544" t="s">
        <v>575</v>
      </c>
      <c r="B22" s="63" t="s">
        <v>37</v>
      </c>
      <c r="C22" s="828">
        <v>336.4</v>
      </c>
      <c r="D22" s="1">
        <v>365.5</v>
      </c>
      <c r="E22" s="828">
        <f t="shared" si="0"/>
        <v>108.65041617122475</v>
      </c>
      <c r="F22" s="822">
        <v>401.13</v>
      </c>
    </row>
    <row r="23" spans="1:6" ht="21.75" customHeight="1" x14ac:dyDescent="0.25">
      <c r="A23" s="544" t="s">
        <v>576</v>
      </c>
      <c r="B23" s="63" t="s">
        <v>37</v>
      </c>
      <c r="C23" s="828">
        <v>253.9</v>
      </c>
      <c r="D23" s="1">
        <v>320.3</v>
      </c>
      <c r="E23" s="828">
        <f t="shared" si="0"/>
        <v>126.15202835762112</v>
      </c>
      <c r="F23" s="822">
        <v>334.25</v>
      </c>
    </row>
    <row r="24" spans="1:6" ht="21.75" customHeight="1" x14ac:dyDescent="0.25">
      <c r="A24" s="544" t="s">
        <v>577</v>
      </c>
      <c r="B24" s="63" t="s">
        <v>37</v>
      </c>
      <c r="C24" s="828">
        <v>320.5</v>
      </c>
      <c r="D24" s="1">
        <v>375.7</v>
      </c>
      <c r="E24" s="828">
        <f t="shared" si="0"/>
        <v>117.22308892355693</v>
      </c>
      <c r="F24" s="822">
        <v>472.5</v>
      </c>
    </row>
    <row r="25" spans="1:6" ht="21.75" customHeight="1" x14ac:dyDescent="0.25">
      <c r="A25" s="544" t="s">
        <v>578</v>
      </c>
      <c r="B25" s="63" t="s">
        <v>37</v>
      </c>
      <c r="C25" s="828">
        <v>161</v>
      </c>
      <c r="D25" s="1">
        <v>212.1</v>
      </c>
      <c r="E25" s="828">
        <f t="shared" si="0"/>
        <v>131.7391304347826</v>
      </c>
      <c r="F25" s="822">
        <v>218.5</v>
      </c>
    </row>
    <row r="26" spans="1:6" ht="21.75" customHeight="1" x14ac:dyDescent="0.25">
      <c r="A26" s="544" t="s">
        <v>579</v>
      </c>
      <c r="B26" s="63" t="s">
        <v>40</v>
      </c>
      <c r="C26" s="828">
        <v>56.3</v>
      </c>
      <c r="D26" s="1">
        <v>61.2</v>
      </c>
      <c r="E26" s="828">
        <f t="shared" si="0"/>
        <v>108.70337477797514</v>
      </c>
      <c r="F26" s="822">
        <v>49</v>
      </c>
    </row>
    <row r="27" spans="1:6" ht="21.75" customHeight="1" x14ac:dyDescent="0.25">
      <c r="A27" s="544" t="s">
        <v>580</v>
      </c>
      <c r="B27" s="63" t="s">
        <v>38</v>
      </c>
      <c r="C27" s="828">
        <v>81.2</v>
      </c>
      <c r="D27" s="1">
        <v>96.5</v>
      </c>
      <c r="E27" s="828">
        <f t="shared" si="0"/>
        <v>118.8423645320197</v>
      </c>
      <c r="F27" s="822">
        <v>102.25</v>
      </c>
    </row>
    <row r="28" spans="1:6" ht="21.75" customHeight="1" x14ac:dyDescent="0.25">
      <c r="A28" s="544" t="s">
        <v>581</v>
      </c>
      <c r="B28" s="63" t="s">
        <v>38</v>
      </c>
      <c r="C28" s="828">
        <v>102.8</v>
      </c>
      <c r="D28" s="1">
        <v>113.4</v>
      </c>
      <c r="E28" s="828">
        <f t="shared" si="0"/>
        <v>110.31128404669262</v>
      </c>
      <c r="F28" s="822">
        <v>112</v>
      </c>
    </row>
    <row r="29" spans="1:6" ht="21.75" customHeight="1" x14ac:dyDescent="0.25">
      <c r="A29" s="544" t="s">
        <v>582</v>
      </c>
      <c r="B29" s="63" t="s">
        <v>39</v>
      </c>
      <c r="C29" s="828">
        <v>419.2</v>
      </c>
      <c r="D29" s="1">
        <v>437.7</v>
      </c>
      <c r="E29" s="828">
        <f t="shared" si="0"/>
        <v>104.41316793893129</v>
      </c>
      <c r="F29" s="822">
        <v>489.56</v>
      </c>
    </row>
    <row r="30" spans="1:6" ht="21.75" customHeight="1" x14ac:dyDescent="0.25">
      <c r="A30" s="544" t="s">
        <v>583</v>
      </c>
      <c r="B30" s="63" t="s">
        <v>39</v>
      </c>
      <c r="C30" s="828">
        <v>445.3</v>
      </c>
      <c r="D30" s="1">
        <v>454.7</v>
      </c>
      <c r="E30" s="828">
        <f t="shared" si="0"/>
        <v>102.11093644733886</v>
      </c>
      <c r="F30" s="822">
        <v>600.38</v>
      </c>
    </row>
    <row r="31" spans="1:6" ht="21.75" customHeight="1" x14ac:dyDescent="0.25">
      <c r="A31" s="544" t="s">
        <v>584</v>
      </c>
      <c r="B31" s="63" t="s">
        <v>39</v>
      </c>
      <c r="C31" s="828">
        <v>724.6</v>
      </c>
      <c r="D31" s="1">
        <v>712.6</v>
      </c>
      <c r="E31" s="828">
        <f t="shared" si="0"/>
        <v>98.343913883521935</v>
      </c>
      <c r="F31" s="822">
        <v>694.78</v>
      </c>
    </row>
    <row r="32" spans="1:6" ht="21.75" customHeight="1" x14ac:dyDescent="0.25">
      <c r="A32" s="544" t="s">
        <v>585</v>
      </c>
      <c r="B32" s="63" t="s">
        <v>39</v>
      </c>
      <c r="C32" s="828">
        <v>105.8</v>
      </c>
      <c r="D32" s="1">
        <v>114.6</v>
      </c>
      <c r="E32" s="828">
        <f t="shared" si="0"/>
        <v>108.31758034026464</v>
      </c>
      <c r="F32" s="822">
        <v>120.47</v>
      </c>
    </row>
    <row r="33" spans="1:12" ht="21.75" customHeight="1" x14ac:dyDescent="0.25">
      <c r="A33" s="544" t="s">
        <v>586</v>
      </c>
      <c r="B33" s="63" t="s">
        <v>38</v>
      </c>
      <c r="C33" s="828">
        <v>152.69999999999999</v>
      </c>
      <c r="D33" s="1">
        <v>145.80000000000001</v>
      </c>
      <c r="E33" s="828">
        <f t="shared" si="0"/>
        <v>95.481335952848738</v>
      </c>
      <c r="F33" s="822">
        <v>143</v>
      </c>
    </row>
    <row r="34" spans="1:12" ht="21.75" customHeight="1" thickBot="1" x14ac:dyDescent="0.3">
      <c r="A34" s="123" t="s">
        <v>587</v>
      </c>
      <c r="B34" s="853" t="s">
        <v>38</v>
      </c>
      <c r="C34" s="827">
        <v>701.2</v>
      </c>
      <c r="D34" s="257">
        <v>737.9</v>
      </c>
      <c r="E34" s="827">
        <f>D34/C34*100</f>
        <v>105.23388476896747</v>
      </c>
      <c r="F34" s="844">
        <v>1020.76</v>
      </c>
    </row>
    <row r="35" spans="1:12" ht="27" customHeight="1" x14ac:dyDescent="0.2">
      <c r="A35" s="850" t="s">
        <v>443</v>
      </c>
      <c r="B35" s="63"/>
      <c r="C35" s="828"/>
      <c r="D35" s="845"/>
      <c r="E35" s="851"/>
      <c r="F35" s="852"/>
    </row>
    <row r="36" spans="1:12" s="14" customFormat="1" ht="22.5" customHeight="1" x14ac:dyDescent="0.25">
      <c r="A36" s="743" t="s">
        <v>588</v>
      </c>
      <c r="B36" s="846" t="s">
        <v>27</v>
      </c>
      <c r="C36" s="828">
        <v>900</v>
      </c>
      <c r="D36" s="1">
        <v>450</v>
      </c>
      <c r="E36" s="828">
        <f>D36/C36*100</f>
        <v>50</v>
      </c>
      <c r="F36" s="822">
        <v>420</v>
      </c>
      <c r="H36" s="1"/>
      <c r="I36" s="26"/>
      <c r="J36" s="1"/>
      <c r="K36" s="140"/>
      <c r="L36" s="24"/>
    </row>
    <row r="37" spans="1:12" s="14" customFormat="1" ht="33" x14ac:dyDescent="0.25">
      <c r="A37" s="743" t="s">
        <v>589</v>
      </c>
      <c r="B37" s="846" t="s">
        <v>27</v>
      </c>
      <c r="C37" s="828">
        <v>844.4</v>
      </c>
      <c r="D37" s="1">
        <v>877.8</v>
      </c>
      <c r="E37" s="828">
        <f t="shared" ref="E37:E53" si="1">D37/C37*100</f>
        <v>103.95547134059686</v>
      </c>
      <c r="F37" s="822">
        <v>633.29999999999995</v>
      </c>
      <c r="H37" s="1"/>
      <c r="I37" s="26"/>
      <c r="J37" s="1"/>
      <c r="K37" s="140"/>
      <c r="L37" s="24"/>
    </row>
    <row r="38" spans="1:12" s="14" customFormat="1" ht="33" x14ac:dyDescent="0.25">
      <c r="A38" s="743" t="s">
        <v>590</v>
      </c>
      <c r="B38" s="846" t="s">
        <v>27</v>
      </c>
      <c r="C38" s="828">
        <v>588.9</v>
      </c>
      <c r="D38" s="1">
        <v>605.6</v>
      </c>
      <c r="E38" s="828">
        <f t="shared" si="1"/>
        <v>102.83579555102736</v>
      </c>
      <c r="F38" s="822">
        <v>433.3</v>
      </c>
      <c r="H38" s="1"/>
      <c r="I38" s="26"/>
      <c r="J38" s="1"/>
      <c r="K38" s="140"/>
      <c r="L38" s="24"/>
    </row>
    <row r="39" spans="1:12" s="14" customFormat="1" ht="33" x14ac:dyDescent="0.25">
      <c r="A39" s="743" t="s">
        <v>591</v>
      </c>
      <c r="B39" s="846" t="s">
        <v>27</v>
      </c>
      <c r="C39" s="828">
        <v>3000</v>
      </c>
      <c r="D39" s="1">
        <v>3000</v>
      </c>
      <c r="E39" s="828">
        <f t="shared" si="1"/>
        <v>100</v>
      </c>
      <c r="F39" s="822">
        <v>1500</v>
      </c>
      <c r="H39" s="1"/>
      <c r="I39" s="26"/>
      <c r="J39" s="1"/>
      <c r="K39" s="140"/>
      <c r="L39" s="24"/>
    </row>
    <row r="40" spans="1:12" s="14" customFormat="1" ht="33" x14ac:dyDescent="0.25">
      <c r="A40" s="743" t="s">
        <v>592</v>
      </c>
      <c r="B40" s="846" t="s">
        <v>27</v>
      </c>
      <c r="C40" s="828">
        <v>3250</v>
      </c>
      <c r="D40" s="1">
        <v>3250</v>
      </c>
      <c r="E40" s="828">
        <f t="shared" si="1"/>
        <v>100</v>
      </c>
      <c r="F40" s="822">
        <v>2500</v>
      </c>
      <c r="H40" s="1"/>
      <c r="I40" s="26"/>
      <c r="J40" s="1"/>
      <c r="K40" s="140"/>
      <c r="L40" s="24"/>
    </row>
    <row r="41" spans="1:12" s="14" customFormat="1" ht="35.25" customHeight="1" x14ac:dyDescent="0.25">
      <c r="A41" s="743" t="s">
        <v>593</v>
      </c>
      <c r="B41" s="846" t="s">
        <v>27</v>
      </c>
      <c r="C41" s="828">
        <v>433.3</v>
      </c>
      <c r="D41" s="1">
        <v>433.3</v>
      </c>
      <c r="E41" s="828">
        <f t="shared" si="1"/>
        <v>100</v>
      </c>
      <c r="F41" s="822">
        <v>400</v>
      </c>
      <c r="H41" s="1"/>
      <c r="I41" s="26"/>
      <c r="J41" s="1"/>
      <c r="K41" s="140"/>
      <c r="L41" s="24"/>
    </row>
    <row r="42" spans="1:12" s="14" customFormat="1" ht="33" customHeight="1" x14ac:dyDescent="0.25">
      <c r="A42" s="743" t="s">
        <v>594</v>
      </c>
      <c r="B42" s="846" t="s">
        <v>27</v>
      </c>
      <c r="C42" s="828">
        <v>516.70000000000005</v>
      </c>
      <c r="D42" s="1">
        <v>516.70000000000005</v>
      </c>
      <c r="E42" s="828">
        <f t="shared" si="1"/>
        <v>100</v>
      </c>
      <c r="F42" s="822">
        <v>475</v>
      </c>
      <c r="H42" s="1"/>
      <c r="I42" s="26"/>
      <c r="J42" s="1"/>
      <c r="K42" s="140"/>
      <c r="L42" s="24"/>
    </row>
    <row r="43" spans="1:12" s="14" customFormat="1" ht="24" customHeight="1" x14ac:dyDescent="0.25">
      <c r="A43" s="743" t="s">
        <v>595</v>
      </c>
      <c r="B43" s="846" t="s">
        <v>27</v>
      </c>
      <c r="C43" s="828">
        <v>1350</v>
      </c>
      <c r="D43" s="1">
        <v>1350</v>
      </c>
      <c r="E43" s="828">
        <f t="shared" si="1"/>
        <v>100</v>
      </c>
      <c r="F43" s="822" t="s">
        <v>64</v>
      </c>
      <c r="H43" s="1"/>
      <c r="I43" s="26"/>
      <c r="J43" s="1"/>
      <c r="K43" s="140"/>
      <c r="L43" s="24"/>
    </row>
    <row r="44" spans="1:12" s="14" customFormat="1" ht="49.5" x14ac:dyDescent="0.25">
      <c r="A44" s="743" t="s">
        <v>596</v>
      </c>
      <c r="B44" s="846" t="s">
        <v>27</v>
      </c>
      <c r="C44" s="828">
        <v>5166.7</v>
      </c>
      <c r="D44" s="1">
        <v>5166.7</v>
      </c>
      <c r="E44" s="828">
        <f t="shared" si="1"/>
        <v>100</v>
      </c>
      <c r="F44" s="822" t="s">
        <v>64</v>
      </c>
      <c r="H44" s="1"/>
      <c r="I44" s="26"/>
      <c r="J44" s="1"/>
      <c r="K44" s="140"/>
      <c r="L44" s="24"/>
    </row>
    <row r="45" spans="1:12" s="14" customFormat="1" ht="33" customHeight="1" x14ac:dyDescent="0.25">
      <c r="A45" s="743" t="s">
        <v>597</v>
      </c>
      <c r="B45" s="846" t="s">
        <v>27</v>
      </c>
      <c r="C45" s="828">
        <v>4000</v>
      </c>
      <c r="D45" s="1">
        <v>4000</v>
      </c>
      <c r="E45" s="828">
        <f t="shared" si="1"/>
        <v>100</v>
      </c>
      <c r="F45" s="822" t="s">
        <v>64</v>
      </c>
      <c r="H45" s="1"/>
      <c r="I45" s="26"/>
      <c r="J45" s="1"/>
      <c r="K45" s="140"/>
      <c r="L45" s="24"/>
    </row>
    <row r="46" spans="1:12" s="14" customFormat="1" ht="18" customHeight="1" x14ac:dyDescent="0.25">
      <c r="A46" s="743" t="s">
        <v>598</v>
      </c>
      <c r="B46" s="846" t="s">
        <v>27</v>
      </c>
      <c r="C46" s="828">
        <v>250</v>
      </c>
      <c r="D46" s="1">
        <v>250</v>
      </c>
      <c r="E46" s="828">
        <f t="shared" si="1"/>
        <v>100</v>
      </c>
      <c r="F46" s="822">
        <v>250</v>
      </c>
      <c r="H46" s="1"/>
      <c r="I46" s="24"/>
      <c r="J46" s="1"/>
      <c r="K46" s="140"/>
      <c r="L46" s="24"/>
    </row>
    <row r="47" spans="1:12" s="14" customFormat="1" ht="36" customHeight="1" thickBot="1" x14ac:dyDescent="0.3">
      <c r="A47" s="849" t="s">
        <v>603</v>
      </c>
      <c r="B47" s="848" t="s">
        <v>27</v>
      </c>
      <c r="C47" s="827">
        <v>366.7</v>
      </c>
      <c r="D47" s="257">
        <v>350</v>
      </c>
      <c r="E47" s="827">
        <f t="shared" si="1"/>
        <v>95.445868557403884</v>
      </c>
      <c r="F47" s="844">
        <v>450</v>
      </c>
      <c r="H47" s="1"/>
      <c r="I47" s="24"/>
      <c r="J47" s="1"/>
      <c r="K47" s="140"/>
      <c r="L47" s="24"/>
    </row>
    <row r="48" spans="1:12" ht="27" customHeight="1" thickBot="1" x14ac:dyDescent="0.3">
      <c r="A48" s="548" t="s">
        <v>247</v>
      </c>
      <c r="B48" s="843" t="s">
        <v>27</v>
      </c>
      <c r="C48" s="844">
        <v>379</v>
      </c>
      <c r="D48" s="257">
        <v>379</v>
      </c>
      <c r="E48" s="827">
        <f t="shared" si="1"/>
        <v>100</v>
      </c>
      <c r="F48" s="828">
        <v>379</v>
      </c>
      <c r="H48" s="1"/>
      <c r="I48" s="48"/>
      <c r="J48" s="1"/>
      <c r="K48" s="140"/>
    </row>
    <row r="49" spans="1:14" ht="70.5" customHeight="1" thickBot="1" x14ac:dyDescent="0.3">
      <c r="A49" s="546" t="s">
        <v>604</v>
      </c>
      <c r="B49" s="545" t="s">
        <v>27</v>
      </c>
      <c r="C49" s="259">
        <v>5.8</v>
      </c>
      <c r="D49" s="572">
        <v>5.7</v>
      </c>
      <c r="E49" s="259">
        <f t="shared" si="1"/>
        <v>98.275862068965523</v>
      </c>
      <c r="F49" s="259">
        <v>5.8</v>
      </c>
      <c r="H49" s="1"/>
      <c r="I49" s="25"/>
      <c r="J49" s="1"/>
      <c r="K49" s="140"/>
    </row>
    <row r="50" spans="1:14" ht="66.75" thickBot="1" x14ac:dyDescent="0.3">
      <c r="A50" s="547" t="s">
        <v>605</v>
      </c>
      <c r="B50" s="545" t="s">
        <v>27</v>
      </c>
      <c r="C50" s="259">
        <v>7.6</v>
      </c>
      <c r="D50" s="572">
        <v>5.7</v>
      </c>
      <c r="E50" s="259">
        <f t="shared" si="1"/>
        <v>75.000000000000014</v>
      </c>
      <c r="F50" s="259">
        <v>5.8</v>
      </c>
      <c r="H50" s="1"/>
      <c r="I50" s="26"/>
      <c r="J50" s="1"/>
      <c r="K50" s="140"/>
    </row>
    <row r="51" spans="1:14" ht="33.75" thickBot="1" x14ac:dyDescent="0.3">
      <c r="A51" s="547" t="s">
        <v>599</v>
      </c>
      <c r="B51" s="545" t="s">
        <v>27</v>
      </c>
      <c r="C51" s="259">
        <v>111</v>
      </c>
      <c r="D51" s="572">
        <v>117.5</v>
      </c>
      <c r="E51" s="259">
        <f t="shared" si="1"/>
        <v>105.85585585585586</v>
      </c>
      <c r="F51" s="259">
        <v>117.5</v>
      </c>
      <c r="H51" s="1"/>
      <c r="I51" s="26"/>
      <c r="J51" s="1"/>
      <c r="K51" s="140"/>
    </row>
    <row r="52" spans="1:14" ht="36.75" customHeight="1" thickBot="1" x14ac:dyDescent="0.3">
      <c r="A52" s="546" t="s">
        <v>600</v>
      </c>
      <c r="B52" s="545" t="s">
        <v>27</v>
      </c>
      <c r="C52" s="259">
        <v>4125</v>
      </c>
      <c r="D52" s="572">
        <v>4600</v>
      </c>
      <c r="E52" s="259">
        <f t="shared" si="1"/>
        <v>111.51515151515153</v>
      </c>
      <c r="F52" s="259" t="s">
        <v>64</v>
      </c>
      <c r="H52" s="1"/>
      <c r="I52" s="24"/>
      <c r="J52" s="1"/>
      <c r="K52" s="140"/>
    </row>
    <row r="53" spans="1:14" ht="35.25" customHeight="1" thickBot="1" x14ac:dyDescent="0.3">
      <c r="A53" s="547" t="s">
        <v>601</v>
      </c>
      <c r="B53" s="545" t="s">
        <v>27</v>
      </c>
      <c r="C53" s="259">
        <v>2690</v>
      </c>
      <c r="D53" s="572">
        <v>2872.2</v>
      </c>
      <c r="E53" s="259">
        <f t="shared" si="1"/>
        <v>106.77323420074349</v>
      </c>
      <c r="F53" s="567" t="s">
        <v>64</v>
      </c>
      <c r="H53" s="1"/>
      <c r="I53" s="26"/>
      <c r="J53" s="1"/>
      <c r="K53" s="140"/>
    </row>
    <row r="54" spans="1:14" ht="33.75" thickBot="1" x14ac:dyDescent="0.3">
      <c r="A54" s="547" t="s">
        <v>602</v>
      </c>
      <c r="B54" s="545" t="s">
        <v>27</v>
      </c>
      <c r="C54" s="567" t="s">
        <v>64</v>
      </c>
      <c r="D54" s="573" t="s">
        <v>64</v>
      </c>
      <c r="E54" s="567"/>
      <c r="F54" s="415">
        <v>91.7</v>
      </c>
      <c r="H54" s="141"/>
      <c r="I54" s="26"/>
      <c r="J54" s="141"/>
      <c r="K54" s="140"/>
    </row>
    <row r="55" spans="1:14" ht="23.25" hidden="1" customHeight="1" thickBot="1" x14ac:dyDescent="0.25">
      <c r="A55" s="701" t="s">
        <v>97</v>
      </c>
      <c r="B55" s="702" t="s">
        <v>66</v>
      </c>
      <c r="C55" s="412">
        <v>9825</v>
      </c>
      <c r="D55" s="289">
        <v>9825</v>
      </c>
      <c r="E55" s="288">
        <f t="shared" ref="E55:E58" si="2">D55/C55*100</f>
        <v>100</v>
      </c>
      <c r="F55" s="130" t="s">
        <v>64</v>
      </c>
    </row>
    <row r="56" spans="1:14" ht="21.75" hidden="1" customHeight="1" thickBot="1" x14ac:dyDescent="0.25">
      <c r="A56" s="703"/>
      <c r="B56" s="704" t="s">
        <v>67</v>
      </c>
      <c r="C56" s="411">
        <v>28000</v>
      </c>
      <c r="D56" s="289">
        <v>28000</v>
      </c>
      <c r="E56" s="288">
        <f t="shared" si="2"/>
        <v>100</v>
      </c>
      <c r="F56" s="130" t="s">
        <v>64</v>
      </c>
    </row>
    <row r="57" spans="1:14" ht="23.25" hidden="1" customHeight="1" thickBot="1" x14ac:dyDescent="0.25">
      <c r="A57" s="705" t="s">
        <v>98</v>
      </c>
      <c r="B57" s="704" t="s">
        <v>66</v>
      </c>
      <c r="C57" s="411">
        <v>9440</v>
      </c>
      <c r="D57" s="289">
        <v>9440</v>
      </c>
      <c r="E57" s="288">
        <f t="shared" si="2"/>
        <v>100</v>
      </c>
      <c r="F57" s="130" t="s">
        <v>64</v>
      </c>
    </row>
    <row r="58" spans="1:14" ht="17.25" hidden="1" customHeight="1" thickBot="1" x14ac:dyDescent="0.25">
      <c r="A58" s="701"/>
      <c r="B58" s="704" t="s">
        <v>67</v>
      </c>
      <c r="C58" s="820">
        <v>50000</v>
      </c>
      <c r="D58" s="289">
        <v>50000</v>
      </c>
      <c r="E58" s="831">
        <f t="shared" si="2"/>
        <v>100</v>
      </c>
      <c r="F58" s="130" t="s">
        <v>64</v>
      </c>
    </row>
    <row r="59" spans="1:14" ht="39.75" customHeight="1" x14ac:dyDescent="0.2">
      <c r="A59" s="825" t="s">
        <v>444</v>
      </c>
      <c r="B59" s="832"/>
      <c r="C59" s="826"/>
      <c r="D59" s="834"/>
      <c r="E59" s="829"/>
      <c r="F59" s="835"/>
      <c r="G59" s="41"/>
      <c r="H59" s="574"/>
    </row>
    <row r="60" spans="1:14" ht="42" customHeight="1" x14ac:dyDescent="0.2">
      <c r="A60" s="743" t="s">
        <v>166</v>
      </c>
      <c r="B60" s="836" t="s">
        <v>44</v>
      </c>
      <c r="C60" s="422">
        <v>58.85</v>
      </c>
      <c r="D60" s="46">
        <v>56.32</v>
      </c>
      <c r="E60" s="828">
        <f>D60/C60*100</f>
        <v>95.700934579439249</v>
      </c>
      <c r="F60" s="127">
        <v>87.1</v>
      </c>
      <c r="I60" s="578"/>
      <c r="J60" s="579"/>
    </row>
    <row r="61" spans="1:14" ht="27" customHeight="1" x14ac:dyDescent="0.2">
      <c r="A61" s="841" t="s">
        <v>248</v>
      </c>
      <c r="B61" s="837" t="s">
        <v>45</v>
      </c>
      <c r="C61" s="842">
        <v>1.66</v>
      </c>
      <c r="D61" s="620">
        <v>1.76</v>
      </c>
      <c r="E61" s="828">
        <f>D61/C61*100</f>
        <v>106.02409638554218</v>
      </c>
      <c r="F61" s="127">
        <v>1.76</v>
      </c>
      <c r="I61" s="580"/>
      <c r="J61" s="565"/>
    </row>
    <row r="62" spans="1:14" ht="24" customHeight="1" x14ac:dyDescent="0.2">
      <c r="A62" s="841" t="s">
        <v>249</v>
      </c>
      <c r="B62" s="837" t="s">
        <v>92</v>
      </c>
      <c r="C62" s="842">
        <v>1185.03</v>
      </c>
      <c r="D62" s="620">
        <v>1252.0999999999999</v>
      </c>
      <c r="E62" s="828">
        <f t="shared" ref="E62:E63" si="3">D62/C62*100</f>
        <v>105.659772326439</v>
      </c>
      <c r="F62" s="127">
        <v>1117.9490000000001</v>
      </c>
      <c r="H62" s="142"/>
      <c r="I62" s="581"/>
      <c r="J62" s="581"/>
      <c r="K62" s="142"/>
    </row>
    <row r="63" spans="1:14" ht="24" customHeight="1" x14ac:dyDescent="0.2">
      <c r="A63" s="841" t="s">
        <v>250</v>
      </c>
      <c r="B63" s="837" t="s">
        <v>93</v>
      </c>
      <c r="C63" s="842">
        <v>92.96</v>
      </c>
      <c r="D63" s="620">
        <v>98.22</v>
      </c>
      <c r="E63" s="828">
        <f t="shared" si="3"/>
        <v>105.65834767641998</v>
      </c>
      <c r="F63" s="127">
        <v>63.917999999999999</v>
      </c>
      <c r="H63" s="142"/>
      <c r="I63" s="582"/>
      <c r="J63" s="582"/>
      <c r="K63" s="142"/>
      <c r="N63" s="21"/>
    </row>
    <row r="64" spans="1:14" ht="24" customHeight="1" x14ac:dyDescent="0.2">
      <c r="A64" s="841" t="s">
        <v>251</v>
      </c>
      <c r="B64" s="837" t="s">
        <v>93</v>
      </c>
      <c r="C64" s="422">
        <v>72.37</v>
      </c>
      <c r="D64" s="46">
        <f>46.04+30.51</f>
        <v>76.55</v>
      </c>
      <c r="E64" s="828">
        <f>D64/C64*100</f>
        <v>105.77587398093131</v>
      </c>
      <c r="F64" s="127">
        <v>121.339</v>
      </c>
      <c r="G64" s="46"/>
      <c r="H64" s="142"/>
      <c r="I64" s="581"/>
      <c r="J64" s="581"/>
      <c r="K64" s="142"/>
    </row>
    <row r="65" spans="1:21" ht="24" customHeight="1" thickBot="1" x14ac:dyDescent="0.25">
      <c r="A65" s="548" t="s">
        <v>414</v>
      </c>
      <c r="B65" s="838" t="s">
        <v>93</v>
      </c>
      <c r="C65" s="423" t="s">
        <v>64</v>
      </c>
      <c r="D65" s="839">
        <v>1735.26</v>
      </c>
      <c r="E65" s="827"/>
      <c r="F65" s="840" t="s">
        <v>64</v>
      </c>
      <c r="H65" s="142"/>
      <c r="I65" s="583"/>
      <c r="J65" s="583"/>
      <c r="K65" s="142"/>
    </row>
    <row r="66" spans="1:21" ht="66.75" customHeight="1" thickBot="1" x14ac:dyDescent="0.25">
      <c r="A66" s="830" t="s">
        <v>630</v>
      </c>
      <c r="B66" s="568" t="s">
        <v>27</v>
      </c>
      <c r="C66" s="412">
        <v>26</v>
      </c>
      <c r="D66" s="412">
        <v>30</v>
      </c>
      <c r="E66" s="412">
        <v>115.4</v>
      </c>
      <c r="F66" s="827">
        <v>24</v>
      </c>
    </row>
    <row r="67" spans="1:21" ht="50.25" customHeight="1" thickBot="1" x14ac:dyDescent="0.25">
      <c r="A67" s="817" t="s">
        <v>631</v>
      </c>
      <c r="B67" s="818" t="s">
        <v>27</v>
      </c>
      <c r="C67" s="809">
        <v>40</v>
      </c>
      <c r="D67" s="809" t="s">
        <v>626</v>
      </c>
      <c r="E67" s="259" t="s">
        <v>627</v>
      </c>
      <c r="F67" s="819" t="s">
        <v>64</v>
      </c>
    </row>
    <row r="68" spans="1:21" ht="25.5" customHeight="1" x14ac:dyDescent="0.2">
      <c r="A68" s="824" t="s">
        <v>440</v>
      </c>
      <c r="B68" s="809"/>
      <c r="C68" s="566"/>
      <c r="D68" s="566"/>
      <c r="E68" s="566" t="s">
        <v>103</v>
      </c>
      <c r="F68" s="811"/>
    </row>
    <row r="69" spans="1:21" ht="36.75" customHeight="1" x14ac:dyDescent="0.25">
      <c r="A69" s="570" t="s">
        <v>628</v>
      </c>
      <c r="B69" s="413" t="s">
        <v>27</v>
      </c>
      <c r="C69" s="810">
        <v>32989.269999999997</v>
      </c>
      <c r="D69" s="810">
        <v>29348.57</v>
      </c>
      <c r="E69" s="810">
        <f>D69/C69*100</f>
        <v>88.963987381351586</v>
      </c>
      <c r="F69" s="812">
        <v>34419.53</v>
      </c>
    </row>
    <row r="70" spans="1:21" ht="33" customHeight="1" x14ac:dyDescent="0.2">
      <c r="A70" s="543" t="s">
        <v>252</v>
      </c>
      <c r="B70" s="413" t="s">
        <v>27</v>
      </c>
      <c r="C70" s="810">
        <v>2679.21</v>
      </c>
      <c r="D70" s="810">
        <v>2504.79</v>
      </c>
      <c r="E70" s="810">
        <f>D70/C70*100</f>
        <v>93.489872014511732</v>
      </c>
      <c r="F70" s="812">
        <v>1623.46</v>
      </c>
    </row>
    <row r="71" spans="1:21" ht="49.5" customHeight="1" x14ac:dyDescent="0.25">
      <c r="A71" s="571" t="s">
        <v>253</v>
      </c>
      <c r="B71" s="413" t="s">
        <v>26</v>
      </c>
      <c r="C71" s="810">
        <f>C70/C69*100</f>
        <v>8.1214588864803616</v>
      </c>
      <c r="D71" s="810">
        <f t="shared" ref="D71:F71" si="4">D70/D69*100</f>
        <v>8.5346236630949992</v>
      </c>
      <c r="E71" s="810" t="s">
        <v>606</v>
      </c>
      <c r="F71" s="812">
        <f t="shared" si="4"/>
        <v>4.7166826508090027</v>
      </c>
    </row>
    <row r="72" spans="1:21" ht="34.5" customHeight="1" thickBot="1" x14ac:dyDescent="0.3">
      <c r="A72" s="414" t="s">
        <v>254</v>
      </c>
      <c r="B72" s="568" t="s">
        <v>27</v>
      </c>
      <c r="C72" s="412">
        <v>3381</v>
      </c>
      <c r="D72" s="412">
        <v>3381</v>
      </c>
      <c r="E72" s="412">
        <f>D72/C72*100</f>
        <v>100</v>
      </c>
      <c r="F72" s="575" t="s">
        <v>446</v>
      </c>
      <c r="H72" s="142"/>
      <c r="I72" s="142"/>
    </row>
    <row r="73" spans="1:21" s="6" customFormat="1" ht="15.75" customHeight="1" x14ac:dyDescent="0.25">
      <c r="A73" s="1049" t="s">
        <v>442</v>
      </c>
      <c r="B73" s="1049"/>
      <c r="C73" s="1049"/>
      <c r="D73" s="1049"/>
      <c r="E73" s="1049"/>
      <c r="F73" s="1049"/>
      <c r="H73" s="569"/>
      <c r="I73" s="569"/>
      <c r="J73" s="19"/>
      <c r="K73" s="19"/>
      <c r="L73" s="19"/>
    </row>
    <row r="74" spans="1:21" ht="15.75" customHeight="1" x14ac:dyDescent="0.2">
      <c r="A74" s="990" t="s">
        <v>445</v>
      </c>
      <c r="B74" s="990"/>
      <c r="C74" s="990"/>
      <c r="D74" s="990"/>
      <c r="E74" s="990"/>
      <c r="F74" s="990"/>
      <c r="G74" s="3"/>
      <c r="H74" s="143"/>
      <c r="I74" s="143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3"/>
    </row>
    <row r="75" spans="1:21" ht="15.75" customHeight="1" x14ac:dyDescent="0.2">
      <c r="A75" s="990" t="s">
        <v>632</v>
      </c>
      <c r="B75" s="990"/>
      <c r="C75" s="990"/>
      <c r="D75" s="990"/>
      <c r="E75" s="990"/>
      <c r="F75" s="990"/>
      <c r="G75" s="3"/>
      <c r="H75" s="143"/>
      <c r="I75" s="143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3"/>
    </row>
    <row r="76" spans="1:21" ht="30.75" customHeight="1" x14ac:dyDescent="0.2">
      <c r="A76" s="1051" t="s">
        <v>633</v>
      </c>
      <c r="B76" s="1051"/>
      <c r="C76" s="1051"/>
      <c r="D76" s="1051"/>
      <c r="E76" s="1051"/>
      <c r="F76" s="1051"/>
      <c r="G76" s="3"/>
      <c r="H76" s="143"/>
      <c r="I76" s="143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3"/>
    </row>
    <row r="77" spans="1:21" ht="32.25" customHeight="1" x14ac:dyDescent="0.2">
      <c r="A77" s="990" t="s">
        <v>629</v>
      </c>
      <c r="B77" s="990"/>
      <c r="C77" s="990"/>
      <c r="D77" s="990"/>
      <c r="E77" s="990"/>
      <c r="F77" s="990"/>
      <c r="G77" s="3"/>
      <c r="H77" s="143"/>
      <c r="I77" s="143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3"/>
    </row>
    <row r="78" spans="1:21" x14ac:dyDescent="0.2">
      <c r="A78" s="508"/>
      <c r="B78" s="508"/>
      <c r="C78" s="508"/>
      <c r="D78" s="508"/>
      <c r="E78" s="508"/>
      <c r="F78" s="508"/>
      <c r="G78" s="3"/>
      <c r="H78" s="143"/>
      <c r="I78" s="143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3"/>
    </row>
    <row r="79" spans="1:21" ht="24.75" customHeight="1" x14ac:dyDescent="0.2">
      <c r="A79" s="1048" t="s">
        <v>607</v>
      </c>
      <c r="B79" s="1048"/>
      <c r="C79" s="1048"/>
      <c r="D79" s="1048"/>
      <c r="E79" s="1048"/>
      <c r="F79" s="1048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</row>
    <row r="80" spans="1:21" ht="16.5" thickBot="1" x14ac:dyDescent="0.25">
      <c r="A80" s="74"/>
      <c r="B80" s="74"/>
      <c r="C80" s="74"/>
      <c r="D80" s="576"/>
      <c r="E80" s="74"/>
      <c r="F80" s="577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3"/>
      <c r="T80" s="59"/>
      <c r="U80" s="59"/>
    </row>
    <row r="81" spans="1:21" ht="36.75" customHeight="1" thickBot="1" x14ac:dyDescent="0.25">
      <c r="A81" s="550" t="s">
        <v>15</v>
      </c>
      <c r="B81" s="698" t="s">
        <v>58</v>
      </c>
      <c r="C81" s="708" t="s">
        <v>447</v>
      </c>
      <c r="D81" s="698" t="s">
        <v>366</v>
      </c>
      <c r="E81" s="550" t="s">
        <v>448</v>
      </c>
      <c r="F81" s="551" t="s">
        <v>449</v>
      </c>
      <c r="L81" s="139"/>
      <c r="M81" s="139"/>
      <c r="N81" s="3"/>
      <c r="O81" s="78"/>
      <c r="P81" s="78"/>
      <c r="Q81" s="3"/>
      <c r="R81" s="78"/>
      <c r="S81" s="78"/>
      <c r="T81" s="59"/>
      <c r="U81" s="59"/>
    </row>
    <row r="82" spans="1:21" ht="17.25" thickBot="1" x14ac:dyDescent="0.25">
      <c r="A82" s="700" t="s">
        <v>16</v>
      </c>
      <c r="B82" s="700" t="s">
        <v>93</v>
      </c>
      <c r="C82" s="706">
        <v>76.3</v>
      </c>
      <c r="D82" s="706">
        <v>121.34</v>
      </c>
      <c r="E82" s="699">
        <v>40.909999999999997</v>
      </c>
      <c r="F82" s="712">
        <v>56.44</v>
      </c>
      <c r="L82" s="79"/>
      <c r="M82" s="79"/>
      <c r="N82" s="3"/>
      <c r="O82" s="79"/>
      <c r="P82" s="79"/>
      <c r="Q82" s="3"/>
      <c r="R82" s="79"/>
      <c r="S82" s="79"/>
      <c r="T82" s="59"/>
      <c r="U82" s="59"/>
    </row>
    <row r="83" spans="1:21" ht="17.25" customHeight="1" thickBot="1" x14ac:dyDescent="0.25">
      <c r="A83" s="700" t="s">
        <v>17</v>
      </c>
      <c r="B83" s="700" t="s">
        <v>92</v>
      </c>
      <c r="C83" s="707">
        <v>1253</v>
      </c>
      <c r="D83" s="707">
        <v>1117.9490000000001</v>
      </c>
      <c r="E83" s="710">
        <v>1642.02</v>
      </c>
      <c r="F83" s="713">
        <v>1538.51</v>
      </c>
      <c r="L83" s="80"/>
      <c r="M83" s="80"/>
      <c r="N83" s="3"/>
      <c r="O83" s="80"/>
      <c r="P83" s="80"/>
      <c r="Q83" s="3"/>
      <c r="R83" s="80"/>
      <c r="S83" s="80"/>
      <c r="T83" s="59"/>
      <c r="U83" s="59"/>
    </row>
    <row r="84" spans="1:21" ht="17.25" thickBot="1" x14ac:dyDescent="0.25">
      <c r="A84" s="700" t="s">
        <v>18</v>
      </c>
      <c r="B84" s="700" t="s">
        <v>93</v>
      </c>
      <c r="C84" s="706">
        <v>98.15</v>
      </c>
      <c r="D84" s="706">
        <v>63.917999999999999</v>
      </c>
      <c r="E84" s="699">
        <v>117.29</v>
      </c>
      <c r="F84" s="712">
        <v>121.77</v>
      </c>
      <c r="L84" s="79"/>
      <c r="M84" s="79"/>
      <c r="N84" s="3"/>
      <c r="O84" s="79"/>
      <c r="P84" s="79"/>
      <c r="Q84" s="3"/>
      <c r="R84" s="79"/>
      <c r="S84" s="79"/>
      <c r="T84" s="59"/>
      <c r="U84" s="59"/>
    </row>
    <row r="85" spans="1:21" ht="17.25" customHeight="1" thickBot="1" x14ac:dyDescent="0.25">
      <c r="A85" s="700" t="s">
        <v>70</v>
      </c>
      <c r="B85" s="700" t="s">
        <v>258</v>
      </c>
      <c r="C85" s="709">
        <v>176</v>
      </c>
      <c r="D85" s="709">
        <v>176</v>
      </c>
      <c r="E85" s="711">
        <v>176</v>
      </c>
      <c r="F85" s="714">
        <v>176</v>
      </c>
      <c r="L85" s="81"/>
      <c r="M85" s="81"/>
      <c r="N85" s="3"/>
      <c r="O85" s="81"/>
      <c r="P85" s="81"/>
      <c r="Q85" s="3"/>
      <c r="R85" s="81"/>
      <c r="S85" s="81"/>
      <c r="T85" s="59"/>
      <c r="U85" s="59"/>
    </row>
    <row r="86" spans="1:21" x14ac:dyDescent="0.2">
      <c r="A86" s="1046" t="s">
        <v>162</v>
      </c>
      <c r="B86" s="1046"/>
      <c r="C86" s="1046"/>
      <c r="D86" s="1046"/>
      <c r="E86" s="1046"/>
      <c r="F86" s="1046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59"/>
      <c r="U86" s="59"/>
    </row>
    <row r="87" spans="1:21" x14ac:dyDescent="0.2">
      <c r="A87" s="990" t="s">
        <v>475</v>
      </c>
      <c r="B87" s="990"/>
      <c r="C87" s="990"/>
      <c r="D87" s="990"/>
      <c r="E87" s="990"/>
      <c r="F87" s="990"/>
      <c r="G87" s="3"/>
      <c r="H87" s="143"/>
      <c r="I87" s="143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3"/>
    </row>
    <row r="88" spans="1:21" ht="15.75" customHeight="1" x14ac:dyDescent="0.2">
      <c r="A88" s="1050"/>
      <c r="B88" s="1050"/>
      <c r="C88" s="1050"/>
      <c r="D88" s="1050"/>
      <c r="E88" s="1050"/>
      <c r="F88" s="1050"/>
      <c r="G88" s="805"/>
      <c r="H88" s="805"/>
      <c r="I88" s="805"/>
      <c r="J88" s="805"/>
      <c r="K88" s="805"/>
      <c r="L88" s="805"/>
      <c r="M88" s="805"/>
      <c r="N88" s="805"/>
      <c r="O88" s="805"/>
      <c r="P88" s="74"/>
      <c r="Q88" s="74"/>
      <c r="R88" s="74"/>
      <c r="S88" s="74"/>
      <c r="T88" s="59"/>
      <c r="U88" s="59"/>
    </row>
    <row r="89" spans="1:21" ht="19.5" customHeight="1" x14ac:dyDescent="0.2">
      <c r="A89" s="1040" t="s">
        <v>379</v>
      </c>
      <c r="B89" s="1040"/>
      <c r="C89" s="1040"/>
      <c r="D89" s="1040"/>
      <c r="E89" s="1040"/>
      <c r="F89" s="1040"/>
      <c r="G89" s="8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59"/>
      <c r="U89" s="59"/>
    </row>
    <row r="90" spans="1:21" ht="16.5" thickBot="1" x14ac:dyDescent="0.25">
      <c r="D90" s="60"/>
      <c r="E90" s="57"/>
      <c r="F90" s="433" t="s">
        <v>380</v>
      </c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59"/>
      <c r="U90" s="59"/>
    </row>
    <row r="91" spans="1:21" ht="17.25" customHeight="1" thickBot="1" x14ac:dyDescent="0.25">
      <c r="A91" s="1042" t="s">
        <v>55</v>
      </c>
      <c r="B91" s="1043"/>
      <c r="C91" s="549" t="s">
        <v>608</v>
      </c>
      <c r="D91" s="550" t="s">
        <v>609</v>
      </c>
      <c r="E91" s="550" t="s">
        <v>495</v>
      </c>
      <c r="F91" s="551" t="s">
        <v>496</v>
      </c>
      <c r="G91" s="82"/>
      <c r="I91" s="82"/>
      <c r="J91" s="82"/>
      <c r="K91" s="82"/>
      <c r="M91" s="82"/>
      <c r="N91" s="82"/>
      <c r="O91" s="82"/>
      <c r="P91" s="3"/>
      <c r="Q91" s="82"/>
      <c r="R91" s="82"/>
      <c r="S91" s="82"/>
      <c r="T91" s="59"/>
      <c r="U91" s="59"/>
    </row>
    <row r="92" spans="1:21" ht="16.5" x14ac:dyDescent="0.25">
      <c r="A92" s="1044" t="s">
        <v>20</v>
      </c>
      <c r="B92" s="1045"/>
      <c r="C92" s="552" t="s">
        <v>381</v>
      </c>
      <c r="D92" s="553">
        <v>43</v>
      </c>
      <c r="E92" s="554" t="s">
        <v>213</v>
      </c>
      <c r="F92" s="555" t="s">
        <v>213</v>
      </c>
      <c r="G92" s="83"/>
      <c r="I92" s="83"/>
      <c r="J92" s="83"/>
      <c r="K92" s="83"/>
      <c r="M92" s="83"/>
      <c r="N92" s="83"/>
      <c r="O92" s="83"/>
      <c r="P92" s="3"/>
      <c r="Q92" s="83"/>
      <c r="R92" s="83"/>
      <c r="S92" s="83"/>
      <c r="T92" s="59"/>
      <c r="U92" s="59"/>
    </row>
    <row r="93" spans="1:21" ht="16.5" x14ac:dyDescent="0.25">
      <c r="A93" s="1036" t="s">
        <v>71</v>
      </c>
      <c r="B93" s="1037"/>
      <c r="C93" s="556" t="s">
        <v>382</v>
      </c>
      <c r="D93" s="419" t="s">
        <v>388</v>
      </c>
      <c r="E93" s="557" t="s">
        <v>610</v>
      </c>
      <c r="F93" s="421" t="s">
        <v>490</v>
      </c>
      <c r="G93" s="83"/>
      <c r="I93" s="83"/>
      <c r="J93" s="83"/>
      <c r="K93" s="83"/>
      <c r="M93" s="83"/>
      <c r="N93" s="83"/>
      <c r="O93" s="83"/>
      <c r="P93" s="3"/>
      <c r="Q93" s="83"/>
      <c r="R93" s="83"/>
      <c r="S93" s="83"/>
      <c r="T93" s="59"/>
      <c r="U93" s="59"/>
    </row>
    <row r="94" spans="1:21" ht="16.5" x14ac:dyDescent="0.25">
      <c r="A94" s="1036" t="s">
        <v>72</v>
      </c>
      <c r="B94" s="1037"/>
      <c r="C94" s="556" t="s">
        <v>383</v>
      </c>
      <c r="D94" s="419" t="s">
        <v>389</v>
      </c>
      <c r="E94" s="558" t="s">
        <v>489</v>
      </c>
      <c r="F94" s="421" t="s">
        <v>491</v>
      </c>
      <c r="G94" s="83"/>
      <c r="I94" s="83"/>
      <c r="J94" s="83"/>
      <c r="K94" s="83"/>
      <c r="M94" s="83"/>
      <c r="N94" s="83"/>
      <c r="O94" s="83"/>
      <c r="P94" s="3"/>
      <c r="Q94" s="83"/>
      <c r="R94" s="83"/>
      <c r="S94" s="83"/>
      <c r="T94" s="59"/>
      <c r="U94" s="59"/>
    </row>
    <row r="95" spans="1:21" ht="17.25" thickBot="1" x14ac:dyDescent="0.3">
      <c r="A95" s="1038" t="s">
        <v>21</v>
      </c>
      <c r="B95" s="1039"/>
      <c r="C95" s="559" t="s">
        <v>474</v>
      </c>
      <c r="D95" s="420" t="s">
        <v>488</v>
      </c>
      <c r="E95" s="560" t="s">
        <v>611</v>
      </c>
      <c r="F95" s="564" t="s">
        <v>492</v>
      </c>
      <c r="G95" s="83"/>
      <c r="I95" s="83"/>
      <c r="J95" s="83"/>
      <c r="K95" s="83"/>
      <c r="M95" s="83"/>
      <c r="N95" s="83"/>
      <c r="O95" s="83"/>
      <c r="P95" s="3"/>
      <c r="Q95" s="83"/>
      <c r="R95" s="83"/>
      <c r="S95" s="83"/>
      <c r="T95" s="59"/>
      <c r="U95" s="59"/>
    </row>
    <row r="96" spans="1:21" x14ac:dyDescent="0.25">
      <c r="A96" s="561" t="s">
        <v>384</v>
      </c>
      <c r="B96" s="39"/>
      <c r="C96" s="39"/>
      <c r="D96" s="562"/>
      <c r="E96" s="563"/>
      <c r="F96" s="563"/>
      <c r="G96" s="3"/>
      <c r="M96" s="3"/>
      <c r="N96" s="3"/>
      <c r="O96" s="3"/>
      <c r="P96" s="3"/>
      <c r="Q96" s="3"/>
      <c r="R96" s="3"/>
      <c r="S96" s="3"/>
      <c r="T96" s="3"/>
    </row>
  </sheetData>
  <mergeCells count="19">
    <mergeCell ref="A77:F77"/>
    <mergeCell ref="A88:F88"/>
    <mergeCell ref="A76:F76"/>
    <mergeCell ref="A94:B94"/>
    <mergeCell ref="A95:B95"/>
    <mergeCell ref="A89:F89"/>
    <mergeCell ref="A1:F1"/>
    <mergeCell ref="C3:E3"/>
    <mergeCell ref="A91:B91"/>
    <mergeCell ref="A92:B92"/>
    <mergeCell ref="A93:B93"/>
    <mergeCell ref="A86:F86"/>
    <mergeCell ref="B3:B4"/>
    <mergeCell ref="A3:A4"/>
    <mergeCell ref="A79:F79"/>
    <mergeCell ref="A74:F74"/>
    <mergeCell ref="A87:F87"/>
    <mergeCell ref="A75:F75"/>
    <mergeCell ref="A73:F73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firstPageNumber="6" fitToHeight="2" orientation="portrait" blackAndWhite="1" useFirstPageNumber="1" r:id="rId1"/>
  <headerFooter alignWithMargins="0">
    <oddFooter xml:space="preserve">&amp;C&amp;P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O97"/>
  <sheetViews>
    <sheetView view="pageBreakPreview" zoomScale="48" zoomScaleNormal="60" zoomScaleSheetLayoutView="48" workbookViewId="0">
      <pane xSplit="2" ySplit="4" topLeftCell="C47" activePane="bottomRight" state="frozen"/>
      <selection sqref="A1:S1"/>
      <selection pane="topRight" sqref="A1:S1"/>
      <selection pane="bottomLeft" sqref="A1:S1"/>
      <selection pane="bottomRight" sqref="A1:O1"/>
    </sheetView>
  </sheetViews>
  <sheetFormatPr defaultColWidth="9.140625" defaultRowHeight="15.75" x14ac:dyDescent="0.25"/>
  <cols>
    <col min="1" max="1" width="6" style="3" customWidth="1"/>
    <col min="2" max="2" width="22.7109375" style="3" customWidth="1"/>
    <col min="3" max="3" width="15.28515625" style="3" customWidth="1"/>
    <col min="4" max="4" width="14.7109375" style="3" customWidth="1"/>
    <col min="5" max="6" width="16" style="12" bestFit="1" customWidth="1"/>
    <col min="7" max="7" width="14.7109375" style="12" customWidth="1"/>
    <col min="8" max="8" width="16.85546875" style="3" customWidth="1"/>
    <col min="9" max="9" width="14.7109375" style="3" customWidth="1"/>
    <col min="10" max="10" width="18.7109375" style="3" customWidth="1"/>
    <col min="11" max="13" width="14.7109375" style="3" customWidth="1"/>
    <col min="14" max="14" width="16.140625" style="3" customWidth="1"/>
    <col min="15" max="16384" width="9.140625" style="3"/>
  </cols>
  <sheetData>
    <row r="1" spans="1:15" ht="38.25" customHeight="1" x14ac:dyDescent="0.2">
      <c r="A1" s="1054" t="s">
        <v>225</v>
      </c>
      <c r="B1" s="1054"/>
      <c r="C1" s="1054"/>
      <c r="D1" s="1054"/>
      <c r="E1" s="1054"/>
      <c r="F1" s="1054"/>
      <c r="G1" s="1054"/>
      <c r="H1" s="1054"/>
      <c r="I1" s="1054"/>
      <c r="J1" s="1054"/>
      <c r="K1" s="1054"/>
      <c r="L1" s="1054"/>
      <c r="M1" s="1054"/>
      <c r="N1" s="1054"/>
      <c r="O1" s="1054"/>
    </row>
    <row r="2" spans="1:15" ht="6" customHeight="1" thickBot="1" x14ac:dyDescent="0.35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59"/>
    </row>
    <row r="3" spans="1:15" ht="45.75" customHeight="1" thickBot="1" x14ac:dyDescent="0.25">
      <c r="A3" s="59"/>
      <c r="B3" s="1055" t="s">
        <v>226</v>
      </c>
      <c r="C3" s="1052" t="s">
        <v>227</v>
      </c>
      <c r="D3" s="1053"/>
      <c r="E3" s="1052" t="s">
        <v>245</v>
      </c>
      <c r="F3" s="1053"/>
      <c r="G3" s="1052" t="s">
        <v>228</v>
      </c>
      <c r="H3" s="1053"/>
      <c r="I3" s="1052" t="s">
        <v>229</v>
      </c>
      <c r="J3" s="1053"/>
      <c r="K3" s="1052" t="s">
        <v>230</v>
      </c>
      <c r="L3" s="1053"/>
      <c r="M3" s="1052" t="s">
        <v>231</v>
      </c>
      <c r="N3" s="1053"/>
    </row>
    <row r="4" spans="1:15" ht="24.75" customHeight="1" thickBot="1" x14ac:dyDescent="0.25">
      <c r="A4" s="59"/>
      <c r="B4" s="1056"/>
      <c r="C4" s="388">
        <v>2018</v>
      </c>
      <c r="D4" s="388">
        <v>2019</v>
      </c>
      <c r="E4" s="388">
        <v>2018</v>
      </c>
      <c r="F4" s="388">
        <v>2019</v>
      </c>
      <c r="G4" s="388">
        <v>2018</v>
      </c>
      <c r="H4" s="388">
        <v>2019</v>
      </c>
      <c r="I4" s="388">
        <v>2018</v>
      </c>
      <c r="J4" s="388">
        <v>2019</v>
      </c>
      <c r="K4" s="388">
        <v>2018</v>
      </c>
      <c r="L4" s="388">
        <v>2019</v>
      </c>
      <c r="M4" s="388">
        <v>2018</v>
      </c>
      <c r="N4" s="388">
        <v>2019</v>
      </c>
    </row>
    <row r="5" spans="1:15" s="28" customFormat="1" ht="45" customHeight="1" x14ac:dyDescent="0.2">
      <c r="A5" s="389"/>
      <c r="B5" s="390" t="s">
        <v>232</v>
      </c>
      <c r="C5" s="391">
        <v>7079.88</v>
      </c>
      <c r="D5" s="391">
        <v>5931.58</v>
      </c>
      <c r="E5" s="391">
        <v>12876.03</v>
      </c>
      <c r="F5" s="392">
        <v>11451.94</v>
      </c>
      <c r="G5" s="391">
        <v>991.6</v>
      </c>
      <c r="H5" s="391">
        <v>806.77</v>
      </c>
      <c r="I5" s="391">
        <v>1094.45</v>
      </c>
      <c r="J5" s="392">
        <v>1331.18</v>
      </c>
      <c r="K5" s="391">
        <v>1331.67</v>
      </c>
      <c r="L5" s="391">
        <v>1291.75</v>
      </c>
      <c r="M5" s="393">
        <v>17.170000000000002</v>
      </c>
      <c r="N5" s="393">
        <v>15.61</v>
      </c>
    </row>
    <row r="6" spans="1:15" s="28" customFormat="1" ht="39" customHeight="1" x14ac:dyDescent="0.2">
      <c r="A6" s="389"/>
      <c r="B6" s="394" t="s">
        <v>233</v>
      </c>
      <c r="C6" s="395">
        <v>7001.33</v>
      </c>
      <c r="D6" s="395">
        <v>6277.77</v>
      </c>
      <c r="E6" s="395">
        <v>13572.75</v>
      </c>
      <c r="F6" s="396">
        <v>12646.5</v>
      </c>
      <c r="G6" s="395">
        <v>988.25</v>
      </c>
      <c r="H6" s="395">
        <v>817.9</v>
      </c>
      <c r="I6" s="395">
        <v>1022.45</v>
      </c>
      <c r="J6" s="396">
        <v>1443.15</v>
      </c>
      <c r="K6" s="395">
        <v>1331.53</v>
      </c>
      <c r="L6" s="395">
        <v>1320.0650000000001</v>
      </c>
      <c r="M6" s="397">
        <v>16.66</v>
      </c>
      <c r="N6" s="397">
        <v>15.806250000000002</v>
      </c>
    </row>
    <row r="7" spans="1:15" s="28" customFormat="1" ht="39.75" customHeight="1" x14ac:dyDescent="0.2">
      <c r="A7" s="389"/>
      <c r="B7" s="394" t="s">
        <v>234</v>
      </c>
      <c r="C7" s="395">
        <v>6795.25</v>
      </c>
      <c r="D7" s="395">
        <v>6450.3119047619048</v>
      </c>
      <c r="E7" s="395">
        <v>13399.76</v>
      </c>
      <c r="F7" s="396">
        <v>13056.307142857142</v>
      </c>
      <c r="G7" s="395">
        <v>954.57</v>
      </c>
      <c r="H7" s="395">
        <v>843.4</v>
      </c>
      <c r="I7" s="395">
        <v>987.33</v>
      </c>
      <c r="J7" s="396">
        <v>1530.71</v>
      </c>
      <c r="K7" s="395">
        <v>1324.66</v>
      </c>
      <c r="L7" s="395">
        <v>1300.8699999999999</v>
      </c>
      <c r="M7" s="397">
        <v>16.47</v>
      </c>
      <c r="N7" s="397">
        <v>15.32</v>
      </c>
    </row>
    <row r="8" spans="1:15" s="28" customFormat="1" ht="43.5" customHeight="1" x14ac:dyDescent="0.2">
      <c r="A8" s="389"/>
      <c r="B8" s="394" t="s">
        <v>235</v>
      </c>
      <c r="C8" s="395">
        <v>6838.07</v>
      </c>
      <c r="D8" s="395">
        <v>6444.5</v>
      </c>
      <c r="E8" s="395">
        <v>13930.75</v>
      </c>
      <c r="F8" s="396">
        <v>12815.125</v>
      </c>
      <c r="G8" s="395">
        <v>924.16</v>
      </c>
      <c r="H8" s="395">
        <v>886.3</v>
      </c>
      <c r="I8" s="395">
        <v>970.55</v>
      </c>
      <c r="J8" s="396">
        <v>1389.3</v>
      </c>
      <c r="K8" s="395">
        <v>1335.34</v>
      </c>
      <c r="L8" s="395">
        <v>1286.4449999999999</v>
      </c>
      <c r="M8" s="397">
        <v>16.600000000000001</v>
      </c>
      <c r="N8" s="397">
        <v>15.042000000000002</v>
      </c>
    </row>
    <row r="9" spans="1:15" s="28" customFormat="1" ht="41.25" customHeight="1" x14ac:dyDescent="0.2">
      <c r="B9" s="394" t="s">
        <v>236</v>
      </c>
      <c r="C9" s="395">
        <v>6821.3</v>
      </c>
      <c r="D9" s="395">
        <v>6027.7049999999999</v>
      </c>
      <c r="E9" s="395">
        <v>14351.67</v>
      </c>
      <c r="F9" s="396">
        <v>11995.116666666667</v>
      </c>
      <c r="G9" s="395">
        <v>904.29</v>
      </c>
      <c r="H9" s="395">
        <v>832.33333333333337</v>
      </c>
      <c r="I9" s="395">
        <v>980.3</v>
      </c>
      <c r="J9" s="396">
        <v>1330.2380952380952</v>
      </c>
      <c r="K9" s="395">
        <v>1303.03</v>
      </c>
      <c r="L9" s="395">
        <v>1283.9476190476191</v>
      </c>
      <c r="M9" s="397">
        <v>16.47</v>
      </c>
      <c r="N9" s="397">
        <v>14.62547619047619</v>
      </c>
    </row>
    <row r="10" spans="1:15" s="28" customFormat="1" ht="41.25" customHeight="1" x14ac:dyDescent="0.2">
      <c r="B10" s="394" t="s">
        <v>237</v>
      </c>
      <c r="C10" s="395">
        <v>6954.17</v>
      </c>
      <c r="D10" s="395">
        <v>6166.6386507936504</v>
      </c>
      <c r="E10" s="395">
        <v>15107.03</v>
      </c>
      <c r="F10" s="396">
        <v>12322.039801587302</v>
      </c>
      <c r="G10" s="395">
        <v>884.9</v>
      </c>
      <c r="H10" s="395">
        <v>832.48388888888883</v>
      </c>
      <c r="I10" s="395">
        <v>985.05</v>
      </c>
      <c r="J10" s="396">
        <v>1411.4046825396827</v>
      </c>
      <c r="K10" s="395">
        <v>1281.57</v>
      </c>
      <c r="L10" s="395">
        <v>1307.0196031746032</v>
      </c>
      <c r="M10" s="397">
        <v>16.52</v>
      </c>
      <c r="N10" s="397">
        <v>15.233954365079365</v>
      </c>
    </row>
    <row r="11" spans="1:15" s="28" customFormat="1" ht="47.25" customHeight="1" x14ac:dyDescent="0.2">
      <c r="B11" s="398" t="s">
        <v>238</v>
      </c>
      <c r="C11" s="399">
        <v>6247.62</v>
      </c>
      <c r="D11" s="395"/>
      <c r="E11" s="399">
        <v>13767.73</v>
      </c>
      <c r="F11" s="396"/>
      <c r="G11" s="399">
        <v>831.84</v>
      </c>
      <c r="H11" s="395"/>
      <c r="I11" s="399">
        <v>931.14</v>
      </c>
      <c r="J11" s="396"/>
      <c r="K11" s="399">
        <v>1238.53</v>
      </c>
      <c r="L11" s="395"/>
      <c r="M11" s="400">
        <v>15.71</v>
      </c>
      <c r="N11" s="397"/>
    </row>
    <row r="12" spans="1:15" s="28" customFormat="1" ht="43.5" customHeight="1" x14ac:dyDescent="0.2">
      <c r="B12" s="398" t="s">
        <v>239</v>
      </c>
      <c r="C12" s="399">
        <v>6039.26</v>
      </c>
      <c r="D12" s="395"/>
      <c r="E12" s="399">
        <v>13429.2</v>
      </c>
      <c r="F12" s="396"/>
      <c r="G12" s="399">
        <v>805.11</v>
      </c>
      <c r="H12" s="395"/>
      <c r="I12" s="399">
        <v>918.09</v>
      </c>
      <c r="J12" s="396"/>
      <c r="K12" s="399">
        <v>1201.3</v>
      </c>
      <c r="L12" s="395"/>
      <c r="M12" s="400">
        <v>15.01</v>
      </c>
      <c r="N12" s="397"/>
    </row>
    <row r="13" spans="1:15" s="28" customFormat="1" ht="42.75" customHeight="1" x14ac:dyDescent="0.2">
      <c r="B13" s="398" t="s">
        <v>240</v>
      </c>
      <c r="C13" s="399">
        <v>6019.61</v>
      </c>
      <c r="D13" s="399"/>
      <c r="E13" s="399">
        <v>12523.875</v>
      </c>
      <c r="F13" s="401"/>
      <c r="G13" s="399">
        <v>803.98</v>
      </c>
      <c r="H13" s="399"/>
      <c r="I13" s="399">
        <v>1012.65</v>
      </c>
      <c r="J13" s="401"/>
      <c r="K13" s="399">
        <v>1198.47</v>
      </c>
      <c r="L13" s="399"/>
      <c r="M13" s="400">
        <v>14.26</v>
      </c>
      <c r="N13" s="400"/>
    </row>
    <row r="14" spans="1:15" s="28" customFormat="1" ht="51.75" customHeight="1" x14ac:dyDescent="0.2">
      <c r="B14" s="394" t="s">
        <v>241</v>
      </c>
      <c r="C14" s="395">
        <v>6215.2306521739129</v>
      </c>
      <c r="D14" s="395"/>
      <c r="E14" s="395">
        <v>12323.151956521739</v>
      </c>
      <c r="F14" s="395"/>
      <c r="G14" s="395">
        <v>830.32</v>
      </c>
      <c r="H14" s="395"/>
      <c r="I14" s="395">
        <v>1492.18</v>
      </c>
      <c r="J14" s="395"/>
      <c r="K14" s="395">
        <v>1215.3900000000001</v>
      </c>
      <c r="L14" s="395"/>
      <c r="M14" s="397">
        <v>14.58</v>
      </c>
      <c r="N14" s="395"/>
    </row>
    <row r="15" spans="1:15" s="28" customFormat="1" ht="45" customHeight="1" x14ac:dyDescent="0.2">
      <c r="B15" s="394" t="s">
        <v>242</v>
      </c>
      <c r="C15" s="395">
        <v>6192.3850000000002</v>
      </c>
      <c r="D15" s="402"/>
      <c r="E15" s="395">
        <v>11249.21</v>
      </c>
      <c r="F15" s="403"/>
      <c r="G15" s="395">
        <v>846.14</v>
      </c>
      <c r="H15" s="402"/>
      <c r="I15" s="395">
        <v>1141.2</v>
      </c>
      <c r="J15" s="403"/>
      <c r="K15" s="395">
        <v>1220.95</v>
      </c>
      <c r="L15" s="402"/>
      <c r="M15" s="397">
        <v>14.37</v>
      </c>
      <c r="N15" s="404"/>
    </row>
    <row r="16" spans="1:15" s="28" customFormat="1" ht="51.75" customHeight="1" thickBot="1" x14ac:dyDescent="0.25">
      <c r="B16" s="394" t="s">
        <v>243</v>
      </c>
      <c r="C16" s="395">
        <v>6093.5152631578949</v>
      </c>
      <c r="D16" s="395"/>
      <c r="E16" s="405">
        <v>10833.291052631579</v>
      </c>
      <c r="F16" s="396"/>
      <c r="G16" s="395">
        <v>790.35</v>
      </c>
      <c r="H16" s="395"/>
      <c r="I16" s="405">
        <v>1246.72</v>
      </c>
      <c r="J16" s="396"/>
      <c r="K16" s="395">
        <v>1250.56</v>
      </c>
      <c r="L16" s="395"/>
      <c r="M16" s="397">
        <v>14.7</v>
      </c>
      <c r="N16" s="397"/>
    </row>
    <row r="17" spans="2:14" s="28" customFormat="1" ht="49.5" customHeight="1" thickBot="1" x14ac:dyDescent="0.25">
      <c r="B17" s="501" t="s">
        <v>244</v>
      </c>
      <c r="C17" s="406">
        <f t="shared" ref="C17:N17" si="0">AVERAGE(C5:C16)</f>
        <v>6524.8017429443171</v>
      </c>
      <c r="D17" s="406">
        <f>AVERAGE(D5:D16)</f>
        <v>6216.417592592592</v>
      </c>
      <c r="E17" s="406">
        <f t="shared" si="0"/>
        <v>13113.704000762775</v>
      </c>
      <c r="F17" s="406">
        <f t="shared" si="0"/>
        <v>12381.171435185186</v>
      </c>
      <c r="G17" s="406">
        <f t="shared" si="0"/>
        <v>879.62583333333316</v>
      </c>
      <c r="H17" s="406">
        <f t="shared" si="0"/>
        <v>836.53120370370368</v>
      </c>
      <c r="I17" s="406">
        <f t="shared" si="0"/>
        <v>1065.1758333333335</v>
      </c>
      <c r="J17" s="406">
        <f t="shared" si="0"/>
        <v>1405.9971296296299</v>
      </c>
      <c r="K17" s="406">
        <f t="shared" si="0"/>
        <v>1269.4166666666665</v>
      </c>
      <c r="L17" s="406">
        <f t="shared" si="0"/>
        <v>1298.3495370370372</v>
      </c>
      <c r="M17" s="407">
        <f t="shared" si="0"/>
        <v>15.709999999999999</v>
      </c>
      <c r="N17" s="407">
        <f t="shared" si="0"/>
        <v>15.272946759259261</v>
      </c>
    </row>
    <row r="18" spans="2:14" ht="30" customHeight="1" x14ac:dyDescent="0.25"/>
    <row r="21" spans="2:14" x14ac:dyDescent="0.25">
      <c r="F21" s="33"/>
    </row>
    <row r="57" ht="42.75" customHeight="1" x14ac:dyDescent="0.25"/>
    <row r="96" spans="8:8" ht="26.25" x14ac:dyDescent="0.4">
      <c r="H96" s="45"/>
    </row>
    <row r="97" spans="8:8" ht="26.25" x14ac:dyDescent="0.4">
      <c r="H97" s="45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5433070866141736" header="0.15748031496062992" footer="0.15748031496062992"/>
  <pageSetup paperSize="9" scale="40" fitToHeight="2" orientation="portrait" r:id="rId1"/>
  <headerFooter scaleWithDoc="0" alignWithMargins="0">
    <oddFooter>&amp;C&amp;8 9</oddFooter>
  </headerFooter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B2:J19"/>
  <sheetViews>
    <sheetView view="pageBreakPreview" topLeftCell="A54" zoomScale="75" zoomScaleNormal="85" zoomScaleSheetLayoutView="75" workbookViewId="0">
      <selection activeCell="S23" sqref="S23"/>
    </sheetView>
  </sheetViews>
  <sheetFormatPr defaultColWidth="9.140625" defaultRowHeight="15.75" x14ac:dyDescent="0.25"/>
  <cols>
    <col min="1" max="4" width="9.140625" style="3"/>
    <col min="5" max="7" width="9.140625" style="12"/>
    <col min="8" max="13" width="9.140625" style="3"/>
    <col min="14" max="14" width="7.28515625" style="3" customWidth="1"/>
    <col min="15" max="15" width="9.140625" style="3"/>
    <col min="16" max="16" width="9.140625" style="3" customWidth="1"/>
    <col min="17" max="16384" width="9.140625" style="3"/>
  </cols>
  <sheetData>
    <row r="2" spans="2:10" ht="15" x14ac:dyDescent="0.25">
      <c r="B2" s="29"/>
      <c r="C2" s="11"/>
      <c r="D2" s="11"/>
      <c r="E2" s="11"/>
      <c r="F2" s="11"/>
      <c r="G2" s="11"/>
      <c r="H2" s="11"/>
      <c r="I2" s="11"/>
      <c r="J2" s="11"/>
    </row>
    <row r="3" spans="2:10" ht="15" x14ac:dyDescent="0.25">
      <c r="B3" s="34"/>
      <c r="C3" s="34"/>
      <c r="D3" s="34"/>
      <c r="E3" s="34"/>
      <c r="F3" s="34"/>
      <c r="G3" s="34"/>
      <c r="H3" s="34"/>
      <c r="I3" s="18"/>
      <c r="J3" s="18"/>
    </row>
    <row r="4" spans="2:10" ht="14.25" customHeight="1" x14ac:dyDescent="0.25">
      <c r="B4" s="35"/>
      <c r="C4" s="16" t="s">
        <v>187</v>
      </c>
      <c r="D4" s="16" t="s">
        <v>195</v>
      </c>
      <c r="E4" s="16"/>
      <c r="F4" s="16"/>
      <c r="G4" s="16"/>
      <c r="H4" s="16"/>
      <c r="I4" s="18"/>
      <c r="J4" s="18"/>
    </row>
    <row r="5" spans="2:10" ht="14.25" x14ac:dyDescent="0.2">
      <c r="B5" s="35"/>
      <c r="C5" s="17"/>
      <c r="D5" s="17"/>
      <c r="E5" s="17"/>
      <c r="F5" s="17"/>
      <c r="G5" s="17"/>
      <c r="H5" s="17"/>
      <c r="I5" s="17"/>
      <c r="J5" s="17"/>
    </row>
    <row r="6" spans="2:10" ht="14.25" x14ac:dyDescent="0.2">
      <c r="B6" s="35"/>
      <c r="C6" s="17"/>
      <c r="D6" s="17"/>
      <c r="E6" s="17"/>
      <c r="F6" s="17"/>
      <c r="G6" s="17"/>
      <c r="H6" s="17"/>
      <c r="I6" s="17"/>
      <c r="J6" s="17"/>
    </row>
    <row r="7" spans="2:10" ht="14.25" x14ac:dyDescent="0.2">
      <c r="B7" s="35"/>
      <c r="C7" s="17"/>
      <c r="D7" s="17"/>
      <c r="E7" s="17"/>
      <c r="F7" s="17"/>
      <c r="G7" s="17"/>
      <c r="H7" s="17"/>
      <c r="I7" s="17"/>
      <c r="J7" s="17"/>
    </row>
    <row r="8" spans="2:10" ht="14.25" x14ac:dyDescent="0.2">
      <c r="B8" s="35"/>
      <c r="C8" s="17"/>
      <c r="D8" s="17"/>
      <c r="E8" s="17"/>
      <c r="F8" s="17"/>
      <c r="G8" s="17"/>
      <c r="H8" s="17"/>
      <c r="I8" s="17"/>
      <c r="J8" s="17"/>
    </row>
    <row r="9" spans="2:10" ht="14.25" x14ac:dyDescent="0.2">
      <c r="B9" s="35"/>
      <c r="C9" s="17"/>
      <c r="D9" s="17"/>
      <c r="E9" s="17"/>
      <c r="F9" s="17"/>
      <c r="G9" s="17"/>
      <c r="H9" s="17"/>
      <c r="I9" s="17"/>
      <c r="J9" s="17"/>
    </row>
    <row r="10" spans="2:10" ht="14.25" x14ac:dyDescent="0.2">
      <c r="B10" s="35"/>
      <c r="C10" s="16"/>
      <c r="D10" s="16"/>
      <c r="E10" s="16"/>
      <c r="F10" s="16"/>
      <c r="G10" s="16"/>
      <c r="H10" s="17"/>
      <c r="I10" s="16"/>
      <c r="J10" s="16"/>
    </row>
    <row r="11" spans="2:10" ht="12.75" x14ac:dyDescent="0.2">
      <c r="B11" s="36"/>
      <c r="C11" s="11"/>
      <c r="D11" s="11"/>
      <c r="E11" s="11"/>
      <c r="F11" s="11"/>
      <c r="G11" s="11"/>
      <c r="H11" s="11"/>
      <c r="I11" s="11"/>
      <c r="J11" s="11"/>
    </row>
    <row r="12" spans="2:10" ht="12.75" x14ac:dyDescent="0.2">
      <c r="B12" s="37"/>
      <c r="C12" s="11"/>
      <c r="D12" s="11"/>
      <c r="E12" s="11"/>
      <c r="F12" s="11"/>
      <c r="G12" s="11"/>
      <c r="H12" s="11"/>
      <c r="I12" s="11"/>
      <c r="J12" s="11"/>
    </row>
    <row r="13" spans="2:10" ht="12.75" x14ac:dyDescent="0.2">
      <c r="B13" s="38"/>
      <c r="C13" s="11"/>
      <c r="D13" s="11"/>
      <c r="E13" s="11"/>
      <c r="F13" s="11"/>
      <c r="G13" s="11"/>
      <c r="H13" s="11"/>
      <c r="I13" s="11"/>
      <c r="J13" s="11"/>
    </row>
    <row r="14" spans="2:10" ht="12.75" x14ac:dyDescent="0.2">
      <c r="B14" s="11"/>
      <c r="C14" s="11"/>
      <c r="D14" s="11"/>
      <c r="E14" s="11"/>
      <c r="F14" s="11"/>
      <c r="G14" s="11"/>
      <c r="H14" s="11"/>
      <c r="I14" s="11"/>
      <c r="J14" s="11"/>
    </row>
    <row r="15" spans="2:10" ht="12.75" x14ac:dyDescent="0.2">
      <c r="B15" s="38"/>
      <c r="C15" s="11"/>
      <c r="D15" s="11"/>
      <c r="E15" s="11"/>
      <c r="F15" s="11"/>
      <c r="G15" s="11"/>
      <c r="H15" s="11"/>
      <c r="I15" s="11"/>
      <c r="J15" s="11"/>
    </row>
    <row r="16" spans="2:10" ht="12.75" x14ac:dyDescent="0.2">
      <c r="B16" s="38"/>
      <c r="C16" s="11"/>
      <c r="D16" s="11"/>
      <c r="E16" s="11"/>
      <c r="F16" s="11"/>
      <c r="G16" s="11"/>
      <c r="H16" s="11"/>
      <c r="I16" s="11"/>
      <c r="J16" s="11"/>
    </row>
    <row r="17" spans="2:10" ht="12.75" x14ac:dyDescent="0.2">
      <c r="B17" s="13"/>
      <c r="C17" s="11"/>
      <c r="D17" s="11"/>
      <c r="E17" s="11"/>
      <c r="F17" s="11"/>
      <c r="G17" s="11"/>
      <c r="H17" s="11"/>
      <c r="I17" s="11"/>
      <c r="J17" s="11"/>
    </row>
    <row r="18" spans="2:10" ht="12.75" x14ac:dyDescent="0.2">
      <c r="B18" s="13"/>
      <c r="C18" s="11"/>
      <c r="D18" s="11"/>
      <c r="E18" s="11"/>
      <c r="F18" s="11"/>
      <c r="G18" s="11"/>
      <c r="H18" s="11"/>
      <c r="I18" s="11"/>
      <c r="J18" s="11"/>
    </row>
    <row r="19" spans="2:10" ht="12.75" x14ac:dyDescent="0.2">
      <c r="B19" s="39"/>
      <c r="C19" s="10"/>
      <c r="D19" s="10"/>
      <c r="E19" s="10"/>
      <c r="F19" s="10"/>
      <c r="G19" s="10"/>
      <c r="H19" s="10"/>
      <c r="I19" s="10"/>
      <c r="J19" s="10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R126"/>
  <sheetViews>
    <sheetView view="pageBreakPreview" topLeftCell="A56" zoomScale="59" zoomScaleNormal="77" zoomScaleSheetLayoutView="59" workbookViewId="0">
      <selection activeCell="V89" sqref="V89"/>
    </sheetView>
  </sheetViews>
  <sheetFormatPr defaultColWidth="4.5703125" defaultRowHeight="15.75" outlineLevelRow="1" x14ac:dyDescent="0.25"/>
  <cols>
    <col min="1" max="1" width="14.140625" style="59" customWidth="1"/>
    <col min="2" max="2" width="7" style="15" customWidth="1"/>
    <col min="3" max="3" width="7.5703125" style="15" customWidth="1"/>
    <col min="4" max="4" width="8.140625" style="15" customWidth="1"/>
    <col min="5" max="5" width="9" style="59" customWidth="1"/>
    <col min="6" max="6" width="8.7109375" style="59" customWidth="1"/>
    <col min="7" max="7" width="9" style="59" customWidth="1"/>
    <col min="8" max="8" width="8.7109375" style="59" customWidth="1"/>
    <col min="9" max="10" width="9" style="59" customWidth="1"/>
    <col min="11" max="11" width="9.85546875" style="59" customWidth="1"/>
    <col min="12" max="12" width="9.5703125" style="59" customWidth="1"/>
    <col min="13" max="13" width="9.42578125" style="59" customWidth="1"/>
    <col min="14" max="14" width="9.5703125" style="59" customWidth="1"/>
    <col min="15" max="15" width="9.140625" style="59" customWidth="1"/>
    <col min="16" max="16" width="9" style="59" customWidth="1"/>
    <col min="17" max="17" width="12" style="59" customWidth="1"/>
    <col min="18" max="18" width="4.42578125" style="59" customWidth="1"/>
    <col min="19" max="20" width="5" style="59" customWidth="1"/>
    <col min="21" max="21" width="3.5703125" style="59" customWidth="1"/>
    <col min="22" max="23" width="4.28515625" style="59" customWidth="1"/>
    <col min="24" max="24" width="12.140625" style="59" customWidth="1"/>
    <col min="25" max="38" width="10.7109375" style="59" customWidth="1"/>
    <col min="39" max="202" width="4.28515625" style="59" customWidth="1"/>
    <col min="203" max="16384" width="4.5703125" style="59"/>
  </cols>
  <sheetData>
    <row r="1" spans="1:27" ht="20.25" x14ac:dyDescent="0.3">
      <c r="A1" s="1015" t="s">
        <v>217</v>
      </c>
      <c r="B1" s="1015"/>
      <c r="C1" s="1015"/>
      <c r="D1" s="1015"/>
      <c r="E1" s="1015"/>
      <c r="F1" s="1015"/>
      <c r="G1" s="1015"/>
      <c r="H1" s="1015"/>
      <c r="I1" s="1015"/>
      <c r="J1" s="1015"/>
      <c r="K1" s="1015"/>
      <c r="L1" s="1015"/>
      <c r="M1" s="1015"/>
      <c r="N1" s="1015"/>
      <c r="O1" s="1015"/>
      <c r="P1" s="1015"/>
      <c r="Q1" s="1015"/>
      <c r="R1" s="1015"/>
      <c r="S1" s="1015"/>
    </row>
    <row r="2" spans="1:27" ht="9" customHeight="1" x14ac:dyDescent="0.2">
      <c r="A2" s="1068"/>
      <c r="B2" s="1068"/>
      <c r="C2" s="1068"/>
      <c r="D2" s="1068"/>
      <c r="E2" s="1068"/>
      <c r="F2" s="1068"/>
      <c r="G2" s="1068"/>
      <c r="H2" s="1068"/>
      <c r="I2" s="1068"/>
      <c r="J2" s="1068"/>
      <c r="K2" s="1068"/>
      <c r="L2" s="1068"/>
      <c r="M2" s="1068"/>
      <c r="N2" s="1068"/>
      <c r="O2" s="1068"/>
      <c r="P2" s="1068"/>
      <c r="Q2" s="1068"/>
      <c r="R2" s="1068"/>
      <c r="S2" s="1068"/>
    </row>
    <row r="3" spans="1:27" ht="20.25" customHeight="1" thickBot="1" x14ac:dyDescent="0.25">
      <c r="A3" s="1069" t="s">
        <v>154</v>
      </c>
      <c r="B3" s="1069"/>
      <c r="C3" s="1069"/>
      <c r="D3" s="1069"/>
      <c r="E3" s="1069"/>
      <c r="F3" s="1069"/>
      <c r="G3" s="1069"/>
      <c r="H3" s="1069"/>
      <c r="I3" s="1069"/>
      <c r="J3" s="1069"/>
      <c r="K3" s="1069"/>
      <c r="L3" s="1069"/>
      <c r="M3" s="1069"/>
      <c r="N3" s="1069"/>
      <c r="O3" s="1069"/>
      <c r="P3" s="1069"/>
      <c r="Q3" s="1069"/>
      <c r="R3" s="1069"/>
      <c r="S3" s="1069"/>
    </row>
    <row r="4" spans="1:27" ht="14.25" customHeight="1" thickBot="1" x14ac:dyDescent="0.25">
      <c r="A4" s="854" t="s">
        <v>226</v>
      </c>
      <c r="B4" s="855"/>
      <c r="C4" s="856"/>
      <c r="D4" s="1076" t="s">
        <v>370</v>
      </c>
      <c r="E4" s="1077"/>
      <c r="F4" s="1077"/>
      <c r="G4" s="1077"/>
      <c r="H4" s="1077"/>
      <c r="I4" s="1077"/>
      <c r="J4" s="1077"/>
      <c r="K4" s="1077"/>
      <c r="L4" s="1077"/>
      <c r="M4" s="1077"/>
      <c r="N4" s="1077"/>
      <c r="O4" s="1077"/>
      <c r="P4" s="1077"/>
      <c r="Q4" s="1077"/>
      <c r="R4" s="1077"/>
      <c r="S4" s="1078"/>
    </row>
    <row r="5" spans="1:27" ht="21" customHeight="1" x14ac:dyDescent="0.2">
      <c r="A5" s="1070"/>
      <c r="B5" s="1071"/>
      <c r="C5" s="1072"/>
      <c r="D5" s="854" t="s">
        <v>371</v>
      </c>
      <c r="E5" s="855"/>
      <c r="F5" s="855"/>
      <c r="G5" s="856"/>
      <c r="H5" s="1079" t="s">
        <v>372</v>
      </c>
      <c r="I5" s="1080"/>
      <c r="J5" s="1080"/>
      <c r="K5" s="1080"/>
      <c r="L5" s="1080"/>
      <c r="M5" s="1080"/>
      <c r="N5" s="1080"/>
      <c r="O5" s="1080"/>
      <c r="P5" s="1080"/>
      <c r="Q5" s="1080"/>
      <c r="R5" s="1080"/>
      <c r="S5" s="1081"/>
    </row>
    <row r="6" spans="1:27" ht="33" customHeight="1" thickBot="1" x14ac:dyDescent="0.25">
      <c r="A6" s="1073"/>
      <c r="B6" s="1074"/>
      <c r="C6" s="1075"/>
      <c r="D6" s="1073"/>
      <c r="E6" s="1074"/>
      <c r="F6" s="1074"/>
      <c r="G6" s="1075"/>
      <c r="H6" s="1082" t="s">
        <v>155</v>
      </c>
      <c r="I6" s="1083"/>
      <c r="J6" s="1083"/>
      <c r="K6" s="1084"/>
      <c r="L6" s="1085" t="s">
        <v>156</v>
      </c>
      <c r="M6" s="1083"/>
      <c r="N6" s="1083"/>
      <c r="O6" s="1084"/>
      <c r="P6" s="1086" t="s">
        <v>221</v>
      </c>
      <c r="Q6" s="1087"/>
      <c r="R6" s="1087"/>
      <c r="S6" s="1088"/>
    </row>
    <row r="7" spans="1:27" ht="18" customHeight="1" thickBot="1" x14ac:dyDescent="0.35">
      <c r="A7" s="1057" t="s">
        <v>390</v>
      </c>
      <c r="B7" s="1058"/>
      <c r="C7" s="1059"/>
      <c r="D7" s="1060">
        <v>67.311106451612901</v>
      </c>
      <c r="E7" s="1061"/>
      <c r="F7" s="1061"/>
      <c r="G7" s="1062"/>
      <c r="H7" s="1063" t="s">
        <v>391</v>
      </c>
      <c r="I7" s="1064"/>
      <c r="J7" s="1064"/>
      <c r="K7" s="1065"/>
      <c r="L7" s="1066" t="s">
        <v>393</v>
      </c>
      <c r="M7" s="1064"/>
      <c r="N7" s="1064"/>
      <c r="O7" s="1065"/>
      <c r="P7" s="1066" t="s">
        <v>395</v>
      </c>
      <c r="Q7" s="1064"/>
      <c r="R7" s="1064"/>
      <c r="S7" s="1067"/>
      <c r="Z7" s="800"/>
      <c r="AA7" s="800"/>
    </row>
    <row r="8" spans="1:27" ht="18" customHeight="1" thickBot="1" x14ac:dyDescent="0.35">
      <c r="A8" s="1057" t="s">
        <v>397</v>
      </c>
      <c r="B8" s="1058"/>
      <c r="C8" s="1059"/>
      <c r="D8" s="1060">
        <v>62.677018405017897</v>
      </c>
      <c r="E8" s="1061"/>
      <c r="F8" s="1061"/>
      <c r="G8" s="1062"/>
      <c r="H8" s="1063"/>
      <c r="I8" s="1064"/>
      <c r="J8" s="1064"/>
      <c r="K8" s="1064"/>
      <c r="L8" s="1064"/>
      <c r="M8" s="1064"/>
      <c r="N8" s="1064"/>
      <c r="O8" s="1064"/>
      <c r="P8" s="1064"/>
      <c r="Q8" s="1064"/>
      <c r="R8" s="1064"/>
      <c r="S8" s="1067"/>
      <c r="Z8" s="800"/>
      <c r="AA8" s="800"/>
    </row>
    <row r="9" spans="1:27" ht="18.600000000000001" customHeight="1" thickBot="1" x14ac:dyDescent="0.25">
      <c r="A9" s="1057" t="s">
        <v>415</v>
      </c>
      <c r="B9" s="1058"/>
      <c r="C9" s="1059"/>
      <c r="D9" s="1060">
        <v>67.349999999999994</v>
      </c>
      <c r="E9" s="1061"/>
      <c r="F9" s="1061"/>
      <c r="G9" s="1062"/>
      <c r="H9" s="1063" t="s">
        <v>428</v>
      </c>
      <c r="I9" s="1064"/>
      <c r="J9" s="1064"/>
      <c r="K9" s="1065"/>
      <c r="L9" s="1066" t="s">
        <v>393</v>
      </c>
      <c r="M9" s="1064"/>
      <c r="N9" s="1064"/>
      <c r="O9" s="1065"/>
      <c r="P9" s="1066" t="s">
        <v>430</v>
      </c>
      <c r="Q9" s="1064"/>
      <c r="R9" s="1064"/>
      <c r="S9" s="1067"/>
    </row>
    <row r="10" spans="1:27" ht="18.600000000000001" customHeight="1" thickBot="1" x14ac:dyDescent="0.25">
      <c r="A10" s="1057" t="s">
        <v>416</v>
      </c>
      <c r="B10" s="1058"/>
      <c r="C10" s="1059"/>
      <c r="D10" s="1060">
        <v>65.860532142857139</v>
      </c>
      <c r="E10" s="1061"/>
      <c r="F10" s="1061"/>
      <c r="G10" s="1062"/>
      <c r="H10" s="1063" t="s">
        <v>432</v>
      </c>
      <c r="I10" s="1064"/>
      <c r="J10" s="1064"/>
      <c r="K10" s="1065"/>
      <c r="L10" s="1066" t="s">
        <v>434</v>
      </c>
      <c r="M10" s="1064"/>
      <c r="N10" s="1064"/>
      <c r="O10" s="1065"/>
      <c r="P10" s="1066" t="s">
        <v>436</v>
      </c>
      <c r="Q10" s="1064"/>
      <c r="R10" s="1064"/>
      <c r="S10" s="1067"/>
    </row>
    <row r="11" spans="1:27" ht="18.600000000000001" customHeight="1" thickBot="1" x14ac:dyDescent="0.25">
      <c r="A11" s="1057" t="s">
        <v>417</v>
      </c>
      <c r="B11" s="1058"/>
      <c r="C11" s="1059"/>
      <c r="D11" s="1060">
        <v>65.147616129032201</v>
      </c>
      <c r="E11" s="1061"/>
      <c r="F11" s="1061"/>
      <c r="G11" s="1062"/>
      <c r="H11" s="1063" t="s">
        <v>450</v>
      </c>
      <c r="I11" s="1064"/>
      <c r="J11" s="1064"/>
      <c r="K11" s="1065"/>
      <c r="L11" s="1066" t="s">
        <v>452</v>
      </c>
      <c r="M11" s="1064"/>
      <c r="N11" s="1064"/>
      <c r="O11" s="1065"/>
      <c r="P11" s="1066" t="s">
        <v>454</v>
      </c>
      <c r="Q11" s="1064"/>
      <c r="R11" s="1064"/>
      <c r="S11" s="1067"/>
      <c r="X11" s="585"/>
      <c r="Y11" s="585"/>
    </row>
    <row r="12" spans="1:27" ht="18.600000000000001" customHeight="1" thickBot="1" x14ac:dyDescent="0.25">
      <c r="A12" s="1057" t="s">
        <v>418</v>
      </c>
      <c r="B12" s="1058"/>
      <c r="C12" s="1059"/>
      <c r="D12" s="1060">
        <v>64.619316666666705</v>
      </c>
      <c r="E12" s="1061"/>
      <c r="F12" s="1061"/>
      <c r="G12" s="1062"/>
      <c r="H12" s="1063" t="s">
        <v>468</v>
      </c>
      <c r="I12" s="1064"/>
      <c r="J12" s="1064"/>
      <c r="K12" s="1065"/>
      <c r="L12" s="1066" t="s">
        <v>478</v>
      </c>
      <c r="M12" s="1064"/>
      <c r="N12" s="1064"/>
      <c r="O12" s="1065"/>
      <c r="P12" s="1066" t="s">
        <v>470</v>
      </c>
      <c r="Q12" s="1064"/>
      <c r="R12" s="1064"/>
      <c r="S12" s="1067"/>
    </row>
    <row r="13" spans="1:27" ht="18.600000000000001" customHeight="1" thickBot="1" x14ac:dyDescent="0.25">
      <c r="A13" s="1057" t="s">
        <v>419</v>
      </c>
      <c r="B13" s="1058"/>
      <c r="C13" s="1059"/>
      <c r="D13" s="1060">
        <v>64.815970967741904</v>
      </c>
      <c r="E13" s="1061"/>
      <c r="F13" s="1061"/>
      <c r="G13" s="1062"/>
      <c r="H13" s="1063" t="s">
        <v>482</v>
      </c>
      <c r="I13" s="1064"/>
      <c r="J13" s="1064"/>
      <c r="K13" s="1065"/>
      <c r="L13" s="1066" t="s">
        <v>484</v>
      </c>
      <c r="M13" s="1064"/>
      <c r="N13" s="1064"/>
      <c r="O13" s="1065"/>
      <c r="P13" s="1066" t="s">
        <v>486</v>
      </c>
      <c r="Q13" s="1064"/>
      <c r="R13" s="1064"/>
      <c r="S13" s="1067"/>
    </row>
    <row r="14" spans="1:27" ht="18.600000000000001" customHeight="1" thickBot="1" x14ac:dyDescent="0.25">
      <c r="A14" s="1057" t="s">
        <v>420</v>
      </c>
      <c r="B14" s="1058"/>
      <c r="C14" s="1059"/>
      <c r="D14" s="1060">
        <v>64.231413333333293</v>
      </c>
      <c r="E14" s="1061"/>
      <c r="F14" s="1061"/>
      <c r="G14" s="1062"/>
      <c r="H14" s="1063" t="s">
        <v>622</v>
      </c>
      <c r="I14" s="1064"/>
      <c r="J14" s="1064"/>
      <c r="K14" s="1065"/>
      <c r="L14" s="1066" t="s">
        <v>621</v>
      </c>
      <c r="M14" s="1064"/>
      <c r="N14" s="1064"/>
      <c r="O14" s="1065"/>
      <c r="P14" s="1066" t="s">
        <v>620</v>
      </c>
      <c r="Q14" s="1064"/>
      <c r="R14" s="1064"/>
      <c r="S14" s="1067"/>
    </row>
    <row r="15" spans="1:27" ht="18.600000000000001" hidden="1" customHeight="1" outlineLevel="1" thickBot="1" x14ac:dyDescent="0.25">
      <c r="A15" s="1089" t="s">
        <v>421</v>
      </c>
      <c r="B15" s="1090"/>
      <c r="C15" s="1091"/>
      <c r="D15" s="1092"/>
      <c r="E15" s="1093"/>
      <c r="F15" s="1093"/>
      <c r="G15" s="1094"/>
      <c r="H15" s="1095"/>
      <c r="I15" s="1096"/>
      <c r="J15" s="1096"/>
      <c r="K15" s="1097"/>
      <c r="L15" s="1098"/>
      <c r="M15" s="1096"/>
      <c r="N15" s="1096"/>
      <c r="O15" s="1097"/>
      <c r="P15" s="1098"/>
      <c r="Q15" s="1096"/>
      <c r="R15" s="1096"/>
      <c r="S15" s="1099"/>
    </row>
    <row r="16" spans="1:27" ht="18.600000000000001" hidden="1" customHeight="1" outlineLevel="1" thickBot="1" x14ac:dyDescent="0.25">
      <c r="A16" s="1089" t="s">
        <v>422</v>
      </c>
      <c r="B16" s="1090"/>
      <c r="C16" s="1091"/>
      <c r="D16" s="1092"/>
      <c r="E16" s="1093"/>
      <c r="F16" s="1093"/>
      <c r="G16" s="1094"/>
      <c r="H16" s="1095"/>
      <c r="I16" s="1096"/>
      <c r="J16" s="1096"/>
      <c r="K16" s="1097"/>
      <c r="L16" s="1098"/>
      <c r="M16" s="1096"/>
      <c r="N16" s="1096"/>
      <c r="O16" s="1097"/>
      <c r="P16" s="1098"/>
      <c r="Q16" s="1096"/>
      <c r="R16" s="1096"/>
      <c r="S16" s="1099"/>
    </row>
    <row r="17" spans="1:36" ht="18.600000000000001" hidden="1" customHeight="1" outlineLevel="1" thickBot="1" x14ac:dyDescent="0.25">
      <c r="A17" s="1089" t="s">
        <v>423</v>
      </c>
      <c r="B17" s="1090"/>
      <c r="C17" s="1091"/>
      <c r="D17" s="1092"/>
      <c r="E17" s="1093"/>
      <c r="F17" s="1093"/>
      <c r="G17" s="1094"/>
      <c r="H17" s="1095"/>
      <c r="I17" s="1096"/>
      <c r="J17" s="1096"/>
      <c r="K17" s="1097"/>
      <c r="L17" s="1098"/>
      <c r="M17" s="1096"/>
      <c r="N17" s="1096"/>
      <c r="O17" s="1097"/>
      <c r="P17" s="1098"/>
      <c r="Q17" s="1096"/>
      <c r="R17" s="1096"/>
      <c r="S17" s="1099"/>
    </row>
    <row r="18" spans="1:36" ht="18.600000000000001" hidden="1" customHeight="1" outlineLevel="1" thickBot="1" x14ac:dyDescent="0.25">
      <c r="A18" s="1089" t="s">
        <v>424</v>
      </c>
      <c r="B18" s="1090"/>
      <c r="C18" s="1091"/>
      <c r="D18" s="1092"/>
      <c r="E18" s="1093"/>
      <c r="F18" s="1093"/>
      <c r="G18" s="1094"/>
      <c r="H18" s="1095"/>
      <c r="I18" s="1096"/>
      <c r="J18" s="1096"/>
      <c r="K18" s="1097"/>
      <c r="L18" s="1098"/>
      <c r="M18" s="1096"/>
      <c r="N18" s="1096"/>
      <c r="O18" s="1097"/>
      <c r="P18" s="1098"/>
      <c r="Q18" s="1096"/>
      <c r="R18" s="1096"/>
      <c r="S18" s="1099"/>
    </row>
    <row r="19" spans="1:36" ht="18.600000000000001" hidden="1" customHeight="1" outlineLevel="1" thickBot="1" x14ac:dyDescent="0.25">
      <c r="A19" s="1089" t="s">
        <v>425</v>
      </c>
      <c r="B19" s="1090"/>
      <c r="C19" s="1091"/>
      <c r="D19" s="1092"/>
      <c r="E19" s="1093"/>
      <c r="F19" s="1093"/>
      <c r="G19" s="1094"/>
      <c r="H19" s="1095"/>
      <c r="I19" s="1096"/>
      <c r="J19" s="1096"/>
      <c r="K19" s="1097"/>
      <c r="L19" s="1098"/>
      <c r="M19" s="1096"/>
      <c r="N19" s="1096"/>
      <c r="O19" s="1097"/>
      <c r="P19" s="1098"/>
      <c r="Q19" s="1096"/>
      <c r="R19" s="1096"/>
      <c r="S19" s="1099"/>
    </row>
    <row r="20" spans="1:36" ht="18.600000000000001" hidden="1" customHeight="1" outlineLevel="1" thickBot="1" x14ac:dyDescent="0.25">
      <c r="A20" s="1089" t="s">
        <v>426</v>
      </c>
      <c r="B20" s="1090"/>
      <c r="C20" s="1091"/>
      <c r="D20" s="1092"/>
      <c r="E20" s="1093"/>
      <c r="F20" s="1093"/>
      <c r="G20" s="1094"/>
      <c r="H20" s="1095"/>
      <c r="I20" s="1096"/>
      <c r="J20" s="1096"/>
      <c r="K20" s="1097"/>
      <c r="L20" s="1098"/>
      <c r="M20" s="1096"/>
      <c r="N20" s="1096"/>
      <c r="O20" s="1097"/>
      <c r="P20" s="1098"/>
      <c r="Q20" s="1096"/>
      <c r="R20" s="1096"/>
      <c r="S20" s="1099"/>
    </row>
    <row r="21" spans="1:36" ht="21.75" customHeight="1" collapsed="1" thickBot="1" x14ac:dyDescent="0.25">
      <c r="A21" s="1057" t="s">
        <v>427</v>
      </c>
      <c r="B21" s="1058"/>
      <c r="C21" s="1059"/>
      <c r="D21" s="1060">
        <f>AVERAGE(D9:G20)</f>
        <v>65.337474873271873</v>
      </c>
      <c r="E21" s="1061"/>
      <c r="F21" s="1061"/>
      <c r="G21" s="1062"/>
      <c r="H21" s="1063"/>
      <c r="I21" s="1064"/>
      <c r="J21" s="1064"/>
      <c r="K21" s="1064"/>
      <c r="L21" s="1064"/>
      <c r="M21" s="1064"/>
      <c r="N21" s="1064"/>
      <c r="O21" s="1064"/>
      <c r="P21" s="1064"/>
      <c r="Q21" s="1064"/>
      <c r="R21" s="1064"/>
      <c r="S21" s="1067"/>
    </row>
    <row r="22" spans="1:36" ht="9" customHeight="1" x14ac:dyDescent="0.2">
      <c r="A22" s="408"/>
      <c r="B22" s="408"/>
      <c r="C22" s="408"/>
      <c r="D22" s="409"/>
      <c r="E22" s="409"/>
      <c r="F22" s="409"/>
      <c r="G22" s="409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</row>
    <row r="23" spans="1:36" ht="19.5" customHeight="1" thickBot="1" x14ac:dyDescent="0.25">
      <c r="A23" s="1105" t="s">
        <v>168</v>
      </c>
      <c r="B23" s="1105"/>
      <c r="C23" s="1105"/>
      <c r="D23" s="1105"/>
      <c r="E23" s="1105"/>
      <c r="F23" s="1105"/>
      <c r="G23" s="1105"/>
      <c r="H23" s="1105"/>
      <c r="I23" s="1105"/>
      <c r="J23" s="1105"/>
      <c r="K23" s="1105"/>
      <c r="L23" s="1105"/>
      <c r="M23" s="1105"/>
      <c r="N23" s="1105"/>
      <c r="O23" s="1105"/>
      <c r="P23" s="1105"/>
      <c r="Q23" s="1105"/>
      <c r="R23" s="1105"/>
      <c r="S23" s="1105"/>
    </row>
    <row r="24" spans="1:36" ht="14.25" customHeight="1" thickBot="1" x14ac:dyDescent="0.25">
      <c r="A24" s="854" t="s">
        <v>226</v>
      </c>
      <c r="B24" s="855"/>
      <c r="C24" s="856"/>
      <c r="D24" s="1076" t="s">
        <v>370</v>
      </c>
      <c r="E24" s="1077"/>
      <c r="F24" s="1077"/>
      <c r="G24" s="1077"/>
      <c r="H24" s="1077"/>
      <c r="I24" s="1077"/>
      <c r="J24" s="1077"/>
      <c r="K24" s="1077"/>
      <c r="L24" s="1077"/>
      <c r="M24" s="1077"/>
      <c r="N24" s="1077"/>
      <c r="O24" s="1077"/>
      <c r="P24" s="1077"/>
      <c r="Q24" s="1077"/>
      <c r="R24" s="1077"/>
      <c r="S24" s="1078"/>
    </row>
    <row r="25" spans="1:36" ht="21" customHeight="1" x14ac:dyDescent="0.2">
      <c r="A25" s="1070"/>
      <c r="B25" s="1071"/>
      <c r="C25" s="1072"/>
      <c r="D25" s="1106" t="s">
        <v>371</v>
      </c>
      <c r="E25" s="1107"/>
      <c r="F25" s="1107"/>
      <c r="G25" s="1108"/>
      <c r="H25" s="1112" t="s">
        <v>372</v>
      </c>
      <c r="I25" s="1113"/>
      <c r="J25" s="1113"/>
      <c r="K25" s="1113"/>
      <c r="L25" s="1113"/>
      <c r="M25" s="1113"/>
      <c r="N25" s="1113"/>
      <c r="O25" s="1113"/>
      <c r="P25" s="1113"/>
      <c r="Q25" s="1113"/>
      <c r="R25" s="1113"/>
      <c r="S25" s="1114"/>
    </row>
    <row r="26" spans="1:36" ht="33.75" customHeight="1" thickBot="1" x14ac:dyDescent="0.25">
      <c r="A26" s="1073"/>
      <c r="B26" s="1074"/>
      <c r="C26" s="1075"/>
      <c r="D26" s="1109"/>
      <c r="E26" s="1110"/>
      <c r="F26" s="1110"/>
      <c r="G26" s="1111"/>
      <c r="H26" s="1082" t="s">
        <v>155</v>
      </c>
      <c r="I26" s="1083"/>
      <c r="J26" s="1083"/>
      <c r="K26" s="1083"/>
      <c r="L26" s="1085" t="s">
        <v>156</v>
      </c>
      <c r="M26" s="1083"/>
      <c r="N26" s="1083"/>
      <c r="O26" s="1083"/>
      <c r="P26" s="1086" t="s">
        <v>221</v>
      </c>
      <c r="Q26" s="1083"/>
      <c r="R26" s="1083"/>
      <c r="S26" s="1100"/>
      <c r="X26" s="677"/>
    </row>
    <row r="27" spans="1:36" ht="18" customHeight="1" thickBot="1" x14ac:dyDescent="0.25">
      <c r="A27" s="1101" t="s">
        <v>390</v>
      </c>
      <c r="B27" s="1102"/>
      <c r="C27" s="1103"/>
      <c r="D27" s="1060">
        <v>76.652629032258005</v>
      </c>
      <c r="E27" s="1061"/>
      <c r="F27" s="1061"/>
      <c r="G27" s="1062"/>
      <c r="H27" s="1063" t="s">
        <v>392</v>
      </c>
      <c r="I27" s="1064"/>
      <c r="J27" s="1064"/>
      <c r="K27" s="1064"/>
      <c r="L27" s="1066" t="s">
        <v>394</v>
      </c>
      <c r="M27" s="1064"/>
      <c r="N27" s="1064"/>
      <c r="O27" s="1065"/>
      <c r="P27" s="1104" t="s">
        <v>396</v>
      </c>
      <c r="Q27" s="1061"/>
      <c r="R27" s="1061"/>
      <c r="S27" s="1062"/>
      <c r="X27" s="677"/>
    </row>
    <row r="28" spans="1:36" ht="18" customHeight="1" thickBot="1" x14ac:dyDescent="0.25">
      <c r="A28" s="1057" t="s">
        <v>397</v>
      </c>
      <c r="B28" s="1058"/>
      <c r="C28" s="1059"/>
      <c r="D28" s="1060">
        <v>73.941335031362001</v>
      </c>
      <c r="E28" s="1061"/>
      <c r="F28" s="1061"/>
      <c r="G28" s="1062"/>
      <c r="H28" s="1063"/>
      <c r="I28" s="1064"/>
      <c r="J28" s="1064"/>
      <c r="K28" s="1064"/>
      <c r="L28" s="1064"/>
      <c r="M28" s="1064"/>
      <c r="N28" s="1064"/>
      <c r="O28" s="1064"/>
      <c r="P28" s="1064"/>
      <c r="Q28" s="1064"/>
      <c r="R28" s="1064"/>
      <c r="S28" s="1067"/>
      <c r="X28" s="677"/>
    </row>
    <row r="29" spans="1:36" ht="18" customHeight="1" thickBot="1" x14ac:dyDescent="0.25">
      <c r="A29" s="1101" t="s">
        <v>415</v>
      </c>
      <c r="B29" s="1102"/>
      <c r="C29" s="1103"/>
      <c r="D29" s="1060">
        <v>76.94</v>
      </c>
      <c r="E29" s="1061"/>
      <c r="F29" s="1061"/>
      <c r="G29" s="1061"/>
      <c r="H29" s="1063" t="s">
        <v>429</v>
      </c>
      <c r="I29" s="1064"/>
      <c r="J29" s="1064"/>
      <c r="K29" s="1064"/>
      <c r="L29" s="1066" t="s">
        <v>394</v>
      </c>
      <c r="M29" s="1064"/>
      <c r="N29" s="1064"/>
      <c r="O29" s="1065"/>
      <c r="P29" s="1066" t="s">
        <v>431</v>
      </c>
      <c r="Q29" s="1064"/>
      <c r="R29" s="1064"/>
      <c r="S29" s="1067"/>
      <c r="X29" s="677"/>
    </row>
    <row r="30" spans="1:36" ht="18" customHeight="1" thickBot="1" x14ac:dyDescent="0.3">
      <c r="A30" s="1101" t="s">
        <v>416</v>
      </c>
      <c r="B30" s="1102"/>
      <c r="C30" s="1103"/>
      <c r="D30" s="1060">
        <v>74.778157142857125</v>
      </c>
      <c r="E30" s="1061"/>
      <c r="F30" s="1061"/>
      <c r="G30" s="1061"/>
      <c r="H30" s="1063" t="s">
        <v>433</v>
      </c>
      <c r="I30" s="1064"/>
      <c r="J30" s="1064"/>
      <c r="K30" s="1064"/>
      <c r="L30" s="1066" t="s">
        <v>435</v>
      </c>
      <c r="M30" s="1064"/>
      <c r="N30" s="1064"/>
      <c r="O30" s="1065"/>
      <c r="P30" s="1066" t="s">
        <v>437</v>
      </c>
      <c r="Q30" s="1064"/>
      <c r="R30" s="1064"/>
      <c r="S30" s="1067"/>
      <c r="X30" s="1115"/>
      <c r="Y30" s="1115"/>
      <c r="Z30" s="1115"/>
      <c r="AA30" s="1115"/>
      <c r="AB30" s="1115"/>
      <c r="AC30" s="1115"/>
      <c r="AD30" s="1115"/>
      <c r="AE30" s="1115"/>
      <c r="AF30" s="1115"/>
      <c r="AG30" s="1115"/>
      <c r="AH30" s="1115"/>
      <c r="AI30" s="1115"/>
      <c r="AJ30" s="1115"/>
    </row>
    <row r="31" spans="1:36" ht="18" customHeight="1" thickBot="1" x14ac:dyDescent="0.25">
      <c r="A31" s="1101" t="s">
        <v>417</v>
      </c>
      <c r="B31" s="1102"/>
      <c r="C31" s="1103"/>
      <c r="D31" s="1060">
        <v>73.754877419354798</v>
      </c>
      <c r="E31" s="1061"/>
      <c r="F31" s="1061"/>
      <c r="G31" s="1061"/>
      <c r="H31" s="1063" t="s">
        <v>451</v>
      </c>
      <c r="I31" s="1064"/>
      <c r="J31" s="1064"/>
      <c r="K31" s="1064"/>
      <c r="L31" s="1066" t="s">
        <v>453</v>
      </c>
      <c r="M31" s="1064"/>
      <c r="N31" s="1064"/>
      <c r="O31" s="1065"/>
      <c r="P31" s="1066" t="s">
        <v>455</v>
      </c>
      <c r="Q31" s="1064"/>
      <c r="R31" s="1064"/>
      <c r="S31" s="1067"/>
      <c r="X31" s="677"/>
    </row>
    <row r="32" spans="1:36" ht="18" customHeight="1" thickBot="1" x14ac:dyDescent="0.25">
      <c r="A32" s="1101" t="s">
        <v>418</v>
      </c>
      <c r="B32" s="1102"/>
      <c r="C32" s="1103"/>
      <c r="D32" s="1060">
        <v>72.612926666666652</v>
      </c>
      <c r="E32" s="1061"/>
      <c r="F32" s="1061"/>
      <c r="G32" s="1061"/>
      <c r="H32" s="1063" t="s">
        <v>469</v>
      </c>
      <c r="I32" s="1064"/>
      <c r="J32" s="1064"/>
      <c r="K32" s="1064"/>
      <c r="L32" s="1066" t="s">
        <v>479</v>
      </c>
      <c r="M32" s="1064"/>
      <c r="N32" s="1064"/>
      <c r="O32" s="1065"/>
      <c r="P32" s="1066" t="s">
        <v>471</v>
      </c>
      <c r="Q32" s="1064"/>
      <c r="R32" s="1064"/>
      <c r="S32" s="1067"/>
      <c r="X32" s="677"/>
    </row>
    <row r="33" spans="1:37" ht="18" customHeight="1" thickBot="1" x14ac:dyDescent="0.25">
      <c r="A33" s="1101" t="s">
        <v>419</v>
      </c>
      <c r="B33" s="1102"/>
      <c r="C33" s="1103"/>
      <c r="D33" s="1060">
        <v>72.513993548387106</v>
      </c>
      <c r="E33" s="1061"/>
      <c r="F33" s="1061"/>
      <c r="G33" s="1061"/>
      <c r="H33" s="1063" t="s">
        <v>483</v>
      </c>
      <c r="I33" s="1064"/>
      <c r="J33" s="1064"/>
      <c r="K33" s="1064"/>
      <c r="L33" s="1066" t="s">
        <v>485</v>
      </c>
      <c r="M33" s="1064"/>
      <c r="N33" s="1064"/>
      <c r="O33" s="1065"/>
      <c r="P33" s="1066" t="s">
        <v>487</v>
      </c>
      <c r="Q33" s="1064"/>
      <c r="R33" s="1064"/>
      <c r="S33" s="1067"/>
      <c r="X33" s="677"/>
    </row>
    <row r="34" spans="1:37" ht="18" customHeight="1" thickBot="1" x14ac:dyDescent="0.25">
      <c r="A34" s="1101" t="s">
        <v>420</v>
      </c>
      <c r="B34" s="1102"/>
      <c r="C34" s="1103"/>
      <c r="D34" s="1060">
        <v>72.436269999999993</v>
      </c>
      <c r="E34" s="1061"/>
      <c r="F34" s="1061"/>
      <c r="G34" s="1061"/>
      <c r="H34" s="1063" t="s">
        <v>619</v>
      </c>
      <c r="I34" s="1064"/>
      <c r="J34" s="1064"/>
      <c r="K34" s="1064"/>
      <c r="L34" s="1066" t="s">
        <v>618</v>
      </c>
      <c r="M34" s="1064"/>
      <c r="N34" s="1064"/>
      <c r="O34" s="1065"/>
      <c r="P34" s="1066" t="s">
        <v>617</v>
      </c>
      <c r="Q34" s="1064"/>
      <c r="R34" s="1064"/>
      <c r="S34" s="1067"/>
      <c r="V34" s="801"/>
      <c r="W34" s="801"/>
      <c r="X34" s="806"/>
      <c r="Y34" s="801"/>
      <c r="Z34" s="801"/>
      <c r="AA34" s="801"/>
      <c r="AB34" s="801"/>
      <c r="AC34" s="801"/>
      <c r="AD34" s="801"/>
      <c r="AE34" s="801"/>
      <c r="AF34" s="801"/>
      <c r="AG34" s="801"/>
      <c r="AH34" s="801"/>
      <c r="AI34" s="801"/>
      <c r="AJ34" s="801"/>
    </row>
    <row r="35" spans="1:37" ht="18" hidden="1" customHeight="1" outlineLevel="1" thickBot="1" x14ac:dyDescent="0.25">
      <c r="A35" s="1116" t="s">
        <v>421</v>
      </c>
      <c r="B35" s="1117"/>
      <c r="C35" s="1118"/>
      <c r="D35" s="1092"/>
      <c r="E35" s="1093"/>
      <c r="F35" s="1093"/>
      <c r="G35" s="1093"/>
      <c r="H35" s="1095"/>
      <c r="I35" s="1096"/>
      <c r="J35" s="1096"/>
      <c r="K35" s="1096"/>
      <c r="L35" s="1098"/>
      <c r="M35" s="1096"/>
      <c r="N35" s="1096"/>
      <c r="O35" s="1097"/>
      <c r="P35" s="1098"/>
      <c r="Q35" s="1096"/>
      <c r="R35" s="1096"/>
      <c r="S35" s="1099"/>
      <c r="V35" s="801"/>
      <c r="W35" s="801"/>
      <c r="X35" s="806"/>
      <c r="Y35" s="801"/>
      <c r="Z35" s="801"/>
      <c r="AA35" s="801"/>
      <c r="AB35" s="801"/>
      <c r="AC35" s="801"/>
      <c r="AD35" s="801"/>
      <c r="AE35" s="801"/>
      <c r="AF35" s="801"/>
      <c r="AG35" s="801"/>
      <c r="AH35" s="801"/>
      <c r="AI35" s="801"/>
      <c r="AJ35" s="801"/>
    </row>
    <row r="36" spans="1:37" ht="18" hidden="1" customHeight="1" outlineLevel="1" thickBot="1" x14ac:dyDescent="0.25">
      <c r="A36" s="1116" t="s">
        <v>422</v>
      </c>
      <c r="B36" s="1117"/>
      <c r="C36" s="1118"/>
      <c r="D36" s="1092"/>
      <c r="E36" s="1093"/>
      <c r="F36" s="1093"/>
      <c r="G36" s="1093"/>
      <c r="H36" s="1095"/>
      <c r="I36" s="1096"/>
      <c r="J36" s="1096"/>
      <c r="K36" s="1096"/>
      <c r="L36" s="1098"/>
      <c r="M36" s="1096"/>
      <c r="N36" s="1096"/>
      <c r="O36" s="1097"/>
      <c r="P36" s="1098"/>
      <c r="Q36" s="1096"/>
      <c r="R36" s="1096"/>
      <c r="S36" s="1099"/>
      <c r="V36" s="801"/>
      <c r="W36" s="801"/>
      <c r="X36" s="806"/>
      <c r="Y36" s="801"/>
      <c r="Z36" s="801"/>
      <c r="AA36" s="801"/>
      <c r="AB36" s="801"/>
      <c r="AC36" s="801"/>
      <c r="AD36" s="801"/>
      <c r="AE36" s="801"/>
      <c r="AF36" s="801"/>
      <c r="AG36" s="801"/>
      <c r="AH36" s="801"/>
      <c r="AI36" s="801"/>
      <c r="AJ36" s="801"/>
    </row>
    <row r="37" spans="1:37" ht="18" hidden="1" customHeight="1" outlineLevel="1" thickBot="1" x14ac:dyDescent="0.25">
      <c r="A37" s="1116" t="s">
        <v>423</v>
      </c>
      <c r="B37" s="1117"/>
      <c r="C37" s="1118"/>
      <c r="D37" s="1092"/>
      <c r="E37" s="1093"/>
      <c r="F37" s="1093"/>
      <c r="G37" s="1093"/>
      <c r="H37" s="1095"/>
      <c r="I37" s="1096"/>
      <c r="J37" s="1096"/>
      <c r="K37" s="1096"/>
      <c r="L37" s="1098"/>
      <c r="M37" s="1096"/>
      <c r="N37" s="1096"/>
      <c r="O37" s="1097"/>
      <c r="P37" s="1098"/>
      <c r="Q37" s="1096"/>
      <c r="R37" s="1096"/>
      <c r="S37" s="1099"/>
      <c r="V37" s="801"/>
      <c r="W37" s="801"/>
      <c r="X37" s="806"/>
      <c r="Y37" s="801"/>
      <c r="Z37" s="801"/>
      <c r="AA37" s="801"/>
      <c r="AB37" s="801"/>
      <c r="AC37" s="801"/>
      <c r="AD37" s="801"/>
      <c r="AE37" s="801"/>
      <c r="AF37" s="801"/>
      <c r="AG37" s="801"/>
      <c r="AH37" s="801"/>
      <c r="AI37" s="801"/>
      <c r="AJ37" s="801"/>
    </row>
    <row r="38" spans="1:37" ht="17.25" hidden="1" customHeight="1" outlineLevel="1" thickBot="1" x14ac:dyDescent="0.25">
      <c r="A38" s="1116" t="s">
        <v>424</v>
      </c>
      <c r="B38" s="1117"/>
      <c r="C38" s="1118"/>
      <c r="D38" s="1092"/>
      <c r="E38" s="1093"/>
      <c r="F38" s="1093"/>
      <c r="G38" s="1094"/>
      <c r="H38" s="1095"/>
      <c r="I38" s="1096"/>
      <c r="J38" s="1096"/>
      <c r="K38" s="1096"/>
      <c r="L38" s="1098"/>
      <c r="M38" s="1096"/>
      <c r="N38" s="1096"/>
      <c r="O38" s="1097"/>
      <c r="P38" s="1098"/>
      <c r="Q38" s="1096"/>
      <c r="R38" s="1096"/>
      <c r="S38" s="1099"/>
      <c r="V38" s="801"/>
      <c r="W38" s="801"/>
      <c r="X38" s="806"/>
      <c r="Y38" s="801"/>
      <c r="Z38" s="801"/>
      <c r="AA38" s="801"/>
      <c r="AB38" s="801"/>
      <c r="AC38" s="801"/>
      <c r="AD38" s="801"/>
      <c r="AE38" s="801"/>
      <c r="AF38" s="801"/>
      <c r="AG38" s="801"/>
      <c r="AH38" s="801"/>
      <c r="AI38" s="801"/>
      <c r="AJ38" s="801"/>
    </row>
    <row r="39" spans="1:37" ht="17.25" hidden="1" customHeight="1" outlineLevel="1" thickBot="1" x14ac:dyDescent="0.25">
      <c r="A39" s="1116" t="s">
        <v>425</v>
      </c>
      <c r="B39" s="1117"/>
      <c r="C39" s="1118"/>
      <c r="D39" s="1092"/>
      <c r="E39" s="1093"/>
      <c r="F39" s="1093"/>
      <c r="G39" s="1094"/>
      <c r="H39" s="1095"/>
      <c r="I39" s="1096"/>
      <c r="J39" s="1096"/>
      <c r="K39" s="1096"/>
      <c r="L39" s="1098"/>
      <c r="M39" s="1096"/>
      <c r="N39" s="1096"/>
      <c r="O39" s="1097"/>
      <c r="P39" s="1098"/>
      <c r="Q39" s="1096"/>
      <c r="R39" s="1096"/>
      <c r="S39" s="1099"/>
      <c r="V39" s="801"/>
      <c r="W39" s="801"/>
      <c r="X39" s="806"/>
      <c r="Y39" s="801"/>
      <c r="Z39" s="801"/>
      <c r="AA39" s="801"/>
      <c r="AB39" s="801"/>
      <c r="AC39" s="801"/>
      <c r="AD39" s="801"/>
      <c r="AE39" s="801"/>
      <c r="AF39" s="801"/>
      <c r="AG39" s="801"/>
      <c r="AH39" s="801"/>
      <c r="AI39" s="801"/>
      <c r="AJ39" s="801"/>
    </row>
    <row r="40" spans="1:37" ht="17.25" hidden="1" customHeight="1" outlineLevel="1" thickBot="1" x14ac:dyDescent="0.25">
      <c r="A40" s="1116" t="s">
        <v>426</v>
      </c>
      <c r="B40" s="1117"/>
      <c r="C40" s="1118"/>
      <c r="D40" s="1092"/>
      <c r="E40" s="1093"/>
      <c r="F40" s="1093"/>
      <c r="G40" s="1094"/>
      <c r="H40" s="1095"/>
      <c r="I40" s="1096"/>
      <c r="J40" s="1096"/>
      <c r="K40" s="1096"/>
      <c r="L40" s="1098"/>
      <c r="M40" s="1096"/>
      <c r="N40" s="1096"/>
      <c r="O40" s="1097"/>
      <c r="P40" s="1121"/>
      <c r="Q40" s="1093"/>
      <c r="R40" s="1093"/>
      <c r="S40" s="1094"/>
      <c r="V40" s="801"/>
      <c r="W40" s="801"/>
      <c r="X40" s="806"/>
      <c r="Y40" s="801"/>
      <c r="Z40" s="801"/>
      <c r="AA40" s="801"/>
      <c r="AB40" s="801"/>
      <c r="AC40" s="801"/>
      <c r="AD40" s="801"/>
      <c r="AE40" s="801"/>
      <c r="AF40" s="801"/>
      <c r="AG40" s="801"/>
      <c r="AH40" s="801"/>
      <c r="AI40" s="801"/>
      <c r="AJ40" s="801"/>
    </row>
    <row r="41" spans="1:37" ht="21" customHeight="1" collapsed="1" thickBot="1" x14ac:dyDescent="0.25">
      <c r="A41" s="1057" t="s">
        <v>427</v>
      </c>
      <c r="B41" s="1058"/>
      <c r="C41" s="1059"/>
      <c r="D41" s="1060">
        <f>AVERAGE(D29:G40)</f>
        <v>73.839370796210943</v>
      </c>
      <c r="E41" s="1061"/>
      <c r="F41" s="1061"/>
      <c r="G41" s="1062"/>
      <c r="H41" s="1063"/>
      <c r="I41" s="1064"/>
      <c r="J41" s="1064"/>
      <c r="K41" s="1064"/>
      <c r="L41" s="1064"/>
      <c r="M41" s="1064"/>
      <c r="N41" s="1064"/>
      <c r="O41" s="1064"/>
      <c r="P41" s="1064"/>
      <c r="Q41" s="1064"/>
      <c r="R41" s="1064"/>
      <c r="S41" s="1067"/>
      <c r="V41" s="801"/>
      <c r="W41" s="801"/>
      <c r="X41" s="1119"/>
      <c r="Y41" s="1119"/>
      <c r="Z41" s="1119"/>
      <c r="AA41" s="1119"/>
      <c r="AB41" s="1119"/>
      <c r="AC41" s="1119"/>
      <c r="AD41" s="1119"/>
      <c r="AE41" s="1119"/>
      <c r="AF41" s="1119"/>
      <c r="AG41" s="1119"/>
      <c r="AH41" s="1119"/>
      <c r="AI41" s="1119"/>
      <c r="AJ41" s="1119"/>
    </row>
    <row r="42" spans="1:37" ht="2.25" customHeight="1" x14ac:dyDescent="0.2">
      <c r="A42" s="408"/>
      <c r="B42" s="408"/>
      <c r="C42" s="408"/>
      <c r="D42" s="409"/>
      <c r="E42" s="409"/>
      <c r="F42" s="409"/>
      <c r="G42" s="409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/>
      <c r="S42" s="410"/>
      <c r="V42" s="801"/>
      <c r="W42" s="801"/>
      <c r="X42" s="1119"/>
      <c r="Y42" s="1119"/>
      <c r="Z42" s="1119"/>
      <c r="AA42" s="1119"/>
      <c r="AB42" s="1119"/>
      <c r="AC42" s="1119"/>
      <c r="AD42" s="1119"/>
      <c r="AE42" s="1119"/>
      <c r="AF42" s="1119"/>
      <c r="AG42" s="1119"/>
      <c r="AH42" s="1119"/>
      <c r="AI42" s="1119"/>
      <c r="AJ42" s="1119"/>
    </row>
    <row r="43" spans="1:37" ht="7.5" customHeight="1" x14ac:dyDescent="0.2">
      <c r="A43" s="1120"/>
      <c r="B43" s="1120"/>
      <c r="C43" s="1120"/>
      <c r="D43" s="1120"/>
      <c r="E43" s="1120"/>
      <c r="F43" s="1120"/>
      <c r="G43" s="1120"/>
      <c r="H43" s="1120"/>
      <c r="I43" s="1120"/>
      <c r="J43" s="1120"/>
      <c r="K43" s="1120"/>
      <c r="L43" s="1120"/>
      <c r="M43" s="1120"/>
      <c r="N43" s="1120"/>
      <c r="O43" s="1120"/>
      <c r="P43" s="1120"/>
      <c r="Q43" s="1120"/>
      <c r="R43" s="1120"/>
      <c r="S43" s="1120"/>
      <c r="V43" s="801"/>
      <c r="W43" s="801"/>
      <c r="X43" s="803"/>
      <c r="Y43" s="803"/>
      <c r="Z43" s="803"/>
      <c r="AA43" s="803"/>
      <c r="AB43" s="803"/>
      <c r="AC43" s="803"/>
      <c r="AD43" s="803"/>
      <c r="AE43" s="803"/>
      <c r="AF43" s="803"/>
      <c r="AG43" s="803"/>
      <c r="AH43" s="803"/>
      <c r="AI43" s="803"/>
      <c r="AJ43" s="803"/>
    </row>
    <row r="44" spans="1:37" ht="10.5" customHeight="1" x14ac:dyDescent="0.2">
      <c r="A44" s="807"/>
      <c r="B44" s="807"/>
      <c r="C44" s="807"/>
      <c r="D44" s="807"/>
      <c r="E44" s="807"/>
      <c r="F44" s="807"/>
      <c r="G44" s="807"/>
      <c r="H44" s="807"/>
      <c r="I44" s="807"/>
      <c r="J44" s="807"/>
      <c r="K44" s="807"/>
      <c r="L44" s="807"/>
      <c r="M44" s="807"/>
      <c r="N44" s="807"/>
      <c r="O44" s="807"/>
      <c r="P44" s="807"/>
      <c r="Q44" s="807"/>
      <c r="R44" s="807"/>
      <c r="S44" s="807"/>
      <c r="V44" s="801"/>
      <c r="W44" s="801"/>
      <c r="X44" s="803"/>
      <c r="Y44" s="804"/>
      <c r="Z44" s="804"/>
      <c r="AA44" s="804"/>
      <c r="AB44" s="804"/>
      <c r="AC44" s="804"/>
      <c r="AD44" s="804"/>
      <c r="AE44" s="804"/>
      <c r="AF44" s="804"/>
      <c r="AG44" s="804"/>
      <c r="AH44" s="804"/>
      <c r="AI44" s="804"/>
      <c r="AJ44" s="804"/>
    </row>
    <row r="45" spans="1:37" ht="3.75" customHeight="1" x14ac:dyDescent="0.2">
      <c r="A45" s="807"/>
      <c r="B45" s="807"/>
      <c r="C45" s="807"/>
      <c r="D45" s="807"/>
      <c r="E45" s="807"/>
      <c r="F45" s="807"/>
      <c r="G45" s="807"/>
      <c r="H45" s="807"/>
      <c r="I45" s="807"/>
      <c r="J45" s="807"/>
      <c r="K45" s="807"/>
      <c r="L45" s="807"/>
      <c r="M45" s="807"/>
      <c r="N45" s="807"/>
      <c r="O45" s="807"/>
      <c r="P45" s="807"/>
      <c r="Q45" s="807"/>
      <c r="R45" s="807"/>
      <c r="S45" s="807"/>
      <c r="V45" s="801"/>
      <c r="W45" s="801"/>
      <c r="X45" s="1119"/>
      <c r="Y45" s="1119"/>
      <c r="Z45" s="1119"/>
      <c r="AA45" s="1119"/>
      <c r="AB45" s="1119"/>
      <c r="AC45" s="1119"/>
      <c r="AD45" s="1119"/>
      <c r="AE45" s="1119"/>
      <c r="AF45" s="1119"/>
      <c r="AG45" s="1119"/>
      <c r="AH45" s="1119"/>
      <c r="AI45" s="1119"/>
      <c r="AJ45" s="1119"/>
    </row>
    <row r="46" spans="1:37" ht="9" customHeight="1" x14ac:dyDescent="0.2">
      <c r="A46" s="807"/>
      <c r="B46" s="807"/>
      <c r="C46" s="807"/>
      <c r="D46" s="807"/>
      <c r="E46" s="807"/>
      <c r="F46" s="807"/>
      <c r="G46" s="807"/>
      <c r="H46" s="807"/>
      <c r="I46" s="807"/>
      <c r="J46" s="807"/>
      <c r="K46" s="807"/>
      <c r="L46" s="807"/>
      <c r="M46" s="807"/>
      <c r="N46" s="807"/>
      <c r="O46" s="807"/>
      <c r="P46" s="807"/>
      <c r="Q46" s="807"/>
      <c r="R46" s="807"/>
      <c r="S46" s="807"/>
      <c r="V46" s="801"/>
      <c r="W46" s="801"/>
      <c r="X46" s="803"/>
      <c r="Y46" s="803"/>
      <c r="Z46" s="803"/>
      <c r="AA46" s="803"/>
      <c r="AB46" s="803"/>
      <c r="AC46" s="803"/>
      <c r="AD46" s="803"/>
      <c r="AE46" s="803"/>
      <c r="AF46" s="803"/>
      <c r="AG46" s="803"/>
      <c r="AH46" s="803"/>
      <c r="AI46" s="803"/>
      <c r="AJ46" s="803"/>
    </row>
    <row r="47" spans="1:37" ht="4.5" customHeight="1" x14ac:dyDescent="0.2">
      <c r="A47" s="807"/>
      <c r="B47" s="807"/>
      <c r="C47" s="807"/>
      <c r="D47" s="807"/>
      <c r="E47" s="807"/>
      <c r="F47" s="807"/>
      <c r="G47" s="807"/>
      <c r="H47" s="807"/>
      <c r="I47" s="807"/>
      <c r="J47" s="807"/>
      <c r="K47" s="807"/>
      <c r="L47" s="807"/>
      <c r="M47" s="807"/>
      <c r="N47" s="807"/>
      <c r="O47" s="807"/>
      <c r="P47" s="807"/>
      <c r="Q47" s="807"/>
      <c r="R47" s="807"/>
      <c r="S47" s="807"/>
      <c r="V47" s="801"/>
      <c r="W47" s="801"/>
      <c r="X47" s="803"/>
      <c r="Y47" s="804"/>
      <c r="Z47" s="804"/>
      <c r="AA47" s="804"/>
      <c r="AB47" s="804"/>
      <c r="AC47" s="804"/>
      <c r="AD47" s="804"/>
      <c r="AE47" s="804"/>
      <c r="AF47" s="804"/>
      <c r="AG47" s="804"/>
      <c r="AH47" s="804"/>
      <c r="AI47" s="804"/>
      <c r="AJ47" s="804"/>
      <c r="AK47" s="799"/>
    </row>
    <row r="48" spans="1:37" ht="9" customHeight="1" x14ac:dyDescent="0.2">
      <c r="A48" s="807"/>
      <c r="B48" s="807"/>
      <c r="C48" s="807"/>
      <c r="D48" s="807"/>
      <c r="E48" s="807"/>
      <c r="F48" s="807"/>
      <c r="G48" s="807"/>
      <c r="H48" s="807"/>
      <c r="I48" s="807"/>
      <c r="J48" s="807"/>
      <c r="K48" s="807"/>
      <c r="L48" s="807"/>
      <c r="M48" s="807"/>
      <c r="N48" s="807"/>
      <c r="O48" s="807"/>
      <c r="P48" s="807"/>
      <c r="Q48" s="807"/>
      <c r="R48" s="807"/>
      <c r="S48" s="807"/>
      <c r="V48" s="801"/>
      <c r="W48" s="801"/>
      <c r="X48" s="803"/>
      <c r="Y48" s="804"/>
      <c r="Z48" s="804"/>
      <c r="AA48" s="804"/>
      <c r="AB48" s="804"/>
      <c r="AC48" s="804"/>
      <c r="AD48" s="804"/>
      <c r="AE48" s="804"/>
      <c r="AF48" s="804"/>
      <c r="AG48" s="804"/>
      <c r="AH48" s="804"/>
      <c r="AI48" s="804"/>
      <c r="AJ48" s="804"/>
    </row>
    <row r="49" spans="1:36" ht="18" customHeight="1" x14ac:dyDescent="0.2">
      <c r="A49" s="807"/>
      <c r="B49" s="807"/>
      <c r="C49" s="807"/>
      <c r="D49" s="807"/>
      <c r="E49" s="807"/>
      <c r="F49" s="807"/>
      <c r="G49" s="807"/>
      <c r="H49" s="807"/>
      <c r="I49" s="807"/>
      <c r="J49" s="807"/>
      <c r="K49" s="807"/>
      <c r="L49" s="807"/>
      <c r="M49" s="807"/>
      <c r="N49" s="807"/>
      <c r="O49" s="807"/>
      <c r="P49" s="807"/>
      <c r="Q49" s="807"/>
      <c r="R49" s="807"/>
      <c r="S49" s="807"/>
      <c r="V49" s="801"/>
      <c r="W49" s="801"/>
      <c r="X49" s="1122"/>
      <c r="Y49" s="1122"/>
      <c r="Z49" s="1122"/>
      <c r="AA49" s="1122"/>
      <c r="AB49" s="1122"/>
      <c r="AC49" s="1122"/>
      <c r="AD49" s="1122"/>
      <c r="AE49" s="1122"/>
      <c r="AF49" s="1122"/>
      <c r="AG49" s="1122"/>
      <c r="AH49" s="1122"/>
      <c r="AI49" s="1122"/>
      <c r="AJ49" s="1122"/>
    </row>
    <row r="50" spans="1:36" ht="18" customHeight="1" x14ac:dyDescent="0.2">
      <c r="A50" s="807"/>
      <c r="B50" s="807"/>
      <c r="C50" s="807"/>
      <c r="D50" s="807"/>
      <c r="E50" s="807"/>
      <c r="F50" s="807"/>
      <c r="G50" s="807"/>
      <c r="H50" s="807"/>
      <c r="I50" s="807"/>
      <c r="J50" s="807"/>
      <c r="K50" s="807"/>
      <c r="L50" s="807"/>
      <c r="M50" s="807"/>
      <c r="N50" s="807"/>
      <c r="O50" s="807"/>
      <c r="P50" s="807"/>
      <c r="Q50" s="807"/>
      <c r="R50" s="807"/>
      <c r="S50" s="807"/>
      <c r="V50" s="801"/>
      <c r="W50" s="801"/>
      <c r="X50" s="806"/>
      <c r="Y50" s="806"/>
      <c r="Z50" s="806"/>
      <c r="AA50" s="806"/>
      <c r="AB50" s="806"/>
      <c r="AC50" s="806"/>
      <c r="AD50" s="806"/>
      <c r="AE50" s="806"/>
      <c r="AF50" s="806"/>
      <c r="AG50" s="806"/>
      <c r="AH50" s="806"/>
      <c r="AI50" s="806"/>
      <c r="AJ50" s="806"/>
    </row>
    <row r="51" spans="1:36" ht="18" customHeight="1" x14ac:dyDescent="0.2">
      <c r="A51" s="807"/>
      <c r="B51" s="807"/>
      <c r="C51" s="807"/>
      <c r="D51" s="807"/>
      <c r="E51" s="807"/>
      <c r="F51" s="807"/>
      <c r="G51" s="807"/>
      <c r="H51" s="807"/>
      <c r="I51" s="807"/>
      <c r="J51" s="807"/>
      <c r="K51" s="807"/>
      <c r="L51" s="807"/>
      <c r="M51" s="807"/>
      <c r="N51" s="807"/>
      <c r="O51" s="807"/>
      <c r="P51" s="807"/>
      <c r="Q51" s="807"/>
      <c r="R51" s="807"/>
      <c r="S51" s="807"/>
      <c r="V51" s="801"/>
      <c r="W51" s="801"/>
      <c r="X51" s="806"/>
      <c r="Y51" s="802"/>
      <c r="Z51" s="802"/>
      <c r="AA51" s="802"/>
      <c r="AB51" s="802"/>
      <c r="AC51" s="802"/>
      <c r="AD51" s="802"/>
      <c r="AE51" s="802"/>
      <c r="AF51" s="802"/>
      <c r="AG51" s="802"/>
      <c r="AH51" s="802"/>
      <c r="AI51" s="802"/>
      <c r="AJ51" s="802"/>
    </row>
    <row r="52" spans="1:36" ht="23.25" customHeight="1" x14ac:dyDescent="0.2">
      <c r="A52" s="807"/>
      <c r="B52" s="807"/>
      <c r="C52" s="807"/>
      <c r="D52" s="807"/>
      <c r="E52" s="807"/>
      <c r="F52" s="807"/>
      <c r="G52" s="807"/>
      <c r="H52" s="807"/>
      <c r="I52" s="807"/>
      <c r="J52" s="807"/>
      <c r="K52" s="807"/>
      <c r="L52" s="807"/>
      <c r="M52" s="807"/>
      <c r="N52" s="807"/>
      <c r="O52" s="807"/>
      <c r="P52" s="807"/>
      <c r="Q52" s="807"/>
      <c r="R52" s="807"/>
      <c r="S52" s="807"/>
      <c r="X52" s="677"/>
      <c r="Y52" s="677"/>
      <c r="Z52" s="677"/>
      <c r="AA52" s="677"/>
      <c r="AB52" s="677"/>
      <c r="AC52" s="677"/>
      <c r="AD52" s="677"/>
      <c r="AE52" s="677"/>
      <c r="AF52" s="677"/>
      <c r="AG52" s="677"/>
      <c r="AH52" s="677"/>
      <c r="AI52" s="677"/>
      <c r="AJ52" s="798"/>
    </row>
    <row r="53" spans="1:36" ht="25.5" customHeight="1" x14ac:dyDescent="0.2">
      <c r="A53" s="807"/>
      <c r="B53" s="807"/>
      <c r="C53" s="807"/>
      <c r="D53" s="807"/>
      <c r="E53" s="807"/>
      <c r="F53" s="807"/>
      <c r="G53" s="807"/>
      <c r="H53" s="807"/>
      <c r="I53" s="807"/>
      <c r="J53" s="807"/>
      <c r="K53" s="807"/>
      <c r="L53" s="807"/>
      <c r="M53" s="807"/>
      <c r="N53" s="807"/>
      <c r="O53" s="807"/>
      <c r="P53" s="807"/>
      <c r="Q53" s="807"/>
      <c r="R53" s="807"/>
      <c r="S53" s="807"/>
      <c r="X53" s="677"/>
      <c r="Y53" s="677"/>
      <c r="Z53" s="677"/>
      <c r="AA53" s="677"/>
      <c r="AB53" s="677"/>
      <c r="AC53" s="677"/>
      <c r="AD53" s="797"/>
      <c r="AE53" s="677"/>
      <c r="AF53" s="677"/>
      <c r="AG53" s="677"/>
      <c r="AH53" s="677"/>
      <c r="AI53" s="677"/>
      <c r="AJ53" s="677"/>
    </row>
    <row r="54" spans="1:36" ht="18" customHeight="1" x14ac:dyDescent="0.2">
      <c r="A54" s="807"/>
      <c r="B54" s="807"/>
      <c r="C54" s="807"/>
      <c r="D54" s="807"/>
      <c r="E54" s="807"/>
      <c r="F54" s="807"/>
      <c r="H54" s="807"/>
      <c r="I54" s="807"/>
      <c r="J54" s="807"/>
      <c r="K54" s="807"/>
      <c r="L54" s="807"/>
      <c r="M54" s="807"/>
      <c r="N54" s="807"/>
      <c r="O54" s="807"/>
      <c r="P54" s="807"/>
      <c r="Q54" s="807"/>
      <c r="R54" s="807"/>
      <c r="S54" s="807"/>
      <c r="X54" s="677"/>
      <c r="Y54" s="677"/>
      <c r="Z54" s="677"/>
      <c r="AA54" s="677"/>
      <c r="AB54" s="677"/>
      <c r="AC54" s="677"/>
      <c r="AD54" s="677"/>
      <c r="AE54" s="677"/>
      <c r="AF54" s="677"/>
      <c r="AG54" s="677"/>
      <c r="AH54" s="677"/>
      <c r="AI54" s="677"/>
      <c r="AJ54" s="677"/>
    </row>
    <row r="55" spans="1:36" ht="24" customHeight="1" thickBot="1" x14ac:dyDescent="0.3">
      <c r="A55" s="1161" t="s">
        <v>613</v>
      </c>
      <c r="B55" s="1161"/>
      <c r="C55" s="1161"/>
      <c r="D55" s="1161"/>
      <c r="E55" s="1161"/>
      <c r="F55" s="1161"/>
      <c r="G55" s="1161"/>
      <c r="H55" s="1161"/>
      <c r="I55" s="1161"/>
      <c r="J55" s="1161"/>
      <c r="K55" s="1123"/>
      <c r="L55" s="1123"/>
      <c r="M55" s="1123"/>
      <c r="N55" s="1123"/>
      <c r="O55" s="1123"/>
      <c r="P55" s="1123"/>
      <c r="Q55" s="1123"/>
      <c r="R55" s="1123"/>
      <c r="S55" s="1123"/>
      <c r="T55" s="584"/>
      <c r="U55" s="584"/>
      <c r="X55" s="1205" t="s">
        <v>616</v>
      </c>
      <c r="Y55" s="1205"/>
      <c r="Z55" s="1205"/>
      <c r="AA55" s="1205"/>
      <c r="AB55" s="1205"/>
      <c r="AC55" s="1205"/>
      <c r="AD55" s="1205"/>
      <c r="AE55" s="1205"/>
      <c r="AF55" s="1205"/>
      <c r="AG55" s="1205"/>
      <c r="AH55" s="1205"/>
      <c r="AI55" s="1205"/>
      <c r="AJ55" s="1205"/>
    </row>
    <row r="56" spans="1:36" ht="15" customHeight="1" x14ac:dyDescent="0.2">
      <c r="A56" s="854" t="s">
        <v>83</v>
      </c>
      <c r="B56" s="855"/>
      <c r="C56" s="856"/>
      <c r="D56" s="1162">
        <v>2012</v>
      </c>
      <c r="E56" s="1124">
        <v>2013</v>
      </c>
      <c r="F56" s="1124">
        <v>2014</v>
      </c>
      <c r="G56" s="1124">
        <v>2015</v>
      </c>
      <c r="H56" s="1124">
        <v>2016</v>
      </c>
      <c r="I56" s="1162">
        <v>2017</v>
      </c>
      <c r="J56" s="1198">
        <v>2018</v>
      </c>
      <c r="K56" s="905">
        <v>2019</v>
      </c>
      <c r="L56" s="905"/>
      <c r="M56" s="905"/>
      <c r="N56" s="905"/>
      <c r="O56" s="905"/>
      <c r="P56" s="950"/>
      <c r="Q56" s="854" t="s">
        <v>612</v>
      </c>
      <c r="R56" s="855"/>
      <c r="S56" s="856"/>
      <c r="X56" s="808"/>
      <c r="Y56" s="808" t="s">
        <v>9</v>
      </c>
      <c r="Z56" s="808" t="s">
        <v>10</v>
      </c>
      <c r="AA56" s="808" t="s">
        <v>11</v>
      </c>
      <c r="AB56" s="808" t="s">
        <v>12</v>
      </c>
      <c r="AC56" s="808" t="s">
        <v>13</v>
      </c>
      <c r="AD56" s="808" t="s">
        <v>14</v>
      </c>
      <c r="AE56" s="808" t="s">
        <v>69</v>
      </c>
      <c r="AF56" s="808" t="s">
        <v>74</v>
      </c>
      <c r="AG56" s="808" t="s">
        <v>80</v>
      </c>
      <c r="AH56" s="808" t="s">
        <v>81</v>
      </c>
      <c r="AI56" s="808" t="s">
        <v>85</v>
      </c>
      <c r="AJ56" s="808" t="s">
        <v>86</v>
      </c>
    </row>
    <row r="57" spans="1:36" ht="8.25" customHeight="1" x14ac:dyDescent="0.2">
      <c r="A57" s="1070"/>
      <c r="B57" s="1071"/>
      <c r="C57" s="1072"/>
      <c r="D57" s="1163"/>
      <c r="E57" s="1125"/>
      <c r="F57" s="1125"/>
      <c r="G57" s="1125"/>
      <c r="H57" s="1125"/>
      <c r="I57" s="1163"/>
      <c r="J57" s="1199"/>
      <c r="K57" s="1201"/>
      <c r="L57" s="1201"/>
      <c r="M57" s="1201"/>
      <c r="N57" s="1201"/>
      <c r="O57" s="1201"/>
      <c r="P57" s="1202"/>
      <c r="Q57" s="1070"/>
      <c r="R57" s="1071"/>
      <c r="S57" s="1072"/>
      <c r="X57" s="813">
        <v>2018</v>
      </c>
      <c r="Y57" s="814">
        <v>100.31</v>
      </c>
      <c r="Z57" s="814">
        <v>100.52</v>
      </c>
      <c r="AA57" s="814">
        <v>100.81</v>
      </c>
      <c r="AB57" s="814">
        <v>101.19</v>
      </c>
      <c r="AC57" s="814">
        <v>101.57</v>
      </c>
      <c r="AD57" s="814">
        <v>102.07</v>
      </c>
      <c r="AE57" s="814">
        <v>102.35</v>
      </c>
      <c r="AF57" s="814">
        <v>102.36</v>
      </c>
      <c r="AG57" s="814">
        <v>102.52</v>
      </c>
      <c r="AH57" s="814">
        <v>102.88</v>
      </c>
      <c r="AI57" s="814">
        <v>103.39</v>
      </c>
      <c r="AJ57" s="814">
        <v>104.26</v>
      </c>
    </row>
    <row r="58" spans="1:36" ht="12.75" customHeight="1" x14ac:dyDescent="0.2">
      <c r="A58" s="1070"/>
      <c r="B58" s="1071"/>
      <c r="C58" s="1072"/>
      <c r="D58" s="1163"/>
      <c r="E58" s="1125"/>
      <c r="F58" s="1125"/>
      <c r="G58" s="1125"/>
      <c r="H58" s="1125"/>
      <c r="I58" s="1163"/>
      <c r="J58" s="1199"/>
      <c r="K58" s="1140" t="s">
        <v>2</v>
      </c>
      <c r="L58" s="1137" t="s">
        <v>3</v>
      </c>
      <c r="M58" s="1137" t="s">
        <v>11</v>
      </c>
      <c r="N58" s="1137" t="s">
        <v>4</v>
      </c>
      <c r="O58" s="1137" t="s">
        <v>13</v>
      </c>
      <c r="P58" s="1203" t="s">
        <v>14</v>
      </c>
      <c r="Q58" s="1070"/>
      <c r="R58" s="1071"/>
      <c r="S58" s="1072"/>
      <c r="X58" s="815">
        <v>2019</v>
      </c>
      <c r="Y58" s="816">
        <v>101.01</v>
      </c>
      <c r="Z58" s="816">
        <v>101.45</v>
      </c>
      <c r="AA58" s="816">
        <v>101.77</v>
      </c>
      <c r="AB58" s="816">
        <v>102.07</v>
      </c>
      <c r="AC58" s="816">
        <v>102.42</v>
      </c>
      <c r="AD58" s="816">
        <v>102.46</v>
      </c>
      <c r="AE58" s="581"/>
      <c r="AF58" s="581"/>
      <c r="AG58" s="581"/>
      <c r="AH58" s="581"/>
      <c r="AI58" s="581"/>
      <c r="AJ58" s="581"/>
    </row>
    <row r="59" spans="1:36" ht="3.75" customHeight="1" thickBot="1" x14ac:dyDescent="0.25">
      <c r="A59" s="1073"/>
      <c r="B59" s="1074"/>
      <c r="C59" s="1075"/>
      <c r="D59" s="1164"/>
      <c r="E59" s="1126"/>
      <c r="F59" s="1126"/>
      <c r="G59" s="1126"/>
      <c r="H59" s="1126"/>
      <c r="I59" s="1164"/>
      <c r="J59" s="1200"/>
      <c r="K59" s="1141"/>
      <c r="L59" s="1142"/>
      <c r="M59" s="1142"/>
      <c r="N59" s="1142"/>
      <c r="O59" s="1142"/>
      <c r="P59" s="1204"/>
      <c r="Q59" s="1073"/>
      <c r="R59" s="1074"/>
      <c r="S59" s="1075"/>
      <c r="X59" s="815"/>
      <c r="Y59" s="816"/>
      <c r="Z59" s="816"/>
      <c r="AA59" s="816"/>
      <c r="AB59" s="816"/>
      <c r="AC59" s="816"/>
      <c r="AD59" s="816"/>
      <c r="AE59" s="581"/>
      <c r="AF59" s="581"/>
      <c r="AG59" s="581"/>
      <c r="AH59" s="581"/>
      <c r="AI59" s="581"/>
      <c r="AJ59" s="581"/>
    </row>
    <row r="60" spans="1:36" ht="16.5" customHeight="1" x14ac:dyDescent="0.2">
      <c r="A60" s="1149" t="s">
        <v>181</v>
      </c>
      <c r="B60" s="1150"/>
      <c r="C60" s="1151"/>
      <c r="D60" s="1192">
        <v>106.57</v>
      </c>
      <c r="E60" s="1195">
        <v>106.47</v>
      </c>
      <c r="F60" s="1195">
        <v>111.35</v>
      </c>
      <c r="G60" s="1195">
        <v>112.91</v>
      </c>
      <c r="H60" s="1195">
        <v>105.39</v>
      </c>
      <c r="I60" s="1195">
        <v>102.51</v>
      </c>
      <c r="J60" s="1209">
        <v>104.26</v>
      </c>
      <c r="K60" s="791">
        <v>101.01</v>
      </c>
      <c r="L60" s="587">
        <v>100.44</v>
      </c>
      <c r="M60" s="587">
        <v>100.32</v>
      </c>
      <c r="N60" s="587">
        <v>100.29</v>
      </c>
      <c r="O60" s="587">
        <v>100.34</v>
      </c>
      <c r="P60" s="592">
        <v>100.04</v>
      </c>
      <c r="Q60" s="1165">
        <v>102.46</v>
      </c>
      <c r="R60" s="1166"/>
      <c r="S60" s="1167"/>
    </row>
    <row r="61" spans="1:36" ht="16.5" x14ac:dyDescent="0.25">
      <c r="A61" s="1152"/>
      <c r="B61" s="1153"/>
      <c r="C61" s="1154"/>
      <c r="D61" s="1193"/>
      <c r="E61" s="1196"/>
      <c r="F61" s="1196"/>
      <c r="G61" s="1196"/>
      <c r="H61" s="1196"/>
      <c r="I61" s="1196"/>
      <c r="J61" s="1207"/>
      <c r="K61" s="787" t="s">
        <v>69</v>
      </c>
      <c r="L61" s="589" t="s">
        <v>75</v>
      </c>
      <c r="M61" s="589" t="s">
        <v>76</v>
      </c>
      <c r="N61" s="589" t="s">
        <v>77</v>
      </c>
      <c r="O61" s="589" t="s">
        <v>78</v>
      </c>
      <c r="P61" s="593" t="s">
        <v>79</v>
      </c>
      <c r="Q61" s="1168"/>
      <c r="R61" s="1169"/>
      <c r="S61" s="1170"/>
    </row>
    <row r="62" spans="1:36" ht="16.5" customHeight="1" thickBot="1" x14ac:dyDescent="0.3">
      <c r="A62" s="1155"/>
      <c r="B62" s="1156"/>
      <c r="C62" s="1157"/>
      <c r="D62" s="1194"/>
      <c r="E62" s="1197"/>
      <c r="F62" s="1197"/>
      <c r="G62" s="1197"/>
      <c r="H62" s="1197"/>
      <c r="I62" s="1197"/>
      <c r="J62" s="1210"/>
      <c r="K62" s="790"/>
      <c r="L62" s="591"/>
      <c r="M62" s="591"/>
      <c r="N62" s="591"/>
      <c r="O62" s="591"/>
      <c r="P62" s="594"/>
      <c r="Q62" s="1171"/>
      <c r="R62" s="1172"/>
      <c r="S62" s="1173"/>
    </row>
    <row r="63" spans="1:36" ht="16.5" x14ac:dyDescent="0.25">
      <c r="A63" s="1177" t="s">
        <v>84</v>
      </c>
      <c r="B63" s="1178"/>
      <c r="C63" s="1179"/>
      <c r="D63" s="1211">
        <v>106.33</v>
      </c>
      <c r="E63" s="1213">
        <v>105.89</v>
      </c>
      <c r="F63" s="1213">
        <v>111.71</v>
      </c>
      <c r="G63" s="1213">
        <v>113.81</v>
      </c>
      <c r="H63" s="1213">
        <v>105.56</v>
      </c>
      <c r="I63" s="1213">
        <v>101.88</v>
      </c>
      <c r="J63" s="1206">
        <v>104.39</v>
      </c>
      <c r="K63" s="787" t="s">
        <v>2</v>
      </c>
      <c r="L63" s="589" t="s">
        <v>3</v>
      </c>
      <c r="M63" s="589" t="s">
        <v>11</v>
      </c>
      <c r="N63" s="589" t="s">
        <v>4</v>
      </c>
      <c r="O63" s="589" t="s">
        <v>13</v>
      </c>
      <c r="P63" s="593" t="s">
        <v>14</v>
      </c>
      <c r="Q63" s="1165">
        <v>102.41</v>
      </c>
      <c r="R63" s="1166"/>
      <c r="S63" s="1167"/>
    </row>
    <row r="64" spans="1:36" ht="16.5" x14ac:dyDescent="0.2">
      <c r="A64" s="1177"/>
      <c r="B64" s="1178"/>
      <c r="C64" s="1179"/>
      <c r="D64" s="1193"/>
      <c r="E64" s="1196"/>
      <c r="F64" s="1196"/>
      <c r="G64" s="1196"/>
      <c r="H64" s="1196"/>
      <c r="I64" s="1196"/>
      <c r="J64" s="1207"/>
      <c r="K64" s="788">
        <v>100.97</v>
      </c>
      <c r="L64" s="597">
        <v>100.54</v>
      </c>
      <c r="M64" s="597">
        <v>100.4</v>
      </c>
      <c r="N64" s="597">
        <v>100.32</v>
      </c>
      <c r="O64" s="597">
        <v>100.31</v>
      </c>
      <c r="P64" s="599">
        <v>99.83</v>
      </c>
      <c r="Q64" s="1168"/>
      <c r="R64" s="1169"/>
      <c r="S64" s="1170"/>
    </row>
    <row r="65" spans="1:34" ht="16.5" x14ac:dyDescent="0.25">
      <c r="A65" s="1177"/>
      <c r="B65" s="1178"/>
      <c r="C65" s="1179"/>
      <c r="D65" s="1193"/>
      <c r="E65" s="1196"/>
      <c r="F65" s="1196"/>
      <c r="G65" s="1196"/>
      <c r="H65" s="1196"/>
      <c r="I65" s="1196"/>
      <c r="J65" s="1207"/>
      <c r="K65" s="787" t="s">
        <v>69</v>
      </c>
      <c r="L65" s="589" t="s">
        <v>75</v>
      </c>
      <c r="M65" s="589" t="s">
        <v>76</v>
      </c>
      <c r="N65" s="589" t="s">
        <v>77</v>
      </c>
      <c r="O65" s="589" t="s">
        <v>78</v>
      </c>
      <c r="P65" s="593" t="s">
        <v>79</v>
      </c>
      <c r="Q65" s="1168"/>
      <c r="R65" s="1169"/>
      <c r="S65" s="1170"/>
    </row>
    <row r="66" spans="1:34" ht="17.25" thickBot="1" x14ac:dyDescent="0.3">
      <c r="A66" s="1177"/>
      <c r="B66" s="1178"/>
      <c r="C66" s="1179"/>
      <c r="D66" s="1212"/>
      <c r="E66" s="1214"/>
      <c r="F66" s="1214"/>
      <c r="G66" s="1214"/>
      <c r="H66" s="1214"/>
      <c r="I66" s="1214"/>
      <c r="J66" s="1208"/>
      <c r="K66" s="786"/>
      <c r="L66" s="598"/>
      <c r="M66" s="598"/>
      <c r="N66" s="598"/>
      <c r="O66" s="598"/>
      <c r="P66" s="600"/>
      <c r="Q66" s="1171"/>
      <c r="R66" s="1172"/>
      <c r="S66" s="1173"/>
    </row>
    <row r="67" spans="1:34" ht="16.5" x14ac:dyDescent="0.25">
      <c r="A67" s="1189" t="s">
        <v>82</v>
      </c>
      <c r="B67" s="1190"/>
      <c r="C67" s="1191"/>
      <c r="D67" s="1192">
        <v>107.28</v>
      </c>
      <c r="E67" s="1195">
        <v>108.01</v>
      </c>
      <c r="F67" s="1195">
        <v>110.45</v>
      </c>
      <c r="G67" s="1195">
        <v>110.2</v>
      </c>
      <c r="H67" s="1195">
        <v>104.89</v>
      </c>
      <c r="I67" s="1195">
        <v>104.35</v>
      </c>
      <c r="J67" s="1209">
        <v>103.94</v>
      </c>
      <c r="K67" s="789" t="s">
        <v>2</v>
      </c>
      <c r="L67" s="602" t="s">
        <v>3</v>
      </c>
      <c r="M67" s="602" t="s">
        <v>11</v>
      </c>
      <c r="N67" s="602" t="s">
        <v>4</v>
      </c>
      <c r="O67" s="602" t="s">
        <v>13</v>
      </c>
      <c r="P67" s="603" t="s">
        <v>14</v>
      </c>
      <c r="Q67" s="1165">
        <v>102.68</v>
      </c>
      <c r="R67" s="1166"/>
      <c r="S67" s="1167"/>
    </row>
    <row r="68" spans="1:34" ht="16.5" x14ac:dyDescent="0.2">
      <c r="A68" s="1177"/>
      <c r="B68" s="1178"/>
      <c r="C68" s="1179"/>
      <c r="D68" s="1193"/>
      <c r="E68" s="1196"/>
      <c r="F68" s="1196"/>
      <c r="G68" s="1196"/>
      <c r="H68" s="1196"/>
      <c r="I68" s="1196"/>
      <c r="J68" s="1207"/>
      <c r="K68" s="788">
        <v>101.13</v>
      </c>
      <c r="L68" s="597">
        <v>100.2</v>
      </c>
      <c r="M68" s="597">
        <v>100.13</v>
      </c>
      <c r="N68" s="597">
        <v>100.21</v>
      </c>
      <c r="O68" s="597">
        <v>100.39</v>
      </c>
      <c r="P68" s="599">
        <v>100.6</v>
      </c>
      <c r="Q68" s="1168"/>
      <c r="R68" s="1169"/>
      <c r="S68" s="1170"/>
    </row>
    <row r="69" spans="1:34" ht="16.5" x14ac:dyDescent="0.25">
      <c r="A69" s="1177"/>
      <c r="B69" s="1178"/>
      <c r="C69" s="1179"/>
      <c r="D69" s="1193"/>
      <c r="E69" s="1196"/>
      <c r="F69" s="1196"/>
      <c r="G69" s="1196"/>
      <c r="H69" s="1196"/>
      <c r="I69" s="1196"/>
      <c r="J69" s="1207"/>
      <c r="K69" s="787" t="s">
        <v>69</v>
      </c>
      <c r="L69" s="589" t="s">
        <v>75</v>
      </c>
      <c r="M69" s="589" t="s">
        <v>76</v>
      </c>
      <c r="N69" s="589" t="s">
        <v>77</v>
      </c>
      <c r="O69" s="589" t="s">
        <v>78</v>
      </c>
      <c r="P69" s="593" t="s">
        <v>79</v>
      </c>
      <c r="Q69" s="1168"/>
      <c r="R69" s="1169"/>
      <c r="S69" s="1170"/>
    </row>
    <row r="70" spans="1:34" ht="17.25" thickBot="1" x14ac:dyDescent="0.3">
      <c r="A70" s="1180"/>
      <c r="B70" s="1181"/>
      <c r="C70" s="1182"/>
      <c r="D70" s="1194"/>
      <c r="E70" s="1197"/>
      <c r="F70" s="1197"/>
      <c r="G70" s="1197"/>
      <c r="H70" s="1197"/>
      <c r="I70" s="1197"/>
      <c r="J70" s="1210"/>
      <c r="K70" s="786"/>
      <c r="L70" s="598"/>
      <c r="M70" s="598"/>
      <c r="N70" s="598"/>
      <c r="O70" s="598"/>
      <c r="P70" s="604"/>
      <c r="Q70" s="1171"/>
      <c r="R70" s="1172"/>
      <c r="S70" s="1173"/>
    </row>
    <row r="71" spans="1:34" ht="3" customHeight="1" x14ac:dyDescent="0.2">
      <c r="A71" s="807"/>
      <c r="B71" s="807"/>
      <c r="C71" s="807"/>
      <c r="D71" s="807"/>
      <c r="E71" s="807"/>
      <c r="F71" s="807"/>
      <c r="G71" s="807"/>
      <c r="H71" s="807"/>
      <c r="I71" s="807"/>
      <c r="J71" s="807"/>
      <c r="K71" s="807"/>
      <c r="L71" s="807"/>
      <c r="M71" s="807"/>
      <c r="N71" s="807"/>
      <c r="O71" s="807"/>
      <c r="P71" s="807"/>
      <c r="Q71" s="807"/>
      <c r="R71" s="807"/>
      <c r="S71" s="807"/>
      <c r="Y71" s="795"/>
      <c r="Z71" s="795"/>
      <c r="AA71" s="795"/>
      <c r="AB71" s="795"/>
      <c r="AC71" s="795"/>
      <c r="AD71" s="795"/>
      <c r="AE71" s="795"/>
      <c r="AF71" s="795"/>
      <c r="AG71" s="796"/>
      <c r="AH71" s="795"/>
    </row>
    <row r="72" spans="1:34" ht="3.75" customHeight="1" x14ac:dyDescent="0.2">
      <c r="A72" s="807"/>
      <c r="B72" s="807"/>
      <c r="C72" s="807"/>
      <c r="D72" s="807"/>
      <c r="E72" s="807"/>
      <c r="F72" s="807"/>
      <c r="G72" s="807"/>
      <c r="H72" s="807"/>
      <c r="I72" s="807"/>
      <c r="J72" s="807"/>
      <c r="K72" s="807"/>
      <c r="L72" s="807"/>
      <c r="M72" s="807"/>
      <c r="N72" s="807"/>
      <c r="O72" s="807"/>
      <c r="P72" s="807"/>
      <c r="Q72" s="807"/>
      <c r="R72" s="807"/>
      <c r="S72" s="807"/>
      <c r="Y72" s="795"/>
      <c r="Z72" s="795"/>
      <c r="AA72" s="795"/>
      <c r="AB72" s="795"/>
      <c r="AC72" s="795"/>
      <c r="AD72" s="795"/>
      <c r="AE72" s="795"/>
      <c r="AF72" s="795"/>
      <c r="AG72" s="796"/>
      <c r="AH72" s="795"/>
    </row>
    <row r="73" spans="1:34" ht="6" hidden="1" customHeight="1" x14ac:dyDescent="0.2">
      <c r="A73" s="807"/>
      <c r="B73" s="807"/>
      <c r="C73" s="807"/>
      <c r="D73" s="807"/>
      <c r="E73" s="807"/>
      <c r="F73" s="807"/>
      <c r="G73" s="807"/>
      <c r="H73" s="807"/>
      <c r="I73" s="807"/>
      <c r="J73" s="807"/>
      <c r="K73" s="807"/>
      <c r="L73" s="807"/>
      <c r="M73" s="807"/>
      <c r="N73" s="807"/>
      <c r="O73" s="807"/>
      <c r="P73" s="807"/>
      <c r="Q73" s="807"/>
      <c r="R73" s="807"/>
      <c r="S73" s="807"/>
      <c r="Y73" s="795"/>
      <c r="Z73" s="795"/>
      <c r="AA73" s="795"/>
      <c r="AB73" s="795"/>
      <c r="AC73" s="795"/>
      <c r="AD73" s="795"/>
      <c r="AE73" s="795"/>
      <c r="AF73" s="795"/>
      <c r="AG73" s="796"/>
      <c r="AH73" s="795"/>
    </row>
    <row r="74" spans="1:34" ht="15" hidden="1" customHeight="1" x14ac:dyDescent="0.2">
      <c r="A74" s="807"/>
      <c r="B74" s="807"/>
      <c r="C74" s="807"/>
      <c r="D74" s="807"/>
      <c r="E74" s="807"/>
      <c r="F74" s="807"/>
      <c r="G74" s="807"/>
      <c r="H74" s="807"/>
      <c r="I74" s="807"/>
      <c r="J74" s="807"/>
      <c r="K74" s="807"/>
      <c r="L74" s="807"/>
      <c r="M74" s="807"/>
      <c r="N74" s="807"/>
      <c r="O74" s="807"/>
      <c r="P74" s="807"/>
      <c r="Q74" s="807"/>
      <c r="R74" s="807"/>
      <c r="S74" s="807"/>
      <c r="Y74" s="795"/>
      <c r="Z74" s="795"/>
      <c r="AA74" s="795"/>
      <c r="AB74" s="795"/>
      <c r="AC74" s="795"/>
      <c r="AD74" s="795"/>
      <c r="AE74" s="795"/>
      <c r="AF74" s="795"/>
      <c r="AG74" s="796"/>
      <c r="AH74" s="795"/>
    </row>
    <row r="75" spans="1:34" ht="3" hidden="1" customHeight="1" x14ac:dyDescent="0.2">
      <c r="A75" s="807"/>
      <c r="B75" s="807"/>
      <c r="C75" s="807"/>
      <c r="D75" s="807"/>
      <c r="E75" s="807"/>
      <c r="F75" s="807"/>
      <c r="G75" s="807"/>
      <c r="H75" s="807"/>
      <c r="I75" s="807"/>
      <c r="J75" s="807"/>
      <c r="K75" s="807"/>
      <c r="L75" s="807"/>
      <c r="M75" s="807"/>
      <c r="N75" s="807"/>
      <c r="O75" s="807"/>
      <c r="P75" s="807"/>
      <c r="Q75" s="807"/>
      <c r="R75" s="807"/>
      <c r="S75" s="807"/>
      <c r="Y75" s="795"/>
      <c r="Z75" s="795"/>
      <c r="AA75" s="795"/>
      <c r="AB75" s="795"/>
      <c r="AC75" s="795"/>
      <c r="AD75" s="795"/>
      <c r="AE75" s="795"/>
      <c r="AF75" s="795"/>
      <c r="AG75" s="796"/>
      <c r="AH75" s="795"/>
    </row>
    <row r="76" spans="1:34" ht="4.5" customHeight="1" x14ac:dyDescent="0.2">
      <c r="A76" s="807"/>
      <c r="B76" s="807"/>
      <c r="C76" s="807"/>
      <c r="D76" s="807"/>
      <c r="E76" s="807"/>
      <c r="F76" s="807"/>
      <c r="G76" s="807"/>
      <c r="H76" s="807"/>
      <c r="I76" s="807"/>
      <c r="J76" s="807"/>
      <c r="K76" s="807"/>
      <c r="L76" s="807"/>
      <c r="M76" s="807"/>
      <c r="N76" s="807"/>
      <c r="O76" s="807"/>
      <c r="P76" s="807"/>
      <c r="Q76" s="807"/>
      <c r="R76" s="807"/>
      <c r="S76" s="807"/>
      <c r="Y76" s="795"/>
      <c r="Z76" s="795"/>
      <c r="AA76" s="795"/>
      <c r="AB76" s="795"/>
      <c r="AC76" s="795"/>
      <c r="AD76" s="795"/>
      <c r="AE76" s="795"/>
      <c r="AF76" s="795"/>
      <c r="AG76" s="796"/>
      <c r="AH76" s="795"/>
    </row>
    <row r="77" spans="1:34" ht="12" hidden="1" customHeight="1" x14ac:dyDescent="0.2">
      <c r="A77" s="807"/>
      <c r="B77" s="807"/>
      <c r="C77" s="807"/>
      <c r="D77" s="807"/>
      <c r="E77" s="807"/>
      <c r="F77" s="807"/>
      <c r="G77" s="807"/>
      <c r="H77" s="807"/>
      <c r="I77" s="807"/>
      <c r="J77" s="807"/>
      <c r="K77" s="807"/>
      <c r="L77" s="807"/>
      <c r="M77" s="807"/>
      <c r="N77" s="807"/>
      <c r="O77" s="807"/>
      <c r="P77" s="807"/>
      <c r="Q77" s="807"/>
      <c r="R77" s="807"/>
      <c r="S77" s="807"/>
      <c r="Y77" s="795"/>
      <c r="Z77" s="795"/>
      <c r="AA77" s="795"/>
      <c r="AB77" s="795"/>
      <c r="AC77" s="795"/>
      <c r="AD77" s="795"/>
      <c r="AE77" s="795"/>
      <c r="AF77" s="795"/>
      <c r="AG77" s="796"/>
      <c r="AH77" s="795"/>
    </row>
    <row r="78" spans="1:34" ht="0.75" hidden="1" customHeight="1" x14ac:dyDescent="0.2">
      <c r="A78" s="807"/>
      <c r="B78" s="807"/>
      <c r="C78" s="807"/>
      <c r="D78" s="807"/>
      <c r="E78" s="807"/>
      <c r="F78" s="807"/>
      <c r="G78" s="807"/>
      <c r="H78" s="807"/>
      <c r="I78" s="807"/>
      <c r="J78" s="807"/>
      <c r="K78" s="807"/>
      <c r="L78" s="807"/>
      <c r="M78" s="807"/>
      <c r="N78" s="807"/>
      <c r="O78" s="807"/>
      <c r="P78" s="807"/>
      <c r="Q78" s="807"/>
      <c r="R78" s="807"/>
      <c r="S78" s="807"/>
      <c r="Y78" s="795"/>
      <c r="Z78" s="795"/>
      <c r="AA78" s="795"/>
      <c r="AB78" s="795"/>
      <c r="AC78" s="795"/>
      <c r="AD78" s="795"/>
      <c r="AE78" s="795"/>
      <c r="AF78" s="795"/>
      <c r="AG78" s="796"/>
      <c r="AH78" s="795"/>
    </row>
    <row r="79" spans="1:34" ht="4.5" customHeight="1" x14ac:dyDescent="0.2">
      <c r="A79" s="807"/>
      <c r="B79" s="807"/>
      <c r="C79" s="807"/>
      <c r="D79" s="807"/>
      <c r="E79" s="807"/>
      <c r="F79" s="807"/>
      <c r="G79" s="807"/>
      <c r="H79" s="807"/>
      <c r="I79" s="807"/>
      <c r="J79" s="807"/>
      <c r="K79" s="807"/>
      <c r="L79" s="807"/>
      <c r="M79" s="807"/>
      <c r="N79" s="807"/>
      <c r="O79" s="807"/>
      <c r="P79" s="807"/>
      <c r="Q79" s="807"/>
      <c r="R79" s="807"/>
      <c r="S79" s="807"/>
      <c r="Y79" s="795"/>
      <c r="Z79" s="795"/>
      <c r="AA79" s="795"/>
      <c r="AB79" s="795"/>
      <c r="AC79" s="795"/>
      <c r="AD79" s="795"/>
      <c r="AE79" s="795"/>
      <c r="AF79" s="795"/>
      <c r="AG79" s="796"/>
      <c r="AH79" s="795"/>
    </row>
    <row r="80" spans="1:34" ht="2.25" customHeight="1" x14ac:dyDescent="0.2">
      <c r="A80" s="807"/>
      <c r="B80" s="807"/>
      <c r="C80" s="807"/>
      <c r="D80" s="807"/>
      <c r="E80" s="807"/>
      <c r="F80" s="807"/>
      <c r="G80" s="807"/>
      <c r="H80" s="807"/>
      <c r="I80" s="807"/>
      <c r="J80" s="807"/>
      <c r="K80" s="807"/>
      <c r="L80" s="807"/>
      <c r="M80" s="807"/>
      <c r="N80" s="807"/>
      <c r="O80" s="807"/>
      <c r="P80" s="807"/>
      <c r="Q80" s="807"/>
      <c r="R80" s="807"/>
      <c r="S80" s="807"/>
      <c r="Y80" s="795"/>
      <c r="Z80" s="795"/>
      <c r="AA80" s="795"/>
      <c r="AB80" s="795"/>
      <c r="AC80" s="795"/>
      <c r="AD80" s="795"/>
      <c r="AE80" s="795"/>
      <c r="AF80" s="795"/>
      <c r="AG80" s="796"/>
      <c r="AH80" s="795"/>
    </row>
    <row r="81" spans="1:148" ht="144.75" customHeight="1" x14ac:dyDescent="0.2">
      <c r="A81" s="807"/>
      <c r="B81" s="807"/>
      <c r="C81" s="807"/>
      <c r="D81" s="807"/>
      <c r="E81" s="807"/>
      <c r="F81" s="807"/>
      <c r="G81" s="807"/>
      <c r="H81" s="807"/>
      <c r="I81" s="807"/>
      <c r="J81" s="807"/>
      <c r="K81" s="807"/>
      <c r="L81" s="807"/>
      <c r="M81" s="807"/>
      <c r="N81" s="807"/>
      <c r="O81" s="807"/>
      <c r="P81" s="807"/>
      <c r="Q81" s="807"/>
      <c r="R81" s="807"/>
      <c r="S81" s="807"/>
      <c r="Y81" s="795"/>
      <c r="Z81" s="795"/>
      <c r="AA81" s="795"/>
      <c r="AB81" s="795"/>
      <c r="AC81" s="795"/>
      <c r="AD81" s="795"/>
      <c r="AE81" s="795"/>
      <c r="AF81" s="795"/>
      <c r="AG81" s="796"/>
      <c r="AH81" s="795"/>
    </row>
    <row r="82" spans="1:148" s="794" customFormat="1" ht="20.25" customHeight="1" thickBot="1" x14ac:dyDescent="0.3">
      <c r="A82" s="1123" t="s">
        <v>614</v>
      </c>
      <c r="B82" s="1123"/>
      <c r="C82" s="1123"/>
      <c r="D82" s="1123"/>
      <c r="E82" s="1123"/>
      <c r="F82" s="1123"/>
      <c r="G82" s="1123"/>
      <c r="H82" s="1123"/>
      <c r="I82" s="1123"/>
      <c r="J82" s="1123"/>
      <c r="K82" s="1123"/>
      <c r="L82" s="1123"/>
      <c r="M82" s="1123"/>
      <c r="N82" s="1123"/>
      <c r="O82" s="1123"/>
      <c r="P82" s="1123"/>
      <c r="Q82" s="1123"/>
      <c r="R82" s="1123"/>
      <c r="S82" s="1123"/>
      <c r="T82" s="584"/>
      <c r="U82" s="584"/>
      <c r="V82" s="584"/>
      <c r="W82" s="584"/>
      <c r="X82" s="1205" t="s">
        <v>615</v>
      </c>
      <c r="Y82" s="1205"/>
      <c r="Z82" s="1205"/>
      <c r="AA82" s="1205"/>
      <c r="AB82" s="1205"/>
      <c r="AC82" s="1205"/>
      <c r="AD82" s="1205"/>
      <c r="AE82" s="1205"/>
      <c r="AF82" s="1205"/>
      <c r="AG82" s="1205"/>
      <c r="AH82" s="1205"/>
      <c r="AI82" s="1205"/>
      <c r="AJ82" s="1205"/>
      <c r="AK82" s="584"/>
      <c r="AL82" s="584"/>
      <c r="AM82" s="584"/>
      <c r="AN82" s="584"/>
      <c r="AO82" s="584"/>
      <c r="AP82" s="584"/>
      <c r="AQ82" s="584"/>
      <c r="AR82" s="584"/>
      <c r="AS82" s="584"/>
      <c r="AT82" s="584"/>
      <c r="AU82" s="584"/>
      <c r="AV82" s="584"/>
      <c r="AW82" s="584"/>
      <c r="AX82" s="584"/>
      <c r="AY82" s="584"/>
      <c r="AZ82" s="584"/>
      <c r="BA82" s="584"/>
      <c r="BB82" s="584"/>
      <c r="BC82" s="584"/>
      <c r="BD82" s="584"/>
      <c r="BE82" s="584"/>
      <c r="BF82" s="584"/>
      <c r="BG82" s="584"/>
      <c r="BH82" s="584"/>
      <c r="BI82" s="584"/>
      <c r="BJ82" s="584"/>
      <c r="BK82" s="584"/>
      <c r="BL82" s="584"/>
      <c r="BM82" s="584"/>
      <c r="BN82" s="584"/>
      <c r="BO82" s="584"/>
      <c r="BP82" s="584"/>
      <c r="BQ82" s="584"/>
      <c r="BR82" s="584"/>
      <c r="BS82" s="584"/>
      <c r="BT82" s="584"/>
      <c r="BU82" s="584"/>
      <c r="BV82" s="584"/>
      <c r="BW82" s="584"/>
      <c r="BX82" s="584"/>
      <c r="BY82" s="584"/>
      <c r="BZ82" s="584"/>
      <c r="CA82" s="584"/>
      <c r="CB82" s="584"/>
      <c r="CC82" s="584"/>
      <c r="CD82" s="584"/>
      <c r="CE82" s="584"/>
      <c r="CF82" s="584"/>
      <c r="CG82" s="584"/>
      <c r="CH82" s="584"/>
      <c r="CI82" s="584"/>
      <c r="CJ82" s="584"/>
      <c r="CK82" s="584"/>
      <c r="CL82" s="584"/>
      <c r="CM82" s="584"/>
      <c r="CN82" s="584"/>
      <c r="CO82" s="584"/>
      <c r="CP82" s="584"/>
      <c r="CQ82" s="584"/>
      <c r="CR82" s="584"/>
      <c r="CS82" s="584"/>
      <c r="CT82" s="584"/>
      <c r="CU82" s="584"/>
      <c r="CV82" s="584"/>
      <c r="CW82" s="584"/>
      <c r="CX82" s="584"/>
      <c r="CY82" s="584"/>
      <c r="CZ82" s="584"/>
      <c r="DA82" s="584"/>
      <c r="DB82" s="584"/>
      <c r="DC82" s="584"/>
      <c r="DD82" s="584"/>
      <c r="DE82" s="584"/>
      <c r="DF82" s="584"/>
      <c r="DG82" s="584"/>
      <c r="DH82" s="584"/>
      <c r="DI82" s="584"/>
      <c r="DJ82" s="584"/>
      <c r="DK82" s="584"/>
      <c r="DL82" s="584"/>
      <c r="DM82" s="584"/>
      <c r="DN82" s="584"/>
      <c r="DO82" s="584"/>
      <c r="DP82" s="584"/>
      <c r="DQ82" s="584"/>
      <c r="DR82" s="584"/>
      <c r="DS82" s="584"/>
      <c r="DT82" s="584"/>
      <c r="DU82" s="584"/>
      <c r="DV82" s="584"/>
      <c r="DW82" s="584"/>
      <c r="DX82" s="584"/>
      <c r="DY82" s="584"/>
      <c r="DZ82" s="584"/>
      <c r="EA82" s="584"/>
      <c r="EB82" s="584"/>
      <c r="EC82" s="584"/>
      <c r="ED82" s="584"/>
      <c r="EE82" s="584"/>
      <c r="EF82" s="584"/>
      <c r="EG82" s="584"/>
      <c r="EH82" s="584"/>
      <c r="EI82" s="584"/>
      <c r="EJ82" s="584"/>
      <c r="EK82" s="584"/>
      <c r="EL82" s="584"/>
      <c r="EM82" s="584"/>
      <c r="EN82" s="584"/>
      <c r="EO82" s="584"/>
      <c r="EP82" s="584"/>
      <c r="EQ82" s="584"/>
      <c r="ER82" s="584"/>
    </row>
    <row r="83" spans="1:148" ht="14.25" customHeight="1" x14ac:dyDescent="0.2">
      <c r="A83" s="854" t="s">
        <v>83</v>
      </c>
      <c r="B83" s="855"/>
      <c r="C83" s="856"/>
      <c r="D83" s="1124">
        <v>2012</v>
      </c>
      <c r="E83" s="1124">
        <v>2013</v>
      </c>
      <c r="F83" s="1124">
        <v>2014</v>
      </c>
      <c r="G83" s="1124">
        <v>2015</v>
      </c>
      <c r="H83" s="1124">
        <v>2016</v>
      </c>
      <c r="I83" s="1127">
        <v>2017</v>
      </c>
      <c r="J83" s="1127">
        <v>2018</v>
      </c>
      <c r="K83" s="1112">
        <v>2019</v>
      </c>
      <c r="L83" s="1113"/>
      <c r="M83" s="1113"/>
      <c r="N83" s="1113"/>
      <c r="O83" s="1113"/>
      <c r="P83" s="1130"/>
      <c r="Q83" s="854" t="s">
        <v>612</v>
      </c>
      <c r="R83" s="855"/>
      <c r="S83" s="856"/>
      <c r="X83" s="808"/>
      <c r="Y83" s="808" t="s">
        <v>9</v>
      </c>
      <c r="Z83" s="808" t="s">
        <v>10</v>
      </c>
      <c r="AA83" s="808" t="s">
        <v>11</v>
      </c>
      <c r="AB83" s="808" t="s">
        <v>12</v>
      </c>
      <c r="AC83" s="808" t="s">
        <v>13</v>
      </c>
      <c r="AD83" s="808" t="s">
        <v>14</v>
      </c>
      <c r="AE83" s="808" t="s">
        <v>69</v>
      </c>
      <c r="AF83" s="808" t="s">
        <v>74</v>
      </c>
      <c r="AG83" s="808" t="s">
        <v>80</v>
      </c>
      <c r="AH83" s="808" t="s">
        <v>81</v>
      </c>
      <c r="AI83" s="808" t="s">
        <v>85</v>
      </c>
      <c r="AJ83" s="808" t="s">
        <v>86</v>
      </c>
    </row>
    <row r="84" spans="1:148" ht="11.25" customHeight="1" x14ac:dyDescent="0.2">
      <c r="A84" s="1070"/>
      <c r="B84" s="1071"/>
      <c r="C84" s="1072"/>
      <c r="D84" s="1125"/>
      <c r="E84" s="1125"/>
      <c r="F84" s="1125"/>
      <c r="G84" s="1125"/>
      <c r="H84" s="1125"/>
      <c r="I84" s="1128"/>
      <c r="J84" s="1128"/>
      <c r="K84" s="1131"/>
      <c r="L84" s="1132"/>
      <c r="M84" s="1132"/>
      <c r="N84" s="1132"/>
      <c r="O84" s="1132"/>
      <c r="P84" s="1133"/>
      <c r="Q84" s="1070"/>
      <c r="R84" s="1071"/>
      <c r="S84" s="1072"/>
      <c r="X84" s="813">
        <v>2018</v>
      </c>
      <c r="Y84" s="814">
        <v>100.19</v>
      </c>
      <c r="Z84" s="814">
        <v>100.67</v>
      </c>
      <c r="AA84" s="814">
        <v>100.83</v>
      </c>
      <c r="AB84" s="814">
        <v>101.1</v>
      </c>
      <c r="AC84" s="814">
        <v>101.43</v>
      </c>
      <c r="AD84" s="814">
        <v>101.93</v>
      </c>
      <c r="AE84" s="814">
        <v>102.05</v>
      </c>
      <c r="AF84" s="814">
        <v>102.32</v>
      </c>
      <c r="AG84" s="814">
        <v>102.55</v>
      </c>
      <c r="AH84" s="814">
        <v>102.93</v>
      </c>
      <c r="AI84" s="814">
        <v>103.55</v>
      </c>
      <c r="AJ84" s="814">
        <v>104.29</v>
      </c>
    </row>
    <row r="85" spans="1:148" ht="15" customHeight="1" x14ac:dyDescent="0.2">
      <c r="A85" s="1070"/>
      <c r="B85" s="1071"/>
      <c r="C85" s="1072"/>
      <c r="D85" s="1125"/>
      <c r="E85" s="1125"/>
      <c r="F85" s="1125"/>
      <c r="G85" s="1125"/>
      <c r="H85" s="1125"/>
      <c r="I85" s="1128"/>
      <c r="J85" s="1128"/>
      <c r="K85" s="1134" t="s">
        <v>2</v>
      </c>
      <c r="L85" s="1136" t="s">
        <v>3</v>
      </c>
      <c r="M85" s="1136" t="s">
        <v>11</v>
      </c>
      <c r="N85" s="1136" t="s">
        <v>4</v>
      </c>
      <c r="O85" s="1136" t="s">
        <v>13</v>
      </c>
      <c r="P85" s="1138" t="s">
        <v>14</v>
      </c>
      <c r="Q85" s="1070"/>
      <c r="R85" s="1071"/>
      <c r="S85" s="1072"/>
      <c r="X85" s="815">
        <v>2019</v>
      </c>
      <c r="Y85" s="816">
        <v>100.89</v>
      </c>
      <c r="Z85" s="816">
        <v>101.81</v>
      </c>
      <c r="AA85" s="816">
        <v>102.18</v>
      </c>
      <c r="AB85" s="816">
        <v>102.39</v>
      </c>
      <c r="AC85" s="816">
        <v>102.84</v>
      </c>
      <c r="AD85" s="816">
        <v>102.85</v>
      </c>
      <c r="AE85" s="581"/>
      <c r="AF85" s="581"/>
      <c r="AG85" s="581"/>
      <c r="AH85" s="581"/>
      <c r="AI85" s="581"/>
      <c r="AJ85" s="581"/>
    </row>
    <row r="86" spans="1:148" ht="1.5" customHeight="1" thickBot="1" x14ac:dyDescent="0.25">
      <c r="A86" s="1070"/>
      <c r="B86" s="1071"/>
      <c r="C86" s="1072"/>
      <c r="D86" s="1126"/>
      <c r="E86" s="1126"/>
      <c r="F86" s="1126"/>
      <c r="G86" s="1126"/>
      <c r="H86" s="1126"/>
      <c r="I86" s="1129"/>
      <c r="J86" s="1129"/>
      <c r="K86" s="1135"/>
      <c r="L86" s="1137"/>
      <c r="M86" s="1137"/>
      <c r="N86" s="1137"/>
      <c r="O86" s="1137"/>
      <c r="P86" s="1139"/>
      <c r="Q86" s="1073"/>
      <c r="R86" s="1074"/>
      <c r="S86" s="1075"/>
      <c r="X86" s="803"/>
      <c r="Y86" s="803"/>
      <c r="Z86" s="803"/>
      <c r="AA86" s="803"/>
      <c r="AB86" s="803"/>
      <c r="AC86" s="803"/>
      <c r="AD86" s="803"/>
      <c r="AE86" s="803"/>
      <c r="AF86" s="803"/>
      <c r="AG86" s="803"/>
      <c r="AH86" s="803"/>
      <c r="AI86" s="803"/>
      <c r="AJ86" s="803"/>
    </row>
    <row r="87" spans="1:148" ht="16.5" customHeight="1" x14ac:dyDescent="0.2">
      <c r="A87" s="1149" t="s">
        <v>182</v>
      </c>
      <c r="B87" s="1150"/>
      <c r="C87" s="1151"/>
      <c r="D87" s="1158">
        <v>106.82</v>
      </c>
      <c r="E87" s="1158">
        <v>104.8</v>
      </c>
      <c r="F87" s="1158">
        <v>109.46</v>
      </c>
      <c r="G87" s="1158">
        <v>110.56</v>
      </c>
      <c r="H87" s="1158">
        <v>104.69</v>
      </c>
      <c r="I87" s="1183">
        <v>101.61</v>
      </c>
      <c r="J87" s="1186">
        <v>104.29</v>
      </c>
      <c r="K87" s="586">
        <v>100.89</v>
      </c>
      <c r="L87" s="587">
        <v>100.91</v>
      </c>
      <c r="M87" s="587">
        <v>100.36</v>
      </c>
      <c r="N87" s="587">
        <v>100.21</v>
      </c>
      <c r="O87" s="587">
        <v>100.44</v>
      </c>
      <c r="P87" s="592">
        <v>100.01</v>
      </c>
      <c r="Q87" s="1165">
        <v>102.85</v>
      </c>
      <c r="R87" s="1166"/>
      <c r="S87" s="1167"/>
      <c r="X87" s="803"/>
      <c r="Y87" s="804"/>
      <c r="Z87" s="804"/>
      <c r="AA87" s="804"/>
      <c r="AB87" s="804"/>
      <c r="AC87" s="804"/>
      <c r="AD87" s="804"/>
      <c r="AE87" s="804"/>
      <c r="AF87" s="804"/>
      <c r="AG87" s="804"/>
      <c r="AH87" s="804"/>
      <c r="AI87" s="804"/>
      <c r="AJ87" s="804"/>
    </row>
    <row r="88" spans="1:148" ht="16.5" customHeight="1" x14ac:dyDescent="0.25">
      <c r="A88" s="1152"/>
      <c r="B88" s="1153"/>
      <c r="C88" s="1154"/>
      <c r="D88" s="1159"/>
      <c r="E88" s="1159"/>
      <c r="F88" s="1159"/>
      <c r="G88" s="1159"/>
      <c r="H88" s="1159"/>
      <c r="I88" s="1184"/>
      <c r="J88" s="1187"/>
      <c r="K88" s="588" t="s">
        <v>69</v>
      </c>
      <c r="L88" s="589" t="s">
        <v>75</v>
      </c>
      <c r="M88" s="589" t="s">
        <v>76</v>
      </c>
      <c r="N88" s="589" t="s">
        <v>77</v>
      </c>
      <c r="O88" s="589" t="s">
        <v>78</v>
      </c>
      <c r="P88" s="593" t="s">
        <v>79</v>
      </c>
      <c r="Q88" s="1168"/>
      <c r="R88" s="1169"/>
      <c r="S88" s="1170"/>
      <c r="X88" s="803"/>
      <c r="Y88" s="804"/>
      <c r="Z88" s="804"/>
      <c r="AA88" s="804"/>
      <c r="AB88" s="804"/>
      <c r="AC88" s="804"/>
      <c r="AD88" s="804"/>
      <c r="AE88" s="804"/>
      <c r="AF88" s="804"/>
      <c r="AG88" s="804"/>
      <c r="AH88" s="804"/>
      <c r="AI88" s="804"/>
      <c r="AJ88" s="804"/>
    </row>
    <row r="89" spans="1:148" ht="16.5" customHeight="1" thickBot="1" x14ac:dyDescent="0.3">
      <c r="A89" s="1155"/>
      <c r="B89" s="1156"/>
      <c r="C89" s="1157"/>
      <c r="D89" s="1160"/>
      <c r="E89" s="1160"/>
      <c r="F89" s="1160"/>
      <c r="G89" s="1160"/>
      <c r="H89" s="1160"/>
      <c r="I89" s="1185"/>
      <c r="J89" s="1188"/>
      <c r="K89" s="590"/>
      <c r="L89" s="591"/>
      <c r="M89" s="591"/>
      <c r="N89" s="591"/>
      <c r="O89" s="591"/>
      <c r="P89" s="594"/>
      <c r="Q89" s="1168"/>
      <c r="R89" s="1169"/>
      <c r="S89" s="1170"/>
    </row>
    <row r="90" spans="1:148" ht="16.5" customHeight="1" x14ac:dyDescent="0.25">
      <c r="A90" s="1189" t="s">
        <v>84</v>
      </c>
      <c r="B90" s="1190"/>
      <c r="C90" s="1191"/>
      <c r="D90" s="1143">
        <v>106.85</v>
      </c>
      <c r="E90" s="1143">
        <v>104.67</v>
      </c>
      <c r="F90" s="1143">
        <v>109.88</v>
      </c>
      <c r="G90" s="1143">
        <v>112.05</v>
      </c>
      <c r="H90" s="1143">
        <v>105.26</v>
      </c>
      <c r="I90" s="1146">
        <v>101.42</v>
      </c>
      <c r="J90" s="1174">
        <v>104.51</v>
      </c>
      <c r="K90" s="588" t="s">
        <v>2</v>
      </c>
      <c r="L90" s="589" t="s">
        <v>3</v>
      </c>
      <c r="M90" s="589" t="s">
        <v>11</v>
      </c>
      <c r="N90" s="589" t="s">
        <v>4</v>
      </c>
      <c r="O90" s="589" t="s">
        <v>13</v>
      </c>
      <c r="P90" s="593" t="s">
        <v>14</v>
      </c>
      <c r="Q90" s="1165">
        <v>102.5</v>
      </c>
      <c r="R90" s="1166"/>
      <c r="S90" s="1167"/>
    </row>
    <row r="91" spans="1:148" ht="16.5" customHeight="1" x14ac:dyDescent="0.2">
      <c r="A91" s="1177"/>
      <c r="B91" s="1178"/>
      <c r="C91" s="1179"/>
      <c r="D91" s="1144"/>
      <c r="E91" s="1144"/>
      <c r="F91" s="1144"/>
      <c r="G91" s="1144"/>
      <c r="H91" s="1144"/>
      <c r="I91" s="1147"/>
      <c r="J91" s="1175"/>
      <c r="K91" s="595">
        <v>100.72</v>
      </c>
      <c r="L91" s="597">
        <v>100.95</v>
      </c>
      <c r="M91" s="597">
        <v>100.35</v>
      </c>
      <c r="N91" s="597">
        <v>100.26</v>
      </c>
      <c r="O91" s="597">
        <v>100.41</v>
      </c>
      <c r="P91" s="599">
        <v>99.78</v>
      </c>
      <c r="Q91" s="1168"/>
      <c r="R91" s="1169"/>
      <c r="S91" s="1170"/>
    </row>
    <row r="92" spans="1:148" ht="16.5" customHeight="1" x14ac:dyDescent="0.25">
      <c r="A92" s="1177"/>
      <c r="B92" s="1178"/>
      <c r="C92" s="1179"/>
      <c r="D92" s="1144"/>
      <c r="E92" s="1144"/>
      <c r="F92" s="1144"/>
      <c r="G92" s="1144"/>
      <c r="H92" s="1144"/>
      <c r="I92" s="1147"/>
      <c r="J92" s="1175"/>
      <c r="K92" s="588" t="s">
        <v>69</v>
      </c>
      <c r="L92" s="589" t="s">
        <v>75</v>
      </c>
      <c r="M92" s="589" t="s">
        <v>76</v>
      </c>
      <c r="N92" s="589" t="s">
        <v>77</v>
      </c>
      <c r="O92" s="589" t="s">
        <v>78</v>
      </c>
      <c r="P92" s="593" t="s">
        <v>79</v>
      </c>
      <c r="Q92" s="1168"/>
      <c r="R92" s="1169"/>
      <c r="S92" s="1170"/>
    </row>
    <row r="93" spans="1:148" ht="17.25" thickBot="1" x14ac:dyDescent="0.3">
      <c r="A93" s="1180"/>
      <c r="B93" s="1181"/>
      <c r="C93" s="1182"/>
      <c r="D93" s="1145"/>
      <c r="E93" s="1145"/>
      <c r="F93" s="1145"/>
      <c r="G93" s="1145"/>
      <c r="H93" s="1145"/>
      <c r="I93" s="1148"/>
      <c r="J93" s="1176"/>
      <c r="K93" s="596"/>
      <c r="L93" s="598"/>
      <c r="M93" s="598"/>
      <c r="N93" s="598"/>
      <c r="O93" s="598"/>
      <c r="P93" s="600"/>
      <c r="Q93" s="1168"/>
      <c r="R93" s="1169"/>
      <c r="S93" s="1170"/>
    </row>
    <row r="94" spans="1:148" ht="15" customHeight="1" x14ac:dyDescent="0.25">
      <c r="A94" s="1177" t="s">
        <v>82</v>
      </c>
      <c r="B94" s="1178"/>
      <c r="C94" s="1179"/>
      <c r="D94" s="1143">
        <v>106.78</v>
      </c>
      <c r="E94" s="1143">
        <v>105.16</v>
      </c>
      <c r="F94" s="1143">
        <v>108.32</v>
      </c>
      <c r="G94" s="1143">
        <v>106.89</v>
      </c>
      <c r="H94" s="1143">
        <v>103.23</v>
      </c>
      <c r="I94" s="1146">
        <v>102.01</v>
      </c>
      <c r="J94" s="1174">
        <v>103.72</v>
      </c>
      <c r="K94" s="601" t="s">
        <v>2</v>
      </c>
      <c r="L94" s="602" t="s">
        <v>3</v>
      </c>
      <c r="M94" s="602" t="s">
        <v>11</v>
      </c>
      <c r="N94" s="602" t="s">
        <v>4</v>
      </c>
      <c r="O94" s="602" t="s">
        <v>13</v>
      </c>
      <c r="P94" s="603" t="s">
        <v>14</v>
      </c>
      <c r="Q94" s="1165">
        <v>103.71</v>
      </c>
      <c r="R94" s="1166"/>
      <c r="S94" s="1167"/>
    </row>
    <row r="95" spans="1:148" ht="16.5" x14ac:dyDescent="0.2">
      <c r="A95" s="1177"/>
      <c r="B95" s="1178"/>
      <c r="C95" s="1179"/>
      <c r="D95" s="1144"/>
      <c r="E95" s="1144"/>
      <c r="F95" s="1144"/>
      <c r="G95" s="1144"/>
      <c r="H95" s="1144"/>
      <c r="I95" s="1147"/>
      <c r="J95" s="1175"/>
      <c r="K95" s="595">
        <v>101.31</v>
      </c>
      <c r="L95" s="597">
        <v>100.81</v>
      </c>
      <c r="M95" s="597">
        <v>100.37</v>
      </c>
      <c r="N95" s="597">
        <v>100.09</v>
      </c>
      <c r="O95" s="597">
        <v>100.5</v>
      </c>
      <c r="P95" s="599">
        <v>100.58</v>
      </c>
      <c r="Q95" s="1168"/>
      <c r="R95" s="1169"/>
      <c r="S95" s="1170"/>
    </row>
    <row r="96" spans="1:148" ht="15.75" customHeight="1" x14ac:dyDescent="0.25">
      <c r="A96" s="1177"/>
      <c r="B96" s="1178"/>
      <c r="C96" s="1179"/>
      <c r="D96" s="1144"/>
      <c r="E96" s="1144"/>
      <c r="F96" s="1144"/>
      <c r="G96" s="1144"/>
      <c r="H96" s="1144"/>
      <c r="I96" s="1147"/>
      <c r="J96" s="1175"/>
      <c r="K96" s="588" t="s">
        <v>69</v>
      </c>
      <c r="L96" s="589" t="s">
        <v>75</v>
      </c>
      <c r="M96" s="589" t="s">
        <v>76</v>
      </c>
      <c r="N96" s="589" t="s">
        <v>77</v>
      </c>
      <c r="O96" s="589" t="s">
        <v>78</v>
      </c>
      <c r="P96" s="593" t="s">
        <v>79</v>
      </c>
      <c r="Q96" s="1168"/>
      <c r="R96" s="1169"/>
      <c r="S96" s="1170"/>
    </row>
    <row r="97" spans="1:19" ht="17.25" thickBot="1" x14ac:dyDescent="0.3">
      <c r="A97" s="1180"/>
      <c r="B97" s="1181"/>
      <c r="C97" s="1182"/>
      <c r="D97" s="1145"/>
      <c r="E97" s="1145"/>
      <c r="F97" s="1145"/>
      <c r="G97" s="1145"/>
      <c r="H97" s="1145"/>
      <c r="I97" s="1148"/>
      <c r="J97" s="1176"/>
      <c r="K97" s="596"/>
      <c r="L97" s="598"/>
      <c r="M97" s="598"/>
      <c r="N97" s="598"/>
      <c r="O97" s="598"/>
      <c r="P97" s="604"/>
      <c r="Q97" s="1171"/>
      <c r="R97" s="1172"/>
      <c r="S97" s="1173"/>
    </row>
    <row r="98" spans="1:19" ht="7.5" hidden="1" customHeight="1" x14ac:dyDescent="0.25">
      <c r="A98" s="792"/>
      <c r="B98" s="793"/>
      <c r="C98" s="793"/>
      <c r="D98" s="793"/>
      <c r="E98" s="792"/>
      <c r="F98" s="792"/>
      <c r="G98" s="792"/>
      <c r="H98" s="792"/>
      <c r="I98" s="792"/>
      <c r="J98" s="792"/>
      <c r="K98" s="792"/>
      <c r="L98" s="792"/>
      <c r="M98" s="792"/>
      <c r="N98" s="792"/>
      <c r="O98" s="792"/>
      <c r="P98" s="792"/>
      <c r="Q98" s="792"/>
      <c r="R98" s="792"/>
      <c r="S98" s="792"/>
    </row>
    <row r="99" spans="1:19" ht="12" customHeight="1" x14ac:dyDescent="0.25"/>
    <row r="100" spans="1:19" ht="12" customHeight="1" x14ac:dyDescent="0.25"/>
    <row r="101" spans="1:19" ht="12" customHeight="1" x14ac:dyDescent="0.25"/>
    <row r="102" spans="1:19" ht="12" customHeight="1" x14ac:dyDescent="0.25"/>
    <row r="103" spans="1:19" ht="12" customHeight="1" x14ac:dyDescent="0.25"/>
    <row r="104" spans="1:19" ht="12" customHeight="1" x14ac:dyDescent="0.25"/>
    <row r="105" spans="1:19" ht="12" customHeight="1" x14ac:dyDescent="0.25"/>
    <row r="106" spans="1:19" ht="12" customHeight="1" x14ac:dyDescent="0.25"/>
    <row r="107" spans="1:19" ht="12" customHeight="1" x14ac:dyDescent="0.25"/>
    <row r="108" spans="1:19" ht="12" customHeight="1" x14ac:dyDescent="0.25"/>
    <row r="109" spans="1:19" ht="12" customHeight="1" x14ac:dyDescent="0.25"/>
    <row r="110" spans="1:19" ht="12" customHeight="1" x14ac:dyDescent="0.25"/>
    <row r="111" spans="1:19" ht="12" customHeight="1" x14ac:dyDescent="0.25"/>
    <row r="112" spans="1:1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</sheetData>
  <mergeCells count="256">
    <mergeCell ref="Q67:S70"/>
    <mergeCell ref="X41:AJ41"/>
    <mergeCell ref="X82:AJ82"/>
    <mergeCell ref="X55:AJ55"/>
    <mergeCell ref="J63:J66"/>
    <mergeCell ref="Q63:S66"/>
    <mergeCell ref="A67:C70"/>
    <mergeCell ref="D67:D70"/>
    <mergeCell ref="E67:E70"/>
    <mergeCell ref="F67:F70"/>
    <mergeCell ref="G67:G70"/>
    <mergeCell ref="H67:H70"/>
    <mergeCell ref="I67:I70"/>
    <mergeCell ref="J67:J70"/>
    <mergeCell ref="I60:I62"/>
    <mergeCell ref="J60:J62"/>
    <mergeCell ref="Q60:S62"/>
    <mergeCell ref="A63:C66"/>
    <mergeCell ref="D63:D66"/>
    <mergeCell ref="E63:E66"/>
    <mergeCell ref="F63:F66"/>
    <mergeCell ref="G63:G66"/>
    <mergeCell ref="H63:H66"/>
    <mergeCell ref="I63:I66"/>
    <mergeCell ref="A60:C62"/>
    <mergeCell ref="D60:D62"/>
    <mergeCell ref="E60:E62"/>
    <mergeCell ref="F60:F62"/>
    <mergeCell ref="G60:G62"/>
    <mergeCell ref="H60:H62"/>
    <mergeCell ref="I56:I59"/>
    <mergeCell ref="J56:J59"/>
    <mergeCell ref="K56:P57"/>
    <mergeCell ref="O58:O59"/>
    <mergeCell ref="P58:P59"/>
    <mergeCell ref="A55:S55"/>
    <mergeCell ref="A56:C59"/>
    <mergeCell ref="D56:D59"/>
    <mergeCell ref="E56:E59"/>
    <mergeCell ref="F56:F59"/>
    <mergeCell ref="G56:G59"/>
    <mergeCell ref="H56:H59"/>
    <mergeCell ref="Q94:S97"/>
    <mergeCell ref="J90:J93"/>
    <mergeCell ref="Q90:S93"/>
    <mergeCell ref="A94:C97"/>
    <mergeCell ref="D94:D97"/>
    <mergeCell ref="E94:E97"/>
    <mergeCell ref="F94:F97"/>
    <mergeCell ref="G94:G97"/>
    <mergeCell ref="H94:H97"/>
    <mergeCell ref="I94:I97"/>
    <mergeCell ref="J94:J97"/>
    <mergeCell ref="I87:I89"/>
    <mergeCell ref="J87:J89"/>
    <mergeCell ref="Q87:S89"/>
    <mergeCell ref="A90:C93"/>
    <mergeCell ref="D90:D93"/>
    <mergeCell ref="E90:E93"/>
    <mergeCell ref="F90:F93"/>
    <mergeCell ref="G90:G93"/>
    <mergeCell ref="H90:H93"/>
    <mergeCell ref="I90:I93"/>
    <mergeCell ref="A87:C89"/>
    <mergeCell ref="D87:D89"/>
    <mergeCell ref="E87:E89"/>
    <mergeCell ref="F87:F89"/>
    <mergeCell ref="G87:G89"/>
    <mergeCell ref="H87:H89"/>
    <mergeCell ref="X45:AJ45"/>
    <mergeCell ref="X49:AJ49"/>
    <mergeCell ref="A82:S82"/>
    <mergeCell ref="A83:C86"/>
    <mergeCell ref="D83:D86"/>
    <mergeCell ref="E83:E86"/>
    <mergeCell ref="F83:F86"/>
    <mergeCell ref="G83:G86"/>
    <mergeCell ref="H83:H86"/>
    <mergeCell ref="I83:I86"/>
    <mergeCell ref="J83:J86"/>
    <mergeCell ref="K83:P84"/>
    <mergeCell ref="Q83:S86"/>
    <mergeCell ref="K85:K86"/>
    <mergeCell ref="L85:L86"/>
    <mergeCell ref="M85:M86"/>
    <mergeCell ref="N85:N86"/>
    <mergeCell ref="O85:O86"/>
    <mergeCell ref="P85:P86"/>
    <mergeCell ref="Q56:S59"/>
    <mergeCell ref="K58:K59"/>
    <mergeCell ref="L58:L59"/>
    <mergeCell ref="M58:M59"/>
    <mergeCell ref="N58:N59"/>
    <mergeCell ref="A41:C41"/>
    <mergeCell ref="D41:G41"/>
    <mergeCell ref="H41:S41"/>
    <mergeCell ref="X42:AJ42"/>
    <mergeCell ref="A43:S43"/>
    <mergeCell ref="A39:C39"/>
    <mergeCell ref="D39:G39"/>
    <mergeCell ref="H39:K39"/>
    <mergeCell ref="L39:O39"/>
    <mergeCell ref="P39:S39"/>
    <mergeCell ref="A40:C40"/>
    <mergeCell ref="D40:G40"/>
    <mergeCell ref="H40:K40"/>
    <mergeCell ref="L40:O40"/>
    <mergeCell ref="P40:S40"/>
    <mergeCell ref="A37:C37"/>
    <mergeCell ref="D37:G37"/>
    <mergeCell ref="H37:K37"/>
    <mergeCell ref="L37:O37"/>
    <mergeCell ref="P37:S37"/>
    <mergeCell ref="A38:C38"/>
    <mergeCell ref="D38:G38"/>
    <mergeCell ref="H38:K38"/>
    <mergeCell ref="L38:O38"/>
    <mergeCell ref="P38:S38"/>
    <mergeCell ref="A35:C35"/>
    <mergeCell ref="D35:G35"/>
    <mergeCell ref="H35:K35"/>
    <mergeCell ref="L35:O35"/>
    <mergeCell ref="P35:S35"/>
    <mergeCell ref="A36:C36"/>
    <mergeCell ref="D36:G36"/>
    <mergeCell ref="H36:K36"/>
    <mergeCell ref="L36:O36"/>
    <mergeCell ref="P36:S36"/>
    <mergeCell ref="A33:C33"/>
    <mergeCell ref="D33:G33"/>
    <mergeCell ref="H33:K33"/>
    <mergeCell ref="L33:O33"/>
    <mergeCell ref="P33:S33"/>
    <mergeCell ref="A34:C34"/>
    <mergeCell ref="D34:G34"/>
    <mergeCell ref="H34:K34"/>
    <mergeCell ref="L34:O34"/>
    <mergeCell ref="P34:S34"/>
    <mergeCell ref="A31:C31"/>
    <mergeCell ref="D31:G31"/>
    <mergeCell ref="H31:K31"/>
    <mergeCell ref="L31:O31"/>
    <mergeCell ref="P31:S31"/>
    <mergeCell ref="A32:C32"/>
    <mergeCell ref="D32:G32"/>
    <mergeCell ref="H32:K32"/>
    <mergeCell ref="L32:O32"/>
    <mergeCell ref="P32:S32"/>
    <mergeCell ref="A30:C30"/>
    <mergeCell ref="D30:G30"/>
    <mergeCell ref="H30:K30"/>
    <mergeCell ref="L30:O30"/>
    <mergeCell ref="P30:S30"/>
    <mergeCell ref="X30:AJ30"/>
    <mergeCell ref="A28:C28"/>
    <mergeCell ref="D28:G28"/>
    <mergeCell ref="H28:S28"/>
    <mergeCell ref="A29:C29"/>
    <mergeCell ref="D29:G29"/>
    <mergeCell ref="H29:K29"/>
    <mergeCell ref="L29:O29"/>
    <mergeCell ref="P29:S29"/>
    <mergeCell ref="P26:S26"/>
    <mergeCell ref="A27:C27"/>
    <mergeCell ref="D27:G27"/>
    <mergeCell ref="H27:K27"/>
    <mergeCell ref="L27:O27"/>
    <mergeCell ref="P27:S27"/>
    <mergeCell ref="A21:C21"/>
    <mergeCell ref="D21:G21"/>
    <mergeCell ref="H21:S21"/>
    <mergeCell ref="A23:S23"/>
    <mergeCell ref="A24:C26"/>
    <mergeCell ref="D24:S24"/>
    <mergeCell ref="D25:G26"/>
    <mergeCell ref="H25:S25"/>
    <mergeCell ref="H26:K26"/>
    <mergeCell ref="L26:O26"/>
    <mergeCell ref="A19:C19"/>
    <mergeCell ref="D19:G19"/>
    <mergeCell ref="H19:K19"/>
    <mergeCell ref="L19:O19"/>
    <mergeCell ref="P19:S19"/>
    <mergeCell ref="A20:C20"/>
    <mergeCell ref="D20:G20"/>
    <mergeCell ref="H20:K20"/>
    <mergeCell ref="L20:O20"/>
    <mergeCell ref="P20:S20"/>
    <mergeCell ref="A17:C17"/>
    <mergeCell ref="D17:G17"/>
    <mergeCell ref="H17:K17"/>
    <mergeCell ref="L17:O17"/>
    <mergeCell ref="P17:S17"/>
    <mergeCell ref="A18:C18"/>
    <mergeCell ref="D18:G18"/>
    <mergeCell ref="H18:K18"/>
    <mergeCell ref="L18:O18"/>
    <mergeCell ref="P18:S18"/>
    <mergeCell ref="A15:C15"/>
    <mergeCell ref="D15:G15"/>
    <mergeCell ref="H15:K15"/>
    <mergeCell ref="L15:O15"/>
    <mergeCell ref="P15:S15"/>
    <mergeCell ref="A16:C16"/>
    <mergeCell ref="D16:G16"/>
    <mergeCell ref="H16:K16"/>
    <mergeCell ref="L16:O16"/>
    <mergeCell ref="P16:S16"/>
    <mergeCell ref="A13:C13"/>
    <mergeCell ref="D13:G13"/>
    <mergeCell ref="H13:K13"/>
    <mergeCell ref="L13:O13"/>
    <mergeCell ref="P13:S13"/>
    <mergeCell ref="A14:C14"/>
    <mergeCell ref="D14:G14"/>
    <mergeCell ref="H14:K14"/>
    <mergeCell ref="L14:O14"/>
    <mergeCell ref="P14:S14"/>
    <mergeCell ref="A11:C11"/>
    <mergeCell ref="D11:G11"/>
    <mergeCell ref="H11:K11"/>
    <mergeCell ref="L11:O11"/>
    <mergeCell ref="P11:S11"/>
    <mergeCell ref="A12:C12"/>
    <mergeCell ref="D12:G12"/>
    <mergeCell ref="H12:K12"/>
    <mergeCell ref="L12:O12"/>
    <mergeCell ref="P12:S12"/>
    <mergeCell ref="A9:C9"/>
    <mergeCell ref="D9:G9"/>
    <mergeCell ref="H9:K9"/>
    <mergeCell ref="L9:O9"/>
    <mergeCell ref="P9:S9"/>
    <mergeCell ref="A10:C10"/>
    <mergeCell ref="D10:G10"/>
    <mergeCell ref="H10:K10"/>
    <mergeCell ref="L10:O10"/>
    <mergeCell ref="P10:S10"/>
    <mergeCell ref="A7:C7"/>
    <mergeCell ref="D7:G7"/>
    <mergeCell ref="H7:K7"/>
    <mergeCell ref="L7:O7"/>
    <mergeCell ref="P7:S7"/>
    <mergeCell ref="A8:C8"/>
    <mergeCell ref="D8:G8"/>
    <mergeCell ref="H8:S8"/>
    <mergeCell ref="A1:S1"/>
    <mergeCell ref="A2:S2"/>
    <mergeCell ref="A3:S3"/>
    <mergeCell ref="A4:C6"/>
    <mergeCell ref="D4:S4"/>
    <mergeCell ref="D5:G6"/>
    <mergeCell ref="H5:S5"/>
    <mergeCell ref="H6:K6"/>
    <mergeCell ref="L6:O6"/>
    <mergeCell ref="P6:S6"/>
  </mergeCells>
  <printOptions horizontalCentered="1"/>
  <pageMargins left="0.39370078740157483" right="0.19685039370078741" top="0.11811023622047245" bottom="0.11811023622047245" header="0.15748031496062992" footer="0.15748031496062992"/>
  <pageSetup paperSize="9" scale="49" orientation="portrait" r:id="rId1"/>
  <headerFooter alignWithMargins="0">
    <oddFooter xml:space="preserve">&amp;C11
</oddFooter>
  </headerFooter>
  <colBreaks count="1" manualBreakCount="1">
    <brk id="20" min="1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12</vt:i4>
      </vt:variant>
    </vt:vector>
  </HeadingPairs>
  <TitlesOfParts>
    <vt:vector size="23" baseType="lpstr">
      <vt:lpstr>диаграмма</vt:lpstr>
      <vt:lpstr>демогр (стр.1)</vt:lpstr>
      <vt:lpstr>труд рес (стр.2)</vt:lpstr>
      <vt:lpstr>занятость (стр.3)</vt:lpstr>
      <vt:lpstr>Ст.мин. набора прод.(стр.5)</vt:lpstr>
      <vt:lpstr>Дин. потр. цен (стр.6-7)</vt:lpstr>
      <vt:lpstr>цены на металл (стр.9)</vt:lpstr>
      <vt:lpstr>цены на металл 2 (стр.10)</vt:lpstr>
      <vt:lpstr>Средние цены+ИПЦ (стр.11)</vt:lpstr>
      <vt:lpstr>сеть учреждений (стр.18-19) (2</vt:lpstr>
      <vt:lpstr>типы учреждений (стр.20)</vt:lpstr>
      <vt:lpstr>'Дин. потр. цен (стр.6-7)'!Заголовки_для_печати</vt:lpstr>
      <vt:lpstr>'сеть учреждений (стр.18-19) (2'!Заголовки_для_печати</vt:lpstr>
      <vt:lpstr>'демогр (стр.1)'!Область_печати</vt:lpstr>
      <vt:lpstr>'Дин. потр. цен (стр.6-7)'!Область_печати</vt:lpstr>
      <vt:lpstr>'занятость (стр.3)'!Область_печати</vt:lpstr>
      <vt:lpstr>'сеть учреждений (стр.18-19) (2'!Область_печати</vt:lpstr>
      <vt:lpstr>'Средние цены+ИПЦ (стр.11)'!Область_печати</vt:lpstr>
      <vt:lpstr>'Ст.мин. набора прод.(стр.5)'!Область_печати</vt:lpstr>
      <vt:lpstr>'типы учреждений (стр.20)'!Область_печати</vt:lpstr>
      <vt:lpstr>'труд рес (стр.2)'!Область_печати</vt:lpstr>
      <vt:lpstr>'цены на металл (стр.9)'!Область_печати</vt:lpstr>
      <vt:lpstr>'цены на металл 2 (стр.10)'!Область_печати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Репьева Анастасия Викторовна</cp:lastModifiedBy>
  <cp:lastPrinted>2019-09-06T07:11:03Z</cp:lastPrinted>
  <dcterms:created xsi:type="dcterms:W3CDTF">1996-09-27T09:22:49Z</dcterms:created>
  <dcterms:modified xsi:type="dcterms:W3CDTF">2019-09-09T04:29:30Z</dcterms:modified>
</cp:coreProperties>
</file>