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Репьева\КНИЖКА (в работе)\Книжка на 2018 год\Печать и публикация\3. В информатизацию\"/>
    </mc:Choice>
  </mc:AlternateContent>
  <bookViews>
    <workbookView xWindow="0" yWindow="0" windowWidth="28800" windowHeight="12435" tabRatio="896" firstSheet="1" activeTab="1"/>
  </bookViews>
  <sheets>
    <sheet name="диаграмма" sheetId="26" state="hidden" r:id="rId1"/>
    <sheet name="демогр" sheetId="311" r:id="rId2"/>
    <sheet name="труд рес " sheetId="314" r:id="rId3"/>
    <sheet name="занятость" sheetId="23" r:id="rId4"/>
    <sheet name="Ст.мин. набора прод." sheetId="98" r:id="rId5"/>
    <sheet name="дин. цен " sheetId="293" r:id="rId6"/>
    <sheet name="цены на металл" sheetId="95" r:id="rId7"/>
    <sheet name="цены на металл 2" sheetId="96" r:id="rId8"/>
    <sheet name="Средние цены+ИПЦ" sheetId="271" r:id="rId9"/>
    <sheet name="сеть учреждений" sheetId="317" r:id="rId10"/>
    <sheet name="типы учреждений" sheetId="318" r:id="rId11"/>
  </sheets>
  <externalReferences>
    <externalReference r:id="rId12"/>
    <externalReference r:id="rId13"/>
  </externalReferences>
  <definedNames>
    <definedName name="_xlnm._FilterDatabase" localSheetId="0" hidden="1">диаграмма!$A$74:$DL$83</definedName>
    <definedName name="_xlnm.Print_Titles" localSheetId="5">'дин. цен '!$3:$4</definedName>
    <definedName name="_xlnm.Print_Titles" localSheetId="9">'сеть учреждений'!$3:$4</definedName>
    <definedName name="_xlnm.Print_Area" localSheetId="1">демогр!$A$1:$J$63</definedName>
    <definedName name="_xlnm.Print_Area" localSheetId="5">'дин. цен '!$A$1:$F$95</definedName>
    <definedName name="_xlnm.Print_Area" localSheetId="3">занятость!$A$1:$H$53</definedName>
    <definedName name="_xlnm.Print_Area" localSheetId="9">'сеть учреждений'!$A$1:$E$131</definedName>
    <definedName name="_xlnm.Print_Area" localSheetId="8">'Средние цены+ИПЦ'!$A$1:$T$86</definedName>
    <definedName name="_xlnm.Print_Area" localSheetId="4">'Ст.мин. набора прод.'!$A$1:$K$159</definedName>
    <definedName name="_xlnm.Print_Area" localSheetId="10">'типы учреждений'!$A$1:$G$36</definedName>
    <definedName name="_xlnm.Print_Area" localSheetId="2">'труд рес '!$A$1:$J$69</definedName>
    <definedName name="_xlnm.Print_Area" localSheetId="6">'цены на металл'!$A$1:$O$96</definedName>
    <definedName name="_xlnm.Print_Area" localSheetId="7">'цены на металл 2'!$A$1:$O$76</definedName>
  </definedNames>
  <calcPr calcId="152511" calcOnSave="0"/>
</workbook>
</file>

<file path=xl/calcChain.xml><?xml version="1.0" encoding="utf-8"?>
<calcChain xmlns="http://schemas.openxmlformats.org/spreadsheetml/2006/main">
  <c r="H7" i="314" l="1"/>
  <c r="I7" i="314"/>
  <c r="E11" i="317" l="1"/>
  <c r="E115" i="317" l="1"/>
  <c r="E91" i="317"/>
  <c r="G16" i="318" l="1"/>
  <c r="F16" i="318"/>
  <c r="E16" i="318"/>
  <c r="D16" i="318"/>
  <c r="C16" i="318"/>
  <c r="B16" i="318"/>
  <c r="G7" i="318"/>
  <c r="G5" i="318" s="1"/>
  <c r="F7" i="318"/>
  <c r="F5" i="318" s="1"/>
  <c r="E7" i="318"/>
  <c r="D7" i="318"/>
  <c r="C7" i="318"/>
  <c r="C5" i="318" s="1"/>
  <c r="B7" i="318"/>
  <c r="B5" i="318" s="1"/>
  <c r="E5" i="318"/>
  <c r="D5" i="318"/>
  <c r="D115" i="317" l="1"/>
  <c r="C115" i="317"/>
  <c r="D104" i="317"/>
  <c r="D101" i="317"/>
  <c r="D91" i="317" s="1"/>
  <c r="C101" i="317"/>
  <c r="D92" i="317"/>
  <c r="D88" i="317"/>
  <c r="D64" i="317" s="1"/>
  <c r="C88" i="317"/>
  <c r="C64" i="317"/>
  <c r="D57" i="317"/>
  <c r="C57" i="317"/>
  <c r="D53" i="317"/>
  <c r="C53" i="317"/>
  <c r="D49" i="317"/>
  <c r="C49" i="317"/>
  <c r="D46" i="317"/>
  <c r="D45" i="317" s="1"/>
  <c r="D7" i="317" s="1"/>
  <c r="C46" i="317"/>
  <c r="C45" i="317" s="1"/>
  <c r="C7" i="317" s="1"/>
  <c r="E45" i="317"/>
  <c r="D41" i="317"/>
  <c r="C41" i="317"/>
  <c r="D30" i="317"/>
  <c r="D15" i="317"/>
  <c r="C15" i="317"/>
  <c r="E5" i="317"/>
  <c r="D9" i="317"/>
  <c r="C9" i="317"/>
  <c r="D6" i="317"/>
  <c r="C6" i="317"/>
  <c r="C11" i="317" l="1"/>
  <c r="D11" i="317"/>
  <c r="C8" i="317"/>
  <c r="C5" i="317" s="1"/>
  <c r="D8" i="317"/>
  <c r="D5" i="317" s="1"/>
  <c r="I13" i="311" l="1"/>
  <c r="F69" i="293" l="1"/>
  <c r="C69" i="293"/>
  <c r="D64" i="293"/>
  <c r="C64" i="293"/>
  <c r="J98" i="98" l="1"/>
  <c r="G98" i="98"/>
  <c r="D98" i="98"/>
  <c r="C98" i="98"/>
  <c r="F98" i="98"/>
  <c r="I98" i="98"/>
  <c r="H12" i="314" l="1"/>
  <c r="I12" i="314"/>
  <c r="H13" i="314"/>
  <c r="I13" i="314"/>
  <c r="H14" i="314"/>
  <c r="I14" i="314"/>
  <c r="H15" i="314"/>
  <c r="I15" i="314"/>
  <c r="H16" i="314"/>
  <c r="I16" i="314"/>
  <c r="H17" i="314"/>
  <c r="I17" i="314"/>
  <c r="H18" i="314"/>
  <c r="I18" i="314"/>
  <c r="H19" i="314"/>
  <c r="I19" i="314"/>
  <c r="H20" i="314"/>
  <c r="I20" i="314"/>
  <c r="H21" i="314"/>
  <c r="I21" i="314"/>
  <c r="H22" i="314"/>
  <c r="I22" i="314"/>
  <c r="H23" i="314"/>
  <c r="I23" i="314"/>
  <c r="H24" i="314"/>
  <c r="I24" i="314"/>
  <c r="H25" i="314"/>
  <c r="I25" i="314"/>
  <c r="H26" i="314"/>
  <c r="I26" i="314"/>
  <c r="E37" i="314"/>
  <c r="F37" i="314"/>
  <c r="G37" i="314"/>
  <c r="H37" i="314" s="1"/>
  <c r="H38" i="314"/>
  <c r="I38" i="314"/>
  <c r="H40" i="314"/>
  <c r="I40" i="314"/>
  <c r="H41" i="314"/>
  <c r="I41" i="314"/>
  <c r="H42" i="314"/>
  <c r="I42" i="314"/>
  <c r="H43" i="314"/>
  <c r="I43" i="314"/>
  <c r="H44" i="314"/>
  <c r="I44" i="314"/>
  <c r="H45" i="314"/>
  <c r="I45" i="314"/>
  <c r="D46" i="314"/>
  <c r="F46" i="314"/>
  <c r="E54" i="314"/>
  <c r="F54" i="314"/>
  <c r="G54" i="314"/>
  <c r="H55" i="314"/>
  <c r="I55" i="314"/>
  <c r="H56" i="314"/>
  <c r="I56" i="314"/>
  <c r="E58" i="314"/>
  <c r="F58" i="314"/>
  <c r="G58" i="314"/>
  <c r="H59" i="314"/>
  <c r="I59" i="314"/>
  <c r="H60" i="314"/>
  <c r="I60" i="314"/>
  <c r="F61" i="314"/>
  <c r="G61" i="314"/>
  <c r="I58" i="314" l="1"/>
  <c r="H54" i="314"/>
  <c r="H58" i="314"/>
  <c r="G46" i="314"/>
  <c r="I54" i="314"/>
  <c r="I37" i="314"/>
  <c r="H5" i="311"/>
  <c r="H23" i="311"/>
  <c r="H22" i="311"/>
  <c r="I46" i="314" l="1"/>
  <c r="H46" i="314"/>
  <c r="C13" i="311"/>
  <c r="J97" i="98" l="1"/>
  <c r="I97" i="98"/>
  <c r="G97" i="98"/>
  <c r="F97" i="98"/>
  <c r="D97" i="98"/>
  <c r="C97" i="98"/>
  <c r="I11" i="314" l="1"/>
  <c r="H11" i="314"/>
  <c r="I10" i="314"/>
  <c r="H10" i="314"/>
  <c r="I9" i="314"/>
  <c r="H9" i="314"/>
  <c r="I8" i="314"/>
  <c r="H8" i="314"/>
  <c r="I6" i="314"/>
  <c r="H6" i="314"/>
  <c r="E70" i="293" l="1"/>
  <c r="E60" i="293" l="1"/>
  <c r="F5" i="23"/>
  <c r="E68" i="293" l="1"/>
  <c r="E67" i="293"/>
  <c r="H27" i="311" l="1"/>
  <c r="H26" i="311"/>
  <c r="F24" i="311"/>
  <c r="D69" i="293" l="1"/>
  <c r="E69" i="293" s="1"/>
  <c r="J96" i="98"/>
  <c r="G96" i="98"/>
  <c r="D96" i="98"/>
  <c r="C96" i="98" l="1"/>
  <c r="F96" i="98"/>
  <c r="I96" i="98"/>
  <c r="H9" i="311" l="1"/>
  <c r="H11" i="311"/>
  <c r="D13" i="311"/>
  <c r="F13" i="311"/>
  <c r="H13" i="311"/>
  <c r="C24" i="311"/>
  <c r="H24" i="311" s="1"/>
  <c r="D24" i="311"/>
  <c r="I24" i="311"/>
  <c r="B11" i="26" l="1"/>
  <c r="E62" i="293" l="1"/>
  <c r="E36" i="293"/>
  <c r="D93" i="98" l="1"/>
  <c r="D94" i="98"/>
  <c r="G93" i="98"/>
  <c r="G94" i="98"/>
  <c r="J93" i="98"/>
  <c r="J94" i="98"/>
  <c r="J95" i="98"/>
  <c r="I95" i="98"/>
  <c r="G95" i="98"/>
  <c r="F95" i="98"/>
  <c r="D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E34" i="293" l="1"/>
  <c r="D90" i="98" l="1"/>
  <c r="F90" i="98"/>
  <c r="G90" i="98"/>
  <c r="I90" i="98"/>
  <c r="J90" i="98"/>
  <c r="E52" i="293" l="1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48" i="293" l="1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37" i="293"/>
  <c r="E38" i="293"/>
  <c r="E39" i="293"/>
  <c r="E40" i="293"/>
  <c r="E41" i="293"/>
  <c r="E42" i="293"/>
  <c r="E43" i="293"/>
  <c r="E44" i="293"/>
  <c r="E45" i="293"/>
  <c r="E46" i="293"/>
  <c r="E47" i="293"/>
  <c r="E49" i="293"/>
  <c r="E50" i="293"/>
  <c r="E51" i="293"/>
  <c r="E53" i="293"/>
  <c r="E55" i="293"/>
  <c r="E56" i="293"/>
  <c r="E57" i="293"/>
  <c r="E58" i="293"/>
  <c r="E61" i="293"/>
  <c r="E63" i="293"/>
  <c r="E64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sharedStrings.xml><?xml version="1.0" encoding="utf-8"?>
<sst xmlns="http://schemas.openxmlformats.org/spreadsheetml/2006/main" count="1164" uniqueCount="658">
  <si>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</si>
  <si>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</si>
  <si>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</si>
  <si>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</si>
  <si>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</si>
  <si>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</si>
  <si>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</si>
  <si>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</si>
  <si>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</si>
  <si>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</si>
  <si>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</si>
  <si>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</si>
  <si>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</si>
  <si>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</si>
  <si>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</si>
  <si>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</si>
  <si>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</si>
  <si>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</si>
  <si>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</si>
  <si>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</si>
  <si>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</si>
  <si>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</si>
  <si>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</si>
  <si>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</si>
  <si>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</si>
  <si>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</si>
  <si>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</si>
  <si>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</si>
  <si>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</si>
  <si>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</si>
  <si>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</si>
  <si>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</si>
  <si>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</si>
  <si>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</si>
  <si>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</si>
  <si>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</si>
  <si>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</si>
  <si>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</si>
  <si>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</si>
  <si>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</si>
  <si>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</si>
  <si>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</si>
  <si>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</si>
  <si>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</si>
  <si>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</si>
  <si>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</si>
  <si>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</si>
  <si>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</si>
  <si>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</si>
  <si>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</si>
  <si>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</si>
  <si>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</si>
  <si>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</si>
  <si>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</si>
  <si>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</si>
  <si>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</si>
  <si>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</si>
  <si>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</si>
  <si>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</si>
  <si>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</si>
  <si>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</si>
  <si>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</si>
  <si>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</si>
  <si>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</si>
  <si>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</si>
  <si>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</si>
  <si>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</si>
  <si>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</si>
  <si>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</si>
  <si>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</si>
  <si>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</si>
  <si>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</si>
  <si>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</si>
  <si>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</si>
  <si>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</si>
  <si>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</si>
  <si>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</si>
  <si>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</si>
  <si>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</si>
  <si>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</si>
  <si>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</si>
  <si>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</si>
  <si>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</si>
  <si>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</si>
  <si>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</si>
  <si>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</si>
  <si>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</si>
  <si>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</si>
  <si>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</si>
  <si>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</si>
  <si>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</si>
  <si>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</si>
  <si>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</si>
  <si>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</si>
  <si>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</si>
  <si>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</si>
  <si>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</si>
  <si>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</si>
  <si>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</si>
  <si>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</si>
  <si>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</si>
  <si>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</si>
  <si>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</si>
  <si>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</si>
  <si>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</si>
  <si>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</si>
  <si>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</si>
  <si>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</si>
  <si>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</si>
  <si>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</si>
  <si>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</si>
  <si>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</si>
  <si>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</si>
  <si>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</si>
  <si>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</si>
  <si>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</si>
  <si>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</si>
  <si>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</si>
  <si>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</si>
  <si>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</si>
  <si>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</si>
  <si>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</si>
  <si>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</si>
  <si>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</si>
  <si>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</si>
  <si>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</si>
  <si>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</si>
  <si>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</si>
  <si>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</si>
  <si>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</si>
  <si>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</si>
  <si>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</si>
  <si>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</si>
  <si>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</si>
  <si>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</si>
  <si>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</si>
  <si>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</si>
  <si>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</si>
  <si>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</si>
  <si>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</si>
  <si>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</si>
  <si>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</si>
  <si>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</si>
  <si>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</si>
  <si>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</si>
  <si>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</si>
  <si>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</si>
  <si>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</si>
  <si>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</si>
  <si>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</si>
  <si>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</si>
  <si>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</si>
  <si>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</si>
  <si>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</si>
  <si>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</si>
  <si>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</si>
  <si>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</si>
  <si>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</si>
  <si>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</si>
  <si>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</si>
  <si>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</si>
  <si>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</si>
  <si>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</si>
  <si>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</si>
  <si>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</si>
  <si>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</si>
  <si>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</si>
  <si>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</si>
  <si>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</si>
  <si>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</si>
  <si>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</si>
  <si>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</si>
  <si>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</si>
  <si>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</si>
  <si>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</si>
  <si>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</si>
  <si>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</si>
  <si>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</si>
  <si>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</si>
  <si>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</si>
  <si>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</si>
  <si>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</si>
  <si>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</si>
  <si>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</si>
  <si>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</si>
  <si>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</si>
  <si>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</si>
  <si>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</si>
  <si>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</si>
  <si>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</si>
  <si>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</si>
  <si>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</si>
  <si>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</si>
  <si>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</si>
  <si>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</si>
  <si>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</si>
  <si>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</si>
  <si>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</si>
  <si>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</si>
  <si>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</si>
  <si>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</si>
  <si>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</si>
  <si>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</si>
  <si>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</si>
  <si>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</si>
  <si>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</si>
  <si>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</si>
  <si>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</si>
  <si>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</si>
  <si>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</si>
  <si>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</si>
  <si>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*</t>
  </si>
  <si>
    <t>декабрь 2014</t>
  </si>
  <si>
    <t>вакансий</t>
  </si>
  <si>
    <t>2015</t>
  </si>
  <si>
    <t>г. Дудинка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</si>
  <si>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</si>
  <si>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</si>
  <si>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</si>
  <si>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</si>
  <si>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</si>
  <si>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</si>
  <si>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</si>
  <si>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</si>
  <si>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</si>
  <si>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</si>
  <si>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</si>
  <si>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</si>
  <si>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</si>
  <si>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</si>
  <si>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</si>
  <si>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r>
      <t>26 / 40</t>
    </r>
    <r>
      <rPr>
        <vertAlign val="superscript"/>
        <sz val="13"/>
        <rFont val="Times New Roman Cyr"/>
        <charset val="204"/>
      </rPr>
      <t>1)</t>
    </r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</si>
  <si>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</si>
  <si>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</si>
  <si>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</si>
  <si>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</si>
  <si>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</si>
  <si>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 xml:space="preserve">                - Управление по спорту</t>
  </si>
  <si>
    <t>3 кв. 2016</t>
  </si>
  <si>
    <t>1) Ежеквартальная информация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</si>
  <si>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</si>
  <si>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</si>
  <si>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</si>
  <si>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</si>
  <si>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</si>
  <si>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</si>
  <si>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</si>
  <si>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</si>
  <si>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</si>
  <si>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</si>
  <si>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</si>
  <si>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</si>
  <si>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</si>
  <si>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</si>
  <si>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</si>
  <si>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</si>
  <si>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Деятельность финансовая и страховая </t>
  </si>
  <si>
    <t>№ п/п</t>
  </si>
  <si>
    <t xml:space="preserve">от 300 до 2200 </t>
  </si>
  <si>
    <t xml:space="preserve"> -</t>
  </si>
  <si>
    <t>1 кв. 2017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</si>
  <si>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</si>
  <si>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Деятельности по операциям с недвижимым имуществом</t>
  </si>
  <si>
    <t>0 / 0</t>
  </si>
  <si>
    <t xml:space="preserve"> - </t>
  </si>
  <si>
    <t>2 кв. 2017</t>
  </si>
  <si>
    <t xml:space="preserve">Обрабатывающие производства, в т.ч. </t>
  </si>
  <si>
    <t xml:space="preserve"> ЗФ ПАО "ГМК "Норильский никель"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</si>
  <si>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</si>
  <si>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</si>
  <si>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</si>
  <si>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67,00 / 71,00</t>
  </si>
  <si>
    <t>декабрь 2017</t>
  </si>
  <si>
    <t>Средний курс за 2017 год</t>
  </si>
  <si>
    <t>57,17 / 60,34</t>
  </si>
  <si>
    <t>67,92 / 71,47</t>
  </si>
  <si>
    <t>58,46 / 58,97</t>
  </si>
  <si>
    <t>69,14 / 69,70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</si>
  <si>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</si>
  <si>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кв. 2017</t>
  </si>
  <si>
    <t>55,00 / 59,00</t>
  </si>
  <si>
    <t>2018</t>
  </si>
  <si>
    <t>к декабрю 2017 г., %</t>
  </si>
  <si>
    <t>к декабрю 2017г., %</t>
  </si>
  <si>
    <t>56,00 / 59,00</t>
  </si>
  <si>
    <t>68,00 / 72,00</t>
  </si>
  <si>
    <t>56,29 / 56,77</t>
  </si>
  <si>
    <t>68,83 / 69,38</t>
  </si>
  <si>
    <t>55,45 / 58,67</t>
  </si>
  <si>
    <t>67,70 / 71,33</t>
  </si>
  <si>
    <t>Енисейский 
объединенный банк</t>
  </si>
  <si>
    <t>1) Среднемесячные курсы валют согласно данных ЦБ РФ 
2) Данные банков</t>
  </si>
  <si>
    <t>2) Данные банков</t>
  </si>
  <si>
    <t>1.14</t>
  </si>
  <si>
    <t>1.16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</si>
  <si>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</si>
  <si>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На 01.01.18 г.</t>
  </si>
  <si>
    <t>Январь-декабрь 2017</t>
  </si>
  <si>
    <t>Декабрь
2017</t>
  </si>
  <si>
    <t>Численность пенсионеров всего, в т.ч.:</t>
  </si>
  <si>
    <t>по инвалидности всего, в т.ч.:</t>
  </si>
  <si>
    <t>На 
01.01.18 г.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</si>
  <si>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</si>
  <si>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t>Численность пенсионеров состоящих на учете в Управлении Пенсионного фонда в г. Норильске</t>
  </si>
  <si>
    <r>
      <t>Дудинка</t>
    </r>
    <r>
      <rPr>
        <b/>
        <vertAlign val="superscript"/>
        <sz val="13"/>
        <rFont val="Times New Roman"/>
        <family val="1"/>
        <charset val="204"/>
      </rPr>
      <t>3)</t>
    </r>
  </si>
  <si>
    <r>
      <t xml:space="preserve">26 / 40 </t>
    </r>
    <r>
      <rPr>
        <vertAlign val="superscript"/>
        <sz val="13"/>
        <rFont val="Times New Roman"/>
        <family val="1"/>
        <charset val="204"/>
      </rPr>
      <t>2)</t>
    </r>
  </si>
  <si>
    <r>
      <t>Цены на дизельное топливо и бензин в МО г. Норильск,</t>
    </r>
    <r>
      <rPr>
        <sz val="14"/>
        <rFont val="Times New Roman"/>
        <family val="1"/>
        <charset val="204"/>
      </rPr>
      <t xml:space="preserve"> рублей/литр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</si>
  <si>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</si>
  <si>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</si>
  <si>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</si>
  <si>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</si>
  <si>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</si>
  <si>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</si>
  <si>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</si>
  <si>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</si>
  <si>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</si>
  <si>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</si>
  <si>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</si>
  <si>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</si>
  <si>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</si>
  <si>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</si>
  <si>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</si>
  <si>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</si>
  <si>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</si>
  <si>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</si>
  <si>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</si>
  <si>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</si>
  <si>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</si>
  <si>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>Декабрь 2017</t>
  </si>
  <si>
    <t>Январь 2018</t>
  </si>
  <si>
    <r>
      <t>ЦБ РФ</t>
    </r>
    <r>
      <rPr>
        <b/>
        <vertAlign val="superscript"/>
        <sz val="13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</si>
  <si>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b/>
        <vertAlign val="superscript"/>
        <sz val="13"/>
        <rFont val="Times New Roman"/>
        <family val="1"/>
        <charset val="204"/>
      </rPr>
      <t>2)</t>
    </r>
  </si>
  <si>
    <t xml:space="preserve"> +, -</t>
  </si>
  <si>
    <r>
      <t>Таймырский Долгано-Ненецкий муницип. район</t>
    </r>
    <r>
      <rPr>
        <b/>
        <vertAlign val="superscript"/>
        <sz val="13"/>
        <rFont val="Times New Roman Cyr"/>
        <family val="1"/>
        <charset val="204"/>
      </rPr>
      <t>1)</t>
    </r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</si>
  <si>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</si>
  <si>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</si>
  <si>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</si>
  <si>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</si>
  <si>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</si>
  <si>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</si>
  <si>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</si>
  <si>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</si>
  <si>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</si>
  <si>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</si>
  <si>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</si>
  <si>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</si>
  <si>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</si>
  <si>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</si>
  <si>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</si>
  <si>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</si>
  <si>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</si>
  <si>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</si>
  <si>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</si>
  <si>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</si>
  <si>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</si>
  <si>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</si>
  <si>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</si>
  <si>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</si>
  <si>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</si>
  <si>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</si>
  <si>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</si>
  <si>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</si>
  <si>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</si>
  <si>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</si>
  <si>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</si>
  <si>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</si>
  <si>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</si>
  <si>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</si>
  <si>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</si>
  <si>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</si>
  <si>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</si>
  <si>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</si>
  <si>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</si>
  <si>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</si>
  <si>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</si>
  <si>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</si>
  <si>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</si>
  <si>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</si>
  <si>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</si>
  <si>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</si>
  <si>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</si>
  <si>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</si>
  <si>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</si>
  <si>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</si>
  <si>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</si>
  <si>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</si>
  <si>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</si>
  <si>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</si>
  <si>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</si>
  <si>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</si>
  <si>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Февраль 2018</t>
  </si>
  <si>
    <t>55,53 / 58,63</t>
  </si>
  <si>
    <t>68,76 / 72,26</t>
  </si>
  <si>
    <t>56,62 / 57,13</t>
  </si>
  <si>
    <t>70,01 / 70,53</t>
  </si>
  <si>
    <t>55,50 / 58,50</t>
  </si>
  <si>
    <t>68,80 / 72,50</t>
  </si>
  <si>
    <t>Март 2018</t>
  </si>
  <si>
    <t>55,85 / 58,97</t>
  </si>
  <si>
    <t>69,01 / 72,51</t>
  </si>
  <si>
    <t>55,6 / 58,60</t>
  </si>
  <si>
    <t>68,60 / 72,00</t>
  </si>
  <si>
    <t>56,79 / 57,29</t>
  </si>
  <si>
    <t>70,05 / 70,69</t>
  </si>
  <si>
    <t>1 кв. 2018</t>
  </si>
  <si>
    <t>33 / 38</t>
  </si>
  <si>
    <t>40 / 43</t>
  </si>
  <si>
    <t>41 / 44</t>
  </si>
  <si>
    <t>из отчета персонала указываем на одного человека меньше (данные берем из формы П-4)</t>
  </si>
  <si>
    <t>3) По данным МО г. Дудинка на 01.01.2018 г.</t>
  </si>
  <si>
    <t>Апрель 2018</t>
  </si>
  <si>
    <t>39,5 / 40</t>
  </si>
  <si>
    <t>41,6 / 43</t>
  </si>
  <si>
    <t>43,5 / 45</t>
  </si>
  <si>
    <t>41,5 / 43</t>
  </si>
  <si>
    <t>43,9 / 46</t>
  </si>
  <si>
    <t>45,7 / 48</t>
  </si>
  <si>
    <t>59,44 / 62,66</t>
  </si>
  <si>
    <t>73,15 / 76,75</t>
  </si>
  <si>
    <t>58,46 / 63,28</t>
  </si>
  <si>
    <t>72,52 / 77,44</t>
  </si>
  <si>
    <t>56,94 / 57,90</t>
  </si>
  <si>
    <t>70,09 / 71,05</t>
  </si>
  <si>
    <t>* Снижение численности в 2018 году по отношению к 2017 году обусловлено переводом младшего обслуживающего персонала в МКУ "Обеспечивающий комплекс учреждений культуры"</t>
  </si>
  <si>
    <t xml:space="preserve">                - Управление по делам культуры и искусства*</t>
  </si>
  <si>
    <t>Май 2018</t>
  </si>
  <si>
    <t>53,47 / 54,01</t>
  </si>
  <si>
    <t>63,13 / 63,71</t>
  </si>
  <si>
    <t>61,02 /64,13</t>
  </si>
  <si>
    <t>72,23 / 75,73</t>
  </si>
  <si>
    <t>46,5 / 49</t>
  </si>
  <si>
    <t>38 /41</t>
  </si>
  <si>
    <t>43,5 / 45,5</t>
  </si>
  <si>
    <t>61,00 / 65,00</t>
  </si>
  <si>
    <t>73,00 / 77,00</t>
  </si>
  <si>
    <t xml:space="preserve">2) По МО г. Норильск приведены данные Управления жилищно-коммунального хозяйства Администрации города </t>
  </si>
  <si>
    <t>по случаю потере кормильца (СПК), всего трудовые</t>
  </si>
  <si>
    <r>
      <t>по возрасту всего</t>
    </r>
    <r>
      <rPr>
        <b/>
        <sz val="13"/>
        <rFont val="Times New Roman Cyr"/>
        <charset val="204"/>
      </rPr>
      <t>, в т.ч.:</t>
    </r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</si>
  <si>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</si>
  <si>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На 01.07.2017 г.</t>
  </si>
  <si>
    <t>На 01.07.2018 г.</t>
  </si>
  <si>
    <t>на 01.07.17 г.</t>
  </si>
  <si>
    <t>На 01.07.18 г.</t>
  </si>
  <si>
    <t>Отклонение
 01.07.18 г./ 01.07.17 г., +, -</t>
  </si>
  <si>
    <t>Отклонение 
01.07.18 г./ 01.07.17 г., +, -</t>
  </si>
  <si>
    <r>
      <t>181 437</t>
    </r>
    <r>
      <rPr>
        <vertAlign val="superscript"/>
        <sz val="13"/>
        <rFont val="Times New Roman Cyr"/>
        <charset val="204"/>
      </rPr>
      <t>2)</t>
    </r>
  </si>
  <si>
    <r>
      <t>180 126</t>
    </r>
    <r>
      <rPr>
        <vertAlign val="superscript"/>
        <sz val="13"/>
        <rFont val="Times New Roman Cyr"/>
        <charset val="204"/>
      </rPr>
      <t>2)</t>
    </r>
  </si>
  <si>
    <t>2 кв. 2018</t>
  </si>
  <si>
    <t>На 01.07.17 г.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</si>
  <si>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2017 г. составила 97 831 чел. и рассчитывается как сумма среднесписочной численности работников занятых в крупных и средних организациях - 82 304 чел. (по форме Красноярскстата в среднем за период 2017 г.) и численности работников СМП которая за 2017 г. составила - 15 527 чел.</t>
  </si>
  <si>
    <t>Июнь
 2018</t>
  </si>
  <si>
    <t>Отклонение                                        июнь 2018 / июнь 2017</t>
  </si>
  <si>
    <t>Июнь
 2017</t>
  </si>
  <si>
    <t>Июнь
2017</t>
  </si>
  <si>
    <t>Июнь
2018</t>
  </si>
  <si>
    <t>Отклонение                                         июнь 2018 / 2017</t>
  </si>
  <si>
    <t>На 
01.07.17 г.</t>
  </si>
  <si>
    <t>На 
01.07.18 г.</t>
  </si>
  <si>
    <t>Отклонение                                    01.07.18 г. / 01.07.17 г.</t>
  </si>
  <si>
    <t>Отклонение 
01.07.18 / 01.07.17, 
+, -</t>
  </si>
  <si>
    <t>За июнь 2018 г.</t>
  </si>
  <si>
    <t>За июнь 2017 г.</t>
  </si>
  <si>
    <t>На 01.07.15 г.</t>
  </si>
  <si>
    <t>На 01.07.16 г.</t>
  </si>
  <si>
    <t>45 / 47</t>
  </si>
  <si>
    <t>49 / 49,2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</si>
  <si>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предоставлялась информация о количестве детей-инвалидов до 18 лет, а также получателей социальных пенсий</t>
  </si>
  <si>
    <t>Июнь 2018</t>
  </si>
  <si>
    <t>61,19 /64,31</t>
  </si>
  <si>
    <t>71,55 / 75,07</t>
  </si>
  <si>
    <t>62,00 / 66,00</t>
  </si>
  <si>
    <t>71,00 / 75,00</t>
  </si>
  <si>
    <t>55,17 / 55,81</t>
  </si>
  <si>
    <t>64,49 / 65,14</t>
  </si>
  <si>
    <t>Итого 
за 6 месяцев</t>
  </si>
  <si>
    <t>руб./100 кВт/час</t>
  </si>
  <si>
    <t xml:space="preserve">На 01.07.18 г. </t>
  </si>
  <si>
    <t>5) Данные Красноярскстата</t>
  </si>
  <si>
    <r>
      <t>МО город Норильск</t>
    </r>
    <r>
      <rPr>
        <b/>
        <vertAlign val="superscript"/>
        <sz val="13"/>
        <rFont val="Times New Roman"/>
        <family val="1"/>
        <charset val="204"/>
      </rPr>
      <t>5)</t>
    </r>
  </si>
  <si>
    <r>
      <t>31 762</t>
    </r>
    <r>
      <rPr>
        <vertAlign val="superscript"/>
        <sz val="13"/>
        <rFont val="Times New Roman Cyr"/>
        <charset val="204"/>
      </rPr>
      <t>3)</t>
    </r>
  </si>
  <si>
    <r>
      <t>307</t>
    </r>
    <r>
      <rPr>
        <vertAlign val="superscript"/>
        <sz val="13"/>
        <rFont val="Times New Roman Cyr"/>
        <charset val="204"/>
      </rPr>
      <t>4)</t>
    </r>
  </si>
  <si>
    <r>
      <t>362</t>
    </r>
    <r>
      <rPr>
        <vertAlign val="superscript"/>
        <sz val="13"/>
        <rFont val="Times New Roman Cyr"/>
        <charset val="204"/>
      </rPr>
      <t>4)</t>
    </r>
  </si>
  <si>
    <t>РФ</t>
  </si>
  <si>
    <t>Сеть учреждений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</si>
  <si>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</si>
  <si>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</si>
  <si>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</si>
  <si>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</si>
  <si>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</si>
  <si>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</si>
  <si>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</si>
  <si>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</si>
  <si>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</si>
  <si>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>1.1. Учреждения дошкольного образования, всего:¹</t>
  </si>
  <si>
    <t xml:space="preserve"> - списочная численность детей, посещающих УДО</t>
  </si>
  <si>
    <t>из аналитической записки к итогам за 1 полугодие 2018г</t>
  </si>
  <si>
    <t xml:space="preserve"> - численность детей, стоящих на очереди по устройству в ДУ/ в том числе старше 3-х лет</t>
  </si>
  <si>
    <t>5 315 / 0</t>
  </si>
  <si>
    <t>5 074 / 29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</si>
  <si>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</si>
  <si>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</si>
  <si>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</si>
  <si>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</si>
  <si>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</si>
  <si>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</si>
  <si>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</si>
  <si>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</si>
  <si>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</si>
  <si>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</si>
  <si>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</si>
  <si>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</si>
  <si>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</si>
  <si>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КГКОУ «Норильский детский дом»</t>
  </si>
  <si>
    <t xml:space="preserve"> - численность детей, находящихся в учреждении</t>
  </si>
  <si>
    <t>1.6. Среднее профессиональное образование:, всего: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</si>
  <si>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</si>
  <si>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</si>
  <si>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</si>
  <si>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</si>
  <si>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Политехнический колледж ГОУВПО «Норильский индустриальный институт»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</si>
  <si>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</si>
  <si>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</si>
  <si>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 xml:space="preserve"> - НОЧУ ВО «Московский финансово-промышленный университет «Синергия», филиал</t>
  </si>
  <si>
    <t xml:space="preserve"> - ГАОУ ВО «Ленинградский государственный университет им. А.С. Пушкина», заполярный филиал</t>
  </si>
  <si>
    <t>34-17-62</t>
  </si>
  <si>
    <r>
      <t xml:space="preserve"> - АНО «Учебный центр в городе Норильске» (является представителем ФГАОУ ВО «Тюменский государственный университет» и БПОУ ОО «Омский авиационный колледж имени Н.Е.Жуковского»)</t>
    </r>
    <r>
      <rPr>
        <vertAlign val="superscript"/>
        <sz val="13"/>
        <color rgb="FF00B050"/>
        <rFont val="Times New Roman"/>
        <family val="1"/>
        <charset val="204"/>
      </rPr>
      <t xml:space="preserve">2 </t>
    </r>
  </si>
  <si>
    <t>22-90-90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</si>
  <si>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</si>
  <si>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</si>
  <si>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</si>
  <si>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</si>
  <si>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1.1. Больницы, всего:</t>
  </si>
  <si>
    <t xml:space="preserve"> - КГБУЗ «Норильская межрайонная больница №1»  (ж/о Оганер) </t>
  </si>
  <si>
    <r>
      <t xml:space="preserve"> - КГБУЗ «Норильская городская больница №3» (п. Снежногорск)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</si>
  <si>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t>0</t>
  </si>
  <si>
    <t>1.2. Специализированные медицинские учреждения, всего:</t>
  </si>
  <si>
    <r>
      <t xml:space="preserve"> - КГБУЗ «Норильский межрайонный родильный дом» (Центральный р-н)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</si>
  <si>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</si>
  <si>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</si>
  <si>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 xml:space="preserve">1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</si>
  <si>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</si>
  <si>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</si>
  <si>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</si>
  <si>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</si>
  <si>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</si>
  <si>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</si>
  <si>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</si>
  <si>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</si>
  <si>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</si>
  <si>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</si>
  <si>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</si>
  <si>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</si>
  <si>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</si>
  <si>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</si>
  <si>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r>
      <t>1.2. Культурно-досуговые центры, всего:</t>
    </r>
    <r>
      <rPr>
        <b/>
        <sz val="13"/>
        <rFont val="Calibri"/>
        <family val="2"/>
        <charset val="204"/>
      </rPr>
      <t>⁴</t>
    </r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</si>
  <si>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</si>
  <si>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</si>
  <si>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</si>
  <si>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</si>
  <si>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>1 821 / 52 535</t>
  </si>
  <si>
    <t>1 743/ 37 192</t>
  </si>
  <si>
    <t>минус родина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</si>
  <si>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</si>
  <si>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>1.3. Театры (Краевой бюджет):,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</si>
  <si>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</si>
  <si>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</si>
  <si>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</si>
  <si>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</si>
  <si>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</si>
  <si>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</si>
  <si>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</si>
  <si>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</si>
  <si>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</si>
  <si>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</si>
  <si>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</si>
  <si>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«Музейно-выставочный комплекс "Музей Норильска" / в том числе филиал в районе Талнах</t>
  </si>
  <si>
    <t>1/1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</si>
  <si>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</si>
  <si>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</si>
  <si>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</si>
  <si>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</si>
  <si>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</si>
  <si>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</si>
  <si>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</si>
  <si>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</si>
  <si>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</si>
  <si>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</si>
  <si>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дворец спорта («Арктика», «Ледовый д/с «Кайеркан»)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</si>
  <si>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</si>
  <si>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</si>
  <si>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1.2. Детские спортивные школы, всего: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</si>
  <si>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</si>
  <si>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</si>
  <si>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</si>
  <si>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</si>
  <si>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</si>
  <si>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</si>
  <si>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</si>
  <si>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с аналитической запиской к итогам за 1 полугодие 2018г сходится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</si>
  <si>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</si>
  <si>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</si>
  <si>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</si>
  <si>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</si>
  <si>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</si>
  <si>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</si>
  <si>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</si>
  <si>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</si>
  <si>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</si>
  <si>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</si>
  <si>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</si>
  <si>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</si>
  <si>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</si>
  <si>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</si>
  <si>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</si>
  <si>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</si>
  <si>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</si>
  <si>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МБДОУ «Детский сад №49 «Белочка» присоединено к МАДОУ «Детский сад №5 «Норильчонок»
     МБДОУ «Детский сад №50 «Огонек» присоединено к МАДОУ «Детский сад №2 «Умка»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</si>
  <si>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</si>
  <si>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</si>
  <si>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МБУК «Дом культуры «Энергия» присоединено к МБУК «Городской центр культуры» </t>
    </r>
  </si>
  <si>
    <t>Муниципальные учреждения (по типам)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</si>
  <si>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</si>
  <si>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</si>
  <si>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</si>
  <si>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</si>
  <si>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</si>
  <si>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</si>
  <si>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</si>
  <si>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</si>
  <si>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</si>
  <si>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</si>
  <si>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</si>
  <si>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</si>
  <si>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</si>
  <si>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</si>
  <si>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</si>
  <si>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</si>
  <si>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</si>
  <si>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</si>
  <si>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</si>
  <si>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</si>
  <si>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</si>
  <si>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</si>
  <si>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краевое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</si>
  <si>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</si>
  <si>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</si>
  <si>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
6. Реорганизовано МБОУ «Центр образования №1» путем присоединения к МБОУ «СОШ №8»
7. Реорганизовано МБОУ «Центр образования №2» путем присоединения к МБОУ «СОШ №27»
8. Реорганизовано МБОУ «Центр образования №3» путем присоединения к МБОУ «СОШ №32»</t>
  </si>
  <si>
    <t>В 2018 году произошла  реорганизация учреждений: 
- МАДОУ «Детский сад №2 «Умка» в форме присоединения к нему МБДОУ «Детский сад №50 «Огонек» (январь 2018 года)
- МАДОУ «Детский сад №5 «Норильчонок» в форме присоединения к нему МБДОУ «Детский сад №49 «Белочка» (январь 2018 года)
- МБУК «Городской центр культуры» в форме присоединения к нему МБУК «Дом культуры «Энергия» (февраль 2018 года)</t>
  </si>
  <si>
    <t>4) По МО г. Дудинка по состоянию на 01.04.2018 г.</t>
  </si>
  <si>
    <t>2) Расчетное значение на основании статистической информации</t>
  </si>
  <si>
    <t xml:space="preserve">Сельское, лесное хозяйство, охота, рыболовство и рыбоводство </t>
  </si>
  <si>
    <t>1.3.1</t>
  </si>
  <si>
    <t>1.17</t>
  </si>
  <si>
    <r>
      <t>Тарифы для населения на жилищно-коммунальное хозяйство</t>
    </r>
    <r>
      <rPr>
        <b/>
        <vertAlign val="superscript"/>
        <sz val="13"/>
        <rFont val="Calibri"/>
        <family val="2"/>
        <charset val="204"/>
      </rPr>
      <t>2)</t>
    </r>
  </si>
  <si>
    <t>Детское дошкольное учреждение:</t>
  </si>
  <si>
    <t>3) По данным МО г. Дудинка</t>
  </si>
  <si>
    <t>Красноярск</t>
  </si>
  <si>
    <r>
      <t>Средние цены в городах РФ и МО г. Норильск на 01.07.2018 г.</t>
    </r>
    <r>
      <rPr>
        <b/>
        <vertAlign val="superscript"/>
        <sz val="14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</si>
</sst>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  <numFmt numFmtId="173" formatCode="[$-F800]dddd\,\ mmmm\ dd\,\ yyyy"/>
    <numFmt numFmtId="174" formatCode="0.00000"/>
  </numFmts>
  <fonts count="16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vertAlign val="superscript"/>
      <sz val="13"/>
      <name val="Calibri"/>
      <family val="2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vertAlign val="superscript"/>
      <sz val="13"/>
      <color rgb="FF00B050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33">
    <xf numFmtId="0" fontId="0" fillId="0" borderId="0"/>
    <xf numFmtId="164" fontId="41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0" fillId="0" borderId="0"/>
    <xf numFmtId="0" fontId="41" fillId="0" borderId="0"/>
    <xf numFmtId="9" fontId="41" fillId="0" borderId="0" applyFont="0" applyFill="0" applyBorder="0" applyAlignment="0" applyProtection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5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3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110" fillId="28" borderId="80" applyNumberFormat="0" applyAlignment="0" applyProtection="0"/>
    <xf numFmtId="0" fontId="109" fillId="29" borderId="81" applyNumberFormat="0" applyAlignment="0" applyProtection="0"/>
    <xf numFmtId="0" fontId="108" fillId="29" borderId="80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107" fillId="0" borderId="78" applyNumberFormat="0" applyFill="0" applyAlignment="0" applyProtection="0"/>
    <xf numFmtId="0" fontId="106" fillId="0" borderId="86" applyNumberFormat="0" applyFill="0" applyAlignment="0" applyProtection="0"/>
    <xf numFmtId="0" fontId="105" fillId="0" borderId="79" applyNumberFormat="0" applyFill="0" applyAlignment="0" applyProtection="0"/>
    <xf numFmtId="0" fontId="105" fillId="0" borderId="0" applyNumberFormat="0" applyFill="0" applyBorder="0" applyAlignment="0" applyProtection="0"/>
    <xf numFmtId="0" fontId="96" fillId="0" borderId="85" applyNumberFormat="0" applyFill="0" applyAlignment="0" applyProtection="0"/>
    <xf numFmtId="0" fontId="97" fillId="30" borderId="83" applyNumberFormat="0" applyAlignment="0" applyProtection="0"/>
    <xf numFmtId="0" fontId="104" fillId="0" borderId="0" applyNumberFormat="0" applyFill="0" applyBorder="0" applyAlignment="0" applyProtection="0"/>
    <xf numFmtId="0" fontId="103" fillId="31" borderId="0" applyNumberFormat="0" applyBorder="0" applyAlignment="0" applyProtection="0"/>
    <xf numFmtId="0" fontId="102" fillId="32" borderId="0" applyNumberFormat="0" applyBorder="0" applyAlignment="0" applyProtection="0"/>
    <xf numFmtId="0" fontId="101" fillId="0" borderId="0" applyNumberFormat="0" applyFill="0" applyBorder="0" applyAlignment="0" applyProtection="0"/>
    <xf numFmtId="0" fontId="41" fillId="33" borderId="84" applyNumberFormat="0" applyFont="0" applyAlignment="0" applyProtection="0"/>
    <xf numFmtId="9" fontId="41" fillId="0" borderId="0" applyFont="0" applyFill="0" applyBorder="0" applyAlignment="0" applyProtection="0"/>
    <xf numFmtId="0" fontId="100" fillId="0" borderId="82" applyNumberFormat="0" applyFill="0" applyAlignment="0" applyProtection="0"/>
    <xf numFmtId="0" fontId="98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99" fillId="34" borderId="0" applyNumberFormat="0" applyBorder="0" applyAlignment="0" applyProtection="0"/>
    <xf numFmtId="0" fontId="41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7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1" fillId="0" borderId="0"/>
    <xf numFmtId="0" fontId="41" fillId="0" borderId="0"/>
    <xf numFmtId="4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6" fillId="0" borderId="0"/>
    <xf numFmtId="0" fontId="41" fillId="0" borderId="0"/>
    <xf numFmtId="0" fontId="41" fillId="0" borderId="0"/>
    <xf numFmtId="0" fontId="136" fillId="0" borderId="0"/>
    <xf numFmtId="0" fontId="136" fillId="0" borderId="0"/>
    <xf numFmtId="0" fontId="41" fillId="0" borderId="0"/>
    <xf numFmtId="0" fontId="136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41" fillId="0" borderId="0"/>
    <xf numFmtId="0" fontId="1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6" fillId="0" borderId="0"/>
    <xf numFmtId="0" fontId="136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1" fillId="0" borderId="0"/>
    <xf numFmtId="0" fontId="41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7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1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1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185">
    <xf numFmtId="0" fontId="0" fillId="0" borderId="0" xfId="0"/>
    <xf numFmtId="166" fontId="47" fillId="0" borderId="0" xfId="0" applyNumberFormat="1" applyFont="1" applyFill="1" applyBorder="1" applyAlignment="1">
      <alignment horizontal="center" vertical="center"/>
    </xf>
    <xf numFmtId="166" fontId="47" fillId="0" borderId="0" xfId="0" applyNumberFormat="1" applyFont="1" applyFill="1" applyBorder="1" applyAlignment="1">
      <alignment horizontal="center"/>
    </xf>
    <xf numFmtId="0" fontId="42" fillId="0" borderId="0" xfId="0" applyFont="1" applyFill="1" applyBorder="1"/>
    <xf numFmtId="0" fontId="47" fillId="0" borderId="0" xfId="0" applyFont="1" applyFill="1" applyBorder="1"/>
    <xf numFmtId="0" fontId="47" fillId="0" borderId="0" xfId="0" applyFont="1" applyFill="1"/>
    <xf numFmtId="167" fontId="42" fillId="0" borderId="0" xfId="0" applyNumberFormat="1" applyFont="1" applyFill="1"/>
    <xf numFmtId="0" fontId="50" fillId="0" borderId="0" xfId="0" applyFont="1" applyFill="1"/>
    <xf numFmtId="0" fontId="4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3" fillId="0" borderId="0" xfId="0" applyFont="1" applyFill="1" applyBorder="1" applyAlignment="1">
      <alignment horizontal="center"/>
    </xf>
    <xf numFmtId="0" fontId="66" fillId="0" borderId="0" xfId="0" applyFont="1" applyFill="1" applyBorder="1"/>
    <xf numFmtId="0" fontId="47" fillId="0" borderId="0" xfId="0" applyFont="1" applyFill="1" applyAlignment="1">
      <alignment wrapText="1"/>
    </xf>
    <xf numFmtId="0" fontId="64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wrapText="1"/>
    </xf>
    <xf numFmtId="0" fontId="43" fillId="0" borderId="0" xfId="0" applyFont="1" applyFill="1" applyBorder="1"/>
    <xf numFmtId="0" fontId="65" fillId="0" borderId="0" xfId="0" applyFont="1" applyFill="1" applyBorder="1" applyAlignment="1">
      <alignment vertical="top" wrapText="1"/>
    </xf>
    <xf numFmtId="2" fontId="42" fillId="0" borderId="0" xfId="0" applyNumberFormat="1" applyFont="1" applyFill="1"/>
    <xf numFmtId="1" fontId="42" fillId="0" borderId="0" xfId="0" applyNumberFormat="1" applyFont="1" applyFill="1"/>
    <xf numFmtId="49" fontId="42" fillId="0" borderId="0" xfId="0" applyNumberFormat="1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67" fillId="0" borderId="0" xfId="0" applyFont="1" applyFill="1" applyBorder="1"/>
    <xf numFmtId="3" fontId="42" fillId="0" borderId="0" xfId="0" applyNumberFormat="1" applyFont="1" applyFill="1"/>
    <xf numFmtId="167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/>
    <xf numFmtId="0" fontId="67" fillId="0" borderId="0" xfId="0" applyFont="1" applyFill="1" applyBorder="1" applyAlignment="1">
      <alignment vertical="top" wrapText="1"/>
    </xf>
    <xf numFmtId="0" fontId="68" fillId="0" borderId="0" xfId="0" applyFont="1" applyFill="1" applyBorder="1" applyAlignment="1">
      <alignment vertical="top" wrapText="1"/>
    </xf>
    <xf numFmtId="0" fontId="69" fillId="0" borderId="0" xfId="0" applyFont="1" applyFill="1" applyBorder="1"/>
    <xf numFmtId="0" fontId="70" fillId="0" borderId="0" xfId="0" applyFont="1" applyFill="1" applyBorder="1" applyAlignment="1">
      <alignment horizontal="right"/>
    </xf>
    <xf numFmtId="0" fontId="71" fillId="0" borderId="0" xfId="0" applyFont="1" applyFill="1" applyBorder="1" applyAlignment="1">
      <alignment horizontal="justify"/>
    </xf>
    <xf numFmtId="0" fontId="66" fillId="0" borderId="0" xfId="0" applyFont="1" applyFill="1"/>
    <xf numFmtId="0" fontId="55" fillId="0" borderId="0" xfId="0" applyFont="1" applyFill="1" applyAlignment="1"/>
    <xf numFmtId="0" fontId="54" fillId="0" borderId="0" xfId="0" applyFont="1" applyFill="1" applyBorder="1" applyAlignment="1">
      <alignment horizontal="center"/>
    </xf>
    <xf numFmtId="2" fontId="51" fillId="0" borderId="0" xfId="0" applyNumberFormat="1" applyFont="1" applyFill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Alignment="1"/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/>
    <xf numFmtId="166" fontId="46" fillId="0" borderId="5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/>
    <xf numFmtId="0" fontId="66" fillId="0" borderId="0" xfId="0" applyFont="1" applyFill="1" applyBorder="1"/>
    <xf numFmtId="0" fontId="73" fillId="0" borderId="0" xfId="0" applyFont="1" applyFill="1" applyAlignment="1">
      <alignment horizontal="center"/>
    </xf>
    <xf numFmtId="0" fontId="66" fillId="0" borderId="0" xfId="0" applyFont="1" applyFill="1" applyBorder="1" applyAlignment="1">
      <alignment vertical="center"/>
    </xf>
    <xf numFmtId="1" fontId="88" fillId="0" borderId="0" xfId="0" applyNumberFormat="1" applyFont="1" applyFill="1"/>
    <xf numFmtId="0" fontId="88" fillId="0" borderId="0" xfId="0" applyFont="1" applyFill="1"/>
    <xf numFmtId="4" fontId="88" fillId="0" borderId="0" xfId="0" applyNumberFormat="1" applyFont="1" applyFill="1"/>
    <xf numFmtId="0" fontId="44" fillId="0" borderId="0" xfId="0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42" fillId="0" borderId="0" xfId="0" applyNumberFormat="1" applyFont="1" applyFill="1" applyBorder="1"/>
    <xf numFmtId="0" fontId="42" fillId="0" borderId="0" xfId="0" applyFont="1" applyFill="1"/>
    <xf numFmtId="0" fontId="43" fillId="0" borderId="0" xfId="0" applyFont="1" applyFill="1" applyAlignment="1">
      <alignment horizontal="center"/>
    </xf>
    <xf numFmtId="0" fontId="66" fillId="0" borderId="0" xfId="0" applyFont="1" applyFill="1" applyBorder="1"/>
    <xf numFmtId="0" fontId="66" fillId="0" borderId="0" xfId="0" applyFont="1" applyFill="1" applyBorder="1" applyAlignment="1"/>
    <xf numFmtId="0" fontId="66" fillId="0" borderId="0" xfId="0" applyFont="1" applyFill="1" applyBorder="1" applyAlignment="1">
      <alignment vertical="top"/>
    </xf>
    <xf numFmtId="0" fontId="42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left" vertical="justify" wrapText="1"/>
    </xf>
    <xf numFmtId="0" fontId="56" fillId="0" borderId="0" xfId="0" applyFont="1" applyFill="1" applyBorder="1" applyAlignment="1">
      <alignment horizontal="left" vertical="justify" wrapText="1"/>
    </xf>
    <xf numFmtId="0" fontId="47" fillId="0" borderId="0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wrapText="1"/>
    </xf>
    <xf numFmtId="0" fontId="42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/>
    <xf numFmtId="0" fontId="4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top" wrapText="1"/>
    </xf>
    <xf numFmtId="0" fontId="42" fillId="2" borderId="0" xfId="0" applyFont="1" applyFill="1" applyBorder="1"/>
    <xf numFmtId="0" fontId="64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/>
    <xf numFmtId="167" fontId="43" fillId="0" borderId="0" xfId="0" applyNumberFormat="1" applyFont="1" applyFill="1" applyBorder="1"/>
    <xf numFmtId="166" fontId="47" fillId="2" borderId="2" xfId="0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vertical="center" wrapText="1"/>
    </xf>
    <xf numFmtId="0" fontId="47" fillId="2" borderId="5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/>
    <xf numFmtId="0" fontId="47" fillId="2" borderId="3" xfId="0" applyFont="1" applyFill="1" applyBorder="1" applyAlignment="1">
      <alignment vertical="center"/>
    </xf>
    <xf numFmtId="0" fontId="47" fillId="2" borderId="4" xfId="0" applyFont="1" applyFill="1" applyBorder="1" applyAlignment="1">
      <alignment horizontal="center" vertical="center"/>
    </xf>
    <xf numFmtId="166" fontId="47" fillId="2" borderId="3" xfId="0" applyNumberFormat="1" applyFont="1" applyFill="1" applyBorder="1" applyAlignment="1">
      <alignment horizontal="center" vertical="center"/>
    </xf>
    <xf numFmtId="167" fontId="42" fillId="2" borderId="3" xfId="0" applyNumberFormat="1" applyFont="1" applyFill="1" applyBorder="1"/>
    <xf numFmtId="0" fontId="47" fillId="2" borderId="2" xfId="0" applyFont="1" applyFill="1" applyBorder="1" applyAlignment="1">
      <alignment vertical="center" wrapText="1"/>
    </xf>
    <xf numFmtId="0" fontId="47" fillId="2" borderId="30" xfId="0" applyFont="1" applyFill="1" applyBorder="1" applyAlignment="1">
      <alignment horizontal="center" vertical="center"/>
    </xf>
    <xf numFmtId="167" fontId="42" fillId="2" borderId="2" xfId="0" applyNumberFormat="1" applyFont="1" applyFill="1" applyBorder="1"/>
    <xf numFmtId="167" fontId="88" fillId="0" borderId="0" xfId="0" applyNumberFormat="1" applyFont="1" applyFill="1"/>
    <xf numFmtId="0" fontId="42" fillId="0" borderId="1" xfId="0" applyFont="1" applyFill="1" applyBorder="1" applyAlignment="1">
      <alignment horizontal="center" vertical="center"/>
    </xf>
    <xf numFmtId="0" fontId="113" fillId="0" borderId="0" xfId="0" applyFont="1" applyFill="1" applyBorder="1"/>
    <xf numFmtId="167" fontId="115" fillId="0" borderId="0" xfId="0" applyNumberFormat="1" applyFont="1" applyFill="1"/>
    <xf numFmtId="167" fontId="114" fillId="0" borderId="0" xfId="0" applyNumberFormat="1" applyFont="1" applyFill="1"/>
    <xf numFmtId="3" fontId="57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2" fillId="2" borderId="37" xfId="0" applyFont="1" applyFill="1" applyBorder="1"/>
    <xf numFmtId="167" fontId="42" fillId="2" borderId="38" xfId="0" applyNumberFormat="1" applyFont="1" applyFill="1" applyBorder="1"/>
    <xf numFmtId="167" fontId="42" fillId="2" borderId="39" xfId="0" applyNumberFormat="1" applyFont="1" applyFill="1" applyBorder="1"/>
    <xf numFmtId="167" fontId="42" fillId="0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13" fillId="2" borderId="0" xfId="0" applyFont="1" applyFill="1" applyBorder="1"/>
    <xf numFmtId="0" fontId="43" fillId="0" borderId="6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 vertical="center" wrapText="1"/>
    </xf>
    <xf numFmtId="167" fontId="64" fillId="0" borderId="0" xfId="0" applyNumberFormat="1" applyFont="1" applyFill="1" applyBorder="1" applyAlignment="1">
      <alignment vertical="center"/>
    </xf>
    <xf numFmtId="2" fontId="64" fillId="0" borderId="0" xfId="0" applyNumberFormat="1" applyFont="1" applyFill="1" applyBorder="1" applyAlignment="1">
      <alignment vertical="center"/>
    </xf>
    <xf numFmtId="4" fontId="64" fillId="0" borderId="0" xfId="0" applyNumberFormat="1" applyFont="1" applyFill="1" applyBorder="1" applyAlignment="1">
      <alignment vertical="center"/>
    </xf>
    <xf numFmtId="1" fontId="64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/>
    <xf numFmtId="0" fontId="64" fillId="0" borderId="0" xfId="0" applyFont="1" applyFill="1" applyAlignment="1">
      <alignment horizontal="center"/>
    </xf>
    <xf numFmtId="0" fontId="63" fillId="0" borderId="0" xfId="0" applyFont="1" applyFill="1" applyBorder="1" applyAlignment="1">
      <alignment vertical="top" wrapText="1"/>
    </xf>
    <xf numFmtId="3" fontId="42" fillId="0" borderId="0" xfId="0" applyNumberFormat="1" applyFont="1" applyFill="1" applyAlignment="1">
      <alignment vertical="center"/>
    </xf>
    <xf numFmtId="1" fontId="42" fillId="0" borderId="0" xfId="0" applyNumberFormat="1" applyFont="1" applyFill="1" applyBorder="1"/>
    <xf numFmtId="166" fontId="47" fillId="0" borderId="30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Alignment="1">
      <alignment horizontal="left"/>
    </xf>
    <xf numFmtId="0" fontId="42" fillId="0" borderId="10" xfId="0" applyFont="1" applyFill="1" applyBorder="1" applyAlignment="1">
      <alignment horizontal="center" vertical="center"/>
    </xf>
    <xf numFmtId="166" fontId="47" fillId="0" borderId="9" xfId="0" applyNumberFormat="1" applyFont="1" applyFill="1" applyBorder="1" applyAlignment="1">
      <alignment horizontal="center" vertical="center"/>
    </xf>
    <xf numFmtId="167" fontId="87" fillId="0" borderId="0" xfId="0" applyNumberFormat="1" applyFont="1" applyFill="1"/>
    <xf numFmtId="0" fontId="48" fillId="0" borderId="0" xfId="0" applyFont="1" applyFill="1" applyBorder="1" applyAlignment="1">
      <alignment horizontal="center"/>
    </xf>
    <xf numFmtId="166" fontId="47" fillId="0" borderId="3" xfId="0" applyNumberFormat="1" applyFont="1" applyFill="1" applyBorder="1" applyAlignment="1">
      <alignment horizontal="center" vertical="center"/>
    </xf>
    <xf numFmtId="166" fontId="47" fillId="0" borderId="2" xfId="0" applyNumberFormat="1" applyFont="1" applyFill="1" applyBorder="1" applyAlignment="1">
      <alignment horizontal="center" vertical="center"/>
    </xf>
    <xf numFmtId="0" fontId="42" fillId="0" borderId="58" xfId="0" applyFont="1" applyFill="1" applyBorder="1"/>
    <xf numFmtId="0" fontId="79" fillId="0" borderId="31" xfId="0" applyFont="1" applyFill="1" applyBorder="1" applyAlignment="1">
      <alignment horizontal="center" vertical="center" wrapText="1"/>
    </xf>
    <xf numFmtId="166" fontId="126" fillId="0" borderId="12" xfId="0" applyNumberFormat="1" applyFont="1" applyFill="1" applyBorder="1" applyAlignment="1">
      <alignment horizontal="center" vertical="center" wrapText="1"/>
    </xf>
    <xf numFmtId="166" fontId="126" fillId="0" borderId="13" xfId="0" applyNumberFormat="1" applyFont="1" applyFill="1" applyBorder="1" applyAlignment="1">
      <alignment horizontal="center" vertical="center" wrapText="1"/>
    </xf>
    <xf numFmtId="166" fontId="126" fillId="0" borderId="40" xfId="0" applyNumberFormat="1" applyFont="1" applyFill="1" applyBorder="1" applyAlignment="1">
      <alignment horizontal="center" vertical="center" wrapText="1"/>
    </xf>
    <xf numFmtId="166" fontId="126" fillId="0" borderId="14" xfId="0" applyNumberFormat="1" applyFont="1" applyFill="1" applyBorder="1" applyAlignment="1">
      <alignment horizontal="center" vertical="center" wrapText="1"/>
    </xf>
    <xf numFmtId="166" fontId="126" fillId="0" borderId="16" xfId="0" applyNumberFormat="1" applyFont="1" applyFill="1" applyBorder="1" applyAlignment="1">
      <alignment horizontal="center" vertical="center" wrapText="1"/>
    </xf>
    <xf numFmtId="166" fontId="126" fillId="0" borderId="42" xfId="0" applyNumberFormat="1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166" fontId="126" fillId="0" borderId="23" xfId="0" applyNumberFormat="1" applyFont="1" applyFill="1" applyBorder="1" applyAlignment="1">
      <alignment horizontal="center" vertical="center" wrapText="1"/>
    </xf>
    <xf numFmtId="166" fontId="126" fillId="0" borderId="48" xfId="0" applyNumberFormat="1" applyFont="1" applyFill="1" applyBorder="1" applyAlignment="1">
      <alignment horizontal="center" vertical="center" wrapText="1"/>
    </xf>
    <xf numFmtId="166" fontId="126" fillId="0" borderId="15" xfId="0" applyNumberFormat="1" applyFont="1" applyFill="1" applyBorder="1" applyAlignment="1">
      <alignment horizontal="center" vertical="center" wrapText="1"/>
    </xf>
    <xf numFmtId="166" fontId="126" fillId="0" borderId="22" xfId="0" applyNumberFormat="1" applyFont="1" applyFill="1" applyBorder="1" applyAlignment="1">
      <alignment horizontal="center" vertical="center" wrapText="1"/>
    </xf>
    <xf numFmtId="166" fontId="126" fillId="0" borderId="21" xfId="0" applyNumberFormat="1" applyFont="1" applyFill="1" applyBorder="1" applyAlignment="1">
      <alignment horizontal="center" vertical="center" wrapText="1"/>
    </xf>
    <xf numFmtId="166" fontId="126" fillId="0" borderId="47" xfId="0" applyNumberFormat="1" applyFont="1" applyFill="1" applyBorder="1" applyAlignment="1">
      <alignment horizontal="center" vertical="center" wrapText="1"/>
    </xf>
    <xf numFmtId="166" fontId="126" fillId="0" borderId="66" xfId="0" applyNumberFormat="1" applyFont="1" applyFill="1" applyBorder="1" applyAlignment="1">
      <alignment horizontal="center" vertical="center" wrapText="1"/>
    </xf>
    <xf numFmtId="166" fontId="79" fillId="0" borderId="26" xfId="0" applyNumberFormat="1" applyFont="1" applyFill="1" applyBorder="1" applyAlignment="1">
      <alignment horizontal="center" vertical="center" wrapText="1"/>
    </xf>
    <xf numFmtId="166" fontId="79" fillId="0" borderId="31" xfId="0" applyNumberFormat="1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Alignment="1"/>
    <xf numFmtId="0" fontId="53" fillId="0" borderId="0" xfId="0" applyFont="1" applyFill="1" applyAlignment="1"/>
    <xf numFmtId="0" fontId="75" fillId="0" borderId="0" xfId="0" applyFont="1" applyFill="1"/>
    <xf numFmtId="0" fontId="46" fillId="0" borderId="0" xfId="0" applyFont="1" applyFill="1" applyBorder="1"/>
    <xf numFmtId="167" fontId="42" fillId="0" borderId="0" xfId="0" applyNumberFormat="1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166" fontId="43" fillId="0" borderId="7" xfId="0" applyNumberFormat="1" applyFont="1" applyFill="1" applyBorder="1" applyAlignment="1">
      <alignment horizontal="center" vertical="center"/>
    </xf>
    <xf numFmtId="0" fontId="43" fillId="0" borderId="8" xfId="0" applyFont="1" applyFill="1" applyBorder="1"/>
    <xf numFmtId="166" fontId="43" fillId="0" borderId="0" xfId="0" applyNumberFormat="1" applyFont="1" applyFill="1" applyBorder="1"/>
    <xf numFmtId="0" fontId="81" fillId="0" borderId="0" xfId="10" applyFont="1" applyFill="1"/>
    <xf numFmtId="0" fontId="81" fillId="0" borderId="0" xfId="7" applyFont="1" applyFill="1"/>
    <xf numFmtId="167" fontId="81" fillId="0" borderId="0" xfId="10" applyNumberFormat="1" applyFont="1" applyFill="1" applyBorder="1"/>
    <xf numFmtId="0" fontId="64" fillId="0" borderId="0" xfId="0" applyFont="1" applyFill="1" applyAlignment="1">
      <alignment horizontal="left"/>
    </xf>
    <xf numFmtId="0" fontId="81" fillId="0" borderId="0" xfId="11" applyFont="1" applyFill="1"/>
    <xf numFmtId="0" fontId="81" fillId="0" borderId="0" xfId="12" applyFont="1" applyFill="1"/>
    <xf numFmtId="0" fontId="81" fillId="0" borderId="0" xfId="13" applyFont="1" applyFill="1"/>
    <xf numFmtId="0" fontId="64" fillId="0" borderId="0" xfId="0" applyFont="1" applyFill="1" applyBorder="1" applyAlignment="1">
      <alignment horizontal="left" wrapText="1"/>
    </xf>
    <xf numFmtId="0" fontId="84" fillId="0" borderId="0" xfId="3" applyFont="1" applyFill="1" applyBorder="1" applyAlignment="1">
      <alignment horizontal="right" wrapText="1"/>
    </xf>
    <xf numFmtId="0" fontId="82" fillId="0" borderId="0" xfId="2" applyFont="1" applyFill="1" applyBorder="1" applyAlignment="1">
      <alignment horizontal="right" wrapText="1"/>
    </xf>
    <xf numFmtId="0" fontId="80" fillId="0" borderId="0" xfId="14" applyFill="1"/>
    <xf numFmtId="0" fontId="80" fillId="0" borderId="0" xfId="15" applyFill="1"/>
    <xf numFmtId="167" fontId="86" fillId="0" borderId="0" xfId="17" applyNumberFormat="1" applyFont="1" applyFill="1" applyBorder="1" applyAlignment="1">
      <alignment horizontal="center" wrapText="1"/>
    </xf>
    <xf numFmtId="0" fontId="84" fillId="0" borderId="0" xfId="4" applyFont="1" applyFill="1" applyBorder="1" applyAlignment="1">
      <alignment horizontal="right" wrapText="1"/>
    </xf>
    <xf numFmtId="0" fontId="81" fillId="0" borderId="0" xfId="16" applyFont="1" applyFill="1"/>
    <xf numFmtId="0" fontId="81" fillId="0" borderId="0" xfId="8" applyFont="1" applyFill="1"/>
    <xf numFmtId="0" fontId="64" fillId="0" borderId="0" xfId="17" applyFont="1" applyFill="1" applyBorder="1" applyAlignment="1">
      <alignment horizontal="left" wrapText="1"/>
    </xf>
    <xf numFmtId="0" fontId="81" fillId="0" borderId="0" xfId="9" applyFont="1" applyFill="1"/>
    <xf numFmtId="167" fontId="64" fillId="0" borderId="0" xfId="0" applyNumberFormat="1" applyFont="1" applyFill="1" applyBorder="1" applyAlignment="1">
      <alignment horizontal="center" vertical="center" wrapText="1"/>
    </xf>
    <xf numFmtId="0" fontId="85" fillId="0" borderId="0" xfId="5" applyFont="1" applyFill="1" applyBorder="1" applyAlignment="1">
      <alignment horizontal="right" wrapText="1"/>
    </xf>
    <xf numFmtId="0" fontId="83" fillId="0" borderId="0" xfId="8" applyFont="1" applyFill="1"/>
    <xf numFmtId="0" fontId="44" fillId="0" borderId="0" xfId="0" applyFont="1" applyFill="1" applyBorder="1"/>
    <xf numFmtId="0" fontId="83" fillId="0" borderId="0" xfId="10" applyFont="1" applyFill="1"/>
    <xf numFmtId="0" fontId="83" fillId="0" borderId="0" xfId="9" applyFont="1" applyFill="1"/>
    <xf numFmtId="0" fontId="44" fillId="0" borderId="0" xfId="0" applyFont="1" applyFill="1"/>
    <xf numFmtId="0" fontId="45" fillId="0" borderId="0" xfId="0" applyFont="1" applyFill="1" applyBorder="1" applyAlignment="1">
      <alignment vertical="center"/>
    </xf>
    <xf numFmtId="2" fontId="62" fillId="0" borderId="0" xfId="0" applyNumberFormat="1" applyFont="1" applyFill="1" applyBorder="1" applyAlignment="1">
      <alignment vertical="center"/>
    </xf>
    <xf numFmtId="0" fontId="42" fillId="2" borderId="0" xfId="0" applyFont="1" applyFill="1"/>
    <xf numFmtId="0" fontId="79" fillId="0" borderId="56" xfId="0" applyFont="1" applyFill="1" applyBorder="1" applyAlignment="1">
      <alignment horizontal="center" vertical="center" wrapText="1"/>
    </xf>
    <xf numFmtId="0" fontId="79" fillId="0" borderId="35" xfId="0" applyFont="1" applyFill="1" applyBorder="1" applyAlignment="1">
      <alignment horizontal="center" vertical="center" wrapText="1"/>
    </xf>
    <xf numFmtId="0" fontId="79" fillId="0" borderId="5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top" wrapText="1"/>
    </xf>
    <xf numFmtId="166" fontId="47" fillId="2" borderId="5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/>
    <xf numFmtId="0" fontId="42" fillId="0" borderId="0" xfId="0" applyFont="1" applyFill="1" applyBorder="1" applyAlignment="1">
      <alignment horizontal="center" vertical="center"/>
    </xf>
    <xf numFmtId="3" fontId="47" fillId="2" borderId="0" xfId="0" applyNumberFormat="1" applyFont="1" applyFill="1" applyBorder="1" applyAlignment="1">
      <alignment horizontal="center" vertical="center"/>
    </xf>
    <xf numFmtId="2" fontId="46" fillId="2" borderId="49" xfId="0" applyNumberFormat="1" applyFont="1" applyFill="1" applyBorder="1" applyAlignment="1">
      <alignment horizontal="center" vertical="top"/>
    </xf>
    <xf numFmtId="49" fontId="46" fillId="2" borderId="49" xfId="0" applyNumberFormat="1" applyFont="1" applyFill="1" applyBorder="1" applyAlignment="1">
      <alignment horizontal="center" vertical="center" wrapText="1"/>
    </xf>
    <xf numFmtId="3" fontId="46" fillId="2" borderId="10" xfId="0" applyNumberFormat="1" applyFont="1" applyFill="1" applyBorder="1" applyAlignment="1">
      <alignment horizontal="center" vertical="center"/>
    </xf>
    <xf numFmtId="3" fontId="57" fillId="2" borderId="0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/>
    </xf>
    <xf numFmtId="49" fontId="47" fillId="0" borderId="3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wrapText="1"/>
    </xf>
    <xf numFmtId="0" fontId="58" fillId="0" borderId="59" xfId="0" applyFont="1" applyFill="1" applyBorder="1" applyAlignment="1">
      <alignment horizontal="center" wrapText="1"/>
    </xf>
    <xf numFmtId="0" fontId="58" fillId="0" borderId="57" xfId="0" applyFont="1" applyFill="1" applyBorder="1" applyAlignment="1">
      <alignment horizontal="center" wrapText="1"/>
    </xf>
    <xf numFmtId="167" fontId="58" fillId="0" borderId="59" xfId="0" applyNumberFormat="1" applyFont="1" applyFill="1" applyBorder="1" applyAlignment="1">
      <alignment horizontal="center" wrapText="1"/>
    </xf>
    <xf numFmtId="167" fontId="58" fillId="0" borderId="57" xfId="0" applyNumberFormat="1" applyFont="1" applyFill="1" applyBorder="1" applyAlignment="1">
      <alignment horizontal="center" wrapText="1"/>
    </xf>
    <xf numFmtId="0" fontId="58" fillId="0" borderId="17" xfId="0" applyFont="1" applyFill="1" applyBorder="1" applyAlignment="1">
      <alignment horizontal="center" wrapText="1"/>
    </xf>
    <xf numFmtId="0" fontId="58" fillId="0" borderId="58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wrapText="1"/>
    </xf>
    <xf numFmtId="167" fontId="58" fillId="0" borderId="58" xfId="0" applyNumberFormat="1" applyFont="1" applyFill="1" applyBorder="1" applyAlignment="1">
      <alignment horizontal="center" wrapText="1"/>
    </xf>
    <xf numFmtId="167" fontId="58" fillId="0" borderId="18" xfId="0" applyNumberFormat="1" applyFont="1" applyFill="1" applyBorder="1" applyAlignment="1">
      <alignment horizontal="center" wrapText="1"/>
    </xf>
    <xf numFmtId="2" fontId="58" fillId="0" borderId="18" xfId="0" applyNumberFormat="1" applyFont="1" applyFill="1" applyBorder="1" applyAlignment="1">
      <alignment horizontal="center" wrapText="1"/>
    </xf>
    <xf numFmtId="0" fontId="58" fillId="0" borderId="35" xfId="0" applyFont="1" applyFill="1" applyBorder="1" applyAlignment="1">
      <alignment horizontal="center" vertical="top" wrapText="1"/>
    </xf>
    <xf numFmtId="0" fontId="58" fillId="0" borderId="45" xfId="0" applyFont="1" applyFill="1" applyBorder="1" applyAlignment="1">
      <alignment horizontal="center" wrapText="1"/>
    </xf>
    <xf numFmtId="167" fontId="58" fillId="0" borderId="61" xfId="0" applyNumberFormat="1" applyFont="1" applyFill="1" applyBorder="1" applyAlignment="1">
      <alignment horizontal="center" wrapText="1"/>
    </xf>
    <xf numFmtId="2" fontId="58" fillId="0" borderId="36" xfId="0" applyNumberFormat="1" applyFont="1" applyFill="1" applyBorder="1" applyAlignment="1">
      <alignment horizontal="center" wrapText="1"/>
    </xf>
    <xf numFmtId="167" fontId="58" fillId="0" borderId="36" xfId="0" applyNumberFormat="1" applyFont="1" applyFill="1" applyBorder="1" applyAlignment="1">
      <alignment horizontal="center" wrapText="1"/>
    </xf>
    <xf numFmtId="49" fontId="58" fillId="0" borderId="12" xfId="0" applyNumberFormat="1" applyFont="1" applyFill="1" applyBorder="1" applyAlignment="1">
      <alignment horizontal="center" vertical="top" wrapText="1"/>
    </xf>
    <xf numFmtId="2" fontId="58" fillId="0" borderId="57" xfId="0" applyNumberFormat="1" applyFont="1" applyFill="1" applyBorder="1" applyAlignment="1">
      <alignment horizontal="center" wrapText="1"/>
    </xf>
    <xf numFmtId="167" fontId="58" fillId="0" borderId="11" xfId="0" applyNumberFormat="1" applyFont="1" applyFill="1" applyBorder="1" applyAlignment="1">
      <alignment horizontal="center" wrapText="1"/>
    </xf>
    <xf numFmtId="49" fontId="58" fillId="0" borderId="23" xfId="0" applyNumberFormat="1" applyFont="1" applyFill="1" applyBorder="1" applyAlignment="1">
      <alignment horizontal="center" vertical="top" wrapText="1"/>
    </xf>
    <xf numFmtId="167" fontId="58" fillId="0" borderId="45" xfId="0" applyNumberFormat="1" applyFont="1" applyFill="1" applyBorder="1" applyAlignment="1">
      <alignment horizontal="center" wrapText="1"/>
    </xf>
    <xf numFmtId="0" fontId="58" fillId="0" borderId="2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167" fontId="58" fillId="0" borderId="17" xfId="0" applyNumberFormat="1" applyFont="1" applyFill="1" applyBorder="1" applyAlignment="1">
      <alignment horizontal="center" wrapText="1"/>
    </xf>
    <xf numFmtId="49" fontId="58" fillId="0" borderId="56" xfId="0" applyNumberFormat="1" applyFont="1" applyFill="1" applyBorder="1" applyAlignment="1">
      <alignment horizontal="center" vertical="top" wrapText="1"/>
    </xf>
    <xf numFmtId="167" fontId="58" fillId="0" borderId="60" xfId="0" applyNumberFormat="1" applyFont="1" applyFill="1" applyBorder="1" applyAlignment="1">
      <alignment horizontal="center" wrapText="1"/>
    </xf>
    <xf numFmtId="167" fontId="58" fillId="0" borderId="52" xfId="0" applyNumberFormat="1" applyFont="1" applyFill="1" applyBorder="1" applyAlignment="1">
      <alignment horizontal="center" wrapText="1"/>
    </xf>
    <xf numFmtId="2" fontId="58" fillId="0" borderId="11" xfId="0" applyNumberFormat="1" applyFont="1" applyFill="1" applyBorder="1" applyAlignment="1">
      <alignment horizontal="center" wrapText="1"/>
    </xf>
    <xf numFmtId="49" fontId="58" fillId="0" borderId="28" xfId="0" applyNumberFormat="1" applyFont="1" applyFill="1" applyBorder="1" applyAlignment="1">
      <alignment horizontal="center" vertical="top" wrapText="1"/>
    </xf>
    <xf numFmtId="167" fontId="58" fillId="0" borderId="19" xfId="0" applyNumberFormat="1" applyFont="1" applyFill="1" applyBorder="1" applyAlignment="1">
      <alignment horizontal="center" wrapText="1"/>
    </xf>
    <xf numFmtId="167" fontId="58" fillId="0" borderId="20" xfId="0" applyNumberFormat="1" applyFont="1" applyFill="1" applyBorder="1" applyAlignment="1">
      <alignment horizontal="center" wrapText="1"/>
    </xf>
    <xf numFmtId="49" fontId="58" fillId="0" borderId="35" xfId="0" applyNumberFormat="1" applyFont="1" applyFill="1" applyBorder="1" applyAlignment="1">
      <alignment horizontal="center" vertical="top" wrapText="1"/>
    </xf>
    <xf numFmtId="167" fontId="58" fillId="0" borderId="62" xfId="0" applyNumberFormat="1" applyFont="1" applyFill="1" applyBorder="1" applyAlignment="1">
      <alignment horizontal="center" wrapText="1"/>
    </xf>
    <xf numFmtId="2" fontId="58" fillId="0" borderId="61" xfId="0" applyNumberFormat="1" applyFont="1" applyFill="1" applyBorder="1" applyAlignment="1">
      <alignment horizontal="center" wrapText="1"/>
    </xf>
    <xf numFmtId="167" fontId="58" fillId="0" borderId="25" xfId="0" applyNumberFormat="1" applyFont="1" applyFill="1" applyBorder="1" applyAlignment="1">
      <alignment horizontal="center" wrapText="1"/>
    </xf>
    <xf numFmtId="2" fontId="58" fillId="0" borderId="45" xfId="0" applyNumberFormat="1" applyFont="1" applyFill="1" applyBorder="1" applyAlignment="1">
      <alignment horizontal="center" wrapText="1"/>
    </xf>
    <xf numFmtId="2" fontId="58" fillId="0" borderId="58" xfId="0" applyNumberFormat="1" applyFont="1" applyFill="1" applyBorder="1" applyAlignment="1">
      <alignment horizontal="center" wrapText="1"/>
    </xf>
    <xf numFmtId="2" fontId="58" fillId="0" borderId="17" xfId="0" applyNumberFormat="1" applyFont="1" applyFill="1" applyBorder="1" applyAlignment="1">
      <alignment horizontal="center" wrapText="1"/>
    </xf>
    <xf numFmtId="49" fontId="58" fillId="0" borderId="14" xfId="0" applyNumberFormat="1" applyFont="1" applyFill="1" applyBorder="1" applyAlignment="1">
      <alignment horizontal="center" vertical="top" wrapText="1"/>
    </xf>
    <xf numFmtId="49" fontId="58" fillId="0" borderId="66" xfId="0" applyNumberFormat="1" applyFont="1" applyFill="1" applyBorder="1" applyAlignment="1">
      <alignment horizontal="center" vertical="top" wrapText="1"/>
    </xf>
    <xf numFmtId="167" fontId="58" fillId="0" borderId="43" xfId="0" applyNumberFormat="1" applyFont="1" applyFill="1" applyBorder="1" applyAlignment="1">
      <alignment horizontal="center" wrapText="1"/>
    </xf>
    <xf numFmtId="167" fontId="58" fillId="0" borderId="64" xfId="0" applyNumberFormat="1" applyFont="1" applyFill="1" applyBorder="1" applyAlignment="1">
      <alignment horizontal="center" wrapText="1"/>
    </xf>
    <xf numFmtId="167" fontId="58" fillId="0" borderId="67" xfId="0" applyNumberFormat="1" applyFont="1" applyFill="1" applyBorder="1" applyAlignment="1">
      <alignment horizontal="center" wrapText="1"/>
    </xf>
    <xf numFmtId="167" fontId="58" fillId="0" borderId="68" xfId="0" applyNumberFormat="1" applyFont="1" applyFill="1" applyBorder="1" applyAlignment="1">
      <alignment horizontal="center" wrapText="1"/>
    </xf>
    <xf numFmtId="167" fontId="58" fillId="0" borderId="11" xfId="0" applyNumberFormat="1" applyFont="1" applyFill="1" applyBorder="1" applyAlignment="1">
      <alignment horizontal="center" vertical="center" wrapText="1"/>
    </xf>
    <xf numFmtId="167" fontId="58" fillId="0" borderId="59" xfId="0" applyNumberFormat="1" applyFont="1" applyFill="1" applyBorder="1" applyAlignment="1">
      <alignment horizontal="center" vertical="center" wrapText="1"/>
    </xf>
    <xf numFmtId="167" fontId="58" fillId="0" borderId="57" xfId="0" applyNumberFormat="1" applyFont="1" applyFill="1" applyBorder="1" applyAlignment="1">
      <alignment horizontal="center" vertical="center" wrapText="1"/>
    </xf>
    <xf numFmtId="167" fontId="58" fillId="0" borderId="60" xfId="0" applyNumberFormat="1" applyFont="1" applyFill="1" applyBorder="1" applyAlignment="1">
      <alignment horizontal="center" vertical="center" wrapText="1"/>
    </xf>
    <xf numFmtId="167" fontId="58" fillId="0" borderId="52" xfId="0" applyNumberFormat="1" applyFont="1" applyFill="1" applyBorder="1" applyAlignment="1">
      <alignment horizontal="center" vertical="center" wrapText="1"/>
    </xf>
    <xf numFmtId="167" fontId="58" fillId="0" borderId="18" xfId="0" applyNumberFormat="1" applyFont="1" applyFill="1" applyBorder="1" applyAlignment="1">
      <alignment horizontal="center" vertical="center" wrapText="1"/>
    </xf>
    <xf numFmtId="167" fontId="58" fillId="0" borderId="20" xfId="0" applyNumberFormat="1" applyFont="1" applyFill="1" applyBorder="1" applyAlignment="1">
      <alignment horizontal="center" vertical="center" wrapText="1"/>
    </xf>
    <xf numFmtId="167" fontId="58" fillId="0" borderId="17" xfId="0" applyNumberFormat="1" applyFont="1" applyFill="1" applyBorder="1" applyAlignment="1">
      <alignment horizontal="center" vertical="center" wrapText="1"/>
    </xf>
    <xf numFmtId="49" fontId="58" fillId="0" borderId="28" xfId="0" applyNumberFormat="1" applyFont="1" applyFill="1" applyBorder="1" applyAlignment="1">
      <alignment horizontal="center" vertical="center" wrapText="1"/>
    </xf>
    <xf numFmtId="167" fontId="58" fillId="0" borderId="58" xfId="0" applyNumberFormat="1" applyFont="1" applyFill="1" applyBorder="1" applyAlignment="1">
      <alignment horizontal="center" vertical="center" wrapText="1"/>
    </xf>
    <xf numFmtId="167" fontId="58" fillId="0" borderId="19" xfId="0" applyNumberFormat="1" applyFont="1" applyFill="1" applyBorder="1" applyAlignment="1">
      <alignment horizontal="center" vertical="center" wrapText="1"/>
    </xf>
    <xf numFmtId="49" fontId="58" fillId="0" borderId="35" xfId="0" applyNumberFormat="1" applyFont="1" applyFill="1" applyBorder="1" applyAlignment="1">
      <alignment horizontal="center" vertical="center" wrapText="1"/>
    </xf>
    <xf numFmtId="167" fontId="58" fillId="0" borderId="45" xfId="0" applyNumberFormat="1" applyFont="1" applyFill="1" applyBorder="1" applyAlignment="1">
      <alignment horizontal="center" vertical="center" wrapText="1"/>
    </xf>
    <xf numFmtId="167" fontId="58" fillId="0" borderId="61" xfId="0" applyNumberFormat="1" applyFont="1" applyFill="1" applyBorder="1" applyAlignment="1">
      <alignment horizontal="center" vertical="center" wrapText="1"/>
    </xf>
    <xf numFmtId="167" fontId="58" fillId="0" borderId="36" xfId="0" applyNumberFormat="1" applyFont="1" applyFill="1" applyBorder="1" applyAlignment="1">
      <alignment horizontal="center" vertical="center" wrapText="1"/>
    </xf>
    <xf numFmtId="167" fontId="58" fillId="0" borderId="62" xfId="0" applyNumberFormat="1" applyFont="1" applyFill="1" applyBorder="1" applyAlignment="1">
      <alignment horizontal="center" vertical="center" wrapText="1"/>
    </xf>
    <xf numFmtId="167" fontId="58" fillId="0" borderId="25" xfId="0" applyNumberFormat="1" applyFont="1" applyFill="1" applyBorder="1" applyAlignment="1">
      <alignment horizontal="center" vertical="center" wrapText="1"/>
    </xf>
    <xf numFmtId="49" fontId="58" fillId="0" borderId="66" xfId="0" applyNumberFormat="1" applyFont="1" applyFill="1" applyBorder="1" applyAlignment="1">
      <alignment horizontal="center" vertical="center" wrapText="1"/>
    </xf>
    <xf numFmtId="166" fontId="58" fillId="0" borderId="43" xfId="0" applyNumberFormat="1" applyFont="1" applyFill="1" applyBorder="1" applyAlignment="1">
      <alignment horizontal="center" vertical="center" wrapText="1"/>
    </xf>
    <xf numFmtId="167" fontId="58" fillId="0" borderId="64" xfId="0" applyNumberFormat="1" applyFont="1" applyFill="1" applyBorder="1" applyAlignment="1">
      <alignment horizontal="center" vertical="center" wrapText="1"/>
    </xf>
    <xf numFmtId="167" fontId="58" fillId="0" borderId="67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166" fontId="58" fillId="0" borderId="11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horizontal="center" vertical="center" wrapText="1"/>
    </xf>
    <xf numFmtId="166" fontId="58" fillId="0" borderId="17" xfId="0" applyNumberFormat="1" applyFont="1" applyFill="1" applyBorder="1" applyAlignment="1">
      <alignment horizontal="center" vertical="center" wrapText="1"/>
    </xf>
    <xf numFmtId="49" fontId="58" fillId="0" borderId="23" xfId="0" applyNumberFormat="1" applyFont="1" applyFill="1" applyBorder="1" applyAlignment="1">
      <alignment horizontal="center" vertical="center" wrapText="1"/>
    </xf>
    <xf numFmtId="166" fontId="58" fillId="0" borderId="45" xfId="0" applyNumberFormat="1" applyFont="1" applyFill="1" applyBorder="1" applyAlignment="1">
      <alignment horizontal="center" vertical="center" wrapText="1"/>
    </xf>
    <xf numFmtId="49" fontId="58" fillId="0" borderId="3" xfId="0" applyNumberFormat="1" applyFont="1" applyFill="1" applyBorder="1" applyAlignment="1">
      <alignment horizontal="center" vertical="center" wrapText="1"/>
    </xf>
    <xf numFmtId="166" fontId="58" fillId="0" borderId="77" xfId="0" applyNumberFormat="1" applyFont="1" applyFill="1" applyBorder="1" applyAlignment="1">
      <alignment horizontal="center" vertical="center" wrapText="1"/>
    </xf>
    <xf numFmtId="167" fontId="58" fillId="0" borderId="7" xfId="0" applyNumberFormat="1" applyFont="1" applyFill="1" applyBorder="1" applyAlignment="1">
      <alignment horizontal="center" vertical="center" wrapText="1"/>
    </xf>
    <xf numFmtId="167" fontId="58" fillId="0" borderId="46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166" fontId="58" fillId="0" borderId="70" xfId="0" applyNumberFormat="1" applyFont="1" applyFill="1" applyBorder="1" applyAlignment="1">
      <alignment horizontal="center" vertical="center" wrapText="1"/>
    </xf>
    <xf numFmtId="167" fontId="58" fillId="0" borderId="75" xfId="0" applyNumberFormat="1" applyFont="1" applyFill="1" applyBorder="1" applyAlignment="1">
      <alignment horizontal="center" vertical="center" wrapText="1"/>
    </xf>
    <xf numFmtId="167" fontId="58" fillId="0" borderId="71" xfId="0" applyNumberFormat="1" applyFont="1" applyFill="1" applyBorder="1" applyAlignment="1">
      <alignment horizontal="center" vertical="center" wrapText="1"/>
    </xf>
    <xf numFmtId="49" fontId="58" fillId="0" borderId="3" xfId="19" applyNumberFormat="1" applyFont="1" applyFill="1" applyBorder="1" applyAlignment="1">
      <alignment horizontal="center" vertical="center" wrapText="1"/>
    </xf>
    <xf numFmtId="166" fontId="58" fillId="0" borderId="77" xfId="19" applyNumberFormat="1" applyFont="1" applyFill="1" applyBorder="1" applyAlignment="1">
      <alignment horizontal="center" vertical="center" wrapText="1"/>
    </xf>
    <xf numFmtId="167" fontId="58" fillId="0" borderId="7" xfId="19" applyNumberFormat="1" applyFont="1" applyFill="1" applyBorder="1" applyAlignment="1">
      <alignment horizontal="center" vertical="center" wrapText="1"/>
    </xf>
    <xf numFmtId="167" fontId="58" fillId="0" borderId="46" xfId="19" applyNumberFormat="1" applyFont="1" applyFill="1" applyBorder="1" applyAlignment="1">
      <alignment horizontal="center" vertical="center" wrapText="1"/>
    </xf>
    <xf numFmtId="49" fontId="58" fillId="0" borderId="14" xfId="19" applyNumberFormat="1" applyFont="1" applyFill="1" applyBorder="1" applyAlignment="1">
      <alignment horizontal="center" vertical="center" wrapText="1"/>
    </xf>
    <xf numFmtId="166" fontId="58" fillId="0" borderId="17" xfId="19" applyNumberFormat="1" applyFont="1" applyFill="1" applyBorder="1" applyAlignment="1">
      <alignment horizontal="center" vertical="center" wrapText="1"/>
    </xf>
    <xf numFmtId="167" fontId="58" fillId="0" borderId="58" xfId="19" applyNumberFormat="1" applyFont="1" applyFill="1" applyBorder="1" applyAlignment="1">
      <alignment horizontal="center" vertical="center" wrapText="1"/>
    </xf>
    <xf numFmtId="167" fontId="58" fillId="0" borderId="18" xfId="19" applyNumberFormat="1" applyFont="1" applyFill="1" applyBorder="1" applyAlignment="1">
      <alignment horizontal="center" vertical="center" wrapText="1"/>
    </xf>
    <xf numFmtId="49" fontId="58" fillId="0" borderId="2" xfId="19" applyNumberFormat="1" applyFont="1" applyFill="1" applyBorder="1" applyAlignment="1">
      <alignment horizontal="center" vertical="center" wrapText="1"/>
    </xf>
    <xf numFmtId="166" fontId="58" fillId="0" borderId="24" xfId="19" applyNumberFormat="1" applyFont="1" applyFill="1" applyBorder="1" applyAlignment="1">
      <alignment horizontal="center" vertical="center" wrapText="1"/>
    </xf>
    <xf numFmtId="167" fontId="58" fillId="0" borderId="76" xfId="19" applyNumberFormat="1" applyFont="1" applyFill="1" applyBorder="1" applyAlignment="1">
      <alignment horizontal="center" vertical="center" wrapText="1"/>
    </xf>
    <xf numFmtId="167" fontId="58" fillId="0" borderId="29" xfId="19" applyNumberFormat="1" applyFont="1" applyFill="1" applyBorder="1" applyAlignment="1">
      <alignment horizontal="center" vertical="center" wrapText="1"/>
    </xf>
    <xf numFmtId="49" fontId="58" fillId="0" borderId="31" xfId="0" applyNumberFormat="1" applyFont="1" applyFill="1" applyBorder="1" applyAlignment="1">
      <alignment horizontal="center" vertical="center" wrapText="1"/>
    </xf>
    <xf numFmtId="166" fontId="58" fillId="0" borderId="26" xfId="0" applyNumberFormat="1" applyFont="1" applyFill="1" applyBorder="1" applyAlignment="1">
      <alignment horizontal="center" vertical="center" wrapText="1"/>
    </xf>
    <xf numFmtId="167" fontId="58" fillId="0" borderId="63" xfId="0" applyNumberFormat="1" applyFont="1" applyFill="1" applyBorder="1" applyAlignment="1">
      <alignment horizontal="center" vertical="center" wrapText="1"/>
    </xf>
    <xf numFmtId="167" fontId="58" fillId="0" borderId="27" xfId="0" applyNumberFormat="1" applyFont="1" applyFill="1" applyBorder="1" applyAlignment="1">
      <alignment horizontal="center" vertical="center" wrapText="1"/>
    </xf>
    <xf numFmtId="49" fontId="58" fillId="0" borderId="54" xfId="0" applyNumberFormat="1" applyFont="1" applyFill="1" applyBorder="1" applyAlignment="1">
      <alignment horizontal="center" vertical="center" wrapText="1"/>
    </xf>
    <xf numFmtId="166" fontId="58" fillId="0" borderId="72" xfId="0" applyNumberFormat="1" applyFont="1" applyFill="1" applyBorder="1" applyAlignment="1">
      <alignment horizontal="center" vertical="center" wrapText="1"/>
    </xf>
    <xf numFmtId="3" fontId="129" fillId="0" borderId="0" xfId="0" applyNumberFormat="1" applyFont="1" applyFill="1" applyBorder="1" applyAlignment="1">
      <alignment horizontal="center"/>
    </xf>
    <xf numFmtId="0" fontId="54" fillId="0" borderId="0" xfId="0" applyFont="1" applyFill="1" applyBorder="1"/>
    <xf numFmtId="0" fontId="46" fillId="0" borderId="2" xfId="0" applyFont="1" applyFill="1" applyBorder="1" applyAlignment="1">
      <alignment horizontal="left"/>
    </xf>
    <xf numFmtId="0" fontId="46" fillId="0" borderId="31" xfId="0" applyFont="1" applyFill="1" applyBorder="1" applyAlignment="1">
      <alignment horizontal="left"/>
    </xf>
    <xf numFmtId="0" fontId="47" fillId="0" borderId="31" xfId="0" applyNumberFormat="1" applyFont="1" applyFill="1" applyBorder="1" applyAlignment="1">
      <alignment horizontal="center" vertical="center"/>
    </xf>
    <xf numFmtId="0" fontId="46" fillId="0" borderId="1" xfId="0" applyFont="1" applyFill="1" applyBorder="1"/>
    <xf numFmtId="0" fontId="47" fillId="0" borderId="2" xfId="0" applyFont="1" applyFill="1" applyBorder="1" applyAlignment="1">
      <alignment horizontal="left"/>
    </xf>
    <xf numFmtId="0" fontId="46" fillId="0" borderId="2" xfId="0" applyFont="1" applyFill="1" applyBorder="1"/>
    <xf numFmtId="0" fontId="46" fillId="0" borderId="31" xfId="0" applyFont="1" applyFill="1" applyBorder="1"/>
    <xf numFmtId="2" fontId="46" fillId="0" borderId="31" xfId="0" applyNumberFormat="1" applyFont="1" applyFill="1" applyBorder="1" applyAlignment="1">
      <alignment horizontal="center" vertical="center" wrapText="1"/>
    </xf>
    <xf numFmtId="167" fontId="43" fillId="0" borderId="58" xfId="0" applyNumberFormat="1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 vertical="center"/>
    </xf>
    <xf numFmtId="2" fontId="45" fillId="0" borderId="0" xfId="0" applyNumberFormat="1" applyFont="1" applyFill="1" applyAlignment="1">
      <alignment horizontal="center"/>
    </xf>
    <xf numFmtId="3" fontId="47" fillId="0" borderId="4" xfId="0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left" vertical="center"/>
    </xf>
    <xf numFmtId="0" fontId="47" fillId="0" borderId="3" xfId="0" applyFont="1" applyFill="1" applyBorder="1" applyAlignment="1">
      <alignment horizontal="left" vertical="center"/>
    </xf>
    <xf numFmtId="0" fontId="47" fillId="0" borderId="3" xfId="0" applyNumberFormat="1" applyFont="1" applyFill="1" applyBorder="1" applyAlignment="1">
      <alignment horizontal="center" vertical="center"/>
    </xf>
    <xf numFmtId="0" fontId="47" fillId="0" borderId="2" xfId="0" applyFont="1" applyFill="1" applyBorder="1"/>
    <xf numFmtId="0" fontId="47" fillId="0" borderId="39" xfId="0" applyNumberFormat="1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left"/>
    </xf>
    <xf numFmtId="0" fontId="46" fillId="0" borderId="5" xfId="0" applyFont="1" applyFill="1" applyBorder="1"/>
    <xf numFmtId="0" fontId="47" fillId="0" borderId="30" xfId="0" applyFont="1" applyFill="1" applyBorder="1" applyAlignment="1">
      <alignment horizontal="left"/>
    </xf>
    <xf numFmtId="173" fontId="127" fillId="0" borderId="0" xfId="0" applyNumberFormat="1" applyFont="1" applyFill="1"/>
    <xf numFmtId="3" fontId="47" fillId="0" borderId="4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47" fillId="0" borderId="12" xfId="0" applyNumberFormat="1" applyFont="1" applyFill="1" applyBorder="1" applyAlignment="1">
      <alignment horizontal="center" vertical="center"/>
    </xf>
    <xf numFmtId="3" fontId="57" fillId="0" borderId="56" xfId="0" applyNumberFormat="1" applyFont="1" applyFill="1" applyBorder="1" applyAlignment="1">
      <alignment horizontal="center" vertical="center" wrapText="1"/>
    </xf>
    <xf numFmtId="3" fontId="57" fillId="0" borderId="28" xfId="0" applyNumberFormat="1" applyFont="1" applyFill="1" applyBorder="1" applyAlignment="1">
      <alignment horizontal="center" vertical="center" wrapText="1"/>
    </xf>
    <xf numFmtId="3" fontId="57" fillId="0" borderId="65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2" fontId="120" fillId="0" borderId="2" xfId="0" applyNumberFormat="1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 wrapText="1"/>
    </xf>
    <xf numFmtId="3" fontId="47" fillId="0" borderId="66" xfId="0" applyNumberFormat="1" applyFont="1" applyFill="1" applyBorder="1" applyAlignment="1">
      <alignment horizontal="center" vertical="center" wrapText="1"/>
    </xf>
    <xf numFmtId="3" fontId="57" fillId="0" borderId="66" xfId="0" applyNumberFormat="1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wrapText="1"/>
    </xf>
    <xf numFmtId="3" fontId="47" fillId="0" borderId="0" xfId="0" applyNumberFormat="1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top" wrapText="1"/>
    </xf>
    <xf numFmtId="0" fontId="58" fillId="0" borderId="28" xfId="0" applyFont="1" applyFill="1" applyBorder="1" applyAlignment="1">
      <alignment horizontal="center" vertical="top" wrapText="1"/>
    </xf>
    <xf numFmtId="3" fontId="47" fillId="2" borderId="16" xfId="0" applyNumberFormat="1" applyFont="1" applyFill="1" applyBorder="1" applyAlignment="1">
      <alignment horizontal="center" vertical="center" wrapText="1"/>
    </xf>
    <xf numFmtId="3" fontId="47" fillId="2" borderId="28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67" fontId="47" fillId="0" borderId="54" xfId="0" applyNumberFormat="1" applyFont="1" applyFill="1" applyBorder="1" applyAlignment="1">
      <alignment horizontal="center" vertical="center"/>
    </xf>
    <xf numFmtId="3" fontId="47" fillId="0" borderId="54" xfId="0" applyNumberFormat="1" applyFont="1" applyFill="1" applyBorder="1" applyAlignment="1">
      <alignment horizontal="center" vertical="center" wrapText="1"/>
    </xf>
    <xf numFmtId="3" fontId="47" fillId="0" borderId="31" xfId="0" applyNumberFormat="1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166" fontId="47" fillId="0" borderId="4" xfId="0" applyNumberFormat="1" applyFont="1" applyFill="1" applyBorder="1" applyAlignment="1">
      <alignment horizontal="center" vertical="center"/>
    </xf>
    <xf numFmtId="166" fontId="47" fillId="0" borderId="54" xfId="0" applyNumberFormat="1" applyFont="1" applyFill="1" applyBorder="1" applyAlignment="1">
      <alignment horizontal="center" vertical="center"/>
    </xf>
    <xf numFmtId="166" fontId="61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/>
    </xf>
    <xf numFmtId="3" fontId="56" fillId="0" borderId="54" xfId="0" applyNumberFormat="1" applyFont="1" applyFill="1" applyBorder="1" applyAlignment="1">
      <alignment horizontal="center" vertical="center" wrapText="1"/>
    </xf>
    <xf numFmtId="167" fontId="112" fillId="0" borderId="0" xfId="0" applyNumberFormat="1" applyFont="1" applyFill="1" applyAlignment="1">
      <alignment wrapText="1"/>
    </xf>
    <xf numFmtId="3" fontId="61" fillId="0" borderId="14" xfId="0" applyNumberFormat="1" applyFont="1" applyFill="1" applyBorder="1" applyAlignment="1">
      <alignment horizontal="center" vertical="center"/>
    </xf>
    <xf numFmtId="3" fontId="56" fillId="0" borderId="56" xfId="0" applyNumberFormat="1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wrapText="1"/>
    </xf>
    <xf numFmtId="166" fontId="47" fillId="2" borderId="1" xfId="0" applyNumberFormat="1" applyFont="1" applyFill="1" applyBorder="1" applyAlignment="1">
      <alignment horizontal="center" vertical="center"/>
    </xf>
    <xf numFmtId="166" fontId="57" fillId="0" borderId="22" xfId="0" applyNumberFormat="1" applyFont="1" applyFill="1" applyBorder="1" applyAlignment="1">
      <alignment horizontal="center" vertical="center"/>
    </xf>
    <xf numFmtId="166" fontId="57" fillId="0" borderId="66" xfId="0" applyNumberFormat="1" applyFont="1" applyFill="1" applyBorder="1" applyAlignment="1">
      <alignment horizontal="center" vertical="center"/>
    </xf>
    <xf numFmtId="166" fontId="47" fillId="0" borderId="3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166" fontId="47" fillId="0" borderId="66" xfId="0" applyNumberFormat="1" applyFont="1" applyFill="1" applyBorder="1" applyAlignment="1">
      <alignment horizontal="center" vertical="center"/>
    </xf>
    <xf numFmtId="4" fontId="47" fillId="0" borderId="5" xfId="0" applyNumberFormat="1" applyFont="1" applyFill="1" applyBorder="1" applyAlignment="1">
      <alignment horizontal="center" vertical="center"/>
    </xf>
    <xf numFmtId="4" fontId="47" fillId="0" borderId="30" xfId="0" applyNumberFormat="1" applyFont="1" applyFill="1" applyBorder="1" applyAlignment="1">
      <alignment horizontal="center" vertical="center"/>
    </xf>
    <xf numFmtId="4" fontId="47" fillId="0" borderId="3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14" fontId="42" fillId="0" borderId="59" xfId="0" applyNumberFormat="1" applyFont="1" applyFill="1" applyBorder="1" applyAlignment="1">
      <alignment vertical="center"/>
    </xf>
    <xf numFmtId="14" fontId="42" fillId="0" borderId="57" xfId="0" applyNumberFormat="1" applyFont="1" applyFill="1" applyBorder="1" applyAlignment="1">
      <alignment vertical="center"/>
    </xf>
    <xf numFmtId="14" fontId="42" fillId="0" borderId="12" xfId="0" applyNumberFormat="1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3" fontId="47" fillId="0" borderId="58" xfId="0" applyNumberFormat="1" applyFont="1" applyFill="1" applyBorder="1" applyAlignment="1">
      <alignment horizontal="center" vertical="center"/>
    </xf>
    <xf numFmtId="3" fontId="47" fillId="0" borderId="18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vertical="center"/>
    </xf>
    <xf numFmtId="3" fontId="47" fillId="0" borderId="64" xfId="0" applyNumberFormat="1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166" fontId="57" fillId="0" borderId="14" xfId="0" applyNumberFormat="1" applyFont="1" applyFill="1" applyBorder="1" applyAlignment="1">
      <alignment horizontal="center" vertical="center"/>
    </xf>
    <xf numFmtId="3" fontId="47" fillId="0" borderId="28" xfId="0" applyNumberFormat="1" applyFont="1" applyFill="1" applyBorder="1" applyAlignment="1">
      <alignment horizontal="center" vertical="center" wrapText="1"/>
    </xf>
    <xf numFmtId="166" fontId="47" fillId="0" borderId="14" xfId="0" applyNumberFormat="1" applyFont="1" applyFill="1" applyBorder="1" applyAlignment="1">
      <alignment horizontal="center" vertical="center" wrapText="1"/>
    </xf>
    <xf numFmtId="166" fontId="57" fillId="0" borderId="3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 vertical="center"/>
    </xf>
    <xf numFmtId="0" fontId="47" fillId="0" borderId="2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3" fontId="47" fillId="0" borderId="5" xfId="0" applyNumberFormat="1" applyFont="1" applyFill="1" applyBorder="1" applyAlignment="1">
      <alignment horizontal="center" vertical="center"/>
    </xf>
    <xf numFmtId="3" fontId="47" fillId="0" borderId="37" xfId="0" applyNumberFormat="1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center"/>
    </xf>
    <xf numFmtId="3" fontId="47" fillId="0" borderId="39" xfId="0" applyNumberFormat="1" applyFont="1" applyFill="1" applyBorder="1" applyAlignment="1">
      <alignment horizontal="center" vertical="center"/>
    </xf>
    <xf numFmtId="3" fontId="47" fillId="0" borderId="54" xfId="0" applyNumberFormat="1" applyFont="1" applyFill="1" applyBorder="1" applyAlignment="1">
      <alignment horizontal="center" vertical="center"/>
    </xf>
    <xf numFmtId="3" fontId="47" fillId="0" borderId="37" xfId="0" applyNumberFormat="1" applyFont="1" applyFill="1" applyBorder="1" applyAlignment="1">
      <alignment horizontal="center"/>
    </xf>
    <xf numFmtId="166" fontId="47" fillId="0" borderId="2" xfId="0" applyNumberFormat="1" applyFont="1" applyFill="1" applyBorder="1" applyAlignment="1">
      <alignment horizontal="center" vertical="center"/>
    </xf>
    <xf numFmtId="3" fontId="47" fillId="2" borderId="3" xfId="0" applyNumberFormat="1" applyFont="1" applyFill="1" applyBorder="1" applyAlignment="1">
      <alignment horizontal="center" vertical="center"/>
    </xf>
    <xf numFmtId="3" fontId="47" fillId="2" borderId="4" xfId="0" applyNumberFormat="1" applyFont="1" applyFill="1" applyBorder="1" applyAlignment="1">
      <alignment horizontal="center" vertical="center"/>
    </xf>
    <xf numFmtId="2" fontId="47" fillId="2" borderId="38" xfId="0" applyNumberFormat="1" applyFont="1" applyFill="1" applyBorder="1" applyAlignment="1">
      <alignment horizontal="center"/>
    </xf>
    <xf numFmtId="3" fontId="47" fillId="2" borderId="38" xfId="0" applyNumberFormat="1" applyFont="1" applyFill="1" applyBorder="1" applyAlignment="1">
      <alignment horizontal="center" vertical="center"/>
    </xf>
    <xf numFmtId="0" fontId="47" fillId="2" borderId="2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/>
    </xf>
    <xf numFmtId="2" fontId="135" fillId="0" borderId="54" xfId="0" applyNumberFormat="1" applyFont="1" applyFill="1" applyBorder="1" applyAlignment="1">
      <alignment horizontal="center" vertical="center" wrapText="1"/>
    </xf>
    <xf numFmtId="49" fontId="43" fillId="2" borderId="39" xfId="0" applyNumberFormat="1" applyFont="1" applyFill="1" applyBorder="1" applyAlignment="1">
      <alignment horizontal="center" vertical="center"/>
    </xf>
    <xf numFmtId="3" fontId="57" fillId="2" borderId="2" xfId="0" applyNumberFormat="1" applyFont="1" applyFill="1" applyBorder="1" applyAlignment="1">
      <alignment horizontal="center" vertical="center" wrapText="1"/>
    </xf>
    <xf numFmtId="166" fontId="57" fillId="2" borderId="2" xfId="0" applyNumberFormat="1" applyFont="1" applyFill="1" applyBorder="1" applyAlignment="1">
      <alignment horizontal="center" vertical="center" wrapText="1"/>
    </xf>
    <xf numFmtId="49" fontId="43" fillId="2" borderId="47" xfId="0" applyNumberFormat="1" applyFont="1" applyFill="1" applyBorder="1" applyAlignment="1">
      <alignment horizontal="center" vertical="center"/>
    </xf>
    <xf numFmtId="0" fontId="46" fillId="2" borderId="22" xfId="0" applyFont="1" applyFill="1" applyBorder="1" applyAlignment="1">
      <alignment vertical="center"/>
    </xf>
    <xf numFmtId="0" fontId="47" fillId="2" borderId="22" xfId="0" applyNumberFormat="1" applyFont="1" applyFill="1" applyBorder="1" applyAlignment="1">
      <alignment horizontal="center" vertical="center"/>
    </xf>
    <xf numFmtId="3" fontId="60" fillId="2" borderId="22" xfId="0" applyNumberFormat="1" applyFont="1" applyFill="1" applyBorder="1" applyAlignment="1">
      <alignment horizontal="center" vertical="center" wrapText="1"/>
    </xf>
    <xf numFmtId="3" fontId="57" fillId="2" borderId="22" xfId="0" applyNumberFormat="1" applyFont="1" applyFill="1" applyBorder="1" applyAlignment="1">
      <alignment horizontal="center" vertical="center" wrapText="1"/>
    </xf>
    <xf numFmtId="166" fontId="57" fillId="2" borderId="22" xfId="0" applyNumberFormat="1" applyFont="1" applyFill="1" applyBorder="1" applyAlignment="1">
      <alignment horizontal="center" vertical="center" wrapText="1"/>
    </xf>
    <xf numFmtId="0" fontId="55" fillId="2" borderId="47" xfId="0" applyNumberFormat="1" applyFont="1" applyFill="1" applyBorder="1" applyAlignment="1">
      <alignment horizontal="center" vertical="center"/>
    </xf>
    <xf numFmtId="3" fontId="56" fillId="2" borderId="22" xfId="0" applyNumberFormat="1" applyFont="1" applyFill="1" applyBorder="1" applyAlignment="1">
      <alignment horizontal="center" vertical="center"/>
    </xf>
    <xf numFmtId="166" fontId="56" fillId="2" borderId="22" xfId="0" applyNumberFormat="1" applyFont="1" applyFill="1" applyBorder="1" applyAlignment="1">
      <alignment horizontal="center" vertical="center"/>
    </xf>
    <xf numFmtId="0" fontId="55" fillId="2" borderId="42" xfId="0" applyNumberFormat="1" applyFont="1" applyFill="1" applyBorder="1" applyAlignment="1">
      <alignment horizontal="center" vertical="center"/>
    </xf>
    <xf numFmtId="3" fontId="56" fillId="2" borderId="14" xfId="0" applyNumberFormat="1" applyFont="1" applyFill="1" applyBorder="1" applyAlignment="1">
      <alignment horizontal="center" vertical="center"/>
    </xf>
    <xf numFmtId="166" fontId="56" fillId="2" borderId="14" xfId="0" applyNumberFormat="1" applyFont="1" applyFill="1" applyBorder="1" applyAlignment="1">
      <alignment horizontal="center" vertical="center"/>
    </xf>
    <xf numFmtId="0" fontId="89" fillId="2" borderId="44" xfId="0" applyNumberFormat="1" applyFont="1" applyFill="1" applyBorder="1" applyAlignment="1">
      <alignment horizontal="center" vertical="center"/>
    </xf>
    <xf numFmtId="3" fontId="56" fillId="2" borderId="66" xfId="0" applyNumberFormat="1" applyFont="1" applyFill="1" applyBorder="1" applyAlignment="1">
      <alignment horizontal="center" vertical="center"/>
    </xf>
    <xf numFmtId="3" fontId="56" fillId="2" borderId="2" xfId="0" applyNumberFormat="1" applyFont="1" applyFill="1" applyBorder="1" applyAlignment="1">
      <alignment horizontal="center" vertical="center"/>
    </xf>
    <xf numFmtId="166" fontId="56" fillId="2" borderId="2" xfId="0" applyNumberFormat="1" applyFont="1" applyFill="1" applyBorder="1" applyAlignment="1">
      <alignment horizontal="center" vertical="center"/>
    </xf>
    <xf numFmtId="3" fontId="47" fillId="2" borderId="0" xfId="0" applyNumberFormat="1" applyFont="1" applyFill="1" applyBorder="1" applyAlignment="1">
      <alignment horizontal="center" vertical="center" wrapText="1"/>
    </xf>
    <xf numFmtId="3" fontId="46" fillId="0" borderId="56" xfId="0" applyNumberFormat="1" applyFont="1" applyFill="1" applyBorder="1" applyAlignment="1">
      <alignment horizontal="center" vertical="center" wrapText="1"/>
    </xf>
    <xf numFmtId="3" fontId="47" fillId="0" borderId="65" xfId="0" applyNumberFormat="1" applyFont="1" applyFill="1" applyBorder="1" applyAlignment="1">
      <alignment horizontal="center"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3" fontId="47" fillId="0" borderId="16" xfId="0" applyNumberFormat="1" applyFont="1" applyFill="1" applyBorder="1" applyAlignment="1">
      <alignment horizontal="center" vertical="center" wrapText="1"/>
    </xf>
    <xf numFmtId="3" fontId="47" fillId="0" borderId="53" xfId="0" applyNumberFormat="1" applyFont="1" applyFill="1" applyBorder="1" applyAlignment="1">
      <alignment horizontal="center" vertical="center" wrapText="1"/>
    </xf>
    <xf numFmtId="166" fontId="46" fillId="0" borderId="12" xfId="0" applyNumberFormat="1" applyFont="1" applyFill="1" applyBorder="1" applyAlignment="1">
      <alignment horizontal="center" vertical="center" wrapText="1"/>
    </xf>
    <xf numFmtId="166" fontId="47" fillId="0" borderId="66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3" fontId="47" fillId="0" borderId="1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166" fontId="47" fillId="0" borderId="17" xfId="0" applyNumberFormat="1" applyFont="1" applyFill="1" applyBorder="1" applyAlignment="1">
      <alignment horizontal="center" vertical="center"/>
    </xf>
    <xf numFmtId="166" fontId="47" fillId="0" borderId="18" xfId="0" applyNumberFormat="1" applyFont="1" applyFill="1" applyBorder="1" applyAlignment="1">
      <alignment horizontal="center" vertical="center"/>
    </xf>
    <xf numFmtId="166" fontId="47" fillId="0" borderId="43" xfId="0" applyNumberFormat="1" applyFont="1" applyFill="1" applyBorder="1" applyAlignment="1">
      <alignment horizontal="center" vertical="center"/>
    </xf>
    <xf numFmtId="166" fontId="47" fillId="0" borderId="67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/>
    </xf>
    <xf numFmtId="49" fontId="47" fillId="0" borderId="66" xfId="0" applyNumberFormat="1" applyFont="1" applyFill="1" applyBorder="1" applyAlignment="1">
      <alignment horizontal="center" vertical="center"/>
    </xf>
    <xf numFmtId="0" fontId="47" fillId="0" borderId="66" xfId="0" applyNumberFormat="1" applyFont="1" applyFill="1" applyBorder="1" applyAlignment="1">
      <alignment horizontal="center" vertical="center"/>
    </xf>
    <xf numFmtId="2" fontId="56" fillId="0" borderId="31" xfId="0" applyNumberFormat="1" applyFont="1" applyFill="1" applyBorder="1" applyAlignment="1">
      <alignment horizontal="center" vertical="center" wrapText="1"/>
    </xf>
    <xf numFmtId="3" fontId="56" fillId="0" borderId="12" xfId="0" applyNumberFormat="1" applyFont="1" applyFill="1" applyBorder="1" applyAlignment="1">
      <alignment horizontal="center" vertical="center"/>
    </xf>
    <xf numFmtId="166" fontId="56" fillId="0" borderId="12" xfId="0" applyNumberFormat="1" applyFont="1" applyFill="1" applyBorder="1" applyAlignment="1">
      <alignment horizontal="center" vertical="center"/>
    </xf>
    <xf numFmtId="3" fontId="47" fillId="0" borderId="22" xfId="0" applyNumberFormat="1" applyFont="1" applyFill="1" applyBorder="1" applyAlignment="1">
      <alignment horizontal="center" vertical="center"/>
    </xf>
    <xf numFmtId="166" fontId="47" fillId="0" borderId="22" xfId="0" applyNumberFormat="1" applyFont="1" applyFill="1" applyBorder="1" applyAlignment="1">
      <alignment horizontal="center" vertical="center"/>
    </xf>
    <xf numFmtId="3" fontId="61" fillId="0" borderId="22" xfId="0" applyNumberFormat="1" applyFont="1" applyFill="1" applyBorder="1" applyAlignment="1">
      <alignment horizontal="center" vertical="center"/>
    </xf>
    <xf numFmtId="3" fontId="61" fillId="0" borderId="2" xfId="0" applyNumberFormat="1" applyFont="1" applyFill="1" applyBorder="1" applyAlignment="1">
      <alignment horizontal="center" vertical="center"/>
    </xf>
    <xf numFmtId="166" fontId="61" fillId="0" borderId="2" xfId="0" applyNumberFormat="1" applyFont="1" applyFill="1" applyBorder="1" applyAlignment="1">
      <alignment horizontal="center" vertical="center"/>
    </xf>
    <xf numFmtId="0" fontId="56" fillId="0" borderId="40" xfId="0" applyNumberFormat="1" applyFont="1" applyFill="1" applyBorder="1" applyAlignment="1">
      <alignment horizontal="center" vertical="center"/>
    </xf>
    <xf numFmtId="0" fontId="47" fillId="0" borderId="47" xfId="0" applyNumberFormat="1" applyFont="1" applyFill="1" applyBorder="1" applyAlignment="1">
      <alignment horizontal="center" vertical="center"/>
    </xf>
    <xf numFmtId="0" fontId="61" fillId="0" borderId="42" xfId="0" applyNumberFormat="1" applyFont="1" applyFill="1" applyBorder="1" applyAlignment="1">
      <alignment horizontal="center" vertical="center"/>
    </xf>
    <xf numFmtId="0" fontId="61" fillId="0" borderId="48" xfId="0" applyNumberFormat="1" applyFont="1" applyFill="1" applyBorder="1" applyAlignment="1">
      <alignment horizontal="center" vertical="center"/>
    </xf>
    <xf numFmtId="3" fontId="61" fillId="0" borderId="28" xfId="0" applyNumberFormat="1" applyFont="1" applyFill="1" applyBorder="1" applyAlignment="1">
      <alignment vertical="center"/>
    </xf>
    <xf numFmtId="3" fontId="61" fillId="0" borderId="23" xfId="0" applyNumberFormat="1" applyFont="1" applyFill="1" applyBorder="1" applyAlignment="1">
      <alignment horizontal="center" vertical="center"/>
    </xf>
    <xf numFmtId="2" fontId="46" fillId="0" borderId="31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 wrapText="1"/>
    </xf>
    <xf numFmtId="3" fontId="57" fillId="0" borderId="3" xfId="0" applyNumberFormat="1" applyFont="1" applyFill="1" applyBorder="1" applyAlignment="1">
      <alignment horizontal="center" vertical="center" wrapText="1"/>
    </xf>
    <xf numFmtId="167" fontId="47" fillId="0" borderId="31" xfId="0" applyNumberFormat="1" applyFont="1" applyFill="1" applyBorder="1" applyAlignment="1">
      <alignment horizontal="center" vertical="center"/>
    </xf>
    <xf numFmtId="167" fontId="47" fillId="0" borderId="31" xfId="0" applyNumberFormat="1" applyFont="1" applyFill="1" applyBorder="1" applyAlignment="1">
      <alignment horizontal="center" vertical="center" wrapText="1"/>
    </xf>
    <xf numFmtId="3" fontId="47" fillId="0" borderId="3" xfId="0" applyNumberFormat="1" applyFont="1" applyFill="1" applyBorder="1" applyAlignment="1">
      <alignment horizontal="center" vertical="center" wrapText="1"/>
    </xf>
    <xf numFmtId="3" fontId="47" fillId="0" borderId="31" xfId="0" applyNumberFormat="1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vertical="center" wrapText="1"/>
    </xf>
    <xf numFmtId="0" fontId="47" fillId="0" borderId="5" xfId="0" applyNumberFormat="1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vertical="center"/>
    </xf>
    <xf numFmtId="0" fontId="47" fillId="0" borderId="54" xfId="0" applyNumberFormat="1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left" vertical="center" wrapText="1"/>
    </xf>
    <xf numFmtId="0" fontId="46" fillId="0" borderId="54" xfId="0" applyFont="1" applyFill="1" applyBorder="1" applyAlignment="1">
      <alignment vertical="center" wrapText="1"/>
    </xf>
    <xf numFmtId="166" fontId="92" fillId="0" borderId="12" xfId="0" applyNumberFormat="1" applyFont="1" applyFill="1" applyBorder="1" applyAlignment="1">
      <alignment horizontal="center" vertical="center"/>
    </xf>
    <xf numFmtId="0" fontId="46" fillId="0" borderId="11" xfId="0" applyFont="1" applyFill="1" applyBorder="1"/>
    <xf numFmtId="3" fontId="47" fillId="0" borderId="59" xfId="0" applyNumberFormat="1" applyFont="1" applyFill="1" applyBorder="1" applyAlignment="1">
      <alignment horizontal="center" vertical="center"/>
    </xf>
    <xf numFmtId="167" fontId="47" fillId="0" borderId="57" xfId="0" applyNumberFormat="1" applyFont="1" applyFill="1" applyBorder="1" applyAlignment="1">
      <alignment horizontal="center"/>
    </xf>
    <xf numFmtId="0" fontId="42" fillId="0" borderId="17" xfId="0" applyFont="1" applyFill="1" applyBorder="1"/>
    <xf numFmtId="0" fontId="42" fillId="0" borderId="38" xfId="0" applyFont="1" applyFill="1" applyBorder="1"/>
    <xf numFmtId="0" fontId="47" fillId="0" borderId="17" xfId="0" applyFont="1" applyFill="1" applyBorder="1"/>
    <xf numFmtId="166" fontId="47" fillId="0" borderId="58" xfId="0" applyNumberFormat="1" applyFont="1" applyFill="1" applyBorder="1" applyAlignment="1">
      <alignment horizontal="center" vertical="center"/>
    </xf>
    <xf numFmtId="0" fontId="47" fillId="0" borderId="43" xfId="0" applyFont="1" applyFill="1" applyBorder="1"/>
    <xf numFmtId="166" fontId="47" fillId="0" borderId="64" xfId="0" applyNumberFormat="1" applyFont="1" applyFill="1" applyBorder="1" applyAlignment="1">
      <alignment horizontal="center" vertical="center"/>
    </xf>
    <xf numFmtId="0" fontId="46" fillId="0" borderId="56" xfId="0" applyFont="1" applyFill="1" applyBorder="1"/>
    <xf numFmtId="166" fontId="92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/>
    <xf numFmtId="0" fontId="47" fillId="0" borderId="57" xfId="0" applyFont="1" applyFill="1" applyBorder="1"/>
    <xf numFmtId="0" fontId="47" fillId="0" borderId="28" xfId="0" applyFont="1" applyFill="1" applyBorder="1"/>
    <xf numFmtId="0" fontId="47" fillId="0" borderId="35" xfId="0" applyFont="1" applyFill="1" applyBorder="1"/>
    <xf numFmtId="0" fontId="42" fillId="0" borderId="56" xfId="0" applyFont="1" applyFill="1" applyBorder="1"/>
    <xf numFmtId="166" fontId="92" fillId="0" borderId="59" xfId="0" applyNumberFormat="1" applyFont="1" applyFill="1" applyBorder="1" applyAlignment="1">
      <alignment horizontal="center" vertical="center"/>
    </xf>
    <xf numFmtId="166" fontId="92" fillId="0" borderId="40" xfId="0" applyNumberFormat="1" applyFont="1" applyFill="1" applyBorder="1" applyAlignment="1">
      <alignment horizontal="center" vertical="center"/>
    </xf>
    <xf numFmtId="0" fontId="43" fillId="0" borderId="17" xfId="0" applyFont="1" applyFill="1" applyBorder="1"/>
    <xf numFmtId="167" fontId="43" fillId="0" borderId="18" xfId="0" applyNumberFormat="1" applyFont="1" applyFill="1" applyBorder="1" applyAlignment="1">
      <alignment horizontal="center"/>
    </xf>
    <xf numFmtId="0" fontId="43" fillId="0" borderId="24" xfId="0" applyFont="1" applyFill="1" applyBorder="1"/>
    <xf numFmtId="167" fontId="43" fillId="0" borderId="76" xfId="0" applyNumberFormat="1" applyFont="1" applyFill="1" applyBorder="1" applyAlignment="1">
      <alignment horizontal="center"/>
    </xf>
    <xf numFmtId="167" fontId="43" fillId="0" borderId="29" xfId="0" applyNumberFormat="1" applyFont="1" applyFill="1" applyBorder="1" applyAlignment="1">
      <alignment horizontal="center"/>
    </xf>
    <xf numFmtId="0" fontId="132" fillId="0" borderId="0" xfId="0" applyFont="1" applyFill="1" applyBorder="1"/>
    <xf numFmtId="3" fontId="93" fillId="0" borderId="14" xfId="0" applyNumberFormat="1" applyFont="1" applyFill="1" applyBorder="1" applyAlignment="1">
      <alignment horizontal="center" vertical="center"/>
    </xf>
    <xf numFmtId="166" fontId="47" fillId="0" borderId="5" xfId="0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top" wrapText="1"/>
    </xf>
    <xf numFmtId="166" fontId="47" fillId="0" borderId="3" xfId="0" applyNumberFormat="1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2" fontId="64" fillId="0" borderId="14" xfId="120" applyNumberFormat="1" applyFont="1" applyFill="1" applyBorder="1" applyAlignment="1">
      <alignment horizontal="center" wrapText="1"/>
    </xf>
    <xf numFmtId="0" fontId="64" fillId="0" borderId="14" xfId="0" applyFont="1" applyFill="1" applyBorder="1" applyAlignment="1">
      <alignment horizontal="left" wrapText="1"/>
    </xf>
    <xf numFmtId="0" fontId="65" fillId="0" borderId="14" xfId="0" applyFont="1" applyFill="1" applyBorder="1" applyAlignment="1">
      <alignment horizontal="left" wrapText="1"/>
    </xf>
    <xf numFmtId="2" fontId="65" fillId="0" borderId="14" xfId="120" applyNumberFormat="1" applyFont="1" applyFill="1" applyBorder="1" applyAlignment="1">
      <alignment horizontal="center" wrapText="1"/>
    </xf>
    <xf numFmtId="0" fontId="42" fillId="0" borderId="66" xfId="0" applyFont="1" applyFill="1" applyBorder="1"/>
    <xf numFmtId="0" fontId="42" fillId="0" borderId="66" xfId="0" applyFont="1" applyFill="1" applyBorder="1" applyAlignment="1">
      <alignment horizontal="center"/>
    </xf>
    <xf numFmtId="0" fontId="64" fillId="0" borderId="5" xfId="0" applyFont="1" applyFill="1" applyBorder="1" applyAlignment="1">
      <alignment horizontal="left" wrapText="1"/>
    </xf>
    <xf numFmtId="2" fontId="64" fillId="0" borderId="1" xfId="120" applyNumberFormat="1" applyFont="1" applyFill="1" applyBorder="1" applyAlignment="1">
      <alignment horizontal="center" wrapText="1"/>
    </xf>
    <xf numFmtId="2" fontId="64" fillId="0" borderId="40" xfId="120" applyNumberFormat="1" applyFont="1" applyFill="1" applyBorder="1" applyAlignment="1">
      <alignment horizontal="center" wrapText="1"/>
    </xf>
    <xf numFmtId="166" fontId="47" fillId="0" borderId="5" xfId="0" applyNumberFormat="1" applyFont="1" applyFill="1" applyBorder="1" applyAlignment="1">
      <alignment horizontal="center" vertical="center"/>
    </xf>
    <xf numFmtId="166" fontId="47" fillId="2" borderId="30" xfId="0" applyNumberFormat="1" applyFont="1" applyFill="1" applyBorder="1" applyAlignment="1">
      <alignment horizontal="center" vertical="center"/>
    </xf>
    <xf numFmtId="166" fontId="47" fillId="2" borderId="37" xfId="0" applyNumberFormat="1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3" fontId="47" fillId="0" borderId="30" xfId="0" applyNumberFormat="1" applyFont="1" applyFill="1" applyBorder="1" applyAlignment="1">
      <alignment horizontal="center" vertical="center"/>
    </xf>
    <xf numFmtId="166" fontId="47" fillId="0" borderId="5" xfId="0" applyNumberFormat="1" applyFont="1" applyFill="1" applyBorder="1" applyAlignment="1">
      <alignment horizontal="center" vertical="center"/>
    </xf>
    <xf numFmtId="2" fontId="58" fillId="0" borderId="54" xfId="0" applyNumberFormat="1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166" fontId="47" fillId="0" borderId="1" xfId="0" applyNumberFormat="1" applyFont="1" applyFill="1" applyBorder="1" applyAlignment="1">
      <alignment horizontal="center" vertical="center"/>
    </xf>
    <xf numFmtId="166" fontId="47" fillId="0" borderId="2" xfId="0" applyNumberFormat="1" applyFont="1" applyFill="1" applyBorder="1" applyAlignment="1">
      <alignment horizontal="center" vertical="center"/>
    </xf>
    <xf numFmtId="166" fontId="47" fillId="0" borderId="3" xfId="0" applyNumberFormat="1" applyFont="1" applyFill="1" applyBorder="1" applyAlignment="1">
      <alignment horizontal="center" vertical="center"/>
    </xf>
    <xf numFmtId="166" fontId="47" fillId="0" borderId="31" xfId="0" applyNumberFormat="1" applyFont="1" applyFill="1" applyBorder="1" applyAlignment="1">
      <alignment horizontal="center" vertical="center"/>
    </xf>
    <xf numFmtId="166" fontId="47" fillId="0" borderId="31" xfId="0" applyNumberFormat="1" applyFont="1" applyFill="1" applyBorder="1" applyAlignment="1">
      <alignment horizontal="center" vertical="center" wrapText="1"/>
    </xf>
    <xf numFmtId="166" fontId="47" fillId="0" borderId="51" xfId="0" applyNumberFormat="1" applyFont="1" applyFill="1" applyBorder="1" applyAlignment="1">
      <alignment horizontal="center" vertical="center"/>
    </xf>
    <xf numFmtId="166" fontId="47" fillId="0" borderId="49" xfId="0" applyNumberFormat="1" applyFont="1" applyFill="1" applyBorder="1" applyAlignment="1">
      <alignment horizontal="center" vertical="center"/>
    </xf>
    <xf numFmtId="166" fontId="47" fillId="0" borderId="0" xfId="0" applyNumberFormat="1" applyFont="1" applyFill="1" applyBorder="1" applyAlignment="1">
      <alignment wrapText="1"/>
    </xf>
    <xf numFmtId="166" fontId="43" fillId="0" borderId="0" xfId="0" applyNumberFormat="1" applyFont="1" applyFill="1" applyBorder="1" applyAlignment="1">
      <alignment horizontal="center" vertical="center" wrapText="1"/>
    </xf>
    <xf numFmtId="166" fontId="47" fillId="0" borderId="49" xfId="0" applyNumberFormat="1" applyFont="1" applyFill="1" applyBorder="1" applyAlignment="1">
      <alignment horizontal="center" vertical="center" wrapText="1"/>
    </xf>
    <xf numFmtId="166" fontId="43" fillId="0" borderId="31" xfId="0" applyNumberFormat="1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4" xfId="0" applyNumberFormat="1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/>
    </xf>
    <xf numFmtId="0" fontId="47" fillId="0" borderId="31" xfId="0" applyFont="1" applyFill="1" applyBorder="1" applyAlignment="1">
      <alignment horizontal="left" wrapText="1"/>
    </xf>
    <xf numFmtId="0" fontId="47" fillId="0" borderId="31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7" fillId="0" borderId="4" xfId="0" applyNumberFormat="1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left" vertical="center" wrapText="1"/>
    </xf>
    <xf numFmtId="0" fontId="47" fillId="0" borderId="5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 wrapText="1"/>
    </xf>
    <xf numFmtId="0" fontId="47" fillId="0" borderId="54" xfId="0" applyFont="1" applyFill="1" applyBorder="1" applyAlignment="1">
      <alignment horizontal="center" vertical="center"/>
    </xf>
    <xf numFmtId="4" fontId="47" fillId="0" borderId="4" xfId="0" applyNumberFormat="1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left" vertical="center"/>
    </xf>
    <xf numFmtId="0" fontId="47" fillId="0" borderId="4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left" vertical="center"/>
    </xf>
    <xf numFmtId="4" fontId="47" fillId="0" borderId="54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/>
    <xf numFmtId="0" fontId="46" fillId="0" borderId="5" xfId="0" applyFont="1" applyFill="1" applyBorder="1" applyAlignment="1">
      <alignment horizontal="left"/>
    </xf>
    <xf numFmtId="166" fontId="47" fillId="0" borderId="4" xfId="0" applyNumberFormat="1" applyFont="1" applyFill="1" applyBorder="1" applyAlignment="1">
      <alignment horizontal="left" wrapText="1"/>
    </xf>
    <xf numFmtId="0" fontId="47" fillId="0" borderId="4" xfId="0" applyFont="1" applyFill="1" applyBorder="1" applyAlignment="1">
      <alignment horizontal="left" wrapText="1"/>
    </xf>
    <xf numFmtId="0" fontId="47" fillId="0" borderId="30" xfId="0" applyFont="1" applyFill="1" applyBorder="1" applyAlignment="1">
      <alignment horizontal="left" wrapText="1"/>
    </xf>
    <xf numFmtId="0" fontId="47" fillId="0" borderId="30" xfId="0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" fontId="58" fillId="0" borderId="54" xfId="0" applyNumberFormat="1" applyFont="1" applyFill="1" applyBorder="1" applyAlignment="1">
      <alignment horizontal="center" vertical="center"/>
    </xf>
    <xf numFmtId="167" fontId="58" fillId="0" borderId="54" xfId="0" applyNumberFormat="1" applyFont="1" applyFill="1" applyBorder="1" applyAlignment="1">
      <alignment horizontal="center" vertical="center" wrapText="1"/>
    </xf>
    <xf numFmtId="167" fontId="58" fillId="0" borderId="31" xfId="0" applyNumberFormat="1" applyFont="1" applyFill="1" applyBorder="1" applyAlignment="1">
      <alignment horizontal="center" vertical="center"/>
    </xf>
    <xf numFmtId="2" fontId="58" fillId="0" borderId="54" xfId="0" applyNumberFormat="1" applyFont="1" applyFill="1" applyBorder="1" applyAlignment="1">
      <alignment horizontal="center" vertical="center"/>
    </xf>
    <xf numFmtId="4" fontId="58" fillId="0" borderId="54" xfId="0" applyNumberFormat="1" applyFont="1" applyFill="1" applyBorder="1" applyAlignment="1">
      <alignment horizontal="center" vertical="center"/>
    </xf>
    <xf numFmtId="0" fontId="58" fillId="0" borderId="54" xfId="0" applyNumberFormat="1" applyFont="1" applyFill="1" applyBorder="1" applyAlignment="1">
      <alignment horizontal="center" vertical="center"/>
    </xf>
    <xf numFmtId="1" fontId="63" fillId="0" borderId="54" xfId="0" applyNumberFormat="1" applyFont="1" applyFill="1" applyBorder="1" applyAlignment="1">
      <alignment horizontal="center" vertical="center"/>
    </xf>
    <xf numFmtId="4" fontId="58" fillId="0" borderId="54" xfId="0" applyNumberFormat="1" applyFont="1" applyFill="1" applyBorder="1" applyAlignment="1">
      <alignment horizontal="center" vertical="center" wrapText="1"/>
    </xf>
    <xf numFmtId="0" fontId="58" fillId="0" borderId="54" xfId="0" applyNumberFormat="1" applyFont="1" applyFill="1" applyBorder="1" applyAlignment="1">
      <alignment horizontal="center" vertical="center" wrapText="1"/>
    </xf>
    <xf numFmtId="2" fontId="58" fillId="0" borderId="31" xfId="0" applyNumberFormat="1" applyFont="1" applyFill="1" applyBorder="1" applyAlignment="1">
      <alignment horizontal="center" vertical="center"/>
    </xf>
    <xf numFmtId="0" fontId="58" fillId="0" borderId="31" xfId="0" applyNumberFormat="1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/>
    </xf>
    <xf numFmtId="0" fontId="63" fillId="0" borderId="54" xfId="0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vertical="top" wrapText="1"/>
    </xf>
    <xf numFmtId="174" fontId="64" fillId="0" borderId="0" xfId="0" applyNumberFormat="1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wrapText="1"/>
    </xf>
    <xf numFmtId="3" fontId="57" fillId="0" borderId="12" xfId="0" applyNumberFormat="1" applyFont="1" applyFill="1" applyBorder="1" applyAlignment="1">
      <alignment horizontal="center" vertical="center" wrapText="1"/>
    </xf>
    <xf numFmtId="3" fontId="57" fillId="0" borderId="22" xfId="0" applyNumberFormat="1" applyFont="1" applyFill="1" applyBorder="1" applyAlignment="1">
      <alignment horizontal="center" vertical="center"/>
    </xf>
    <xf numFmtId="3" fontId="57" fillId="0" borderId="3" xfId="0" applyNumberFormat="1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vertical="top" wrapText="1"/>
    </xf>
    <xf numFmtId="167" fontId="64" fillId="0" borderId="14" xfId="0" applyNumberFormat="1" applyFont="1" applyFill="1" applyBorder="1" applyAlignment="1">
      <alignment horizontal="center" vertical="top" wrapText="1"/>
    </xf>
    <xf numFmtId="167" fontId="43" fillId="0" borderId="16" xfId="0" applyNumberFormat="1" applyFont="1" applyFill="1" applyBorder="1" applyAlignment="1">
      <alignment horizontal="center"/>
    </xf>
    <xf numFmtId="167" fontId="43" fillId="0" borderId="14" xfId="0" applyNumberFormat="1" applyFont="1" applyFill="1" applyBorder="1" applyAlignment="1">
      <alignment horizontal="center"/>
    </xf>
    <xf numFmtId="167" fontId="64" fillId="0" borderId="28" xfId="0" applyNumberFormat="1" applyFont="1" applyFill="1" applyBorder="1" applyAlignment="1">
      <alignment horizontal="center" vertical="top" wrapText="1"/>
    </xf>
    <xf numFmtId="167" fontId="43" fillId="0" borderId="42" xfId="0" applyNumberFormat="1" applyFont="1" applyFill="1" applyBorder="1" applyAlignment="1">
      <alignment horizontal="center"/>
    </xf>
    <xf numFmtId="167" fontId="64" fillId="0" borderId="16" xfId="0" applyNumberFormat="1" applyFont="1" applyFill="1" applyBorder="1" applyAlignment="1">
      <alignment horizontal="center" vertical="top" wrapText="1"/>
    </xf>
    <xf numFmtId="167" fontId="43" fillId="0" borderId="28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58" fillId="0" borderId="56" xfId="0" applyFont="1" applyFill="1" applyBorder="1" applyAlignment="1">
      <alignment vertical="top" wrapText="1"/>
    </xf>
    <xf numFmtId="167" fontId="64" fillId="0" borderId="12" xfId="0" applyNumberFormat="1" applyFont="1" applyFill="1" applyBorder="1" applyAlignment="1">
      <alignment horizontal="center" wrapText="1"/>
    </xf>
    <xf numFmtId="167" fontId="43" fillId="0" borderId="13" xfId="0" applyNumberFormat="1" applyFont="1" applyFill="1" applyBorder="1" applyAlignment="1">
      <alignment horizontal="center"/>
    </xf>
    <xf numFmtId="167" fontId="43" fillId="0" borderId="12" xfId="0" applyNumberFormat="1" applyFont="1" applyFill="1" applyBorder="1" applyAlignment="1">
      <alignment horizontal="center"/>
    </xf>
    <xf numFmtId="167" fontId="64" fillId="0" borderId="56" xfId="0" applyNumberFormat="1" applyFont="1" applyFill="1" applyBorder="1" applyAlignment="1">
      <alignment horizontal="center" wrapText="1"/>
    </xf>
    <xf numFmtId="167" fontId="43" fillId="0" borderId="40" xfId="0" applyNumberFormat="1" applyFont="1" applyFill="1" applyBorder="1" applyAlignment="1">
      <alignment horizontal="center"/>
    </xf>
    <xf numFmtId="167" fontId="64" fillId="0" borderId="13" xfId="0" applyNumberFormat="1" applyFont="1" applyFill="1" applyBorder="1" applyAlignment="1">
      <alignment horizontal="center" wrapText="1"/>
    </xf>
    <xf numFmtId="167" fontId="43" fillId="0" borderId="56" xfId="0" applyNumberFormat="1" applyFont="1" applyFill="1" applyBorder="1" applyAlignment="1">
      <alignment horizontal="center"/>
    </xf>
    <xf numFmtId="167" fontId="64" fillId="0" borderId="14" xfId="0" applyNumberFormat="1" applyFont="1" applyFill="1" applyBorder="1" applyAlignment="1">
      <alignment horizontal="center" wrapText="1"/>
    </xf>
    <xf numFmtId="167" fontId="64" fillId="0" borderId="28" xfId="0" applyNumberFormat="1" applyFont="1" applyFill="1" applyBorder="1" applyAlignment="1">
      <alignment horizontal="center" wrapText="1"/>
    </xf>
    <xf numFmtId="167" fontId="64" fillId="0" borderId="16" xfId="0" applyNumberFormat="1" applyFont="1" applyFill="1" applyBorder="1" applyAlignment="1">
      <alignment horizontal="center" wrapText="1"/>
    </xf>
    <xf numFmtId="167" fontId="64" fillId="0" borderId="14" xfId="0" applyNumberFormat="1" applyFont="1" applyFill="1" applyBorder="1" applyAlignment="1">
      <alignment horizontal="center"/>
    </xf>
    <xf numFmtId="167" fontId="64" fillId="0" borderId="28" xfId="0" applyNumberFormat="1" applyFont="1" applyFill="1" applyBorder="1" applyAlignment="1">
      <alignment horizontal="center"/>
    </xf>
    <xf numFmtId="167" fontId="64" fillId="0" borderId="16" xfId="0" applyNumberFormat="1" applyFont="1" applyFill="1" applyBorder="1" applyAlignment="1">
      <alignment horizontal="center"/>
    </xf>
    <xf numFmtId="0" fontId="47" fillId="0" borderId="65" xfId="0" applyFont="1" applyFill="1" applyBorder="1"/>
    <xf numFmtId="167" fontId="64" fillId="0" borderId="66" xfId="0" applyNumberFormat="1" applyFont="1" applyFill="1" applyBorder="1" applyAlignment="1">
      <alignment horizontal="center"/>
    </xf>
    <xf numFmtId="167" fontId="43" fillId="0" borderId="53" xfId="0" applyNumberFormat="1" applyFont="1" applyFill="1" applyBorder="1" applyAlignment="1">
      <alignment horizontal="center"/>
    </xf>
    <xf numFmtId="167" fontId="43" fillId="0" borderId="66" xfId="0" applyNumberFormat="1" applyFont="1" applyFill="1" applyBorder="1" applyAlignment="1">
      <alignment horizontal="center"/>
    </xf>
    <xf numFmtId="167" fontId="64" fillId="0" borderId="65" xfId="0" applyNumberFormat="1" applyFont="1" applyFill="1" applyBorder="1" applyAlignment="1">
      <alignment horizontal="center"/>
    </xf>
    <xf numFmtId="167" fontId="43" fillId="0" borderId="44" xfId="0" applyNumberFormat="1" applyFont="1" applyFill="1" applyBorder="1" applyAlignment="1">
      <alignment horizontal="center"/>
    </xf>
    <xf numFmtId="167" fontId="64" fillId="0" borderId="53" xfId="0" applyNumberFormat="1" applyFont="1" applyFill="1" applyBorder="1" applyAlignment="1">
      <alignment horizontal="center"/>
    </xf>
    <xf numFmtId="167" fontId="43" fillId="0" borderId="65" xfId="0" applyNumberFormat="1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center"/>
    </xf>
    <xf numFmtId="166" fontId="58" fillId="0" borderId="11" xfId="0" applyNumberFormat="1" applyFont="1" applyFill="1" applyBorder="1" applyAlignment="1">
      <alignment horizontal="center" vertical="center"/>
    </xf>
    <xf numFmtId="166" fontId="58" fillId="0" borderId="59" xfId="0" applyNumberFormat="1" applyFont="1" applyFill="1" applyBorder="1" applyAlignment="1">
      <alignment horizontal="center" vertical="center"/>
    </xf>
    <xf numFmtId="4" fontId="58" fillId="0" borderId="17" xfId="0" applyNumberFormat="1" applyFont="1" applyFill="1" applyBorder="1" applyAlignment="1">
      <alignment horizontal="center"/>
    </xf>
    <xf numFmtId="4" fontId="58" fillId="0" borderId="58" xfId="0" applyNumberFormat="1" applyFont="1" applyFill="1" applyBorder="1" applyAlignment="1">
      <alignment horizontal="center"/>
    </xf>
    <xf numFmtId="167" fontId="58" fillId="0" borderId="43" xfId="0" applyNumberFormat="1" applyFont="1" applyFill="1" applyBorder="1" applyAlignment="1">
      <alignment horizontal="center"/>
    </xf>
    <xf numFmtId="167" fontId="58" fillId="0" borderId="64" xfId="0" applyNumberFormat="1" applyFont="1" applyFill="1" applyBorder="1" applyAlignment="1">
      <alignment horizontal="center"/>
    </xf>
    <xf numFmtId="166" fontId="58" fillId="0" borderId="17" xfId="0" applyNumberFormat="1" applyFont="1" applyFill="1" applyBorder="1" applyAlignment="1">
      <alignment horizontal="center" vertical="center"/>
    </xf>
    <xf numFmtId="166" fontId="58" fillId="0" borderId="58" xfId="0" applyNumberFormat="1" applyFont="1" applyFill="1" applyBorder="1" applyAlignment="1">
      <alignment horizontal="center" vertical="center"/>
    </xf>
    <xf numFmtId="166" fontId="58" fillId="0" borderId="43" xfId="0" applyNumberFormat="1" applyFont="1" applyFill="1" applyBorder="1" applyAlignment="1">
      <alignment horizontal="center"/>
    </xf>
    <xf numFmtId="166" fontId="58" fillId="0" borderId="64" xfId="0" applyNumberFormat="1" applyFont="1" applyFill="1" applyBorder="1" applyAlignment="1">
      <alignment horizontal="center"/>
    </xf>
    <xf numFmtId="4" fontId="58" fillId="0" borderId="11" xfId="0" applyNumberFormat="1" applyFont="1" applyFill="1" applyBorder="1" applyAlignment="1">
      <alignment horizontal="center"/>
    </xf>
    <xf numFmtId="4" fontId="58" fillId="0" borderId="59" xfId="0" applyNumberFormat="1" applyFont="1" applyFill="1" applyBorder="1" applyAlignment="1">
      <alignment horizontal="center"/>
    </xf>
    <xf numFmtId="166" fontId="58" fillId="0" borderId="52" xfId="0" applyNumberFormat="1" applyFont="1" applyFill="1" applyBorder="1" applyAlignment="1">
      <alignment horizontal="center" vertical="center"/>
    </xf>
    <xf numFmtId="4" fontId="58" fillId="0" borderId="20" xfId="0" applyNumberFormat="1" applyFont="1" applyFill="1" applyBorder="1" applyAlignment="1">
      <alignment horizontal="center"/>
    </xf>
    <xf numFmtId="167" fontId="58" fillId="0" borderId="73" xfId="0" applyNumberFormat="1" applyFont="1" applyFill="1" applyBorder="1" applyAlignment="1">
      <alignment horizontal="center"/>
    </xf>
    <xf numFmtId="166" fontId="58" fillId="0" borderId="20" xfId="0" applyNumberFormat="1" applyFont="1" applyFill="1" applyBorder="1" applyAlignment="1">
      <alignment horizontal="center" vertical="center"/>
    </xf>
    <xf numFmtId="166" fontId="58" fillId="0" borderId="73" xfId="0" applyNumberFormat="1" applyFont="1" applyFill="1" applyBorder="1" applyAlignment="1">
      <alignment horizontal="center"/>
    </xf>
    <xf numFmtId="4" fontId="58" fillId="0" borderId="52" xfId="0" applyNumberFormat="1" applyFont="1" applyFill="1" applyBorder="1" applyAlignment="1">
      <alignment horizontal="center"/>
    </xf>
    <xf numFmtId="167" fontId="58" fillId="0" borderId="73" xfId="0" applyNumberFormat="1" applyFont="1" applyFill="1" applyBorder="1" applyAlignment="1">
      <alignment horizontal="center" vertical="center"/>
    </xf>
    <xf numFmtId="166" fontId="58" fillId="0" borderId="43" xfId="0" applyNumberFormat="1" applyFont="1" applyFill="1" applyBorder="1" applyAlignment="1">
      <alignment horizontal="center" vertical="center"/>
    </xf>
    <xf numFmtId="166" fontId="58" fillId="0" borderId="64" xfId="0" applyNumberFormat="1" applyFont="1" applyFill="1" applyBorder="1" applyAlignment="1">
      <alignment horizontal="center" vertical="center"/>
    </xf>
    <xf numFmtId="166" fontId="58" fillId="0" borderId="73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166" fontId="47" fillId="0" borderId="1" xfId="0" applyNumberFormat="1" applyFont="1" applyFill="1" applyBorder="1" applyAlignment="1">
      <alignment horizontal="center" vertical="center"/>
    </xf>
    <xf numFmtId="166" fontId="47" fillId="0" borderId="3" xfId="0" applyNumberFormat="1" applyFont="1" applyFill="1" applyBorder="1" applyAlignment="1">
      <alignment horizontal="center" vertical="center"/>
    </xf>
    <xf numFmtId="166" fontId="47" fillId="0" borderId="2" xfId="0" applyNumberFormat="1" applyFont="1" applyFill="1" applyBorder="1" applyAlignment="1">
      <alignment horizontal="center" vertical="center" wrapText="1"/>
    </xf>
    <xf numFmtId="167" fontId="58" fillId="0" borderId="54" xfId="0" applyNumberFormat="1" applyFont="1" applyFill="1" applyBorder="1" applyAlignment="1">
      <alignment horizontal="center" vertical="center"/>
    </xf>
    <xf numFmtId="3" fontId="47" fillId="0" borderId="3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left" vertical="top" wrapText="1"/>
    </xf>
    <xf numFmtId="0" fontId="76" fillId="0" borderId="58" xfId="0" applyFont="1" applyFill="1" applyBorder="1" applyAlignment="1">
      <alignment horizontal="center" vertical="center"/>
    </xf>
    <xf numFmtId="0" fontId="66" fillId="0" borderId="58" xfId="0" applyFont="1" applyFill="1" applyBorder="1" applyAlignment="1">
      <alignment horizontal="center" vertical="center"/>
    </xf>
    <xf numFmtId="0" fontId="66" fillId="0" borderId="0" xfId="19" applyFont="1" applyFill="1"/>
    <xf numFmtId="0" fontId="63" fillId="0" borderId="31" xfId="19" applyFont="1" applyFill="1" applyBorder="1" applyAlignment="1">
      <alignment horizontal="center" vertical="center" wrapText="1"/>
    </xf>
    <xf numFmtId="0" fontId="63" fillId="0" borderId="31" xfId="19" applyFont="1" applyFill="1" applyBorder="1" applyAlignment="1">
      <alignment horizontal="center" vertical="center"/>
    </xf>
    <xf numFmtId="14" fontId="63" fillId="0" borderId="31" xfId="19" applyNumberFormat="1" applyFont="1" applyFill="1" applyBorder="1" applyAlignment="1">
      <alignment horizontal="center" vertical="center"/>
    </xf>
    <xf numFmtId="14" fontId="63" fillId="0" borderId="54" xfId="19" applyNumberFormat="1" applyFont="1" applyFill="1" applyBorder="1" applyAlignment="1">
      <alignment horizontal="center" vertical="center"/>
    </xf>
    <xf numFmtId="0" fontId="79" fillId="0" borderId="1" xfId="19" applyFont="1" applyFill="1" applyBorder="1" applyAlignment="1">
      <alignment horizontal="left" vertical="center" wrapText="1"/>
    </xf>
    <xf numFmtId="0" fontId="79" fillId="0" borderId="1" xfId="19" applyFont="1" applyFill="1" applyBorder="1" applyAlignment="1">
      <alignment horizontal="center" vertical="center"/>
    </xf>
    <xf numFmtId="3" fontId="79" fillId="0" borderId="1" xfId="19" applyNumberFormat="1" applyFont="1" applyFill="1" applyBorder="1" applyAlignment="1">
      <alignment horizontal="center" vertical="center"/>
    </xf>
    <xf numFmtId="0" fontId="140" fillId="0" borderId="3" xfId="19" applyNumberFormat="1" applyFont="1" applyFill="1" applyBorder="1" applyAlignment="1">
      <alignment horizontal="left" vertical="center" indent="2"/>
    </xf>
    <xf numFmtId="0" fontId="140" fillId="0" borderId="3" xfId="19" applyFont="1" applyFill="1" applyBorder="1" applyAlignment="1">
      <alignment horizontal="center" vertical="center"/>
    </xf>
    <xf numFmtId="3" fontId="140" fillId="0" borderId="4" xfId="19" applyNumberFormat="1" applyFont="1" applyFill="1" applyBorder="1" applyAlignment="1">
      <alignment horizontal="center" vertical="center"/>
    </xf>
    <xf numFmtId="3" fontId="79" fillId="0" borderId="3" xfId="19" applyNumberFormat="1" applyFont="1" applyFill="1" applyBorder="1" applyAlignment="1">
      <alignment horizontal="center" vertical="center"/>
    </xf>
    <xf numFmtId="0" fontId="141" fillId="0" borderId="3" xfId="19" applyNumberFormat="1" applyFont="1" applyFill="1" applyBorder="1" applyAlignment="1">
      <alignment horizontal="left" vertical="center" indent="2"/>
    </xf>
    <xf numFmtId="0" fontId="141" fillId="0" borderId="3" xfId="19" applyFont="1" applyFill="1" applyBorder="1" applyAlignment="1">
      <alignment horizontal="center" vertical="center"/>
    </xf>
    <xf numFmtId="3" fontId="141" fillId="0" borderId="4" xfId="19" applyNumberFormat="1" applyFont="1" applyFill="1" applyBorder="1" applyAlignment="1">
      <alignment horizontal="center" vertical="center"/>
    </xf>
    <xf numFmtId="0" fontId="142" fillId="0" borderId="3" xfId="19" applyNumberFormat="1" applyFont="1" applyFill="1" applyBorder="1" applyAlignment="1">
      <alignment horizontal="left" vertical="center" indent="2"/>
    </xf>
    <xf numFmtId="0" fontId="142" fillId="0" borderId="3" xfId="19" applyFont="1" applyFill="1" applyBorder="1" applyAlignment="1">
      <alignment horizontal="center" vertical="center"/>
    </xf>
    <xf numFmtId="3" fontId="142" fillId="0" borderId="4" xfId="19" applyNumberFormat="1" applyFont="1" applyFill="1" applyBorder="1" applyAlignment="1">
      <alignment horizontal="center" vertical="center"/>
    </xf>
    <xf numFmtId="0" fontId="143" fillId="0" borderId="2" xfId="19" applyNumberFormat="1" applyFont="1" applyFill="1" applyBorder="1" applyAlignment="1">
      <alignment horizontal="left" vertical="center" wrapText="1" indent="2"/>
    </xf>
    <xf numFmtId="0" fontId="143" fillId="0" borderId="2" xfId="19" applyFont="1" applyFill="1" applyBorder="1" applyAlignment="1">
      <alignment horizontal="center" vertical="center"/>
    </xf>
    <xf numFmtId="3" fontId="143" fillId="0" borderId="30" xfId="19" applyNumberFormat="1" applyFont="1" applyFill="1" applyBorder="1" applyAlignment="1">
      <alignment horizontal="center" vertical="center"/>
    </xf>
    <xf numFmtId="3" fontId="79" fillId="0" borderId="2" xfId="19" applyNumberFormat="1" applyFont="1" applyFill="1" applyBorder="1" applyAlignment="1">
      <alignment horizontal="center" vertical="center"/>
    </xf>
    <xf numFmtId="0" fontId="63" fillId="0" borderId="5" xfId="19" applyFont="1" applyFill="1" applyBorder="1"/>
    <xf numFmtId="0" fontId="58" fillId="0" borderId="1" xfId="19" applyFont="1" applyFill="1" applyBorder="1" applyAlignment="1">
      <alignment horizontal="center"/>
    </xf>
    <xf numFmtId="49" fontId="63" fillId="3" borderId="1" xfId="19" applyNumberFormat="1" applyFont="1" applyFill="1" applyBorder="1" applyAlignment="1">
      <alignment horizontal="center"/>
    </xf>
    <xf numFmtId="0" fontId="63" fillId="0" borderId="37" xfId="19" applyFont="1" applyFill="1" applyBorder="1" applyAlignment="1">
      <alignment horizontal="center"/>
    </xf>
    <xf numFmtId="0" fontId="66" fillId="0" borderId="0" xfId="19" applyFont="1" applyFill="1" applyBorder="1"/>
    <xf numFmtId="0" fontId="144" fillId="0" borderId="4" xfId="19" applyFont="1" applyFill="1" applyBorder="1"/>
    <xf numFmtId="0" fontId="144" fillId="0" borderId="3" xfId="19" applyFont="1" applyFill="1" applyBorder="1" applyAlignment="1">
      <alignment horizontal="center"/>
    </xf>
    <xf numFmtId="0" fontId="63" fillId="0" borderId="38" xfId="19" applyFont="1" applyFill="1" applyBorder="1" applyAlignment="1">
      <alignment horizontal="center"/>
    </xf>
    <xf numFmtId="0" fontId="145" fillId="0" borderId="4" xfId="19" applyFont="1" applyFill="1" applyBorder="1" applyAlignment="1">
      <alignment horizontal="left"/>
    </xf>
    <xf numFmtId="0" fontId="145" fillId="0" borderId="3" xfId="19" applyFont="1" applyFill="1" applyBorder="1" applyAlignment="1">
      <alignment horizontal="center"/>
    </xf>
    <xf numFmtId="3" fontId="144" fillId="0" borderId="3" xfId="19" applyNumberFormat="1" applyFont="1" applyFill="1" applyBorder="1" applyAlignment="1">
      <alignment horizontal="center"/>
    </xf>
    <xf numFmtId="0" fontId="145" fillId="0" borderId="3" xfId="19" applyNumberFormat="1" applyFont="1" applyFill="1" applyBorder="1" applyAlignment="1">
      <alignment horizontal="center"/>
    </xf>
    <xf numFmtId="49" fontId="66" fillId="0" borderId="0" xfId="19" applyNumberFormat="1" applyFont="1" applyFill="1" applyBorder="1"/>
    <xf numFmtId="3" fontId="145" fillId="0" borderId="3" xfId="19" applyNumberFormat="1" applyFont="1" applyFill="1" applyBorder="1" applyAlignment="1">
      <alignment horizontal="center" vertical="center"/>
    </xf>
    <xf numFmtId="0" fontId="147" fillId="0" borderId="4" xfId="19" applyFont="1" applyFill="1" applyBorder="1"/>
    <xf numFmtId="0" fontId="147" fillId="0" borderId="3" xfId="19" applyFont="1" applyFill="1" applyBorder="1" applyAlignment="1">
      <alignment horizontal="center"/>
    </xf>
    <xf numFmtId="0" fontId="148" fillId="0" borderId="4" xfId="19" applyFont="1" applyFill="1" applyBorder="1" applyAlignment="1">
      <alignment horizontal="left"/>
    </xf>
    <xf numFmtId="0" fontId="148" fillId="0" borderId="3" xfId="19" applyFont="1" applyFill="1" applyBorder="1" applyAlignment="1">
      <alignment horizontal="center"/>
    </xf>
    <xf numFmtId="49" fontId="148" fillId="0" borderId="3" xfId="19" applyNumberFormat="1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horizontal="center"/>
    </xf>
    <xf numFmtId="0" fontId="58" fillId="0" borderId="3" xfId="19" applyFont="1" applyFill="1" applyBorder="1" applyAlignment="1">
      <alignment horizontal="center"/>
    </xf>
    <xf numFmtId="0" fontId="147" fillId="4" borderId="4" xfId="19" applyFont="1" applyFill="1" applyBorder="1" applyAlignment="1">
      <alignment horizontal="left"/>
    </xf>
    <xf numFmtId="0" fontId="148" fillId="4" borderId="4" xfId="19" applyFont="1" applyFill="1" applyBorder="1" applyAlignment="1">
      <alignment horizontal="center"/>
    </xf>
    <xf numFmtId="3" fontId="147" fillId="4" borderId="3" xfId="19" applyNumberFormat="1" applyFont="1" applyFill="1" applyBorder="1" applyAlignment="1">
      <alignment horizontal="center"/>
    </xf>
    <xf numFmtId="0" fontId="147" fillId="4" borderId="4" xfId="19" applyFont="1" applyFill="1" applyBorder="1" applyAlignment="1">
      <alignment horizontal="center"/>
    </xf>
    <xf numFmtId="0" fontId="63" fillId="4" borderId="3" xfId="19" applyFont="1" applyFill="1" applyBorder="1" applyAlignment="1">
      <alignment horizontal="center"/>
    </xf>
    <xf numFmtId="0" fontId="66" fillId="4" borderId="0" xfId="19" applyFont="1" applyFill="1" applyBorder="1"/>
    <xf numFmtId="0" fontId="66" fillId="4" borderId="0" xfId="19" applyFont="1" applyFill="1"/>
    <xf numFmtId="0" fontId="111" fillId="0" borderId="4" xfId="19" applyFont="1" applyFill="1" applyBorder="1" applyAlignment="1">
      <alignment horizontal="left"/>
    </xf>
    <xf numFmtId="0" fontId="111" fillId="0" borderId="3" xfId="19" applyFont="1" applyFill="1" applyBorder="1" applyAlignment="1">
      <alignment horizontal="center"/>
    </xf>
    <xf numFmtId="0" fontId="63" fillId="4" borderId="4" xfId="19" applyFont="1" applyFill="1" applyBorder="1"/>
    <xf numFmtId="0" fontId="63" fillId="0" borderId="3" xfId="19" applyFont="1" applyFill="1" applyBorder="1" applyAlignment="1">
      <alignment horizontal="center"/>
    </xf>
    <xf numFmtId="3" fontId="111" fillId="0" borderId="3" xfId="19" applyNumberFormat="1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center"/>
    </xf>
    <xf numFmtId="0" fontId="149" fillId="0" borderId="3" xfId="19" applyNumberFormat="1" applyFont="1" applyFill="1" applyBorder="1" applyAlignment="1">
      <alignment horizontal="center" vertical="center"/>
    </xf>
    <xf numFmtId="49" fontId="111" fillId="0" borderId="3" xfId="19" applyNumberFormat="1" applyFont="1" applyFill="1" applyBorder="1" applyAlignment="1">
      <alignment horizontal="center" vertical="center"/>
    </xf>
    <xf numFmtId="0" fontId="117" fillId="0" borderId="0" xfId="292" applyFill="1"/>
    <xf numFmtId="0" fontId="149" fillId="0" borderId="4" xfId="19" applyFont="1" applyFill="1" applyBorder="1" applyAlignment="1">
      <alignment horizontal="left" wrapText="1"/>
    </xf>
    <xf numFmtId="0" fontId="145" fillId="0" borderId="4" xfId="19" applyFont="1" applyFill="1" applyBorder="1"/>
    <xf numFmtId="0" fontId="147" fillId="0" borderId="5" xfId="19" applyFont="1" applyFill="1" applyBorder="1"/>
    <xf numFmtId="0" fontId="148" fillId="0" borderId="1" xfId="19" applyFont="1" applyFill="1" applyBorder="1" applyAlignment="1">
      <alignment horizontal="center" vertical="center"/>
    </xf>
    <xf numFmtId="0" fontId="58" fillId="3" borderId="1" xfId="19" applyFont="1" applyFill="1" applyBorder="1" applyAlignment="1">
      <alignment horizontal="center"/>
    </xf>
    <xf numFmtId="0" fontId="147" fillId="0" borderId="3" xfId="19" applyFont="1" applyFill="1" applyBorder="1" applyAlignment="1">
      <alignment horizontal="center" vertical="center"/>
    </xf>
    <xf numFmtId="0" fontId="148" fillId="0" borderId="4" xfId="19" applyFont="1" applyFill="1" applyBorder="1"/>
    <xf numFmtId="0" fontId="148" fillId="0" borderId="3" xfId="19" applyFont="1" applyFill="1" applyBorder="1" applyAlignment="1">
      <alignment horizontal="center" vertical="center"/>
    </xf>
    <xf numFmtId="49" fontId="148" fillId="0" borderId="3" xfId="19" applyNumberFormat="1" applyFont="1" applyFill="1" applyBorder="1" applyAlignment="1">
      <alignment horizontal="center"/>
    </xf>
    <xf numFmtId="49" fontId="111" fillId="0" borderId="3" xfId="19" applyNumberFormat="1" applyFont="1" applyFill="1" applyBorder="1" applyAlignment="1">
      <alignment horizontal="center"/>
    </xf>
    <xf numFmtId="0" fontId="152" fillId="0" borderId="3" xfId="19" applyFont="1" applyFill="1" applyBorder="1" applyAlignment="1">
      <alignment horizontal="center"/>
    </xf>
    <xf numFmtId="0" fontId="148" fillId="0" borderId="4" xfId="19" applyFont="1" applyFill="1" applyBorder="1" applyAlignment="1">
      <alignment vertical="center" wrapText="1"/>
    </xf>
    <xf numFmtId="49" fontId="58" fillId="0" borderId="3" xfId="19" applyNumberFormat="1" applyFont="1" applyFill="1" applyBorder="1" applyAlignment="1">
      <alignment horizontal="center" vertical="center"/>
    </xf>
    <xf numFmtId="0" fontId="148" fillId="0" borderId="2" xfId="19" applyFont="1" applyFill="1" applyBorder="1" applyAlignment="1">
      <alignment horizontal="center"/>
    </xf>
    <xf numFmtId="0" fontId="58" fillId="0" borderId="2" xfId="19" applyFont="1" applyFill="1" applyBorder="1" applyAlignment="1">
      <alignment horizontal="center"/>
    </xf>
    <xf numFmtId="0" fontId="63" fillId="0" borderId="5" xfId="19" applyFont="1" applyFill="1" applyBorder="1" applyAlignment="1">
      <alignment vertical="center"/>
    </xf>
    <xf numFmtId="0" fontId="58" fillId="0" borderId="5" xfId="19" applyFont="1" applyFill="1" applyBorder="1" applyAlignment="1">
      <alignment horizontal="center"/>
    </xf>
    <xf numFmtId="3" fontId="58" fillId="3" borderId="1" xfId="19" applyNumberFormat="1" applyFont="1" applyFill="1" applyBorder="1" applyAlignment="1">
      <alignment horizontal="center"/>
    </xf>
    <xf numFmtId="0" fontId="58" fillId="0" borderId="38" xfId="19" applyFont="1" applyFill="1" applyBorder="1" applyAlignment="1">
      <alignment horizontal="center"/>
    </xf>
    <xf numFmtId="0" fontId="144" fillId="0" borderId="4" xfId="19" applyFont="1" applyFill="1" applyBorder="1" applyAlignment="1">
      <alignment horizontal="center"/>
    </xf>
    <xf numFmtId="0" fontId="76" fillId="0" borderId="0" xfId="19" applyFont="1" applyFill="1"/>
    <xf numFmtId="0" fontId="76" fillId="4" borderId="0" xfId="19" applyFont="1" applyFill="1"/>
    <xf numFmtId="0" fontId="58" fillId="0" borderId="4" xfId="19" applyFont="1" applyFill="1" applyBorder="1"/>
    <xf numFmtId="0" fontId="58" fillId="0" borderId="4" xfId="19" applyFont="1" applyFill="1" applyBorder="1" applyAlignment="1">
      <alignment horizontal="center"/>
    </xf>
    <xf numFmtId="3" fontId="58" fillId="0" borderId="3" xfId="19" applyNumberFormat="1" applyFont="1" applyFill="1" applyBorder="1" applyAlignment="1">
      <alignment horizontal="center"/>
    </xf>
    <xf numFmtId="0" fontId="63" fillId="0" borderId="4" xfId="19" applyFont="1" applyFill="1" applyBorder="1"/>
    <xf numFmtId="0" fontId="63" fillId="0" borderId="4" xfId="19" applyFont="1" applyFill="1" applyBorder="1" applyAlignment="1">
      <alignment horizontal="center" vertical="center"/>
    </xf>
    <xf numFmtId="0" fontId="63" fillId="0" borderId="3" xfId="19" applyFont="1" applyFill="1" applyBorder="1" applyAlignment="1">
      <alignment horizontal="center" vertical="center"/>
    </xf>
    <xf numFmtId="0" fontId="145" fillId="0" borderId="4" xfId="19" applyFont="1" applyFill="1" applyBorder="1" applyAlignment="1">
      <alignment horizontal="center" vertical="center"/>
    </xf>
    <xf numFmtId="0" fontId="58" fillId="0" borderId="4" xfId="19" applyFont="1" applyFill="1" applyBorder="1" applyAlignment="1">
      <alignment horizontal="center" vertical="center"/>
    </xf>
    <xf numFmtId="3" fontId="154" fillId="4" borderId="3" xfId="292" applyNumberFormat="1" applyFont="1" applyFill="1" applyBorder="1" applyAlignment="1">
      <alignment horizontal="center" vertical="center"/>
    </xf>
    <xf numFmtId="3" fontId="154" fillId="0" borderId="3" xfId="292" applyNumberFormat="1" applyFont="1" applyFill="1" applyBorder="1" applyAlignment="1">
      <alignment horizontal="center" vertical="center"/>
    </xf>
    <xf numFmtId="0" fontId="58" fillId="0" borderId="30" xfId="19" applyFont="1" applyFill="1" applyBorder="1"/>
    <xf numFmtId="0" fontId="58" fillId="0" borderId="30" xfId="19" applyFont="1" applyFill="1" applyBorder="1" applyAlignment="1">
      <alignment horizontal="center" vertical="center"/>
    </xf>
    <xf numFmtId="0" fontId="58" fillId="0" borderId="0" xfId="19" applyFont="1" applyFill="1" applyBorder="1" applyAlignment="1">
      <alignment horizontal="center"/>
    </xf>
    <xf numFmtId="0" fontId="149" fillId="0" borderId="4" xfId="19" applyFont="1" applyFill="1" applyBorder="1" applyAlignment="1">
      <alignment wrapText="1"/>
    </xf>
    <xf numFmtId="0" fontId="149" fillId="0" borderId="4" xfId="19" applyFont="1" applyFill="1" applyBorder="1" applyAlignment="1">
      <alignment horizontal="center" vertical="center"/>
    </xf>
    <xf numFmtId="0" fontId="149" fillId="0" borderId="3" xfId="19" applyFont="1" applyFill="1" applyBorder="1" applyAlignment="1">
      <alignment horizontal="center" vertical="center"/>
    </xf>
    <xf numFmtId="0" fontId="147" fillId="0" borderId="4" xfId="19" applyFont="1" applyFill="1" applyBorder="1" applyAlignment="1">
      <alignment horizontal="center" vertical="center"/>
    </xf>
    <xf numFmtId="0" fontId="76" fillId="4" borderId="0" xfId="19" applyFont="1" applyFill="1" applyBorder="1"/>
    <xf numFmtId="0" fontId="148" fillId="0" borderId="4" xfId="19" applyFont="1" applyFill="1" applyBorder="1" applyAlignment="1">
      <alignment horizontal="center" vertical="center"/>
    </xf>
    <xf numFmtId="0" fontId="144" fillId="0" borderId="4" xfId="19" applyFont="1" applyFill="1" applyBorder="1" applyAlignment="1">
      <alignment horizontal="center" vertical="center"/>
    </xf>
    <xf numFmtId="3" fontId="145" fillId="0" borderId="3" xfId="531" applyNumberFormat="1" applyFont="1" applyFill="1" applyBorder="1" applyAlignment="1">
      <alignment horizontal="center"/>
    </xf>
    <xf numFmtId="3" fontId="66" fillId="4" borderId="0" xfId="19" applyNumberFormat="1" applyFont="1" applyFill="1"/>
    <xf numFmtId="0" fontId="144" fillId="0" borderId="3" xfId="19" applyFont="1" applyFill="1" applyBorder="1" applyAlignment="1">
      <alignment horizontal="left"/>
    </xf>
    <xf numFmtId="0" fontId="145" fillId="0" borderId="3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left" wrapText="1"/>
    </xf>
    <xf numFmtId="3" fontId="145" fillId="0" borderId="3" xfId="531" applyNumberFormat="1" applyFont="1" applyFill="1" applyBorder="1" applyAlignment="1">
      <alignment horizontal="center" vertical="center"/>
    </xf>
    <xf numFmtId="0" fontId="145" fillId="0" borderId="3" xfId="19" applyFont="1" applyFill="1" applyBorder="1" applyAlignment="1">
      <alignment horizontal="left" wrapText="1"/>
    </xf>
    <xf numFmtId="49" fontId="145" fillId="0" borderId="3" xfId="19" applyNumberFormat="1" applyFont="1" applyFill="1" applyBorder="1" applyAlignment="1">
      <alignment horizontal="center"/>
    </xf>
    <xf numFmtId="3" fontId="145" fillId="0" borderId="3" xfId="19" applyNumberFormat="1" applyFont="1" applyFill="1" applyBorder="1" applyAlignment="1">
      <alignment horizontal="center"/>
    </xf>
    <xf numFmtId="0" fontId="76" fillId="0" borderId="0" xfId="19" applyFont="1" applyFill="1" applyBorder="1"/>
    <xf numFmtId="0" fontId="145" fillId="0" borderId="4" xfId="19" applyFont="1" applyFill="1" applyBorder="1" applyAlignment="1">
      <alignment horizontal="center"/>
    </xf>
    <xf numFmtId="0" fontId="145" fillId="0" borderId="2" xfId="19" applyFont="1" applyFill="1" applyBorder="1" applyAlignment="1">
      <alignment horizontal="center"/>
    </xf>
    <xf numFmtId="0" fontId="144" fillId="0" borderId="1" xfId="19" applyFont="1" applyFill="1" applyBorder="1" applyAlignment="1">
      <alignment horizontal="left"/>
    </xf>
    <xf numFmtId="0" fontId="145" fillId="0" borderId="1" xfId="19" applyFont="1" applyFill="1" applyBorder="1" applyAlignment="1">
      <alignment horizontal="center"/>
    </xf>
    <xf numFmtId="0" fontId="63" fillId="3" borderId="1" xfId="19" applyFont="1" applyFill="1" applyBorder="1" applyAlignment="1">
      <alignment horizontal="center"/>
    </xf>
    <xf numFmtId="0" fontId="63" fillId="3" borderId="37" xfId="19" applyFont="1" applyFill="1" applyBorder="1" applyAlignment="1">
      <alignment horizontal="center"/>
    </xf>
    <xf numFmtId="0" fontId="144" fillId="0" borderId="38" xfId="19" applyFont="1" applyFill="1" applyBorder="1" applyAlignment="1">
      <alignment horizontal="center"/>
    </xf>
    <xf numFmtId="0" fontId="145" fillId="0" borderId="38" xfId="19" applyFont="1" applyFill="1" applyBorder="1" applyAlignment="1">
      <alignment horizontal="center"/>
    </xf>
    <xf numFmtId="0" fontId="145" fillId="0" borderId="3" xfId="19" applyFont="1" applyFill="1" applyBorder="1"/>
    <xf numFmtId="0" fontId="145" fillId="4" borderId="3" xfId="19" applyFont="1" applyFill="1" applyBorder="1" applyAlignment="1">
      <alignment horizontal="center"/>
    </xf>
    <xf numFmtId="0" fontId="145" fillId="4" borderId="38" xfId="19" applyFont="1" applyFill="1" applyBorder="1" applyAlignment="1">
      <alignment horizontal="center"/>
    </xf>
    <xf numFmtId="0" fontId="145" fillId="0" borderId="3" xfId="19" applyFont="1" applyFill="1" applyBorder="1" applyAlignment="1">
      <alignment vertical="center" wrapText="1"/>
    </xf>
    <xf numFmtId="3" fontId="145" fillId="4" borderId="3" xfId="19" applyNumberFormat="1" applyFont="1" applyFill="1" applyBorder="1" applyAlignment="1">
      <alignment horizontal="center" vertical="center"/>
    </xf>
    <xf numFmtId="3" fontId="145" fillId="0" borderId="38" xfId="19" applyNumberFormat="1" applyFont="1" applyFill="1" applyBorder="1" applyAlignment="1">
      <alignment horizontal="center" vertical="center"/>
    </xf>
    <xf numFmtId="0" fontId="144" fillId="0" borderId="4" xfId="19" applyFont="1" applyFill="1" applyBorder="1" applyAlignment="1">
      <alignment horizontal="left"/>
    </xf>
    <xf numFmtId="0" fontId="144" fillId="4" borderId="3" xfId="19" applyFont="1" applyFill="1" applyBorder="1" applyAlignment="1">
      <alignment horizontal="center"/>
    </xf>
    <xf numFmtId="0" fontId="144" fillId="4" borderId="38" xfId="19" applyFont="1" applyFill="1" applyBorder="1" applyAlignment="1">
      <alignment horizontal="center"/>
    </xf>
    <xf numFmtId="3" fontId="145" fillId="4" borderId="3" xfId="531" applyNumberFormat="1" applyFont="1" applyFill="1" applyBorder="1" applyAlignment="1">
      <alignment horizontal="center"/>
    </xf>
    <xf numFmtId="3" fontId="145" fillId="0" borderId="0" xfId="531" applyNumberFormat="1" applyFont="1" applyFill="1" applyAlignment="1">
      <alignment horizontal="center"/>
    </xf>
    <xf numFmtId="3" fontId="58" fillId="0" borderId="3" xfId="19" applyNumberFormat="1" applyFont="1" applyFill="1" applyBorder="1" applyAlignment="1">
      <alignment horizontal="center" vertical="center"/>
    </xf>
    <xf numFmtId="0" fontId="145" fillId="0" borderId="2" xfId="19" applyFont="1" applyFill="1" applyBorder="1" applyAlignment="1">
      <alignment horizontal="center" vertical="center"/>
    </xf>
    <xf numFmtId="0" fontId="145" fillId="0" borderId="38" xfId="19" applyFont="1" applyFill="1" applyBorder="1" applyAlignment="1">
      <alignment horizontal="center" vertical="center"/>
    </xf>
    <xf numFmtId="0" fontId="144" fillId="0" borderId="5" xfId="19" applyFont="1" applyFill="1" applyBorder="1" applyAlignment="1">
      <alignment horizontal="left"/>
    </xf>
    <xf numFmtId="0" fontId="145" fillId="0" borderId="1" xfId="19" applyFont="1" applyFill="1" applyBorder="1" applyAlignment="1">
      <alignment horizontal="center" vertical="center"/>
    </xf>
    <xf numFmtId="3" fontId="63" fillId="3" borderId="1" xfId="19" applyNumberFormat="1" applyFont="1" applyFill="1" applyBorder="1" applyAlignment="1">
      <alignment horizontal="center" vertical="center"/>
    </xf>
    <xf numFmtId="0" fontId="144" fillId="0" borderId="3" xfId="19" applyFont="1" applyFill="1" applyBorder="1" applyAlignment="1">
      <alignment horizontal="left" wrapText="1"/>
    </xf>
    <xf numFmtId="3" fontId="145" fillId="0" borderId="2" xfId="19" applyNumberFormat="1" applyFont="1" applyFill="1" applyBorder="1" applyAlignment="1">
      <alignment horizontal="center"/>
    </xf>
    <xf numFmtId="0" fontId="144" fillId="0" borderId="1" xfId="19" applyFont="1" applyFill="1" applyBorder="1" applyAlignment="1">
      <alignment horizontal="center"/>
    </xf>
    <xf numFmtId="3" fontId="63" fillId="3" borderId="1" xfId="19" applyNumberFormat="1" applyFont="1" applyFill="1" applyBorder="1" applyAlignment="1">
      <alignment horizontal="center"/>
    </xf>
    <xf numFmtId="0" fontId="145" fillId="0" borderId="3" xfId="19" applyFont="1" applyFill="1" applyBorder="1" applyAlignment="1">
      <alignment horizontal="left" vertical="distributed"/>
    </xf>
    <xf numFmtId="0" fontId="144" fillId="0" borderId="3" xfId="19" applyFont="1" applyFill="1" applyBorder="1" applyAlignment="1">
      <alignment horizontal="left" vertical="center"/>
    </xf>
    <xf numFmtId="0" fontId="144" fillId="0" borderId="2" xfId="19" applyFont="1" applyFill="1" applyBorder="1" applyAlignment="1">
      <alignment horizontal="left" vertical="center"/>
    </xf>
    <xf numFmtId="0" fontId="144" fillId="0" borderId="2" xfId="19" applyFont="1" applyFill="1" applyBorder="1" applyAlignment="1">
      <alignment horizontal="center"/>
    </xf>
    <xf numFmtId="0" fontId="1" fillId="0" borderId="0" xfId="532" applyFill="1" applyAlignment="1">
      <alignment vertical="center" wrapText="1"/>
    </xf>
    <xf numFmtId="0" fontId="156" fillId="0" borderId="21" xfId="532" applyFont="1" applyFill="1" applyBorder="1" applyAlignment="1">
      <alignment horizontal="center" vertical="center" wrapText="1"/>
    </xf>
    <xf numFmtId="0" fontId="156" fillId="0" borderId="0" xfId="532" applyFont="1" applyFill="1" applyBorder="1" applyAlignment="1">
      <alignment horizontal="center" vertical="center" wrapText="1"/>
    </xf>
    <xf numFmtId="0" fontId="1" fillId="0" borderId="0" xfId="532" applyFill="1" applyAlignment="1">
      <alignment horizontal="center" vertical="center" wrapText="1"/>
    </xf>
    <xf numFmtId="0" fontId="138" fillId="0" borderId="58" xfId="532" applyFont="1" applyFill="1" applyBorder="1" applyAlignment="1">
      <alignment horizontal="center" vertical="center" wrapText="1"/>
    </xf>
    <xf numFmtId="0" fontId="128" fillId="0" borderId="58" xfId="532" applyFont="1" applyFill="1" applyBorder="1" applyAlignment="1">
      <alignment horizontal="left" vertical="center" wrapText="1"/>
    </xf>
    <xf numFmtId="0" fontId="128" fillId="0" borderId="58" xfId="532" applyFont="1" applyFill="1" applyBorder="1" applyAlignment="1">
      <alignment vertical="center" wrapText="1"/>
    </xf>
    <xf numFmtId="0" fontId="139" fillId="0" borderId="0" xfId="532" applyFont="1" applyAlignment="1">
      <alignment vertical="center" wrapText="1"/>
    </xf>
    <xf numFmtId="0" fontId="138" fillId="0" borderId="58" xfId="532" applyFont="1" applyFill="1" applyBorder="1" applyAlignment="1">
      <alignment horizontal="right" vertical="center" wrapText="1"/>
    </xf>
    <xf numFmtId="0" fontId="138" fillId="0" borderId="58" xfId="532" applyFont="1" applyFill="1" applyBorder="1" applyAlignment="1">
      <alignment vertical="center" wrapText="1"/>
    </xf>
    <xf numFmtId="0" fontId="1" fillId="0" borderId="0" xfId="532" applyAlignment="1">
      <alignment vertical="center" wrapText="1"/>
    </xf>
    <xf numFmtId="0" fontId="157" fillId="0" borderId="58" xfId="532" applyFont="1" applyFill="1" applyBorder="1" applyAlignment="1">
      <alignment horizontal="right" vertical="center" wrapText="1"/>
    </xf>
    <xf numFmtId="0" fontId="157" fillId="0" borderId="58" xfId="532" applyFont="1" applyFill="1" applyBorder="1" applyAlignment="1">
      <alignment vertical="center" wrapText="1"/>
    </xf>
    <xf numFmtId="0" fontId="158" fillId="0" borderId="0" xfId="532" applyFont="1" applyAlignment="1">
      <alignment vertical="center" wrapText="1"/>
    </xf>
    <xf numFmtId="3" fontId="157" fillId="0" borderId="58" xfId="532" applyNumberFormat="1" applyFont="1" applyFill="1" applyBorder="1" applyAlignment="1">
      <alignment vertical="center" wrapText="1"/>
    </xf>
    <xf numFmtId="0" fontId="159" fillId="0" borderId="0" xfId="532" applyFont="1" applyFill="1" applyAlignment="1">
      <alignment vertical="center" wrapText="1"/>
    </xf>
    <xf numFmtId="0" fontId="162" fillId="0" borderId="0" xfId="532" applyFont="1" applyFill="1" applyAlignment="1">
      <alignment horizontal="left" wrapText="1"/>
    </xf>
    <xf numFmtId="0" fontId="1" fillId="0" borderId="0" xfId="532" applyFill="1" applyAlignment="1">
      <alignment horizontal="left" vertical="center" wrapText="1"/>
    </xf>
    <xf numFmtId="0" fontId="58" fillId="0" borderId="39" xfId="19" applyFont="1" applyFill="1" applyBorder="1" applyAlignment="1">
      <alignment horizontal="center"/>
    </xf>
    <xf numFmtId="3" fontId="111" fillId="0" borderId="3" xfId="19" applyNumberFormat="1" applyFont="1" applyFill="1" applyBorder="1" applyAlignment="1">
      <alignment horizontal="center"/>
    </xf>
    <xf numFmtId="0" fontId="111" fillId="0" borderId="2" xfId="19" applyFont="1" applyFill="1" applyBorder="1" applyAlignment="1">
      <alignment horizontal="center"/>
    </xf>
    <xf numFmtId="3" fontId="63" fillId="0" borderId="1" xfId="19" applyNumberFormat="1" applyFont="1" applyFill="1" applyBorder="1" applyAlignment="1">
      <alignment horizontal="center"/>
    </xf>
    <xf numFmtId="3" fontId="79" fillId="0" borderId="37" xfId="19" applyNumberFormat="1" applyFont="1" applyFill="1" applyBorder="1" applyAlignment="1">
      <alignment horizontal="center" vertical="center"/>
    </xf>
    <xf numFmtId="49" fontId="63" fillId="0" borderId="1" xfId="19" applyNumberFormat="1" applyFont="1" applyFill="1" applyBorder="1" applyAlignment="1">
      <alignment horizontal="center"/>
    </xf>
    <xf numFmtId="0" fontId="146" fillId="0" borderId="3" xfId="19" applyFont="1" applyFill="1" applyBorder="1"/>
    <xf numFmtId="166" fontId="47" fillId="0" borderId="1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top" wrapText="1"/>
    </xf>
    <xf numFmtId="0" fontId="63" fillId="0" borderId="65" xfId="0" applyFont="1" applyFill="1" applyBorder="1" applyAlignment="1">
      <alignment horizontal="center" vertical="top" wrapText="1"/>
    </xf>
    <xf numFmtId="0" fontId="63" fillId="0" borderId="5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37" xfId="0" applyFont="1" applyFill="1" applyBorder="1" applyAlignment="1">
      <alignment horizontal="center" vertical="top" wrapText="1"/>
    </xf>
    <xf numFmtId="3" fontId="133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 horizontal="center"/>
    </xf>
    <xf numFmtId="2" fontId="54" fillId="0" borderId="9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119" fillId="0" borderId="2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2" fontId="120" fillId="0" borderId="54" xfId="0" applyNumberFormat="1" applyFont="1" applyFill="1" applyBorder="1" applyAlignment="1">
      <alignment horizontal="center" vertical="center"/>
    </xf>
    <xf numFmtId="2" fontId="120" fillId="0" borderId="51" xfId="0" applyNumberFormat="1" applyFont="1" applyFill="1" applyBorder="1" applyAlignment="1">
      <alignment horizontal="center" vertical="center"/>
    </xf>
    <xf numFmtId="3" fontId="47" fillId="0" borderId="5" xfId="0" applyNumberFormat="1" applyFont="1" applyFill="1" applyBorder="1" applyAlignment="1">
      <alignment horizontal="center" vertical="center"/>
    </xf>
    <xf numFmtId="3" fontId="47" fillId="0" borderId="37" xfId="0" applyNumberFormat="1" applyFont="1" applyFill="1" applyBorder="1" applyAlignment="1">
      <alignment horizontal="center" vertical="center"/>
    </xf>
    <xf numFmtId="3" fontId="47" fillId="0" borderId="54" xfId="0" applyNumberFormat="1" applyFont="1" applyFill="1" applyBorder="1" applyAlignment="1">
      <alignment horizontal="center" vertical="center"/>
    </xf>
    <xf numFmtId="3" fontId="47" fillId="0" borderId="51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/>
    </xf>
    <xf numFmtId="3" fontId="47" fillId="0" borderId="37" xfId="0" applyNumberFormat="1" applyFont="1" applyFill="1" applyBorder="1" applyAlignment="1">
      <alignment horizontal="center"/>
    </xf>
    <xf numFmtId="3" fontId="47" fillId="0" borderId="30" xfId="0" applyNumberFormat="1" applyFont="1" applyFill="1" applyBorder="1" applyAlignment="1">
      <alignment horizontal="center" vertical="center"/>
    </xf>
    <xf numFmtId="3" fontId="47" fillId="0" borderId="39" xfId="0" applyNumberFormat="1" applyFont="1" applyFill="1" applyBorder="1" applyAlignment="1">
      <alignment horizontal="center" vertical="center"/>
    </xf>
    <xf numFmtId="3" fontId="47" fillId="0" borderId="9" xfId="0" applyNumberFormat="1" applyFont="1" applyFill="1" applyBorder="1" applyAlignment="1">
      <alignment horizontal="center"/>
    </xf>
    <xf numFmtId="3" fontId="47" fillId="0" borderId="39" xfId="0" applyNumberFormat="1" applyFont="1" applyFill="1" applyBorder="1" applyAlignment="1">
      <alignment horizontal="center"/>
    </xf>
    <xf numFmtId="166" fontId="47" fillId="0" borderId="5" xfId="0" applyNumberFormat="1" applyFont="1" applyFill="1" applyBorder="1" applyAlignment="1">
      <alignment horizontal="center" vertical="center"/>
    </xf>
    <xf numFmtId="166" fontId="47" fillId="0" borderId="37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3" fontId="47" fillId="0" borderId="30" xfId="0" applyNumberFormat="1" applyFont="1" applyFill="1" applyBorder="1" applyAlignment="1">
      <alignment horizontal="center"/>
    </xf>
    <xf numFmtId="3" fontId="47" fillId="0" borderId="5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3" fontId="56" fillId="0" borderId="54" xfId="0" applyNumberFormat="1" applyFont="1" applyFill="1" applyBorder="1" applyAlignment="1">
      <alignment horizontal="center" vertical="center"/>
    </xf>
    <xf numFmtId="3" fontId="56" fillId="0" borderId="5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3" fontId="55" fillId="0" borderId="54" xfId="0" applyNumberFormat="1" applyFont="1" applyFill="1" applyBorder="1" applyAlignment="1">
      <alignment horizontal="center" vertical="center" wrapText="1"/>
    </xf>
    <xf numFmtId="3" fontId="55" fillId="0" borderId="51" xfId="0" applyNumberFormat="1" applyFont="1" applyFill="1" applyBorder="1" applyAlignment="1">
      <alignment horizontal="center" vertical="center" wrapText="1"/>
    </xf>
    <xf numFmtId="3" fontId="47" fillId="0" borderId="54" xfId="0" applyNumberFormat="1" applyFont="1" applyFill="1" applyBorder="1" applyAlignment="1">
      <alignment horizontal="center"/>
    </xf>
    <xf numFmtId="3" fontId="47" fillId="0" borderId="51" xfId="0" applyNumberFormat="1" applyFont="1" applyFill="1" applyBorder="1" applyAlignment="1">
      <alignment horizontal="center"/>
    </xf>
    <xf numFmtId="0" fontId="47" fillId="0" borderId="1" xfId="0" applyNumberFormat="1" applyFont="1" applyFill="1" applyBorder="1" applyAlignment="1">
      <alignment horizontal="center" vertical="center"/>
    </xf>
    <xf numFmtId="0" fontId="47" fillId="0" borderId="2" xfId="0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6" fillId="0" borderId="28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vertical="center" wrapText="1"/>
    </xf>
    <xf numFmtId="0" fontId="56" fillId="0" borderId="42" xfId="0" applyFont="1" applyFill="1" applyBorder="1" applyAlignment="1">
      <alignment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vertical="center" wrapText="1"/>
    </xf>
    <xf numFmtId="0" fontId="57" fillId="0" borderId="16" xfId="0" applyFont="1" applyFill="1" applyBorder="1" applyAlignment="1">
      <alignment vertical="center" wrapText="1"/>
    </xf>
    <xf numFmtId="0" fontId="57" fillId="0" borderId="42" xfId="0" applyFont="1" applyFill="1" applyBorder="1" applyAlignment="1">
      <alignment vertical="center" wrapText="1"/>
    </xf>
    <xf numFmtId="0" fontId="88" fillId="0" borderId="0" xfId="0" applyFont="1" applyFill="1" applyAlignment="1">
      <alignment horizontal="center" wrapText="1"/>
    </xf>
    <xf numFmtId="0" fontId="56" fillId="0" borderId="65" xfId="0" applyFont="1" applyFill="1" applyBorder="1" applyAlignment="1">
      <alignment vertical="center" wrapText="1"/>
    </xf>
    <xf numFmtId="0" fontId="56" fillId="0" borderId="53" xfId="0" applyFont="1" applyFill="1" applyBorder="1" applyAlignment="1">
      <alignment vertical="center" wrapText="1"/>
    </xf>
    <xf numFmtId="0" fontId="56" fillId="0" borderId="44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7" fillId="0" borderId="12" xfId="0" applyNumberFormat="1" applyFont="1" applyFill="1" applyBorder="1" applyAlignment="1">
      <alignment horizontal="center" vertical="center"/>
    </xf>
    <xf numFmtId="0" fontId="57" fillId="0" borderId="66" xfId="0" applyNumberFormat="1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2" fontId="56" fillId="0" borderId="70" xfId="0" applyNumberFormat="1" applyFont="1" applyFill="1" applyBorder="1" applyAlignment="1">
      <alignment horizontal="center" vertical="center" wrapText="1"/>
    </xf>
    <xf numFmtId="2" fontId="56" fillId="0" borderId="71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58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42" xfId="0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42" xfId="0" applyFont="1" applyFill="1" applyBorder="1" applyAlignment="1">
      <alignment horizontal="left" vertical="center" wrapText="1"/>
    </xf>
    <xf numFmtId="49" fontId="61" fillId="0" borderId="28" xfId="0" applyNumberFormat="1" applyFont="1" applyFill="1" applyBorder="1" applyAlignment="1">
      <alignment horizontal="left" vertical="center" wrapText="1"/>
    </xf>
    <xf numFmtId="49" fontId="61" fillId="0" borderId="16" xfId="0" applyNumberFormat="1" applyFont="1" applyFill="1" applyBorder="1" applyAlignment="1">
      <alignment horizontal="left" vertical="center" wrapText="1"/>
    </xf>
    <xf numFmtId="49" fontId="61" fillId="0" borderId="42" xfId="0" applyNumberFormat="1" applyFont="1" applyFill="1" applyBorder="1" applyAlignment="1">
      <alignment horizontal="left" vertical="center" wrapText="1"/>
    </xf>
    <xf numFmtId="0" fontId="57" fillId="0" borderId="65" xfId="0" applyFont="1" applyFill="1" applyBorder="1" applyAlignment="1">
      <alignment horizontal="left" vertical="center" wrapText="1"/>
    </xf>
    <xf numFmtId="0" fontId="57" fillId="0" borderId="53" xfId="0" applyFont="1" applyFill="1" applyBorder="1" applyAlignment="1">
      <alignment horizontal="left" vertical="center" wrapText="1"/>
    </xf>
    <xf numFmtId="0" fontId="57" fillId="0" borderId="44" xfId="0" applyFont="1" applyFill="1" applyBorder="1" applyAlignment="1">
      <alignment horizontal="left" vertical="center" wrapText="1"/>
    </xf>
    <xf numFmtId="0" fontId="56" fillId="2" borderId="34" xfId="0" applyFont="1" applyFill="1" applyBorder="1" applyAlignment="1">
      <alignment horizontal="left" vertical="center" wrapText="1"/>
    </xf>
    <xf numFmtId="0" fontId="56" fillId="2" borderId="33" xfId="0" applyFont="1" applyFill="1" applyBorder="1" applyAlignment="1">
      <alignment horizontal="left" vertical="center" wrapText="1"/>
    </xf>
    <xf numFmtId="0" fontId="56" fillId="2" borderId="19" xfId="0" applyFont="1" applyFill="1" applyBorder="1" applyAlignment="1">
      <alignment horizontal="left" vertical="center" wrapText="1"/>
    </xf>
    <xf numFmtId="0" fontId="56" fillId="2" borderId="18" xfId="0" applyFont="1" applyFill="1" applyBorder="1" applyAlignment="1">
      <alignment horizontal="left" vertical="center" wrapText="1"/>
    </xf>
    <xf numFmtId="0" fontId="89" fillId="2" borderId="68" xfId="0" applyFont="1" applyFill="1" applyBorder="1" applyAlignment="1">
      <alignment horizontal="left" vertical="center" wrapText="1"/>
    </xf>
    <xf numFmtId="0" fontId="89" fillId="2" borderId="67" xfId="0" applyFont="1" applyFill="1" applyBorder="1" applyAlignment="1">
      <alignment horizontal="left" vertical="center" wrapText="1"/>
    </xf>
    <xf numFmtId="0" fontId="57" fillId="2" borderId="0" xfId="0" applyFont="1" applyFill="1" applyBorder="1" applyAlignment="1">
      <alignment horizontal="left" vertical="center" wrapText="1"/>
    </xf>
    <xf numFmtId="0" fontId="63" fillId="0" borderId="5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3" fillId="0" borderId="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2" fontId="56" fillId="0" borderId="54" xfId="0" applyNumberFormat="1" applyFont="1" applyFill="1" applyBorder="1" applyAlignment="1">
      <alignment horizontal="center" vertical="center" wrapText="1"/>
    </xf>
    <xf numFmtId="2" fontId="56" fillId="0" borderId="5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top" wrapText="1"/>
    </xf>
    <xf numFmtId="0" fontId="47" fillId="0" borderId="28" xfId="0" applyFont="1" applyFill="1" applyBorder="1" applyAlignment="1">
      <alignment horizontal="left" vertical="center"/>
    </xf>
    <xf numFmtId="0" fontId="47" fillId="0" borderId="42" xfId="0" applyFont="1" applyFill="1" applyBorder="1" applyAlignment="1">
      <alignment horizontal="left" vertical="center"/>
    </xf>
    <xf numFmtId="0" fontId="47" fillId="0" borderId="28" xfId="0" applyFont="1" applyFill="1" applyBorder="1" applyAlignment="1">
      <alignment horizontal="left" vertical="center" wrapText="1"/>
    </xf>
    <xf numFmtId="0" fontId="47" fillId="0" borderId="42" xfId="0" applyFont="1" applyFill="1" applyBorder="1" applyAlignment="1">
      <alignment horizontal="left" vertical="center" wrapText="1"/>
    </xf>
    <xf numFmtId="0" fontId="47" fillId="0" borderId="65" xfId="0" applyFont="1" applyFill="1" applyBorder="1" applyAlignment="1">
      <alignment horizontal="left" vertical="center"/>
    </xf>
    <xf numFmtId="0" fontId="47" fillId="0" borderId="44" xfId="0" applyFont="1" applyFill="1" applyBorder="1" applyAlignment="1">
      <alignment horizontal="left" vertical="center"/>
    </xf>
    <xf numFmtId="0" fontId="93" fillId="0" borderId="15" xfId="0" applyFont="1" applyFill="1" applyBorder="1" applyAlignment="1">
      <alignment horizontal="justify" vertical="center" wrapText="1"/>
    </xf>
    <xf numFmtId="0" fontId="46" fillId="0" borderId="56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167" fontId="112" fillId="0" borderId="0" xfId="0" applyNumberFormat="1" applyFont="1" applyFill="1" applyAlignment="1">
      <alignment horizontal="center" wrapText="1"/>
    </xf>
    <xf numFmtId="0" fontId="54" fillId="0" borderId="0" xfId="0" applyFont="1" applyFill="1" applyBorder="1" applyAlignment="1">
      <alignment horizontal="right"/>
    </xf>
    <xf numFmtId="0" fontId="46" fillId="0" borderId="3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49" fontId="46" fillId="0" borderId="5" xfId="0" applyNumberFormat="1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horizontal="center" vertical="center" wrapText="1"/>
    </xf>
    <xf numFmtId="49" fontId="46" fillId="0" borderId="30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49" fontId="46" fillId="0" borderId="3" xfId="0" applyNumberFormat="1" applyFont="1" applyFill="1" applyBorder="1" applyAlignment="1">
      <alignment horizontal="center" vertical="center" wrapText="1"/>
    </xf>
    <xf numFmtId="49" fontId="46" fillId="0" borderId="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66" xfId="0" applyNumberFormat="1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2" fontId="46" fillId="0" borderId="57" xfId="0" applyNumberFormat="1" applyFont="1" applyFill="1" applyBorder="1" applyAlignment="1">
      <alignment horizontal="center" vertical="center" wrapText="1"/>
    </xf>
    <xf numFmtId="2" fontId="46" fillId="0" borderId="43" xfId="0" applyNumberFormat="1" applyFont="1" applyFill="1" applyBorder="1" applyAlignment="1">
      <alignment horizontal="center" vertical="center" wrapText="1"/>
    </xf>
    <xf numFmtId="2" fontId="46" fillId="0" borderId="67" xfId="0" applyNumberFormat="1" applyFont="1" applyFill="1" applyBorder="1" applyAlignment="1">
      <alignment horizontal="center" vertical="center" wrapText="1"/>
    </xf>
    <xf numFmtId="0" fontId="131" fillId="0" borderId="0" xfId="0" applyFont="1" applyFill="1" applyBorder="1" applyAlignment="1">
      <alignment horizontal="left" vertical="center"/>
    </xf>
    <xf numFmtId="0" fontId="130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wrapText="1"/>
    </xf>
    <xf numFmtId="2" fontId="46" fillId="0" borderId="54" xfId="0" applyNumberFormat="1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vertical="center"/>
    </xf>
    <xf numFmtId="0" fontId="119" fillId="0" borderId="51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top"/>
    </xf>
    <xf numFmtId="49" fontId="63" fillId="0" borderId="54" xfId="0" applyNumberFormat="1" applyFont="1" applyFill="1" applyBorder="1" applyAlignment="1">
      <alignment horizontal="center" vertical="center" wrapText="1"/>
    </xf>
    <xf numFmtId="49" fontId="63" fillId="0" borderId="49" xfId="0" applyNumberFormat="1" applyFont="1" applyFill="1" applyBorder="1" applyAlignment="1">
      <alignment horizontal="center" vertical="center" wrapText="1"/>
    </xf>
    <xf numFmtId="49" fontId="63" fillId="0" borderId="51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justify"/>
    </xf>
    <xf numFmtId="0" fontId="74" fillId="0" borderId="33" xfId="0" applyFont="1" applyFill="1" applyBorder="1" applyAlignment="1">
      <alignment horizontal="center" vertical="center" wrapText="1"/>
    </xf>
    <xf numFmtId="0" fontId="74" fillId="0" borderId="67" xfId="0" applyFont="1" applyFill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 vertical="center" wrapText="1"/>
    </xf>
    <xf numFmtId="0" fontId="122" fillId="0" borderId="63" xfId="0" applyFont="1" applyFill="1" applyBorder="1" applyAlignment="1">
      <alignment horizontal="center" vertical="center" wrapText="1"/>
    </xf>
    <xf numFmtId="0" fontId="122" fillId="0" borderId="27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43" xfId="0" applyFont="1" applyFill="1" applyBorder="1" applyAlignment="1">
      <alignment horizontal="center" vertical="center" wrapText="1"/>
    </xf>
    <xf numFmtId="0" fontId="74" fillId="0" borderId="59" xfId="0" applyFont="1" applyFill="1" applyBorder="1" applyAlignment="1">
      <alignment horizontal="center" vertical="center" wrapText="1"/>
    </xf>
    <xf numFmtId="0" fontId="74" fillId="0" borderId="64" xfId="0" applyFont="1" applyFill="1" applyBorder="1" applyAlignment="1">
      <alignment horizontal="center" vertical="center" wrapText="1"/>
    </xf>
    <xf numFmtId="0" fontId="74" fillId="0" borderId="57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top" wrapText="1"/>
    </xf>
    <xf numFmtId="0" fontId="58" fillId="0" borderId="28" xfId="0" applyFont="1" applyFill="1" applyBorder="1" applyAlignment="1">
      <alignment horizontal="center" vertical="top" wrapText="1"/>
    </xf>
    <xf numFmtId="0" fontId="58" fillId="0" borderId="65" xfId="0" applyFont="1" applyFill="1" applyBorder="1" applyAlignment="1">
      <alignment horizontal="center" vertical="top" wrapText="1"/>
    </xf>
    <xf numFmtId="0" fontId="122" fillId="0" borderId="72" xfId="0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center" vertical="center" wrapText="1"/>
    </xf>
    <xf numFmtId="0" fontId="74" fillId="0" borderId="69" xfId="0" applyFont="1" applyFill="1" applyBorder="1" applyAlignment="1">
      <alignment horizontal="center" vertical="center" wrapText="1"/>
    </xf>
    <xf numFmtId="0" fontId="74" fillId="0" borderId="34" xfId="0" applyFont="1" applyFill="1" applyBorder="1" applyAlignment="1">
      <alignment horizontal="center" vertical="center" wrapText="1"/>
    </xf>
    <xf numFmtId="0" fontId="74" fillId="0" borderId="68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67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left" vertical="top" wrapText="1"/>
    </xf>
    <xf numFmtId="2" fontId="46" fillId="0" borderId="49" xfId="0" applyNumberFormat="1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top" wrapText="1"/>
    </xf>
    <xf numFmtId="0" fontId="46" fillId="0" borderId="37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9" fillId="0" borderId="54" xfId="0" applyFont="1" applyFill="1" applyBorder="1" applyAlignment="1">
      <alignment horizontal="center" vertical="center" wrapText="1"/>
    </xf>
    <xf numFmtId="0" fontId="79" fillId="0" borderId="51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79" fillId="0" borderId="1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76" fillId="0" borderId="21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72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49" fontId="58" fillId="0" borderId="26" xfId="0" applyNumberFormat="1" applyFont="1" applyFill="1" applyBorder="1" applyAlignment="1">
      <alignment horizontal="center" vertical="center" wrapText="1"/>
    </xf>
    <xf numFmtId="49" fontId="58" fillId="0" borderId="63" xfId="0" applyNumberFormat="1" applyFont="1" applyFill="1" applyBorder="1" applyAlignment="1">
      <alignment horizontal="center" vertical="center" wrapText="1"/>
    </xf>
    <xf numFmtId="49" fontId="58" fillId="0" borderId="27" xfId="0" applyNumberFormat="1" applyFont="1" applyFill="1" applyBorder="1" applyAlignment="1">
      <alignment horizontal="center" vertical="center" wrapText="1"/>
    </xf>
    <xf numFmtId="2" fontId="58" fillId="0" borderId="54" xfId="0" applyNumberFormat="1" applyFont="1" applyFill="1" applyBorder="1" applyAlignment="1">
      <alignment horizontal="center" vertical="center" wrapText="1"/>
    </xf>
    <xf numFmtId="2" fontId="58" fillId="0" borderId="49" xfId="0" applyNumberFormat="1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left" vertical="top" wrapText="1"/>
    </xf>
    <xf numFmtId="167" fontId="58" fillId="0" borderId="5" xfId="0" applyNumberFormat="1" applyFont="1" applyFill="1" applyBorder="1" applyAlignment="1">
      <alignment horizontal="center" vertical="center" wrapText="1"/>
    </xf>
    <xf numFmtId="167" fontId="58" fillId="0" borderId="10" xfId="0" applyNumberFormat="1" applyFont="1" applyFill="1" applyBorder="1" applyAlignment="1">
      <alignment horizontal="center" vertical="center" wrapText="1"/>
    </xf>
    <xf numFmtId="167" fontId="58" fillId="0" borderId="37" xfId="0" applyNumberFormat="1" applyFont="1" applyFill="1" applyBorder="1" applyAlignment="1">
      <alignment horizontal="center" vertical="center" wrapText="1"/>
    </xf>
    <xf numFmtId="167" fontId="58" fillId="0" borderId="4" xfId="0" applyNumberFormat="1" applyFont="1" applyFill="1" applyBorder="1" applyAlignment="1">
      <alignment horizontal="center" vertical="center" wrapText="1"/>
    </xf>
    <xf numFmtId="167" fontId="58" fillId="0" borderId="0" xfId="0" applyNumberFormat="1" applyFont="1" applyFill="1" applyBorder="1" applyAlignment="1">
      <alignment horizontal="center" vertical="center" wrapText="1"/>
    </xf>
    <xf numFmtId="167" fontId="58" fillId="0" borderId="38" xfId="0" applyNumberFormat="1" applyFont="1" applyFill="1" applyBorder="1" applyAlignment="1">
      <alignment horizontal="center" vertical="center" wrapText="1"/>
    </xf>
    <xf numFmtId="167" fontId="58" fillId="0" borderId="30" xfId="0" applyNumberFormat="1" applyFont="1" applyFill="1" applyBorder="1" applyAlignment="1">
      <alignment horizontal="center" vertical="center" wrapText="1"/>
    </xf>
    <xf numFmtId="167" fontId="58" fillId="0" borderId="9" xfId="0" applyNumberFormat="1" applyFont="1" applyFill="1" applyBorder="1" applyAlignment="1">
      <alignment horizontal="center" vertical="center" wrapText="1"/>
    </xf>
    <xf numFmtId="167" fontId="58" fillId="0" borderId="39" xfId="0" applyNumberFormat="1" applyFont="1" applyFill="1" applyBorder="1" applyAlignment="1">
      <alignment horizontal="center" vertical="center" wrapText="1"/>
    </xf>
    <xf numFmtId="49" fontId="63" fillId="0" borderId="5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37" xfId="0" applyNumberFormat="1" applyFont="1" applyFill="1" applyBorder="1" applyAlignment="1">
      <alignment horizontal="center" vertical="center" wrapText="1"/>
    </xf>
    <xf numFmtId="49" fontId="63" fillId="0" borderId="4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49" fontId="63" fillId="0" borderId="38" xfId="0" applyNumberFormat="1" applyFont="1" applyFill="1" applyBorder="1" applyAlignment="1">
      <alignment horizontal="center" vertical="center" wrapText="1"/>
    </xf>
    <xf numFmtId="49" fontId="63" fillId="0" borderId="30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49" fontId="63" fillId="0" borderId="39" xfId="0" applyNumberFormat="1" applyFont="1" applyFill="1" applyBorder="1" applyAlignment="1">
      <alignment horizontal="center" vertical="center" wrapText="1"/>
    </xf>
    <xf numFmtId="167" fontId="58" fillId="0" borderId="87" xfId="0" applyNumberFormat="1" applyFont="1" applyFill="1" applyBorder="1" applyAlignment="1">
      <alignment horizontal="center" vertical="center"/>
    </xf>
    <xf numFmtId="167" fontId="58" fillId="0" borderId="6" xfId="0" applyNumberFormat="1" applyFont="1" applyFill="1" applyBorder="1" applyAlignment="1">
      <alignment horizontal="center" vertical="center"/>
    </xf>
    <xf numFmtId="167" fontId="58" fillId="0" borderId="74" xfId="0" applyNumberFormat="1" applyFont="1" applyFill="1" applyBorder="1" applyAlignment="1">
      <alignment horizontal="center" vertical="center"/>
    </xf>
    <xf numFmtId="0" fontId="63" fillId="0" borderId="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168" fontId="63" fillId="0" borderId="5" xfId="0" applyNumberFormat="1" applyFont="1" applyFill="1" applyBorder="1" applyAlignment="1">
      <alignment horizontal="center" vertical="center" wrapText="1"/>
    </xf>
    <xf numFmtId="168" fontId="63" fillId="0" borderId="10" xfId="0" applyNumberFormat="1" applyFont="1" applyFill="1" applyBorder="1" applyAlignment="1">
      <alignment horizontal="center" vertical="center" wrapText="1"/>
    </xf>
    <xf numFmtId="168" fontId="63" fillId="0" borderId="37" xfId="0" applyNumberFormat="1" applyFont="1" applyFill="1" applyBorder="1" applyAlignment="1">
      <alignment horizontal="center" vertical="center" wrapText="1"/>
    </xf>
    <xf numFmtId="168" fontId="63" fillId="0" borderId="4" xfId="0" applyNumberFormat="1" applyFont="1" applyFill="1" applyBorder="1" applyAlignment="1">
      <alignment horizontal="center" vertical="center" wrapText="1"/>
    </xf>
    <xf numFmtId="168" fontId="63" fillId="0" borderId="0" xfId="0" applyNumberFormat="1" applyFont="1" applyFill="1" applyBorder="1" applyAlignment="1">
      <alignment horizontal="center" vertical="center" wrapText="1"/>
    </xf>
    <xf numFmtId="168" fontId="63" fillId="0" borderId="38" xfId="0" applyNumberFormat="1" applyFont="1" applyFill="1" applyBorder="1" applyAlignment="1">
      <alignment horizontal="center" vertical="center" wrapText="1"/>
    </xf>
    <xf numFmtId="168" fontId="63" fillId="0" borderId="30" xfId="0" applyNumberFormat="1" applyFont="1" applyFill="1" applyBorder="1" applyAlignment="1">
      <alignment horizontal="center" vertical="center" wrapText="1"/>
    </xf>
    <xf numFmtId="168" fontId="63" fillId="0" borderId="9" xfId="0" applyNumberFormat="1" applyFont="1" applyFill="1" applyBorder="1" applyAlignment="1">
      <alignment horizontal="center" vertical="center" wrapText="1"/>
    </xf>
    <xf numFmtId="168" fontId="63" fillId="0" borderId="39" xfId="0" applyNumberFormat="1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74" xfId="0" applyFont="1" applyFill="1" applyBorder="1" applyAlignment="1">
      <alignment horizontal="center" vertical="center"/>
    </xf>
    <xf numFmtId="167" fontId="58" fillId="0" borderId="75" xfId="0" applyNumberFormat="1" applyFont="1" applyFill="1" applyBorder="1" applyAlignment="1">
      <alignment horizontal="center" vertical="center"/>
    </xf>
    <xf numFmtId="167" fontId="58" fillId="0" borderId="7" xfId="0" applyNumberFormat="1" applyFont="1" applyFill="1" applyBorder="1" applyAlignment="1">
      <alignment horizontal="center" vertical="center"/>
    </xf>
    <xf numFmtId="167" fontId="58" fillId="0" borderId="76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1" fontId="63" fillId="0" borderId="59" xfId="0" applyNumberFormat="1" applyFont="1" applyFill="1" applyBorder="1" applyAlignment="1">
      <alignment horizontal="center" vertical="center"/>
    </xf>
    <xf numFmtId="1" fontId="63" fillId="0" borderId="58" xfId="0" applyNumberFormat="1" applyFont="1" applyFill="1" applyBorder="1" applyAlignment="1">
      <alignment horizontal="center" vertical="center"/>
    </xf>
    <xf numFmtId="1" fontId="63" fillId="0" borderId="64" xfId="0" applyNumberFormat="1" applyFont="1" applyFill="1" applyBorder="1" applyAlignment="1">
      <alignment horizontal="center" vertical="center"/>
    </xf>
    <xf numFmtId="1" fontId="63" fillId="0" borderId="60" xfId="0" applyNumberFormat="1" applyFont="1" applyFill="1" applyBorder="1" applyAlignment="1">
      <alignment horizontal="center" vertical="center"/>
    </xf>
    <xf numFmtId="1" fontId="63" fillId="0" borderId="19" xfId="0" applyNumberFormat="1" applyFont="1" applyFill="1" applyBorder="1" applyAlignment="1">
      <alignment horizontal="center" vertical="center"/>
    </xf>
    <xf numFmtId="1" fontId="63" fillId="0" borderId="68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top" wrapText="1"/>
    </xf>
    <xf numFmtId="167" fontId="58" fillId="0" borderId="75" xfId="1" applyNumberFormat="1" applyFont="1" applyFill="1" applyBorder="1" applyAlignment="1">
      <alignment horizontal="center" vertical="center"/>
    </xf>
    <xf numFmtId="167" fontId="58" fillId="0" borderId="7" xfId="1" applyNumberFormat="1" applyFont="1" applyFill="1" applyBorder="1" applyAlignment="1">
      <alignment horizontal="center" vertical="center"/>
    </xf>
    <xf numFmtId="167" fontId="58" fillId="0" borderId="76" xfId="1" applyNumberFormat="1" applyFont="1" applyFill="1" applyBorder="1" applyAlignment="1">
      <alignment horizontal="center" vertical="center"/>
    </xf>
    <xf numFmtId="167" fontId="58" fillId="0" borderId="37" xfId="1" applyNumberFormat="1" applyFont="1" applyFill="1" applyBorder="1" applyAlignment="1">
      <alignment horizontal="center" vertical="center"/>
    </xf>
    <xf numFmtId="167" fontId="58" fillId="0" borderId="38" xfId="1" applyNumberFormat="1" applyFont="1" applyFill="1" applyBorder="1" applyAlignment="1">
      <alignment horizontal="center" vertical="center"/>
    </xf>
    <xf numFmtId="167" fontId="58" fillId="0" borderId="39" xfId="1" applyNumberFormat="1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76" xfId="0" applyFont="1" applyFill="1" applyBorder="1" applyAlignment="1">
      <alignment horizontal="center" vertical="center"/>
    </xf>
    <xf numFmtId="167" fontId="58" fillId="0" borderId="37" xfId="0" applyNumberFormat="1" applyFont="1" applyFill="1" applyBorder="1" applyAlignment="1">
      <alignment horizontal="center" vertical="center"/>
    </xf>
    <xf numFmtId="167" fontId="58" fillId="0" borderId="38" xfId="0" applyNumberFormat="1" applyFont="1" applyFill="1" applyBorder="1" applyAlignment="1">
      <alignment horizontal="center" vertical="center"/>
    </xf>
    <xf numFmtId="167" fontId="58" fillId="0" borderId="39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59" xfId="0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63" fillId="0" borderId="61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center"/>
    </xf>
    <xf numFmtId="0" fontId="63" fillId="0" borderId="73" xfId="0" applyFont="1" applyFill="1" applyBorder="1" applyAlignment="1">
      <alignment horizontal="center" vertical="center" wrapText="1"/>
    </xf>
    <xf numFmtId="0" fontId="63" fillId="0" borderId="53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63" fillId="0" borderId="65" xfId="0" applyFont="1" applyFill="1" applyBorder="1" applyAlignment="1">
      <alignment horizontal="center" vertical="center"/>
    </xf>
    <xf numFmtId="0" fontId="63" fillId="0" borderId="73" xfId="0" applyFont="1" applyFill="1" applyBorder="1" applyAlignment="1">
      <alignment horizontal="center" vertical="center"/>
    </xf>
    <xf numFmtId="1" fontId="63" fillId="0" borderId="75" xfId="0" applyNumberFormat="1" applyFont="1" applyFill="1" applyBorder="1" applyAlignment="1">
      <alignment horizontal="center" vertical="center"/>
    </xf>
    <xf numFmtId="1" fontId="63" fillId="0" borderId="7" xfId="0" applyNumberFormat="1" applyFont="1" applyFill="1" applyBorder="1" applyAlignment="1">
      <alignment horizontal="center" vertical="center"/>
    </xf>
    <xf numFmtId="1" fontId="63" fillId="0" borderId="76" xfId="0" applyNumberFormat="1" applyFont="1" applyFill="1" applyBorder="1" applyAlignment="1">
      <alignment horizontal="center" vertical="center"/>
    </xf>
    <xf numFmtId="1" fontId="63" fillId="0" borderId="87" xfId="0" applyNumberFormat="1" applyFont="1" applyFill="1" applyBorder="1" applyAlignment="1">
      <alignment horizontal="center" vertical="center"/>
    </xf>
    <xf numFmtId="1" fontId="63" fillId="0" borderId="6" xfId="0" applyNumberFormat="1" applyFont="1" applyFill="1" applyBorder="1" applyAlignment="1">
      <alignment horizontal="center" vertical="center"/>
    </xf>
    <xf numFmtId="1" fontId="63" fillId="0" borderId="74" xfId="0" applyNumberFormat="1" applyFont="1" applyFill="1" applyBorder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 vertical="center"/>
    </xf>
    <xf numFmtId="1" fontId="63" fillId="0" borderId="9" xfId="0" applyNumberFormat="1" applyFont="1" applyFill="1" applyBorder="1" applyAlignment="1">
      <alignment horizontal="center" vertical="center"/>
    </xf>
    <xf numFmtId="170" fontId="58" fillId="0" borderId="5" xfId="1" applyNumberFormat="1" applyFont="1" applyFill="1" applyBorder="1" applyAlignment="1">
      <alignment horizontal="center" vertical="center"/>
    </xf>
    <xf numFmtId="170" fontId="58" fillId="0" borderId="10" xfId="1" applyNumberFormat="1" applyFont="1" applyFill="1" applyBorder="1" applyAlignment="1">
      <alignment horizontal="center" vertical="center"/>
    </xf>
    <xf numFmtId="170" fontId="58" fillId="0" borderId="37" xfId="1" applyNumberFormat="1" applyFont="1" applyFill="1" applyBorder="1" applyAlignment="1">
      <alignment horizontal="center" vertical="center"/>
    </xf>
    <xf numFmtId="170" fontId="58" fillId="0" borderId="4" xfId="1" applyNumberFormat="1" applyFont="1" applyFill="1" applyBorder="1" applyAlignment="1">
      <alignment horizontal="center" vertical="center"/>
    </xf>
    <xf numFmtId="170" fontId="58" fillId="0" borderId="0" xfId="1" applyNumberFormat="1" applyFont="1" applyFill="1" applyBorder="1" applyAlignment="1">
      <alignment horizontal="center" vertical="center"/>
    </xf>
    <xf numFmtId="170" fontId="58" fillId="0" borderId="38" xfId="1" applyNumberFormat="1" applyFont="1" applyFill="1" applyBorder="1" applyAlignment="1">
      <alignment horizontal="center" vertical="center"/>
    </xf>
    <xf numFmtId="170" fontId="58" fillId="0" borderId="30" xfId="1" applyNumberFormat="1" applyFont="1" applyFill="1" applyBorder="1" applyAlignment="1">
      <alignment horizontal="center" vertical="center"/>
    </xf>
    <xf numFmtId="170" fontId="58" fillId="0" borderId="9" xfId="1" applyNumberFormat="1" applyFont="1" applyFill="1" applyBorder="1" applyAlignment="1">
      <alignment horizontal="center" vertical="center"/>
    </xf>
    <xf numFmtId="170" fontId="58" fillId="0" borderId="39" xfId="1" applyNumberFormat="1" applyFont="1" applyFill="1" applyBorder="1" applyAlignment="1">
      <alignment horizontal="center" vertical="center"/>
    </xf>
    <xf numFmtId="1" fontId="63" fillId="0" borderId="88" xfId="0" applyNumberFormat="1" applyFont="1" applyFill="1" applyBorder="1" applyAlignment="1">
      <alignment horizontal="center" vertical="center"/>
    </xf>
    <xf numFmtId="1" fontId="63" fillId="0" borderId="8" xfId="0" applyNumberFormat="1" applyFont="1" applyFill="1" applyBorder="1" applyAlignment="1">
      <alignment horizontal="center" vertical="center"/>
    </xf>
    <xf numFmtId="1" fontId="63" fillId="0" borderId="55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0" xfId="19" applyFont="1" applyFill="1" applyAlignment="1">
      <alignment horizontal="left" vertical="center" wrapText="1"/>
    </xf>
    <xf numFmtId="0" fontId="58" fillId="0" borderId="0" xfId="19" applyFont="1" applyFill="1" applyBorder="1" applyAlignment="1">
      <alignment horizontal="left" vertical="center" wrapText="1"/>
    </xf>
    <xf numFmtId="0" fontId="79" fillId="0" borderId="0" xfId="19" applyFont="1" applyFill="1" applyBorder="1" applyAlignment="1">
      <alignment horizontal="center" vertical="center"/>
    </xf>
    <xf numFmtId="0" fontId="64" fillId="0" borderId="0" xfId="19" applyFont="1" applyFill="1" applyBorder="1" applyAlignment="1">
      <alignment horizontal="right"/>
    </xf>
    <xf numFmtId="0" fontId="63" fillId="0" borderId="1" xfId="19" applyFont="1" applyFill="1" applyBorder="1" applyAlignment="1">
      <alignment horizontal="center" vertical="center"/>
    </xf>
    <xf numFmtId="0" fontId="63" fillId="0" borderId="30" xfId="19" applyFont="1" applyFill="1" applyBorder="1" applyAlignment="1">
      <alignment horizontal="center" vertical="center"/>
    </xf>
    <xf numFmtId="0" fontId="63" fillId="0" borderId="54" xfId="19" applyFont="1" applyFill="1" applyBorder="1" applyAlignment="1">
      <alignment horizontal="center" vertical="center"/>
    </xf>
    <xf numFmtId="0" fontId="63" fillId="0" borderId="49" xfId="19" applyFont="1" applyFill="1" applyBorder="1" applyAlignment="1">
      <alignment horizontal="center" vertical="center"/>
    </xf>
    <xf numFmtId="0" fontId="63" fillId="0" borderId="51" xfId="19" applyFont="1" applyFill="1" applyBorder="1" applyAlignment="1">
      <alignment horizontal="center" vertical="center"/>
    </xf>
    <xf numFmtId="0" fontId="63" fillId="35" borderId="54" xfId="19" applyFont="1" applyFill="1" applyBorder="1" applyAlignment="1">
      <alignment horizontal="center" vertical="center"/>
    </xf>
    <xf numFmtId="0" fontId="63" fillId="35" borderId="49" xfId="19" applyFont="1" applyFill="1" applyBorder="1" applyAlignment="1">
      <alignment horizontal="center" vertical="center"/>
    </xf>
    <xf numFmtId="0" fontId="63" fillId="35" borderId="51" xfId="19" applyFont="1" applyFill="1" applyBorder="1" applyAlignment="1">
      <alignment horizontal="center" vertical="center"/>
    </xf>
    <xf numFmtId="0" fontId="64" fillId="0" borderId="0" xfId="19" applyFont="1" applyFill="1" applyBorder="1" applyAlignment="1">
      <alignment horizontal="left" vertical="center" wrapText="1"/>
    </xf>
    <xf numFmtId="0" fontId="159" fillId="0" borderId="0" xfId="532" applyFont="1" applyFill="1" applyAlignment="1">
      <alignment horizontal="left" wrapText="1"/>
    </xf>
    <xf numFmtId="0" fontId="162" fillId="0" borderId="0" xfId="532" applyFont="1" applyFill="1" applyAlignment="1">
      <alignment horizontal="left" wrapText="1"/>
    </xf>
    <xf numFmtId="0" fontId="155" fillId="0" borderId="0" xfId="532" applyFont="1" applyFill="1" applyBorder="1" applyAlignment="1">
      <alignment horizontal="center" vertical="center" wrapText="1"/>
    </xf>
    <xf numFmtId="0" fontId="156" fillId="0" borderId="0" xfId="532" applyFont="1" applyFill="1" applyBorder="1" applyAlignment="1">
      <alignment horizontal="center" vertical="center" wrapText="1"/>
    </xf>
    <xf numFmtId="0" fontId="138" fillId="0" borderId="58" xfId="532" applyFont="1" applyFill="1" applyBorder="1" applyAlignment="1">
      <alignment horizontal="center" vertical="center" wrapText="1"/>
    </xf>
    <xf numFmtId="0" fontId="138" fillId="0" borderId="20" xfId="532" applyFont="1" applyFill="1" applyBorder="1" applyAlignment="1">
      <alignment horizontal="center" vertical="center" wrapText="1"/>
    </xf>
    <xf numFmtId="0" fontId="138" fillId="0" borderId="16" xfId="532" applyFont="1" applyFill="1" applyBorder="1" applyAlignment="1">
      <alignment horizontal="center" vertical="center" wrapText="1"/>
    </xf>
    <xf numFmtId="0" fontId="138" fillId="0" borderId="19" xfId="532" applyFont="1" applyFill="1" applyBorder="1" applyAlignment="1">
      <alignment horizontal="center" vertical="center" wrapText="1"/>
    </xf>
    <xf numFmtId="0" fontId="159" fillId="0" borderId="0" xfId="532" applyFont="1" applyFill="1" applyAlignment="1">
      <alignment horizontal="left" vertical="center" wrapText="1"/>
    </xf>
  </cellXfs>
  <cellStyles count="533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3" xfId="531"/>
    <cellStyle name="Обычный 7 2 4" xfId="431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F7A209"/>
      <color rgb="FFB05408"/>
      <color rgb="FFC45C97"/>
      <color rgb="FFD284B1"/>
      <color rgb="FF8B3180"/>
      <color rgb="FFCB8507"/>
      <color rgb="FF47375B"/>
      <color rgb="FF3C908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0925209207823142E-3"/>
                  <c:y val="-5.996833442005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076447604172907E-2"/>
                  <c:y val="-8.8820678871930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174735224202973E-2"/>
                  <c:y val="-4.0596981586990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диаграмма!$BE$27:$BI$27</c:f>
              <c:strCache>
                <c:ptCount val="5"/>
                <c:pt idx="0">
                  <c:v>2 кв. 2017</c:v>
                </c:pt>
                <c:pt idx="1">
                  <c:v>3 кв. 2017</c:v>
                </c:pt>
                <c:pt idx="2">
                  <c:v>4 кв. 2017</c:v>
                </c:pt>
                <c:pt idx="3">
                  <c:v>1 кв. 2018</c:v>
                </c:pt>
                <c:pt idx="4">
                  <c:v>2 кв. 2018</c:v>
                </c:pt>
              </c:strCache>
            </c:strRef>
          </c:cat>
          <c:val>
            <c:numRef>
              <c:f>диаграмма!$BE$28:$BI$28</c:f>
              <c:numCache>
                <c:formatCode>#,##0</c:formatCode>
                <c:ptCount val="5"/>
                <c:pt idx="0">
                  <c:v>3177</c:v>
                </c:pt>
                <c:pt idx="1">
                  <c:v>3024</c:v>
                </c:pt>
                <c:pt idx="2">
                  <c:v>3603</c:v>
                </c:pt>
                <c:pt idx="3">
                  <c:v>3802</c:v>
                </c:pt>
                <c:pt idx="4">
                  <c:v>3160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44678765888092E-2"/>
                  <c:y val="3.995896020135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858064166318898E-2"/>
                  <c:y val="-5.3411645969618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37333415800558E-2"/>
                  <c:y val="9.7586813453929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507271482590316E-2"/>
                  <c:y val="3.4235328801388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28515375025859E-2"/>
                  <c:y val="-3.032912876635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диаграмма!$BE$27:$BI$27</c:f>
              <c:strCache>
                <c:ptCount val="5"/>
                <c:pt idx="0">
                  <c:v>2 кв. 2017</c:v>
                </c:pt>
                <c:pt idx="1">
                  <c:v>3 кв. 2017</c:v>
                </c:pt>
                <c:pt idx="2">
                  <c:v>4 кв. 2017</c:v>
                </c:pt>
                <c:pt idx="3">
                  <c:v>1 кв. 2018</c:v>
                </c:pt>
                <c:pt idx="4">
                  <c:v>2 кв. 2018</c:v>
                </c:pt>
              </c:strCache>
            </c:strRef>
          </c:cat>
          <c:val>
            <c:numRef>
              <c:f>диаграмма!$BE$29:$BI$29</c:f>
              <c:numCache>
                <c:formatCode>#,##0</c:formatCode>
                <c:ptCount val="5"/>
                <c:pt idx="0">
                  <c:v>3187</c:v>
                </c:pt>
                <c:pt idx="1">
                  <c:v>3451</c:v>
                </c:pt>
                <c:pt idx="2">
                  <c:v>3798</c:v>
                </c:pt>
                <c:pt idx="3">
                  <c:v>3021</c:v>
                </c:pt>
                <c:pt idx="4">
                  <c:v>3412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7328"/>
        <c:axId val="110937888"/>
      </c:lineChart>
      <c:catAx>
        <c:axId val="11093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10937888"/>
        <c:crosses val="autoZero"/>
        <c:auto val="1"/>
        <c:lblAlgn val="ctr"/>
        <c:lblOffset val="100"/>
        <c:noMultiLvlLbl val="0"/>
      </c:catAx>
      <c:valAx>
        <c:axId val="110937888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937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367791035258919E-2"/>
                  <c:y val="3.4934874628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80753056374962E-2"/>
                  <c:y val="2.8375412451129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087090889085719E-2"/>
                  <c:y val="3.3926899725723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84198545130271E-2"/>
                  <c:y val="2.9422361166545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975251748964945E-2"/>
                  <c:y val="4.471182710538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038734475888131E-2"/>
                  <c:y val="3.0518841818197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669074563313327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6846842790093779E-3"/>
                  <c:y val="2.472829777765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735334673778717E-2"/>
                  <c:y val="-2.986866998148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376890571436879E-2"/>
                  <c:y val="-3.414966309159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974087268864637E-2"/>
                  <c:y val="-4.027559047933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516496041987348E-2"/>
                  <c:y val="-3.528655137543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046910227818087E-2"/>
                  <c:y val="-4.215350259873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01982974154E-2"/>
                  <c:y val="4.192008793224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598843020912035E-2"/>
                  <c:y val="3.9483501984906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789835870955994E-2"/>
                  <c:y val="2.7528328202436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79971331308856E-2"/>
                  <c:y val="3.0414595435844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169377045059944E-3"/>
                  <c:y val="2.7767939966408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296128217898298E-2"/>
                  <c:y val="2.9115762120192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60247873842137E-2"/>
                  <c:y val="2.728336360429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172526525125173E-2"/>
                  <c:y val="-2.79391403706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09699506774532E-2"/>
                  <c:y val="-2.4035111364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78839658367351E-2"/>
                  <c:y val="-3.0817988643630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500466984798E-2"/>
                  <c:y val="-3.605221083190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015776"/>
        <c:axId val="208016336"/>
      </c:lineChart>
      <c:catAx>
        <c:axId val="2080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01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16336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015776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019696"/>
        <c:axId val="208020256"/>
        <c:axId val="0"/>
      </c:bar3DChart>
      <c:catAx>
        <c:axId val="20801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02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2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019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24389582732141E-2"/>
          <c:y val="0.15980623496359056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8642448249E-2"/>
                  <c:y val="-5.2626631709173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82557823450325E-2"/>
                  <c:y val="4.104496490137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694180397632717E-2"/>
                  <c:y val="3.293907628924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043800021060914E-2"/>
                  <c:y val="-3.237216203362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92020919320007E-2"/>
                  <c:y val="-4.7734233579324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06507822259251E-2"/>
                  <c:y val="-4.795870925686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93986752997222E-2"/>
                  <c:y val="-4.597490878512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07266905668702E-2"/>
                  <c:y val="-4.537444300474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13731337103072E-2"/>
                  <c:y val="-2.9716265938971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98335386366E-2"/>
                  <c:y val="-5.630292020755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285963346441117E-2"/>
                  <c:y val="-1.9455890129940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46417140110509E-2"/>
                  <c:y val="-3.4084088642063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921657631920738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91842190976183E-2"/>
                  <c:y val="-3.522244394631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26453620462304E-2"/>
                  <c:y val="-3.73343260324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238641946160273E-2"/>
                  <c:y val="-3.289679212529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90239357504108E-2"/>
                  <c:y val="-3.912560465972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679212232784093E-2"/>
                  <c:y val="3.962674727553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393762273937477E-2"/>
                  <c:y val="4.821833415081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821384975465028E-2"/>
                  <c:y val="3.857200450122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149394231580552E-2"/>
                  <c:y val="3.3513979003136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764704"/>
        <c:axId val="208765264"/>
      </c:lineChart>
      <c:catAx>
        <c:axId val="2087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76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65264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76470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86801469278712E-2"/>
                  <c:y val="3.862365035304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265881946165136E-2"/>
                  <c:y val="4.142901622214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2783699057E-2"/>
                  <c:y val="-6.115022111518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840391982237983E-2"/>
                  <c:y val="-3.8603333087063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057866913832283E-2"/>
                  <c:y val="-2.848137671905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4936919394840743E-2"/>
                  <c:y val="-4.57821883542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08656762658077E-2"/>
                  <c:y val="-4.9206571184311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8106750734936E-2"/>
                  <c:y val="4.665873325804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2018526103046E-2"/>
                  <c:y val="-5.2096108583912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16795906720797E-2"/>
                  <c:y val="-1.4158231922910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460063819066797E-4"/>
                  <c:y val="-1.5995229400403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30962730861966E-2"/>
                  <c:y val="-3.43145429406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184495047581947E-2"/>
                  <c:y val="-4.0913915091177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02565090416254E-3"/>
                  <c:y val="1.25505293043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789625679687979E-2"/>
                  <c:y val="4.489033953581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99655139163256E-2"/>
                  <c:y val="3.743522222339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427375330405173E-2"/>
                  <c:y val="4.892160173936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73009794735148E-2"/>
                  <c:y val="-4.593153066071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6024471182999E-2"/>
                  <c:y val="4.7433980109415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09204452132429E-2"/>
                  <c:y val="4.1480469038597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691595610805591E-2"/>
                  <c:y val="4.30491202887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229857254311202E-2"/>
                  <c:y val="4.748857483614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031340514318668E-2"/>
                  <c:y val="6.0953908830886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17961036347E-2"/>
                  <c:y val="5.271861460247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402417831876267E-2"/>
                  <c:y val="4.660886360518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737385016335368E-2"/>
                  <c:y val="2.441871510443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69184"/>
        <c:axId val="208769744"/>
      </c:lineChart>
      <c:catAx>
        <c:axId val="20876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76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69744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76918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880568368616E-2"/>
                  <c:y val="5.1053089643167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68E-2"/>
                  <c:y val="4.463382271112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414712317050009E-2"/>
                  <c:y val="4.12155973119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884679254087453E-2"/>
                  <c:y val="4.3548631026266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639603976823388E-3"/>
                  <c:y val="5.2810700032358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465525221557127E-2"/>
                  <c:y val="-4.201657892108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352911671285893E-2"/>
                  <c:y val="-9.3093067385752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786102379638325E-3"/>
                  <c:y val="-2.731641199046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4.6117650415899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927898875556522E-2"/>
                  <c:y val="-4.908188160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876879591908068E-2"/>
                  <c:y val="-5.9764585027607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49181529711E-2"/>
                  <c:y val="-4.6121074633680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983602097453256E-2"/>
                  <c:y val="-5.62510522335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29789968073571E-3"/>
                  <c:y val="-1.7713443353827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18786691016688E-2"/>
                  <c:y val="3.76732440183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457931938519053E-2"/>
                  <c:y val="4.3665910485240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747943165811506E-2"/>
                  <c:y val="4.420108718914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3520694573787E-2"/>
                  <c:y val="-3.848621038964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490964623231192E-2"/>
                  <c:y val="3.6938178601492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56556099839417E-2"/>
                  <c:y val="4.2755068555693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876345673631106E-2"/>
                  <c:y val="4.9832236723834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198117643260408E-2"/>
                  <c:y val="5.077855678999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22959824192578E-2"/>
                  <c:y val="-5.0374809171196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330704"/>
        <c:axId val="208331264"/>
      </c:lineChart>
      <c:catAx>
        <c:axId val="20833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33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31264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33070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13586278624348E-2"/>
                  <c:y val="-4.275899294958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49447644544E-2"/>
                  <c:y val="-3.688603582314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721606305981124E-2"/>
                  <c:y val="-5.893072000053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4540697273791808E-2"/>
                  <c:y val="3.1175319329548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0925377503276E-2"/>
                  <c:y val="3.6054072009210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9958264726048E-2"/>
                  <c:y val="4.687857224142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08076727569275E-2"/>
                  <c:y val="4.2256892792004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20339587891356E-2"/>
                  <c:y val="3.2670855020950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805785282157556E-2"/>
                  <c:y val="-4.5477100234467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37169615628742E-2"/>
                  <c:y val="4.7457563694185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486278302550999E-2"/>
                  <c:y val="3.721538687086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347615928511645E-2"/>
                  <c:y val="3.106228912562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7305312969615E-2"/>
                  <c:y val="4.1068153368402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713783592418292E-2"/>
                  <c:y val="4.613554602559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24554848341236E-2"/>
                  <c:y val="-4.94139345480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775094121298486E-2"/>
                  <c:y val="-4.0245416509893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4998347302984E-2"/>
                  <c:y val="-5.0642064448533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996928442735669E-2"/>
                  <c:y val="-3.790561439733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087048316801929E-2"/>
                  <c:y val="-4.256625210297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7744006047021E-2"/>
                  <c:y val="-3.7929194394522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29207501386251E-2"/>
                  <c:y val="-4.219461084290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055882148173702E-3"/>
                  <c:y val="1.767208515877534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102443053687839E-2"/>
                  <c:y val="3.0208026836087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735643235533436E-2"/>
                  <c:y val="-4.34799769941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23050361177997E-2"/>
                  <c:y val="-2.985073861778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79072"/>
        <c:axId val="209020048"/>
      </c:lineChart>
      <c:catAx>
        <c:axId val="209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02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20048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17907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023408"/>
        <c:axId val="209023968"/>
        <c:axId val="0"/>
      </c:bar3DChart>
      <c:catAx>
        <c:axId val="20902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02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2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023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026768"/>
        <c:axId val="209027328"/>
        <c:axId val="0"/>
      </c:bar3DChart>
      <c:catAx>
        <c:axId val="20902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02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2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026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00" b="1"/>
              <a:t>Динамика индекса потребительских цен по Российской Федерации 2017-2018 гг.</a:t>
            </a:r>
          </a:p>
          <a:p>
            <a:pPr>
              <a:defRPr sz="1400"/>
            </a:pPr>
            <a:r>
              <a:rPr lang="ru-RU" sz="1400"/>
              <a:t> 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0.2395757389861280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78405931746617E-2"/>
          <c:y val="0.23260537014766178"/>
          <c:w val="0.95383154023999317"/>
          <c:h val="0.53101863746969147"/>
        </c:manualLayout>
      </c:layout>
      <c:lineChart>
        <c:grouping val="standard"/>
        <c:varyColors val="0"/>
        <c:ser>
          <c:idx val="1"/>
          <c:order val="1"/>
          <c:tx>
            <c:strRef>
              <c:f>'Средние цены+ИПЦ'!$X$31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  <a:prstDash val="solid"/>
                <a:headEnd type="oval"/>
                <a:tailEnd type="oval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'Средние цены+ИПЦ'!$Y$29:$AJ$29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цены+ИПЦ'!$Y$31:$AJ$31</c:f>
              <c:numCache>
                <c:formatCode>General</c:formatCode>
                <c:ptCount val="12"/>
                <c:pt idx="0">
                  <c:v>100.62</c:v>
                </c:pt>
                <c:pt idx="1">
                  <c:v>100.84</c:v>
                </c:pt>
                <c:pt idx="2">
                  <c:v>100.97</c:v>
                </c:pt>
                <c:pt idx="3">
                  <c:v>101.3</c:v>
                </c:pt>
                <c:pt idx="4">
                  <c:v>101.67</c:v>
                </c:pt>
                <c:pt idx="5">
                  <c:v>102.29</c:v>
                </c:pt>
                <c:pt idx="6">
                  <c:v>102.36</c:v>
                </c:pt>
                <c:pt idx="7">
                  <c:v>101.81</c:v>
                </c:pt>
                <c:pt idx="8">
                  <c:v>101.66</c:v>
                </c:pt>
                <c:pt idx="9">
                  <c:v>101.86</c:v>
                </c:pt>
                <c:pt idx="10">
                  <c:v>102.08</c:v>
                </c:pt>
                <c:pt idx="11">
                  <c:v>102.51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'Средние цены+ИПЦ'!$X$32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>
                  <a:alpha val="95000"/>
                </a:srgbClr>
              </a:solidFill>
              <a:ln w="15875">
                <a:solidFill>
                  <a:srgbClr val="C00000"/>
                </a:solidFill>
                <a:headEnd type="diamond"/>
                <a:tailEnd type="diamond"/>
              </a:ln>
              <a:effectLst/>
            </c:spPr>
          </c:marker>
          <c:dLbls>
            <c:dLbl>
              <c:idx val="0"/>
              <c:layout>
                <c:manualLayout>
                  <c:x val="-3.9686374145414316E-2"/>
                  <c:y val="7.060185185185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050264531502674E-2"/>
                  <c:y val="7.5231481481481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924409945817141E-2"/>
                  <c:y val="5.6712962962962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1867931170572E-2"/>
                  <c:y val="2.9581178463858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767056752181871E-2"/>
                  <c:y val="2.9581178463858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767056752181829E-2"/>
                  <c:y val="2.617221902054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цены+ИПЦ'!$Y$29:$AJ$29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цены+ИПЦ'!$Y$32:$AJ$32</c:f>
              <c:numCache>
                <c:formatCode>General</c:formatCode>
                <c:ptCount val="12"/>
                <c:pt idx="0">
                  <c:v>100.31</c:v>
                </c:pt>
                <c:pt idx="1">
                  <c:v>100.52</c:v>
                </c:pt>
                <c:pt idx="2">
                  <c:v>100.81</c:v>
                </c:pt>
                <c:pt idx="3">
                  <c:v>101.19</c:v>
                </c:pt>
                <c:pt idx="4">
                  <c:v>101.57</c:v>
                </c:pt>
                <c:pt idx="5">
                  <c:v>102.07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07360"/>
        <c:axId val="2078079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'Средние цены+ИПЦ'!$X$30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'Средние цены+ИПЦ'!$Y$29:$AJ$29</c15:sqref>
                        </c15:formulaRef>
                      </c:ext>
                    </c:extLst>
                    <c:strCache>
                      <c:ptCount val="12"/>
                      <c:pt idx="0">
                        <c:v>январь</c:v>
                      </c:pt>
                      <c:pt idx="1">
                        <c:v>февраль</c:v>
                      </c:pt>
                      <c:pt idx="2">
                        <c:v>март</c:v>
                      </c:pt>
                      <c:pt idx="3">
                        <c:v>апрель</c:v>
                      </c:pt>
                      <c:pt idx="4">
                        <c:v>май</c:v>
                      </c:pt>
                      <c:pt idx="5">
                        <c:v>июнь</c:v>
                      </c:pt>
                      <c:pt idx="6">
                        <c:v>июль</c:v>
                      </c:pt>
                      <c:pt idx="7">
                        <c:v>август</c:v>
                      </c:pt>
                      <c:pt idx="8">
                        <c:v>сентябрь</c:v>
                      </c:pt>
                      <c:pt idx="9">
                        <c:v>октябрь</c:v>
                      </c:pt>
                      <c:pt idx="10">
                        <c:v>ноябрь</c:v>
                      </c:pt>
                      <c:pt idx="11">
                        <c:v>декабрь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'Средние цены+ИПЦ'!$Y$30:$AJ$30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100.96</c:v>
                      </c:pt>
                      <c:pt idx="1">
                        <c:v>101.6</c:v>
                      </c:pt>
                      <c:pt idx="2">
                        <c:v>102.07</c:v>
                      </c:pt>
                      <c:pt idx="3">
                        <c:v>102.52</c:v>
                      </c:pt>
                      <c:pt idx="4">
                        <c:v>102.94</c:v>
                      </c:pt>
                      <c:pt idx="5">
                        <c:v>103.31</c:v>
                      </c:pt>
                      <c:pt idx="6">
                        <c:v>103.87</c:v>
                      </c:pt>
                      <c:pt idx="7">
                        <c:v>103.88</c:v>
                      </c:pt>
                      <c:pt idx="8">
                        <c:v>104.06</c:v>
                      </c:pt>
                      <c:pt idx="9">
                        <c:v>104.51</c:v>
                      </c:pt>
                      <c:pt idx="10">
                        <c:v>104.97</c:v>
                      </c:pt>
                      <c:pt idx="11">
                        <c:v>105.39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780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7807920"/>
        <c:crosses val="autoZero"/>
        <c:auto val="1"/>
        <c:lblAlgn val="ctr"/>
        <c:lblOffset val="100"/>
        <c:noMultiLvlLbl val="0"/>
      </c:catAx>
      <c:valAx>
        <c:axId val="207807920"/>
        <c:scaling>
          <c:orientation val="minMax"/>
          <c:max val="104"/>
          <c:min val="9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78073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46644066834985"/>
          <c:y val="0.85509752434006481"/>
          <c:w val="0.1741113609110454"/>
          <c:h val="9.0838908035751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00" b="1"/>
              <a:t>Динамика индекса потребительских цен по Красноярскому краю 2017-2018 гг</a:t>
            </a:r>
            <a:r>
              <a:rPr lang="ru-RU" sz="1400"/>
              <a:t>.</a:t>
            </a:r>
          </a:p>
          <a:p>
            <a:pPr>
              <a:defRPr sz="1400"/>
            </a:pPr>
            <a:r>
              <a:rPr lang="ru-RU" sz="1400"/>
              <a:t> 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0.24009431676352128"/>
          <c:y val="8.0492271799358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082749615998638E-2"/>
          <c:y val="0.25659082456314564"/>
          <c:w val="0.95377578591237866"/>
          <c:h val="0.56118171982760356"/>
        </c:manualLayout>
      </c:layout>
      <c:lineChart>
        <c:grouping val="standard"/>
        <c:varyColors val="0"/>
        <c:ser>
          <c:idx val="1"/>
          <c:order val="1"/>
          <c:tx>
            <c:strRef>
              <c:f>'Средние цены+ИПЦ'!$X$37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lgDash"/>
              <a:round/>
              <a:headEnd type="oval"/>
              <a:tailEnd type="oval"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  <a:headEnd type="oval"/>
                <a:tailEnd type="oval"/>
              </a:ln>
              <a:effectLst/>
            </c:spPr>
          </c:marker>
          <c:dLbls>
            <c:dLbl>
              <c:idx val="0"/>
              <c:layout>
                <c:manualLayout>
                  <c:x val="-2.3525444985109754E-2"/>
                  <c:y val="9.6048743390363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756851465276668E-2"/>
                  <c:y val="6.4715997648810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087654806175206E-2"/>
                  <c:y val="4.4061673699058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910050386205985E-2"/>
                  <c:y val="6.3644639787529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345571270199795E-2"/>
                  <c:y val="4.4061673699058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474529502212092E-2"/>
                  <c:y val="5.9728046569835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48278894285864E-2"/>
                  <c:y val="5.1894860134447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248278894285944E-2"/>
                  <c:y val="4.4061673699058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248278894285944E-2"/>
                  <c:y val="4.7978266916752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248278894285864E-2"/>
                  <c:y val="4.7978266916752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861404198248978E-2"/>
                  <c:y val="5.5811453352141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248278894286027E-2"/>
                  <c:y val="5.5811453352141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цены+ИПЦ'!$Y$35:$AJ$35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цены+ИПЦ'!$Y$37:$AJ$37</c:f>
              <c:numCache>
                <c:formatCode>General</c:formatCode>
                <c:ptCount val="12"/>
                <c:pt idx="0">
                  <c:v>100.36</c:v>
                </c:pt>
                <c:pt idx="1">
                  <c:v>100.44</c:v>
                </c:pt>
                <c:pt idx="2">
                  <c:v>100.57</c:v>
                </c:pt>
                <c:pt idx="3">
                  <c:v>100.8</c:v>
                </c:pt>
                <c:pt idx="4">
                  <c:v>100.77</c:v>
                </c:pt>
                <c:pt idx="5">
                  <c:v>101.23</c:v>
                </c:pt>
                <c:pt idx="6">
                  <c:v>101.26</c:v>
                </c:pt>
                <c:pt idx="7">
                  <c:v>101.12</c:v>
                </c:pt>
                <c:pt idx="8">
                  <c:v>101.15</c:v>
                </c:pt>
                <c:pt idx="9">
                  <c:v>101.18</c:v>
                </c:pt>
                <c:pt idx="10">
                  <c:v>101.14</c:v>
                </c:pt>
                <c:pt idx="11">
                  <c:v>101.61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'Средние цены+ИПЦ'!$X$38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15875">
                <a:solidFill>
                  <a:srgbClr val="C00000"/>
                </a:solidFill>
                <a:headEnd type="diamond"/>
                <a:tailEnd type="diamond"/>
              </a:ln>
              <a:effectLst/>
            </c:spPr>
          </c:marker>
          <c:dLbls>
            <c:dLbl>
              <c:idx val="0"/>
              <c:layout>
                <c:manualLayout>
                  <c:x val="-3.4802759885073829E-2"/>
                  <c:y val="-5.7665204677460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171925137801816E-2"/>
                  <c:y val="-5.941009321491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170236145171228E-2"/>
                  <c:y val="-5.9836909357697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683799778279757E-2"/>
                  <c:y val="-5.3853156743294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77237126298241E-2"/>
                  <c:y val="-3.8186783872517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635153590322746E-2"/>
                  <c:y val="-4.9936563525600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'Средние цены+ИПЦ'!$Y$35:$AJ$35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'Средние цены+ИПЦ'!$Y$38:$AJ$38</c:f>
              <c:numCache>
                <c:formatCode>General</c:formatCode>
                <c:ptCount val="12"/>
                <c:pt idx="0">
                  <c:v>100.19</c:v>
                </c:pt>
                <c:pt idx="1">
                  <c:v>100.67</c:v>
                </c:pt>
                <c:pt idx="2">
                  <c:v>100.83</c:v>
                </c:pt>
                <c:pt idx="3">
                  <c:v>101.1</c:v>
                </c:pt>
                <c:pt idx="4">
                  <c:v>101.43</c:v>
                </c:pt>
                <c:pt idx="5">
                  <c:v>101.93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11840"/>
        <c:axId val="2098732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'Средние цены+ИПЦ'!$X$36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'Средние цены+ИПЦ'!$Y$35:$AJ$35</c15:sqref>
                        </c15:formulaRef>
                      </c:ext>
                    </c:extLst>
                    <c:strCache>
                      <c:ptCount val="12"/>
                      <c:pt idx="0">
                        <c:v>январь</c:v>
                      </c:pt>
                      <c:pt idx="1">
                        <c:v>февраль</c:v>
                      </c:pt>
                      <c:pt idx="2">
                        <c:v>март</c:v>
                      </c:pt>
                      <c:pt idx="3">
                        <c:v>апрель</c:v>
                      </c:pt>
                      <c:pt idx="4">
                        <c:v>май</c:v>
                      </c:pt>
                      <c:pt idx="5">
                        <c:v>июнь</c:v>
                      </c:pt>
                      <c:pt idx="6">
                        <c:v>июль</c:v>
                      </c:pt>
                      <c:pt idx="7">
                        <c:v>август</c:v>
                      </c:pt>
                      <c:pt idx="8">
                        <c:v>сентябрь</c:v>
                      </c:pt>
                      <c:pt idx="9">
                        <c:v>октябрь</c:v>
                      </c:pt>
                      <c:pt idx="10">
                        <c:v>ноябрь</c:v>
                      </c:pt>
                      <c:pt idx="11">
                        <c:v>декабрь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'Средние цены+ИПЦ'!$Y$36:$AJ$36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100.54</c:v>
                      </c:pt>
                      <c:pt idx="1">
                        <c:v>101.38</c:v>
                      </c:pt>
                      <c:pt idx="2">
                        <c:v>101.86</c:v>
                      </c:pt>
                      <c:pt idx="3">
                        <c:v>102.18</c:v>
                      </c:pt>
                      <c:pt idx="4">
                        <c:v>102.26</c:v>
                      </c:pt>
                      <c:pt idx="5">
                        <c:v>102.36</c:v>
                      </c:pt>
                      <c:pt idx="6">
                        <c:v>102.76</c:v>
                      </c:pt>
                      <c:pt idx="7">
                        <c:v>103.18</c:v>
                      </c:pt>
                      <c:pt idx="8">
                        <c:v>103.3</c:v>
                      </c:pt>
                      <c:pt idx="9">
                        <c:v>103.7</c:v>
                      </c:pt>
                      <c:pt idx="10">
                        <c:v>104.2</c:v>
                      </c:pt>
                      <c:pt idx="11">
                        <c:v>104.7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78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9873200"/>
        <c:crosses val="autoZero"/>
        <c:auto val="1"/>
        <c:lblAlgn val="ctr"/>
        <c:lblOffset val="100"/>
        <c:noMultiLvlLbl val="0"/>
      </c:catAx>
      <c:valAx>
        <c:axId val="209873200"/>
        <c:scaling>
          <c:orientation val="minMax"/>
          <c:max val="104"/>
          <c:min val="9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78118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47444179376523"/>
          <c:y val="0.89613066720988388"/>
          <c:w val="0.16640129301284956"/>
          <c:h val="9.5966766702499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</a:t>
            </a:r>
            <a:r>
              <a:rPr lang="en-US" sz="1300" b="1" i="0" strike="noStrike">
                <a:solidFill>
                  <a:srgbClr val="000000"/>
                </a:solidFill>
                <a:latin typeface="Times New Roman Cyr"/>
              </a:rPr>
              <a:t>7</a:t>
            </a: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.201</a:t>
            </a:r>
            <a:r>
              <a:rPr lang="en-US" sz="1300" b="1" i="0" strike="noStrike">
                <a:solidFill>
                  <a:srgbClr val="000000"/>
                </a:solidFill>
                <a:latin typeface="Times New Roman Cyr"/>
              </a:rPr>
              <a:t>8</a:t>
            </a: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- 23,6%
(2017 г. - 21,0%)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- 30,3%
(2017 г. - 30,8%)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- 25,3%</a:t>
                    </a:r>
                  </a:p>
                  <a:p>
                    <a:pPr>
                      <a:defRPr/>
                    </a:pPr>
                    <a:r>
                      <a:rPr lang="ru-RU"/>
                      <a:t>(2017 г. - 28,7%)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- 17,3%
(2017 г. - 18,6%)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- 3,5%
(2017 г. - 0,9%)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23.6</c:v>
                </c:pt>
                <c:pt idx="1">
                  <c:v>30.3</c:v>
                </c:pt>
                <c:pt idx="2">
                  <c:v>25.3</c:v>
                </c:pt>
                <c:pt idx="3">
                  <c:v>17.3</c:v>
                </c:pt>
                <c:pt idx="4">
                  <c:v>3.5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3874530551721"/>
          <c:y val="9.3243871127756547E-2"/>
          <c:w val="0.7813379856157826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01.07.2017 г.</c:v>
                </c:pt>
                <c:pt idx="1">
                  <c:v>На 01.07.2018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55</c:v>
                </c:pt>
                <c:pt idx="1">
                  <c:v>57.6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01.07.2017 г.</c:v>
                </c:pt>
                <c:pt idx="1">
                  <c:v>На 01.07.2018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45</c:v>
                </c:pt>
                <c:pt idx="1">
                  <c:v>42.4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0942928"/>
        <c:axId val="110943488"/>
        <c:axId val="0"/>
      </c:bar3DChart>
      <c:catAx>
        <c:axId val="110942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1094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94348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1094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304974333012018"/>
          <c:y val="8.0808283531618744E-2"/>
          <c:w val="0.80695025666987985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01.07.2017 г.</c:v>
                </c:pt>
                <c:pt idx="1">
                  <c:v>На 01.07.2018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35.299999999999997</c:v>
                </c:pt>
                <c:pt idx="1">
                  <c:v>26.8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01.07.2017 г.</c:v>
                </c:pt>
                <c:pt idx="1">
                  <c:v>На 01.07.2018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32.200000000000003</c:v>
                </c:pt>
                <c:pt idx="1">
                  <c:v>31.6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01.07.2017 г.</c:v>
                </c:pt>
                <c:pt idx="1">
                  <c:v>На 01.07.2018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32.5</c:v>
                </c:pt>
                <c:pt idx="1">
                  <c:v>41.6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6414432"/>
        <c:axId val="206414992"/>
        <c:axId val="0"/>
      </c:bar3DChart>
      <c:catAx>
        <c:axId val="206414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641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41499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641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июнь 2018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0.00</c:formatCode>
                <c:ptCount val="8"/>
                <c:pt idx="0">
                  <c:v>4060.3</c:v>
                </c:pt>
                <c:pt idx="1">
                  <c:v>4522.8500000000004</c:v>
                </c:pt>
                <c:pt idx="2">
                  <c:v>5378.9</c:v>
                </c:pt>
                <c:pt idx="3">
                  <c:v>6052.97</c:v>
                </c:pt>
                <c:pt idx="4">
                  <c:v>6343.54</c:v>
                </c:pt>
                <c:pt idx="5">
                  <c:v>6462.52</c:v>
                </c:pt>
                <c:pt idx="6">
                  <c:v>6872.26</c:v>
                </c:pt>
                <c:pt idx="7">
                  <c:v>10003.700000000001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июнь 2017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0.00</c:formatCode>
                <c:ptCount val="8"/>
                <c:pt idx="0">
                  <c:v>4233.1899999999996</c:v>
                </c:pt>
                <c:pt idx="1">
                  <c:v>4588.34</c:v>
                </c:pt>
                <c:pt idx="2">
                  <c:v>5415.43</c:v>
                </c:pt>
                <c:pt idx="3">
                  <c:v>5874.92</c:v>
                </c:pt>
                <c:pt idx="4">
                  <c:v>6338.76</c:v>
                </c:pt>
                <c:pt idx="5">
                  <c:v>6561.21</c:v>
                </c:pt>
                <c:pt idx="6">
                  <c:v>6786.08</c:v>
                </c:pt>
                <c:pt idx="7">
                  <c:v>9526.26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06687280"/>
        <c:axId val="206687840"/>
      </c:barChart>
      <c:catAx>
        <c:axId val="206687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0668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687840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06687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090336"/>
        <c:axId val="206090896"/>
        <c:axId val="0"/>
      </c:bar3DChart>
      <c:catAx>
        <c:axId val="2060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09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09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6093696"/>
        <c:axId val="206094256"/>
        <c:axId val="0"/>
      </c:bar3DChart>
      <c:catAx>
        <c:axId val="20609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09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9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6093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068416"/>
        <c:axId val="207068976"/>
        <c:axId val="0"/>
      </c:bar3DChart>
      <c:catAx>
        <c:axId val="2070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06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6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06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682047368952981E-2"/>
                  <c:y val="3.453085061009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31383870886513E-2"/>
                  <c:y val="3.28388168588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4165889550991E-2"/>
                  <c:y val="3.607211350614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2879398684536E-2"/>
                  <c:y val="4.209519293002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758719040970808E-2"/>
                  <c:y val="5.1309961613829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4256127536604E-2"/>
                  <c:y val="4.4785092121445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342526142136266E-2"/>
                  <c:y val="3.8288415308759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16327982066026E-2"/>
                  <c:y val="3.157329094470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688786327154288E-2"/>
                  <c:y val="3.136017555643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068681824555301E-2"/>
                  <c:y val="4.7360006752170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711333865792469E-2"/>
                  <c:y val="1.4701276854660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7399599359E-2"/>
                  <c:y val="4.0102810511905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072336"/>
        <c:axId val="207072896"/>
      </c:lineChart>
      <c:catAx>
        <c:axId val="20707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07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7289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07233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32</xdr:row>
      <xdr:rowOff>3174</xdr:rowOff>
    </xdr:from>
    <xdr:to>
      <xdr:col>9</xdr:col>
      <xdr:colOff>940289</xdr:colOff>
      <xdr:row>61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29</xdr:row>
      <xdr:rowOff>28577</xdr:rowOff>
    </xdr:from>
    <xdr:to>
      <xdr:col>8</xdr:col>
      <xdr:colOff>21166</xdr:colOff>
      <xdr:row>56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16</xdr:row>
      <xdr:rowOff>38100</xdr:rowOff>
    </xdr:from>
    <xdr:to>
      <xdr:col>3</xdr:col>
      <xdr:colOff>326571</xdr:colOff>
      <xdr:row>27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517071</xdr:colOff>
      <xdr:row>16</xdr:row>
      <xdr:rowOff>27214</xdr:rowOff>
    </xdr:from>
    <xdr:to>
      <xdr:col>7</xdr:col>
      <xdr:colOff>1170215</xdr:colOff>
      <xdr:row>27</xdr:row>
      <xdr:rowOff>38250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21167</xdr:rowOff>
    </xdr:from>
    <xdr:to>
      <xdr:col>10</xdr:col>
      <xdr:colOff>603249</xdr:colOff>
      <xdr:row>155</xdr:row>
      <xdr:rowOff>123826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77562</xdr:rowOff>
    </xdr:from>
    <xdr:to>
      <xdr:col>19</xdr:col>
      <xdr:colOff>54427</xdr:colOff>
      <xdr:row>45</xdr:row>
      <xdr:rowOff>81643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95249</xdr:rowOff>
    </xdr:from>
    <xdr:to>
      <xdr:col>19</xdr:col>
      <xdr:colOff>40821</xdr:colOff>
      <xdr:row>57</xdr:row>
      <xdr:rowOff>81642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44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382500" y="113252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382500" y="119538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</sheetPr>
  <dimension ref="A1:DL131"/>
  <sheetViews>
    <sheetView zoomScale="80" zoomScaleNormal="80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E88" sqref="E88"/>
    </sheetView>
  </sheetViews>
  <sheetFormatPr defaultColWidth="9.140625" defaultRowHeight="12.75" x14ac:dyDescent="0.2"/>
  <cols>
    <col min="1" max="1" width="76.7109375" style="63" customWidth="1"/>
    <col min="2" max="2" width="20.85546875" style="63" customWidth="1"/>
    <col min="3" max="3" width="20.140625" style="63" customWidth="1"/>
    <col min="4" max="4" width="15.42578125" style="63" customWidth="1"/>
    <col min="5" max="5" width="46" style="63" customWidth="1"/>
    <col min="6" max="6" width="20.28515625" style="63" customWidth="1"/>
    <col min="7" max="7" width="17.140625" style="63" customWidth="1"/>
    <col min="8" max="8" width="13.5703125" style="63" customWidth="1"/>
    <col min="9" max="9" width="18.28515625" style="63" customWidth="1"/>
    <col min="10" max="10" width="15.42578125" style="63" customWidth="1"/>
    <col min="11" max="11" width="15.28515625" style="63" customWidth="1"/>
    <col min="12" max="12" width="16.7109375" style="63" customWidth="1"/>
    <col min="13" max="13" width="17" style="63" customWidth="1"/>
    <col min="14" max="15" width="14.28515625" style="63" customWidth="1"/>
    <col min="16" max="16" width="14.7109375" style="63" customWidth="1"/>
    <col min="17" max="17" width="14.5703125" style="63" bestFit="1" customWidth="1"/>
    <col min="18" max="18" width="14.85546875" style="63" customWidth="1"/>
    <col min="19" max="23" width="15.7109375" style="63" bestFit="1" customWidth="1"/>
    <col min="24" max="24" width="15.5703125" style="63" customWidth="1"/>
    <col min="25" max="29" width="15.7109375" style="63" bestFit="1" customWidth="1"/>
    <col min="30" max="30" width="15.42578125" style="63" customWidth="1"/>
    <col min="31" max="31" width="15.7109375" style="63" customWidth="1"/>
    <col min="32" max="32" width="16.140625" style="63" customWidth="1"/>
    <col min="33" max="33" width="17.85546875" style="63" customWidth="1"/>
    <col min="34" max="34" width="17.7109375" style="63" customWidth="1"/>
    <col min="35" max="35" width="15.7109375" style="63" customWidth="1"/>
    <col min="36" max="36" width="18.7109375" style="63" customWidth="1"/>
    <col min="37" max="37" width="15.85546875" style="63" customWidth="1"/>
    <col min="38" max="38" width="17.5703125" style="63" customWidth="1"/>
    <col min="39" max="39" width="14.42578125" style="63" bestFit="1" customWidth="1"/>
    <col min="40" max="40" width="16.140625" style="63" customWidth="1"/>
    <col min="41" max="42" width="14.42578125" style="63" bestFit="1" customWidth="1"/>
    <col min="43" max="44" width="14.5703125" style="63" customWidth="1"/>
    <col min="45" max="45" width="18.28515625" style="63" bestFit="1" customWidth="1"/>
    <col min="46" max="46" width="19.85546875" style="63" customWidth="1"/>
    <col min="47" max="48" width="19" style="63" customWidth="1"/>
    <col min="49" max="50" width="16.140625" style="63" customWidth="1"/>
    <col min="51" max="52" width="18.28515625" style="63" customWidth="1"/>
    <col min="53" max="53" width="16.28515625" style="63" customWidth="1"/>
    <col min="54" max="54" width="17.85546875" style="63" customWidth="1"/>
    <col min="55" max="55" width="14.5703125" style="63" bestFit="1" customWidth="1"/>
    <col min="56" max="56" width="14.5703125" style="63" customWidth="1"/>
    <col min="57" max="57" width="15.5703125" style="63" customWidth="1"/>
    <col min="58" max="58" width="19.42578125" style="63" bestFit="1" customWidth="1"/>
    <col min="59" max="59" width="18.42578125" style="63" bestFit="1" customWidth="1"/>
    <col min="60" max="60" width="17" style="63" bestFit="1" customWidth="1"/>
    <col min="61" max="61" width="18.42578125" style="63" bestFit="1" customWidth="1"/>
    <col min="62" max="62" width="17" style="63" bestFit="1" customWidth="1"/>
    <col min="63" max="63" width="19" style="63" bestFit="1" customWidth="1"/>
    <col min="64" max="64" width="14.85546875" style="63" bestFit="1" customWidth="1"/>
    <col min="65" max="65" width="17.28515625" style="63" bestFit="1" customWidth="1"/>
    <col min="66" max="66" width="13.5703125" style="63" bestFit="1" customWidth="1"/>
    <col min="67" max="67" width="15" style="63" bestFit="1" customWidth="1"/>
    <col min="68" max="68" width="15.85546875" style="63" customWidth="1"/>
    <col min="69" max="69" width="16.42578125" style="63" customWidth="1"/>
    <col min="70" max="70" width="18.7109375" style="63" bestFit="1" customWidth="1"/>
    <col min="71" max="71" width="17.42578125" style="63" bestFit="1" customWidth="1"/>
    <col min="72" max="72" width="16.42578125" style="63" bestFit="1" customWidth="1"/>
    <col min="73" max="73" width="17.42578125" style="63" bestFit="1" customWidth="1"/>
    <col min="74" max="74" width="16.5703125" style="63" bestFit="1" customWidth="1"/>
    <col min="75" max="75" width="18" style="63" bestFit="1" customWidth="1"/>
    <col min="76" max="76" width="14.28515625" style="63" bestFit="1" customWidth="1"/>
    <col min="77" max="77" width="16.42578125" style="63" bestFit="1" customWidth="1"/>
    <col min="78" max="78" width="13.140625" style="63" bestFit="1" customWidth="1"/>
    <col min="79" max="79" width="15" style="63" customWidth="1"/>
    <col min="80" max="80" width="15" style="63" bestFit="1" customWidth="1"/>
    <col min="81" max="81" width="16" style="63" bestFit="1" customWidth="1"/>
    <col min="82" max="82" width="18.7109375" style="63" bestFit="1" customWidth="1"/>
    <col min="83" max="83" width="17.42578125" style="63" bestFit="1" customWidth="1"/>
    <col min="84" max="84" width="16.42578125" style="63" bestFit="1" customWidth="1"/>
    <col min="85" max="85" width="17.42578125" style="63" bestFit="1" customWidth="1"/>
    <col min="86" max="86" width="16.5703125" style="63" bestFit="1" customWidth="1"/>
    <col min="87" max="87" width="18" style="63" bestFit="1" customWidth="1"/>
    <col min="88" max="88" width="14.28515625" style="63" bestFit="1" customWidth="1"/>
    <col min="89" max="89" width="16.42578125" style="63" bestFit="1" customWidth="1" collapsed="1"/>
    <col min="90" max="90" width="13.140625" style="63" bestFit="1" customWidth="1"/>
    <col min="91" max="92" width="15" style="63" bestFit="1" customWidth="1"/>
    <col min="93" max="93" width="16" style="63" bestFit="1" customWidth="1"/>
    <col min="94" max="94" width="18.7109375" style="63" bestFit="1" customWidth="1"/>
    <col min="95" max="115" width="18.7109375" style="63" customWidth="1"/>
    <col min="116" max="116" width="80" style="63" bestFit="1" customWidth="1" collapsed="1"/>
    <col min="117" max="16384" width="9.140625" style="63"/>
  </cols>
  <sheetData>
    <row r="1" spans="1:18" ht="27.75" customHeight="1" x14ac:dyDescent="0.4">
      <c r="A1" s="149" t="s">
        <v>53</v>
      </c>
      <c r="B1" s="39" t="s">
        <v>439</v>
      </c>
      <c r="C1" s="39" t="s">
        <v>440</v>
      </c>
      <c r="D1" s="150"/>
      <c r="F1" s="151"/>
    </row>
    <row r="2" spans="1:18" ht="16.5" x14ac:dyDescent="0.25">
      <c r="A2" s="152"/>
      <c r="B2" s="148"/>
      <c r="C2" s="153"/>
      <c r="D2" s="154"/>
      <c r="E2" s="2"/>
    </row>
    <row r="10" spans="1:18" ht="17.25" thickBot="1" x14ac:dyDescent="0.3">
      <c r="A10" s="108"/>
      <c r="B10" s="155"/>
      <c r="C10" s="156"/>
      <c r="D10" s="18"/>
      <c r="E10" s="18"/>
      <c r="F10" s="2"/>
      <c r="G10" s="18"/>
      <c r="H10" s="18"/>
      <c r="I10" s="18"/>
      <c r="J10" s="18"/>
      <c r="K10" s="18"/>
      <c r="L10" s="18"/>
      <c r="M10" s="18"/>
      <c r="N10" s="157"/>
    </row>
    <row r="11" spans="1:18" ht="16.5" x14ac:dyDescent="0.25">
      <c r="A11" s="485" t="s">
        <v>33</v>
      </c>
      <c r="B11" s="486" t="str">
        <f>B1</f>
        <v>На 01.07.2017 г.</v>
      </c>
      <c r="C11" s="487" t="str">
        <f>C1</f>
        <v>На 01.07.2018 г.</v>
      </c>
      <c r="D11" s="154"/>
      <c r="P11" s="3"/>
      <c r="Q11" s="3"/>
      <c r="R11" s="3"/>
    </row>
    <row r="12" spans="1:18" ht="15.75" customHeight="1" x14ac:dyDescent="0.25">
      <c r="A12" s="488"/>
      <c r="B12" s="129"/>
      <c r="C12" s="489"/>
      <c r="O12" s="126"/>
      <c r="P12" s="126"/>
      <c r="Q12" s="126"/>
      <c r="R12" s="126"/>
    </row>
    <row r="13" spans="1:18" ht="16.5" x14ac:dyDescent="0.25">
      <c r="A13" s="490" t="s">
        <v>63</v>
      </c>
      <c r="B13" s="491">
        <v>55</v>
      </c>
      <c r="C13" s="448">
        <v>57.6</v>
      </c>
      <c r="D13" s="154"/>
      <c r="O13" s="31"/>
      <c r="P13" s="31"/>
      <c r="Q13" s="31"/>
      <c r="R13" s="31"/>
    </row>
    <row r="14" spans="1:18" ht="17.25" thickBot="1" x14ac:dyDescent="0.3">
      <c r="A14" s="492" t="s">
        <v>64</v>
      </c>
      <c r="B14" s="493">
        <v>45</v>
      </c>
      <c r="C14" s="450">
        <v>42.4</v>
      </c>
      <c r="O14" s="31"/>
      <c r="P14" s="31"/>
      <c r="Q14" s="31"/>
      <c r="R14" s="31"/>
    </row>
    <row r="15" spans="1:18" ht="17.25" thickBot="1" x14ac:dyDescent="0.3">
      <c r="A15" s="494"/>
      <c r="B15" s="495">
        <f>B14+B13</f>
        <v>100</v>
      </c>
      <c r="C15" s="484">
        <f>C14+C13</f>
        <v>100</v>
      </c>
      <c r="O15" s="31"/>
      <c r="P15" s="31"/>
      <c r="Q15" s="31"/>
      <c r="R15" s="31"/>
    </row>
    <row r="16" spans="1:18" ht="16.5" x14ac:dyDescent="0.25">
      <c r="A16" s="494" t="s">
        <v>34</v>
      </c>
      <c r="B16" s="496" t="str">
        <f>B1</f>
        <v>На 01.07.2017 г.</v>
      </c>
      <c r="C16" s="497" t="str">
        <f>C1</f>
        <v>На 01.07.2018 г.</v>
      </c>
      <c r="D16" s="154"/>
      <c r="O16" s="31"/>
      <c r="P16" s="31"/>
      <c r="Q16" s="31"/>
      <c r="R16" s="31"/>
    </row>
    <row r="17" spans="1:61" ht="16.5" x14ac:dyDescent="0.25">
      <c r="A17" s="498" t="s">
        <v>65</v>
      </c>
      <c r="B17" s="447">
        <v>35.299999999999997</v>
      </c>
      <c r="C17" s="448">
        <v>26.8</v>
      </c>
      <c r="D17" s="154"/>
      <c r="L17" s="336"/>
      <c r="P17" s="31"/>
      <c r="Q17" s="31"/>
      <c r="R17" s="31"/>
    </row>
    <row r="18" spans="1:61" ht="16.5" x14ac:dyDescent="0.25">
      <c r="A18" s="498" t="s">
        <v>66</v>
      </c>
      <c r="B18" s="447">
        <v>32.200000000000003</v>
      </c>
      <c r="C18" s="448">
        <v>31.6</v>
      </c>
      <c r="D18" s="154"/>
      <c r="P18" s="31"/>
      <c r="Q18" s="31"/>
      <c r="R18" s="31"/>
    </row>
    <row r="19" spans="1:61" ht="17.25" thickBot="1" x14ac:dyDescent="0.3">
      <c r="A19" s="499" t="s">
        <v>67</v>
      </c>
      <c r="B19" s="449">
        <v>32.5</v>
      </c>
      <c r="C19" s="450">
        <v>41.6</v>
      </c>
      <c r="D19" s="154"/>
      <c r="P19" s="2"/>
      <c r="Q19" s="3"/>
      <c r="R19" s="3"/>
    </row>
    <row r="20" spans="1:61" ht="16.5" x14ac:dyDescent="0.25">
      <c r="A20" s="500"/>
      <c r="B20" s="501">
        <f>B17+B18+B19</f>
        <v>100</v>
      </c>
      <c r="C20" s="502">
        <f>C17+C18+C19</f>
        <v>100</v>
      </c>
      <c r="D20" s="154"/>
      <c r="P20" s="2"/>
    </row>
    <row r="21" spans="1:61" ht="15.75" x14ac:dyDescent="0.25">
      <c r="A21" s="503" t="s">
        <v>236</v>
      </c>
      <c r="B21" s="317">
        <v>21</v>
      </c>
      <c r="C21" s="504">
        <v>23.6</v>
      </c>
      <c r="D21" s="6"/>
    </row>
    <row r="22" spans="1:61" ht="16.5" x14ac:dyDescent="0.25">
      <c r="A22" s="503" t="s">
        <v>116</v>
      </c>
      <c r="B22" s="317">
        <v>30.8</v>
      </c>
      <c r="C22" s="504">
        <v>30.3</v>
      </c>
      <c r="D22" s="1"/>
    </row>
    <row r="23" spans="1:61" ht="16.5" x14ac:dyDescent="0.25">
      <c r="A23" s="503" t="s">
        <v>96</v>
      </c>
      <c r="B23" s="317">
        <v>28.7</v>
      </c>
      <c r="C23" s="504">
        <v>25.3</v>
      </c>
      <c r="D23" s="1"/>
      <c r="E23" s="122"/>
    </row>
    <row r="24" spans="1:61" ht="16.5" x14ac:dyDescent="0.25">
      <c r="A24" s="503" t="s">
        <v>201</v>
      </c>
      <c r="B24" s="317">
        <v>18.600000000000001</v>
      </c>
      <c r="C24" s="504">
        <v>17.3</v>
      </c>
      <c r="D24" s="1"/>
      <c r="E24" s="122"/>
    </row>
    <row r="25" spans="1:61" ht="16.5" thickBot="1" x14ac:dyDescent="0.3">
      <c r="A25" s="505" t="s">
        <v>154</v>
      </c>
      <c r="B25" s="506">
        <v>0.9</v>
      </c>
      <c r="C25" s="507">
        <v>3.5</v>
      </c>
      <c r="D25" s="6"/>
    </row>
    <row r="26" spans="1:61" ht="17.25" thickBot="1" x14ac:dyDescent="0.25">
      <c r="B26" s="104">
        <f>B21+B22+B23+B24+B25</f>
        <v>100</v>
      </c>
      <c r="C26" s="104">
        <f>C21+C22+C23+C24+C25</f>
        <v>100</v>
      </c>
      <c r="D26" s="1"/>
      <c r="E26" s="153"/>
    </row>
    <row r="27" spans="1:61" x14ac:dyDescent="0.2">
      <c r="G27" s="383"/>
      <c r="H27" s="384" t="s">
        <v>118</v>
      </c>
      <c r="I27" s="384" t="s">
        <v>119</v>
      </c>
      <c r="J27" s="384" t="s">
        <v>120</v>
      </c>
      <c r="K27" s="384" t="s">
        <v>121</v>
      </c>
      <c r="L27" s="384" t="s">
        <v>122</v>
      </c>
      <c r="M27" s="384" t="s">
        <v>123</v>
      </c>
      <c r="N27" s="384" t="s">
        <v>124</v>
      </c>
      <c r="O27" s="384" t="s">
        <v>125</v>
      </c>
      <c r="P27" s="384" t="s">
        <v>126</v>
      </c>
      <c r="Q27" s="384" t="s">
        <v>127</v>
      </c>
      <c r="R27" s="384" t="s">
        <v>128</v>
      </c>
      <c r="S27" s="384" t="s">
        <v>129</v>
      </c>
      <c r="T27" s="384" t="s">
        <v>130</v>
      </c>
      <c r="U27" s="384" t="s">
        <v>131</v>
      </c>
      <c r="V27" s="384" t="s">
        <v>132</v>
      </c>
      <c r="W27" s="384" t="s">
        <v>133</v>
      </c>
      <c r="X27" s="384" t="s">
        <v>134</v>
      </c>
      <c r="Y27" s="384" t="s">
        <v>135</v>
      </c>
      <c r="Z27" s="384" t="s">
        <v>136</v>
      </c>
      <c r="AA27" s="384" t="s">
        <v>137</v>
      </c>
      <c r="AB27" s="384" t="s">
        <v>138</v>
      </c>
      <c r="AC27" s="384" t="s">
        <v>139</v>
      </c>
      <c r="AD27" s="384" t="s">
        <v>140</v>
      </c>
      <c r="AE27" s="384" t="s">
        <v>141</v>
      </c>
      <c r="AF27" s="384" t="s">
        <v>142</v>
      </c>
      <c r="AG27" s="384" t="s">
        <v>143</v>
      </c>
      <c r="AH27" s="385" t="s">
        <v>144</v>
      </c>
      <c r="AI27" s="385" t="s">
        <v>146</v>
      </c>
      <c r="AJ27" s="385" t="s">
        <v>147</v>
      </c>
      <c r="AK27" s="385" t="s">
        <v>148</v>
      </c>
      <c r="AL27" s="385" t="s">
        <v>150</v>
      </c>
      <c r="AM27" s="385" t="s">
        <v>151</v>
      </c>
      <c r="AN27" s="385" t="s">
        <v>155</v>
      </c>
      <c r="AO27" s="385" t="s">
        <v>157</v>
      </c>
      <c r="AP27" s="386" t="s">
        <v>161</v>
      </c>
      <c r="AQ27" s="386" t="s">
        <v>187</v>
      </c>
      <c r="AR27" s="386" t="s">
        <v>200</v>
      </c>
      <c r="AS27" s="386" t="s">
        <v>204</v>
      </c>
      <c r="AT27" s="386" t="s">
        <v>206</v>
      </c>
      <c r="AU27" s="386" t="s">
        <v>210</v>
      </c>
      <c r="AV27" s="386" t="s">
        <v>220</v>
      </c>
      <c r="AW27" s="386" t="s">
        <v>221</v>
      </c>
      <c r="AX27" s="386" t="s">
        <v>227</v>
      </c>
      <c r="AY27" s="386" t="s">
        <v>230</v>
      </c>
      <c r="AZ27" s="386" t="s">
        <v>233</v>
      </c>
      <c r="BA27" s="386" t="s">
        <v>235</v>
      </c>
      <c r="BB27" s="386" t="s">
        <v>238</v>
      </c>
      <c r="BC27" s="386" t="s">
        <v>241</v>
      </c>
      <c r="BD27" s="386" t="s">
        <v>260</v>
      </c>
      <c r="BE27" s="386" t="s">
        <v>265</v>
      </c>
      <c r="BF27" s="386" t="s">
        <v>268</v>
      </c>
      <c r="BG27" s="386" t="s">
        <v>279</v>
      </c>
      <c r="BH27" s="386" t="s">
        <v>404</v>
      </c>
      <c r="BI27" s="386" t="s">
        <v>447</v>
      </c>
    </row>
    <row r="28" spans="1:61" ht="16.5" x14ac:dyDescent="0.2">
      <c r="G28" s="387" t="s">
        <v>60</v>
      </c>
      <c r="H28" s="388">
        <v>697</v>
      </c>
      <c r="I28" s="388">
        <v>675</v>
      </c>
      <c r="J28" s="388">
        <v>619</v>
      </c>
      <c r="K28" s="388">
        <v>826</v>
      </c>
      <c r="L28" s="388">
        <v>655</v>
      </c>
      <c r="M28" s="388">
        <v>815</v>
      </c>
      <c r="N28" s="388">
        <v>681</v>
      </c>
      <c r="O28" s="388">
        <v>1011</v>
      </c>
      <c r="P28" s="388">
        <v>862</v>
      </c>
      <c r="Q28" s="388">
        <v>865</v>
      </c>
      <c r="R28" s="388">
        <v>903</v>
      </c>
      <c r="S28" s="388">
        <v>829</v>
      </c>
      <c r="T28" s="388">
        <v>957</v>
      </c>
      <c r="U28" s="388">
        <v>1049</v>
      </c>
      <c r="V28" s="388">
        <v>1015</v>
      </c>
      <c r="W28" s="388">
        <v>1149</v>
      </c>
      <c r="X28" s="388">
        <v>601</v>
      </c>
      <c r="Y28" s="388">
        <v>1069</v>
      </c>
      <c r="Z28" s="388">
        <v>939</v>
      </c>
      <c r="AA28" s="388">
        <v>552</v>
      </c>
      <c r="AB28" s="388">
        <v>855</v>
      </c>
      <c r="AC28" s="388">
        <v>976</v>
      </c>
      <c r="AD28" s="388">
        <v>1392</v>
      </c>
      <c r="AE28" s="388">
        <v>1125</v>
      </c>
      <c r="AF28" s="388">
        <v>2202</v>
      </c>
      <c r="AG28" s="388">
        <v>2004</v>
      </c>
      <c r="AH28" s="389">
        <v>2503</v>
      </c>
      <c r="AI28" s="389">
        <v>2952</v>
      </c>
      <c r="AJ28" s="389">
        <v>2754</v>
      </c>
      <c r="AK28" s="389">
        <v>2585</v>
      </c>
      <c r="AL28" s="389">
        <v>2679</v>
      </c>
      <c r="AM28" s="389">
        <v>2969</v>
      </c>
      <c r="AN28" s="389">
        <v>2849</v>
      </c>
      <c r="AO28" s="389">
        <v>2109</v>
      </c>
      <c r="AP28" s="377">
        <v>3192</v>
      </c>
      <c r="AQ28" s="377">
        <v>2858</v>
      </c>
      <c r="AR28" s="377">
        <v>2252</v>
      </c>
      <c r="AS28" s="377">
        <v>3554</v>
      </c>
      <c r="AT28" s="377">
        <v>2982</v>
      </c>
      <c r="AU28" s="377">
        <v>3268</v>
      </c>
      <c r="AV28" s="377">
        <v>2336</v>
      </c>
      <c r="AW28" s="377">
        <v>3474</v>
      </c>
      <c r="AX28" s="377">
        <v>3157</v>
      </c>
      <c r="AY28" s="377">
        <v>3619</v>
      </c>
      <c r="AZ28" s="377">
        <v>2842</v>
      </c>
      <c r="BA28" s="377">
        <v>3131</v>
      </c>
      <c r="BB28" s="377">
        <f>9003-BA28-AZ28</f>
        <v>3030</v>
      </c>
      <c r="BC28" s="377">
        <f>12469-AZ28-BA28-BB28</f>
        <v>3466</v>
      </c>
      <c r="BD28" s="377">
        <v>3591</v>
      </c>
      <c r="BE28" s="377">
        <v>3177</v>
      </c>
      <c r="BF28" s="377">
        <v>3024</v>
      </c>
      <c r="BG28" s="377">
        <v>3603</v>
      </c>
      <c r="BH28" s="377">
        <v>3802</v>
      </c>
      <c r="BI28" s="377">
        <v>3160</v>
      </c>
    </row>
    <row r="29" spans="1:61" ht="16.5" x14ac:dyDescent="0.2">
      <c r="G29" s="387" t="s">
        <v>61</v>
      </c>
      <c r="H29" s="388">
        <v>1383</v>
      </c>
      <c r="I29" s="388">
        <v>1752</v>
      </c>
      <c r="J29" s="388">
        <v>2669</v>
      </c>
      <c r="K29" s="388">
        <v>2226</v>
      </c>
      <c r="L29" s="388">
        <v>1365</v>
      </c>
      <c r="M29" s="388">
        <v>1856</v>
      </c>
      <c r="N29" s="388">
        <v>2686</v>
      </c>
      <c r="O29" s="388">
        <v>2182</v>
      </c>
      <c r="P29" s="388">
        <v>1672</v>
      </c>
      <c r="Q29" s="388">
        <v>1752</v>
      </c>
      <c r="R29" s="388">
        <v>2555</v>
      </c>
      <c r="S29" s="388">
        <v>1755</v>
      </c>
      <c r="T29" s="388">
        <v>1600</v>
      </c>
      <c r="U29" s="388">
        <v>1821</v>
      </c>
      <c r="V29" s="388">
        <v>2705</v>
      </c>
      <c r="W29" s="388">
        <v>1746</v>
      </c>
      <c r="X29" s="388">
        <v>1356</v>
      </c>
      <c r="Y29" s="388">
        <v>1657</v>
      </c>
      <c r="Z29" s="388">
        <v>2159</v>
      </c>
      <c r="AA29" s="388">
        <v>1580</v>
      </c>
      <c r="AB29" s="388">
        <v>1256</v>
      </c>
      <c r="AC29" s="388">
        <v>1748</v>
      </c>
      <c r="AD29" s="388">
        <v>2311</v>
      </c>
      <c r="AE29" s="388">
        <v>1681</v>
      </c>
      <c r="AF29" s="388">
        <v>1486</v>
      </c>
      <c r="AG29" s="388">
        <v>2039</v>
      </c>
      <c r="AH29" s="389">
        <v>2667</v>
      </c>
      <c r="AI29" s="389">
        <v>2687</v>
      </c>
      <c r="AJ29" s="389">
        <v>2181</v>
      </c>
      <c r="AK29" s="389">
        <v>2695</v>
      </c>
      <c r="AL29" s="389">
        <v>3950</v>
      </c>
      <c r="AM29" s="389">
        <v>3372</v>
      </c>
      <c r="AN29" s="389">
        <v>2664</v>
      </c>
      <c r="AO29" s="389">
        <v>3291</v>
      </c>
      <c r="AP29" s="377">
        <v>4263</v>
      </c>
      <c r="AQ29" s="377">
        <v>3654</v>
      </c>
      <c r="AR29" s="377">
        <v>3012</v>
      </c>
      <c r="AS29" s="377">
        <v>3149</v>
      </c>
      <c r="AT29" s="377">
        <v>4063</v>
      </c>
      <c r="AU29" s="377">
        <v>3870</v>
      </c>
      <c r="AV29" s="377">
        <v>2735</v>
      </c>
      <c r="AW29" s="377">
        <v>3111</v>
      </c>
      <c r="AX29" s="377">
        <v>3845</v>
      </c>
      <c r="AY29" s="377">
        <v>3435</v>
      </c>
      <c r="AZ29" s="377">
        <v>2684</v>
      </c>
      <c r="BA29" s="377">
        <v>3045</v>
      </c>
      <c r="BB29" s="377">
        <f>9589-BA29-AZ29</f>
        <v>3860</v>
      </c>
      <c r="BC29" s="377">
        <f>13405-AZ29-BA29-BB29</f>
        <v>3816</v>
      </c>
      <c r="BD29" s="377">
        <v>2797</v>
      </c>
      <c r="BE29" s="390">
        <v>3187</v>
      </c>
      <c r="BF29" s="390">
        <v>3451</v>
      </c>
      <c r="BG29" s="390">
        <v>3798</v>
      </c>
      <c r="BH29" s="390">
        <v>3021</v>
      </c>
      <c r="BI29" s="377">
        <v>3412</v>
      </c>
    </row>
    <row r="30" spans="1:61" ht="17.25" thickBot="1" x14ac:dyDescent="0.25">
      <c r="G30" s="391" t="s">
        <v>145</v>
      </c>
      <c r="H30" s="392">
        <f t="shared" ref="H30:Y30" si="0">H29-H28</f>
        <v>686</v>
      </c>
      <c r="I30" s="392">
        <f t="shared" si="0"/>
        <v>1077</v>
      </c>
      <c r="J30" s="392">
        <f t="shared" si="0"/>
        <v>2050</v>
      </c>
      <c r="K30" s="392">
        <f t="shared" si="0"/>
        <v>1400</v>
      </c>
      <c r="L30" s="392">
        <f t="shared" si="0"/>
        <v>710</v>
      </c>
      <c r="M30" s="392">
        <f t="shared" si="0"/>
        <v>1041</v>
      </c>
      <c r="N30" s="392">
        <f t="shared" si="0"/>
        <v>2005</v>
      </c>
      <c r="O30" s="392">
        <f t="shared" si="0"/>
        <v>1171</v>
      </c>
      <c r="P30" s="392">
        <f t="shared" si="0"/>
        <v>810</v>
      </c>
      <c r="Q30" s="392">
        <f t="shared" si="0"/>
        <v>887</v>
      </c>
      <c r="R30" s="392">
        <f t="shared" si="0"/>
        <v>1652</v>
      </c>
      <c r="S30" s="392">
        <f t="shared" si="0"/>
        <v>926</v>
      </c>
      <c r="T30" s="392">
        <f t="shared" si="0"/>
        <v>643</v>
      </c>
      <c r="U30" s="392">
        <f t="shared" si="0"/>
        <v>772</v>
      </c>
      <c r="V30" s="392">
        <f t="shared" si="0"/>
        <v>1690</v>
      </c>
      <c r="W30" s="392">
        <f t="shared" si="0"/>
        <v>597</v>
      </c>
      <c r="X30" s="392">
        <f t="shared" si="0"/>
        <v>755</v>
      </c>
      <c r="Y30" s="392">
        <f t="shared" si="0"/>
        <v>588</v>
      </c>
      <c r="Z30" s="392">
        <f>Z28-Z29</f>
        <v>-1220</v>
      </c>
      <c r="AA30" s="392">
        <f t="shared" ref="AA30:AM30" si="1">AA28-AA29</f>
        <v>-1028</v>
      </c>
      <c r="AB30" s="392">
        <f t="shared" si="1"/>
        <v>-401</v>
      </c>
      <c r="AC30" s="392">
        <f t="shared" si="1"/>
        <v>-772</v>
      </c>
      <c r="AD30" s="392">
        <f t="shared" si="1"/>
        <v>-919</v>
      </c>
      <c r="AE30" s="392">
        <f t="shared" si="1"/>
        <v>-556</v>
      </c>
      <c r="AF30" s="392">
        <f t="shared" si="1"/>
        <v>716</v>
      </c>
      <c r="AG30" s="392">
        <f t="shared" si="1"/>
        <v>-35</v>
      </c>
      <c r="AH30" s="393">
        <f t="shared" si="1"/>
        <v>-164</v>
      </c>
      <c r="AI30" s="393">
        <f t="shared" si="1"/>
        <v>265</v>
      </c>
      <c r="AJ30" s="393">
        <f t="shared" si="1"/>
        <v>573</v>
      </c>
      <c r="AK30" s="393">
        <f t="shared" si="1"/>
        <v>-110</v>
      </c>
      <c r="AL30" s="393">
        <f t="shared" si="1"/>
        <v>-1271</v>
      </c>
      <c r="AM30" s="393">
        <f t="shared" si="1"/>
        <v>-403</v>
      </c>
      <c r="AN30" s="393">
        <f t="shared" ref="AN30:AS30" si="2">AN28-AN29</f>
        <v>185</v>
      </c>
      <c r="AO30" s="393">
        <f t="shared" si="2"/>
        <v>-1182</v>
      </c>
      <c r="AP30" s="378">
        <f t="shared" si="2"/>
        <v>-1071</v>
      </c>
      <c r="AQ30" s="378">
        <f t="shared" si="2"/>
        <v>-796</v>
      </c>
      <c r="AR30" s="378">
        <f t="shared" si="2"/>
        <v>-760</v>
      </c>
      <c r="AS30" s="378">
        <f t="shared" si="2"/>
        <v>405</v>
      </c>
      <c r="AT30" s="378">
        <f t="shared" ref="AT30:BD30" si="3">AT28-AT29</f>
        <v>-1081</v>
      </c>
      <c r="AU30" s="378">
        <f t="shared" si="3"/>
        <v>-602</v>
      </c>
      <c r="AV30" s="378">
        <f t="shared" si="3"/>
        <v>-399</v>
      </c>
      <c r="AW30" s="378">
        <f t="shared" si="3"/>
        <v>363</v>
      </c>
      <c r="AX30" s="378">
        <f t="shared" si="3"/>
        <v>-688</v>
      </c>
      <c r="AY30" s="378">
        <f t="shared" si="3"/>
        <v>184</v>
      </c>
      <c r="AZ30" s="378">
        <f t="shared" si="3"/>
        <v>158</v>
      </c>
      <c r="BA30" s="378">
        <f t="shared" si="3"/>
        <v>86</v>
      </c>
      <c r="BB30" s="378">
        <f t="shared" si="3"/>
        <v>-830</v>
      </c>
      <c r="BC30" s="378">
        <f t="shared" si="3"/>
        <v>-350</v>
      </c>
      <c r="BD30" s="378">
        <f t="shared" si="3"/>
        <v>794</v>
      </c>
      <c r="BE30" s="378">
        <v>784</v>
      </c>
      <c r="BF30" s="378">
        <v>357</v>
      </c>
      <c r="BG30" s="378">
        <v>162</v>
      </c>
      <c r="BH30" s="378">
        <v>781</v>
      </c>
      <c r="BI30" s="378">
        <v>529</v>
      </c>
    </row>
    <row r="32" spans="1:61" x14ac:dyDescent="0.2">
      <c r="A32" s="3"/>
      <c r="B32" s="3"/>
    </row>
    <row r="33" spans="1:60" s="185" customFormat="1" ht="15.75" customHeight="1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</row>
    <row r="34" spans="1:60" s="185" customFormat="1" ht="15.75" customHeight="1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1:60" s="185" customFormat="1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30"/>
      <c r="AU35" s="30"/>
      <c r="AV35" s="30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1:60" s="185" customFormat="1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30"/>
      <c r="AU36" s="30"/>
      <c r="AV36" s="30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60" s="185" customForma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</row>
    <row r="38" spans="1:60" s="185" customFormat="1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</row>
    <row r="39" spans="1:60" s="185" customForma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</row>
    <row r="71" spans="1:116" ht="16.5" x14ac:dyDescent="0.25">
      <c r="A71" s="5"/>
      <c r="B71" s="7"/>
      <c r="C71" s="7"/>
    </row>
    <row r="72" spans="1:116" ht="13.5" thickBot="1" x14ac:dyDescent="0.25"/>
    <row r="73" spans="1:116" ht="30.75" customHeight="1" thickBot="1" x14ac:dyDescent="0.3">
      <c r="A73" s="514" t="s">
        <v>25</v>
      </c>
      <c r="B73" s="515" t="s">
        <v>460</v>
      </c>
      <c r="C73" s="516" t="s">
        <v>461</v>
      </c>
      <c r="D73" s="158"/>
      <c r="E73" s="158"/>
    </row>
    <row r="74" spans="1:116" ht="13.5" customHeight="1" x14ac:dyDescent="0.25">
      <c r="A74" s="523" t="s">
        <v>208</v>
      </c>
      <c r="B74" s="524">
        <v>4060.3</v>
      </c>
      <c r="C74" s="525">
        <v>4233.1899999999996</v>
      </c>
      <c r="D74" s="158"/>
      <c r="E74" s="160"/>
      <c r="F74" s="161"/>
      <c r="G74" s="162"/>
      <c r="H74" s="161"/>
      <c r="I74" s="163"/>
      <c r="J74" s="164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</row>
    <row r="75" spans="1:116" s="161" customFormat="1" ht="15.75" x14ac:dyDescent="0.25">
      <c r="A75" s="518" t="s">
        <v>54</v>
      </c>
      <c r="B75" s="517">
        <v>4522.8500000000004</v>
      </c>
      <c r="C75" s="517">
        <v>4588.34</v>
      </c>
      <c r="D75" s="158"/>
      <c r="E75" s="165"/>
      <c r="G75" s="162"/>
      <c r="I75" s="163"/>
      <c r="J75" s="164"/>
    </row>
    <row r="76" spans="1:116" s="161" customFormat="1" ht="16.5" customHeight="1" x14ac:dyDescent="0.25">
      <c r="A76" s="518" t="s">
        <v>97</v>
      </c>
      <c r="B76" s="517">
        <v>5378.9</v>
      </c>
      <c r="C76" s="517">
        <v>5415.43</v>
      </c>
      <c r="D76" s="158"/>
      <c r="E76" s="160"/>
      <c r="G76" s="162"/>
      <c r="I76" s="163"/>
      <c r="J76" s="164"/>
    </row>
    <row r="77" spans="1:116" s="161" customFormat="1" ht="15.75" x14ac:dyDescent="0.25">
      <c r="A77" s="519" t="s">
        <v>216</v>
      </c>
      <c r="B77" s="520">
        <v>6052.97</v>
      </c>
      <c r="C77" s="520">
        <v>5874.92</v>
      </c>
      <c r="D77" s="158"/>
      <c r="E77" s="160"/>
      <c r="F77" s="166"/>
      <c r="G77" s="167"/>
      <c r="I77" s="168"/>
      <c r="J77" s="169"/>
    </row>
    <row r="78" spans="1:116" s="161" customFormat="1" ht="15.75" x14ac:dyDescent="0.25">
      <c r="A78" s="518" t="s">
        <v>1</v>
      </c>
      <c r="B78" s="517">
        <v>6343.54</v>
      </c>
      <c r="C78" s="517">
        <v>6338.76</v>
      </c>
      <c r="D78" s="158"/>
      <c r="E78" s="160"/>
      <c r="F78" s="166"/>
      <c r="G78" s="167"/>
      <c r="I78" s="168"/>
      <c r="J78" s="169"/>
    </row>
    <row r="79" spans="1:116" s="161" customFormat="1" ht="15.75" x14ac:dyDescent="0.25">
      <c r="A79" s="518" t="s">
        <v>217</v>
      </c>
      <c r="B79" s="517">
        <v>6462.52</v>
      </c>
      <c r="C79" s="517">
        <v>6561.21</v>
      </c>
      <c r="D79" s="158"/>
      <c r="E79" s="160"/>
      <c r="F79" s="166"/>
      <c r="G79" s="167"/>
      <c r="I79" s="168"/>
      <c r="J79" s="169"/>
    </row>
    <row r="80" spans="1:116" s="161" customFormat="1" ht="15.75" x14ac:dyDescent="0.25">
      <c r="A80" s="518" t="s">
        <v>0</v>
      </c>
      <c r="B80" s="517">
        <v>6872.26</v>
      </c>
      <c r="C80" s="517">
        <v>6786.08</v>
      </c>
      <c r="D80" s="158"/>
      <c r="E80" s="160"/>
      <c r="F80" s="3"/>
      <c r="G80" s="173"/>
      <c r="H80" s="174"/>
      <c r="I80" s="158"/>
      <c r="J80" s="175"/>
      <c r="K80" s="176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</row>
    <row r="81" spans="1:116" ht="15.75" hidden="1" x14ac:dyDescent="0.25">
      <c r="A81" s="519" t="s">
        <v>215</v>
      </c>
      <c r="B81" s="520"/>
      <c r="C81" s="520"/>
      <c r="D81" s="158"/>
      <c r="E81" s="170"/>
      <c r="F81" s="171"/>
      <c r="G81" s="3"/>
      <c r="H81" s="3"/>
      <c r="I81" s="172"/>
      <c r="J81" s="172"/>
    </row>
    <row r="82" spans="1:116" ht="15.75" x14ac:dyDescent="0.25">
      <c r="A82" s="518" t="s">
        <v>209</v>
      </c>
      <c r="B82" s="517">
        <v>10003.700000000001</v>
      </c>
      <c r="C82" s="517">
        <v>9526.26</v>
      </c>
      <c r="D82" s="158"/>
      <c r="E82" s="160"/>
      <c r="F82" s="177"/>
      <c r="G82" s="178"/>
      <c r="H82" s="179"/>
      <c r="I82" s="180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  <c r="CW82" s="182"/>
      <c r="CX82" s="182"/>
      <c r="CY82" s="182"/>
      <c r="CZ82" s="182"/>
      <c r="DA82" s="182"/>
      <c r="DB82" s="182"/>
      <c r="DC82" s="182"/>
      <c r="DD82" s="182"/>
      <c r="DE82" s="182"/>
      <c r="DF82" s="182"/>
      <c r="DG82" s="182"/>
      <c r="DH82" s="182"/>
      <c r="DI82" s="182"/>
      <c r="DJ82" s="182"/>
      <c r="DK82" s="182"/>
      <c r="DL82" s="182"/>
    </row>
    <row r="83" spans="1:116" s="182" customFormat="1" ht="15.75" hidden="1" thickBot="1" x14ac:dyDescent="0.3">
      <c r="A83" s="521"/>
      <c r="B83" s="522"/>
      <c r="C83" s="521"/>
      <c r="D83" s="158"/>
      <c r="E83" s="158"/>
      <c r="F83" s="63"/>
      <c r="G83" s="159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</row>
    <row r="84" spans="1:116" x14ac:dyDescent="0.2">
      <c r="E84" s="3"/>
      <c r="F84" s="3"/>
    </row>
    <row r="85" spans="1:116" ht="29.25" customHeight="1" x14ac:dyDescent="0.2">
      <c r="A85" s="183"/>
      <c r="C85" s="184"/>
      <c r="E85" s="3"/>
      <c r="G85" s="3"/>
    </row>
    <row r="86" spans="1:116" ht="31.5" customHeight="1" x14ac:dyDescent="0.2">
      <c r="A86" s="3"/>
      <c r="B86" s="3"/>
      <c r="C86" s="3"/>
      <c r="D86" s="3"/>
      <c r="E86" s="3"/>
      <c r="F86" s="3"/>
      <c r="G86" s="3"/>
    </row>
    <row r="87" spans="1:116" x14ac:dyDescent="0.2">
      <c r="A87" s="3"/>
      <c r="B87" s="3"/>
      <c r="C87" s="3"/>
      <c r="D87" s="3"/>
      <c r="E87" s="3"/>
      <c r="F87" s="3"/>
      <c r="G87" s="3"/>
    </row>
    <row r="88" spans="1:116" x14ac:dyDescent="0.2">
      <c r="A88" s="3"/>
      <c r="B88" s="3"/>
      <c r="C88" s="3"/>
      <c r="D88" s="3"/>
      <c r="E88" s="3"/>
      <c r="F88" s="3"/>
      <c r="G88" s="3"/>
    </row>
    <row r="89" spans="1:116" x14ac:dyDescent="0.2">
      <c r="A89" s="3"/>
      <c r="B89" s="3"/>
      <c r="C89" s="3"/>
      <c r="D89" s="3"/>
      <c r="E89" s="3"/>
      <c r="F89" s="3"/>
      <c r="G89" s="3"/>
    </row>
    <row r="90" spans="1:116" x14ac:dyDescent="0.2">
      <c r="A90" s="3"/>
      <c r="B90" s="3"/>
      <c r="C90" s="3"/>
      <c r="D90" s="3"/>
      <c r="E90" s="3"/>
      <c r="F90" s="3"/>
      <c r="G90" s="3"/>
    </row>
    <row r="91" spans="1:116" x14ac:dyDescent="0.2">
      <c r="A91" s="3"/>
      <c r="B91" s="3"/>
      <c r="C91" s="3"/>
      <c r="D91" s="3"/>
      <c r="E91" s="3"/>
      <c r="F91" s="3"/>
      <c r="G91" s="3"/>
    </row>
    <row r="92" spans="1:116" x14ac:dyDescent="0.2">
      <c r="A92" s="3"/>
      <c r="B92" s="3"/>
      <c r="C92" s="3"/>
      <c r="D92" s="3"/>
      <c r="E92" s="3"/>
      <c r="F92" s="3"/>
      <c r="G92" s="3"/>
    </row>
    <row r="93" spans="1:116" x14ac:dyDescent="0.2">
      <c r="A93" s="3"/>
      <c r="B93" s="3"/>
      <c r="C93" s="3"/>
      <c r="D93" s="3"/>
      <c r="E93" s="3"/>
      <c r="F93" s="3"/>
      <c r="G93" s="3"/>
    </row>
    <row r="94" spans="1:116" x14ac:dyDescent="0.2">
      <c r="A94" s="3"/>
      <c r="B94" s="3"/>
      <c r="C94" s="3"/>
      <c r="D94" s="3"/>
      <c r="E94" s="3"/>
      <c r="F94" s="3"/>
      <c r="G94" s="3"/>
    </row>
    <row r="95" spans="1:116" x14ac:dyDescent="0.2">
      <c r="A95" s="3"/>
      <c r="B95" s="3"/>
      <c r="C95" s="3"/>
      <c r="D95" s="3"/>
      <c r="E95" s="3"/>
      <c r="F95" s="3"/>
      <c r="G95" s="3"/>
    </row>
    <row r="96" spans="1:116" x14ac:dyDescent="0.2">
      <c r="A96" s="3"/>
      <c r="B96" s="3"/>
      <c r="C96" s="3"/>
      <c r="D96" s="3"/>
      <c r="E96" s="3"/>
      <c r="F96" s="3"/>
      <c r="G96" s="3"/>
    </row>
    <row r="97" spans="1:19" x14ac:dyDescent="0.2">
      <c r="A97" s="3"/>
      <c r="B97" s="3"/>
      <c r="C97" s="3"/>
      <c r="D97" s="3"/>
      <c r="E97" s="3"/>
      <c r="F97" s="3"/>
      <c r="G97" s="3"/>
    </row>
    <row r="98" spans="1:19" x14ac:dyDescent="0.2">
      <c r="A98" s="3"/>
      <c r="B98" s="3"/>
      <c r="C98" s="3"/>
      <c r="D98" s="3"/>
      <c r="E98" s="3"/>
      <c r="F98" s="3"/>
      <c r="G98" s="3"/>
    </row>
    <row r="99" spans="1:19" x14ac:dyDescent="0.2">
      <c r="A99" s="3"/>
      <c r="B99" s="3"/>
      <c r="C99" s="3"/>
      <c r="D99" s="3"/>
      <c r="E99" s="3"/>
      <c r="F99" s="3"/>
      <c r="G99" s="3"/>
    </row>
    <row r="100" spans="1:19" x14ac:dyDescent="0.2">
      <c r="A100" s="3"/>
      <c r="B100" s="3"/>
      <c r="C100" s="62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844"/>
      <c r="B102" s="846" t="s">
        <v>5</v>
      </c>
      <c r="C102" s="847"/>
      <c r="D102" s="848"/>
      <c r="E102" s="846" t="s">
        <v>6</v>
      </c>
      <c r="F102" s="847"/>
      <c r="G102" s="848"/>
      <c r="H102" s="841" t="s">
        <v>8</v>
      </c>
      <c r="I102" s="842"/>
      <c r="J102" s="843"/>
      <c r="K102" s="841" t="s">
        <v>7</v>
      </c>
      <c r="L102" s="842"/>
      <c r="M102" s="843"/>
      <c r="N102" s="841" t="s">
        <v>114</v>
      </c>
      <c r="O102" s="842"/>
      <c r="P102" s="843"/>
      <c r="Q102" s="841" t="s">
        <v>115</v>
      </c>
      <c r="R102" s="842"/>
      <c r="S102" s="843"/>
    </row>
    <row r="103" spans="1:19" ht="16.5" thickBot="1" x14ac:dyDescent="0.3">
      <c r="A103" s="845"/>
      <c r="B103" s="610">
        <v>2016</v>
      </c>
      <c r="C103" s="611">
        <v>2017</v>
      </c>
      <c r="D103" s="612">
        <v>2018</v>
      </c>
      <c r="E103" s="610">
        <v>2016</v>
      </c>
      <c r="F103" s="611">
        <v>2017</v>
      </c>
      <c r="G103" s="612">
        <v>2018</v>
      </c>
      <c r="H103" s="610">
        <v>2016</v>
      </c>
      <c r="I103" s="611">
        <v>2017</v>
      </c>
      <c r="J103" s="612">
        <v>2018</v>
      </c>
      <c r="K103" s="610">
        <v>2016</v>
      </c>
      <c r="L103" s="611">
        <v>2017</v>
      </c>
      <c r="M103" s="612">
        <v>2018</v>
      </c>
      <c r="N103" s="610">
        <v>2016</v>
      </c>
      <c r="O103" s="611">
        <v>2017</v>
      </c>
      <c r="P103" s="612">
        <v>2018</v>
      </c>
      <c r="Q103" s="610">
        <v>2016</v>
      </c>
      <c r="R103" s="611">
        <v>2017</v>
      </c>
      <c r="S103" s="612">
        <v>2018</v>
      </c>
    </row>
    <row r="104" spans="1:19" ht="16.5" x14ac:dyDescent="0.25">
      <c r="A104" s="613" t="s">
        <v>9</v>
      </c>
      <c r="B104" s="614">
        <v>4462.3</v>
      </c>
      <c r="C104" s="615">
        <v>5736.99</v>
      </c>
      <c r="D104" s="616">
        <v>7079.88</v>
      </c>
      <c r="E104" s="617">
        <v>8479.8799999999992</v>
      </c>
      <c r="F104" s="616">
        <v>9980.7199999999993</v>
      </c>
      <c r="G104" s="618">
        <v>12876.03</v>
      </c>
      <c r="H104" s="614">
        <v>853.85</v>
      </c>
      <c r="I104" s="615">
        <v>971.76</v>
      </c>
      <c r="J104" s="616">
        <v>991.6</v>
      </c>
      <c r="K104" s="619">
        <v>499.9</v>
      </c>
      <c r="L104" s="620">
        <v>748</v>
      </c>
      <c r="M104" s="616">
        <v>1094.45</v>
      </c>
      <c r="N104" s="619">
        <v>1097.3800000000001</v>
      </c>
      <c r="O104" s="620">
        <v>1192.6199999999999</v>
      </c>
      <c r="P104" s="616">
        <v>1331.67</v>
      </c>
      <c r="Q104" s="619">
        <v>14.02</v>
      </c>
      <c r="R104" s="620">
        <v>16.809999999999999</v>
      </c>
      <c r="S104" s="616">
        <v>17.170000000000002</v>
      </c>
    </row>
    <row r="105" spans="1:19" ht="16.5" x14ac:dyDescent="0.25">
      <c r="A105" s="602" t="s">
        <v>10</v>
      </c>
      <c r="B105" s="621">
        <v>4594.96</v>
      </c>
      <c r="C105" s="604">
        <v>5941.1</v>
      </c>
      <c r="D105" s="605">
        <v>7001.33</v>
      </c>
      <c r="E105" s="622">
        <v>8306.4269047619055</v>
      </c>
      <c r="F105" s="605">
        <v>10615.53</v>
      </c>
      <c r="G105" s="607">
        <v>13572.75</v>
      </c>
      <c r="H105" s="621">
        <v>920.24</v>
      </c>
      <c r="I105" s="604">
        <v>1007.35</v>
      </c>
      <c r="J105" s="605">
        <v>988.25</v>
      </c>
      <c r="K105" s="623">
        <v>505.57</v>
      </c>
      <c r="L105" s="609">
        <v>774.9</v>
      </c>
      <c r="M105" s="605">
        <v>1022.45</v>
      </c>
      <c r="N105" s="623">
        <v>1199.9100000000001</v>
      </c>
      <c r="O105" s="609">
        <v>1234.33</v>
      </c>
      <c r="P105" s="605">
        <v>1331.53</v>
      </c>
      <c r="Q105" s="623">
        <v>15.07</v>
      </c>
      <c r="R105" s="609">
        <v>17.86</v>
      </c>
      <c r="S105" s="605">
        <v>16.66</v>
      </c>
    </row>
    <row r="106" spans="1:19" ht="16.5" x14ac:dyDescent="0.25">
      <c r="A106" s="602" t="s">
        <v>11</v>
      </c>
      <c r="B106" s="621">
        <v>4947.04</v>
      </c>
      <c r="C106" s="604">
        <v>5821.09</v>
      </c>
      <c r="D106" s="605">
        <v>6795.25</v>
      </c>
      <c r="E106" s="622">
        <v>8700.9538095238095</v>
      </c>
      <c r="F106" s="605">
        <v>10225.65</v>
      </c>
      <c r="G106" s="607">
        <v>13399.76</v>
      </c>
      <c r="H106" s="621">
        <v>968.43</v>
      </c>
      <c r="I106" s="604">
        <v>962.26</v>
      </c>
      <c r="J106" s="605">
        <v>954.57</v>
      </c>
      <c r="K106" s="623">
        <v>567.38</v>
      </c>
      <c r="L106" s="609">
        <v>776.3</v>
      </c>
      <c r="M106" s="605">
        <v>987.33</v>
      </c>
      <c r="N106" s="623">
        <v>1246.3399999999999</v>
      </c>
      <c r="O106" s="609">
        <v>1231.07</v>
      </c>
      <c r="P106" s="605">
        <v>1324.66</v>
      </c>
      <c r="Q106" s="623">
        <v>15.42</v>
      </c>
      <c r="R106" s="609">
        <v>16.88</v>
      </c>
      <c r="S106" s="605">
        <v>16.47</v>
      </c>
    </row>
    <row r="107" spans="1:19" ht="16.5" x14ac:dyDescent="0.25">
      <c r="A107" s="602" t="s">
        <v>12</v>
      </c>
      <c r="B107" s="621">
        <v>4850.55</v>
      </c>
      <c r="C107" s="604">
        <v>5697.37</v>
      </c>
      <c r="D107" s="605">
        <v>6838.07</v>
      </c>
      <c r="E107" s="622">
        <v>8849.65</v>
      </c>
      <c r="F107" s="605">
        <v>9664.86</v>
      </c>
      <c r="G107" s="607">
        <v>13930.75</v>
      </c>
      <c r="H107" s="621">
        <v>994.19</v>
      </c>
      <c r="I107" s="604">
        <v>959.89</v>
      </c>
      <c r="J107" s="605">
        <v>924.16</v>
      </c>
      <c r="K107" s="623">
        <v>574.33000000000004</v>
      </c>
      <c r="L107" s="609">
        <v>799.67</v>
      </c>
      <c r="M107" s="605">
        <v>970.55</v>
      </c>
      <c r="N107" s="623">
        <v>1242.26</v>
      </c>
      <c r="O107" s="609">
        <v>1265.6300000000001</v>
      </c>
      <c r="P107" s="605">
        <v>1335.34</v>
      </c>
      <c r="Q107" s="623">
        <v>16.260000000000002</v>
      </c>
      <c r="R107" s="609">
        <v>18</v>
      </c>
      <c r="S107" s="605">
        <v>16.600000000000001</v>
      </c>
    </row>
    <row r="108" spans="1:19" ht="16.5" x14ac:dyDescent="0.25">
      <c r="A108" s="602" t="s">
        <v>13</v>
      </c>
      <c r="B108" s="621">
        <v>4707.8500000000004</v>
      </c>
      <c r="C108" s="604">
        <v>5591.11</v>
      </c>
      <c r="D108" s="605">
        <v>6821.3</v>
      </c>
      <c r="E108" s="622">
        <v>8685.8799999999992</v>
      </c>
      <c r="F108" s="605">
        <v>9150.9599999999991</v>
      </c>
      <c r="G108" s="607">
        <v>14351.67</v>
      </c>
      <c r="H108" s="621">
        <v>1033.7</v>
      </c>
      <c r="I108" s="604">
        <v>929.71</v>
      </c>
      <c r="J108" s="605">
        <v>904.29</v>
      </c>
      <c r="K108" s="623">
        <v>576.75</v>
      </c>
      <c r="L108" s="609">
        <v>792.43</v>
      </c>
      <c r="M108" s="605">
        <v>980.3</v>
      </c>
      <c r="N108" s="623">
        <v>1259.4000000000001</v>
      </c>
      <c r="O108" s="609">
        <v>1245</v>
      </c>
      <c r="P108" s="605">
        <v>1303.03</v>
      </c>
      <c r="Q108" s="623">
        <v>16.89</v>
      </c>
      <c r="R108" s="609">
        <v>16.760000000000002</v>
      </c>
      <c r="S108" s="605">
        <v>16.47</v>
      </c>
    </row>
    <row r="109" spans="1:19" ht="16.5" x14ac:dyDescent="0.25">
      <c r="A109" s="602" t="s">
        <v>14</v>
      </c>
      <c r="B109" s="603">
        <v>4630.2700000000004</v>
      </c>
      <c r="C109" s="604">
        <v>5699.08</v>
      </c>
      <c r="D109" s="605">
        <v>6954.17</v>
      </c>
      <c r="E109" s="606">
        <v>8911.7022727272742</v>
      </c>
      <c r="F109" s="605">
        <v>8927.6200000000008</v>
      </c>
      <c r="G109" s="607">
        <v>15107.03</v>
      </c>
      <c r="H109" s="603">
        <v>984.14</v>
      </c>
      <c r="I109" s="604">
        <v>930.73</v>
      </c>
      <c r="J109" s="605">
        <v>884.9</v>
      </c>
      <c r="K109" s="608">
        <v>553.09</v>
      </c>
      <c r="L109" s="609">
        <v>864.64</v>
      </c>
      <c r="M109" s="605">
        <v>985.05</v>
      </c>
      <c r="N109" s="608">
        <v>1276.4000000000001</v>
      </c>
      <c r="O109" s="609">
        <v>1260.22</v>
      </c>
      <c r="P109" s="605">
        <v>1281.57</v>
      </c>
      <c r="Q109" s="608">
        <v>17.18</v>
      </c>
      <c r="R109" s="609">
        <v>16.95</v>
      </c>
      <c r="S109" s="605">
        <v>16.52</v>
      </c>
    </row>
    <row r="110" spans="1:19" ht="16.5" x14ac:dyDescent="0.25">
      <c r="A110" s="602" t="s">
        <v>74</v>
      </c>
      <c r="B110" s="603">
        <v>4855.357857142857</v>
      </c>
      <c r="C110" s="604">
        <v>5978.11</v>
      </c>
      <c r="D110" s="605"/>
      <c r="E110" s="606">
        <v>10248.92738095238</v>
      </c>
      <c r="F110" s="605">
        <v>9478.69</v>
      </c>
      <c r="G110" s="607"/>
      <c r="H110" s="603">
        <v>1085.76</v>
      </c>
      <c r="I110" s="604">
        <v>916.95</v>
      </c>
      <c r="J110" s="605"/>
      <c r="K110" s="608">
        <v>646.14</v>
      </c>
      <c r="L110" s="609">
        <v>860.8</v>
      </c>
      <c r="M110" s="605"/>
      <c r="N110" s="608">
        <v>1337.33</v>
      </c>
      <c r="O110" s="609">
        <v>1236.22</v>
      </c>
      <c r="P110" s="605"/>
      <c r="Q110" s="608">
        <v>19.920000000000002</v>
      </c>
      <c r="R110" s="609">
        <v>16.14</v>
      </c>
      <c r="S110" s="605"/>
    </row>
    <row r="111" spans="1:19" ht="16.5" x14ac:dyDescent="0.25">
      <c r="A111" s="499" t="s">
        <v>81</v>
      </c>
      <c r="B111" s="624">
        <v>4757.8172727272722</v>
      </c>
      <c r="C111" s="604">
        <v>6477.68</v>
      </c>
      <c r="D111" s="605"/>
      <c r="E111" s="625">
        <v>10350.566818181818</v>
      </c>
      <c r="F111" s="605">
        <v>10848.52</v>
      </c>
      <c r="G111" s="607"/>
      <c r="H111" s="624">
        <v>1123.77</v>
      </c>
      <c r="I111" s="604">
        <v>972.67</v>
      </c>
      <c r="J111" s="605"/>
      <c r="K111" s="626">
        <v>700.09</v>
      </c>
      <c r="L111" s="609">
        <v>913.1</v>
      </c>
      <c r="M111" s="605"/>
      <c r="N111" s="626">
        <v>1341.09</v>
      </c>
      <c r="O111" s="609">
        <v>1282.3</v>
      </c>
      <c r="P111" s="605"/>
      <c r="Q111" s="626">
        <v>19.64</v>
      </c>
      <c r="R111" s="609">
        <v>16.91</v>
      </c>
      <c r="S111" s="605"/>
    </row>
    <row r="112" spans="1:19" ht="16.5" x14ac:dyDescent="0.25">
      <c r="A112" s="499" t="s">
        <v>87</v>
      </c>
      <c r="B112" s="624">
        <v>4706.7859090909096</v>
      </c>
      <c r="C112" s="604">
        <v>6582.68</v>
      </c>
      <c r="D112" s="605"/>
      <c r="E112" s="625">
        <v>10185.569545454546</v>
      </c>
      <c r="F112" s="605">
        <v>11230.36</v>
      </c>
      <c r="G112" s="607"/>
      <c r="H112" s="624">
        <v>1045.95</v>
      </c>
      <c r="I112" s="604">
        <v>968.1</v>
      </c>
      <c r="J112" s="605"/>
      <c r="K112" s="626">
        <v>682.23</v>
      </c>
      <c r="L112" s="609">
        <v>935.85</v>
      </c>
      <c r="M112" s="605"/>
      <c r="N112" s="626">
        <v>1326.03</v>
      </c>
      <c r="O112" s="609">
        <v>1314.98</v>
      </c>
      <c r="P112" s="605"/>
      <c r="Q112" s="626">
        <v>19.28</v>
      </c>
      <c r="R112" s="609">
        <v>17.45</v>
      </c>
      <c r="S112" s="605"/>
    </row>
    <row r="113" spans="1:19" ht="16.5" x14ac:dyDescent="0.25">
      <c r="A113" s="499" t="s">
        <v>88</v>
      </c>
      <c r="B113" s="624">
        <v>4731.761428571428</v>
      </c>
      <c r="C113" s="604">
        <v>6796.85</v>
      </c>
      <c r="D113" s="605"/>
      <c r="E113" s="625">
        <v>10262.27</v>
      </c>
      <c r="F113" s="605">
        <v>11319.66</v>
      </c>
      <c r="G113" s="607"/>
      <c r="H113" s="624">
        <v>959.14</v>
      </c>
      <c r="I113" s="604">
        <v>921.43</v>
      </c>
      <c r="J113" s="605"/>
      <c r="K113" s="626">
        <v>644.85</v>
      </c>
      <c r="L113" s="609">
        <v>960.52</v>
      </c>
      <c r="M113" s="605"/>
      <c r="N113" s="626">
        <v>1266.71</v>
      </c>
      <c r="O113" s="609">
        <v>1279.51</v>
      </c>
      <c r="P113" s="605"/>
      <c r="Q113" s="626">
        <v>17.739999999999998</v>
      </c>
      <c r="R113" s="609">
        <v>17.07</v>
      </c>
      <c r="S113" s="605"/>
    </row>
    <row r="114" spans="1:19" ht="16.5" x14ac:dyDescent="0.25">
      <c r="A114" s="499" t="s">
        <v>92</v>
      </c>
      <c r="B114" s="624">
        <v>5442.7250000000004</v>
      </c>
      <c r="C114" s="604">
        <v>6825.09</v>
      </c>
      <c r="D114" s="605"/>
      <c r="E114" s="625">
        <v>11139.772272727274</v>
      </c>
      <c r="F114" s="605">
        <v>11989.89</v>
      </c>
      <c r="G114" s="607"/>
      <c r="H114" s="624">
        <v>953</v>
      </c>
      <c r="I114" s="604">
        <v>934</v>
      </c>
      <c r="J114" s="605"/>
      <c r="K114" s="626">
        <v>696.68</v>
      </c>
      <c r="L114" s="609">
        <v>999.8</v>
      </c>
      <c r="M114" s="605"/>
      <c r="N114" s="626">
        <v>1235.98</v>
      </c>
      <c r="O114" s="609">
        <v>1282.28</v>
      </c>
      <c r="P114" s="605"/>
      <c r="Q114" s="626">
        <v>17.420000000000002</v>
      </c>
      <c r="R114" s="609">
        <v>17.010000000000002</v>
      </c>
      <c r="S114" s="605"/>
    </row>
    <row r="115" spans="1:19" ht="17.25" thickBot="1" x14ac:dyDescent="0.3">
      <c r="A115" s="627" t="s">
        <v>93</v>
      </c>
      <c r="B115" s="628">
        <v>5665.8249999999998</v>
      </c>
      <c r="C115" s="629">
        <v>6800.64</v>
      </c>
      <c r="D115" s="630"/>
      <c r="E115" s="631">
        <v>11009.75</v>
      </c>
      <c r="F115" s="630">
        <v>11405.66</v>
      </c>
      <c r="G115" s="632"/>
      <c r="H115" s="628">
        <v>919.05</v>
      </c>
      <c r="I115" s="629">
        <v>906.32</v>
      </c>
      <c r="J115" s="630"/>
      <c r="K115" s="633">
        <v>706.98</v>
      </c>
      <c r="L115" s="634">
        <v>1021.16</v>
      </c>
      <c r="M115" s="630"/>
      <c r="N115" s="633">
        <v>1150.77</v>
      </c>
      <c r="O115" s="634">
        <v>1263.54</v>
      </c>
      <c r="P115" s="630"/>
      <c r="Q115" s="633">
        <v>16.38</v>
      </c>
      <c r="R115" s="634">
        <v>16.16</v>
      </c>
      <c r="S115" s="630"/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4:DL83">
    <sortCondition ref="B74:B83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32"/>
  <sheetViews>
    <sheetView view="pageBreakPreview" zoomScale="68" zoomScaleNormal="82" zoomScaleSheetLayoutView="68" workbookViewId="0">
      <pane ySplit="4" topLeftCell="A5" activePane="bottomLeft" state="frozen"/>
      <selection activeCell="P58" sqref="P58"/>
      <selection pane="bottomLeft" activeCell="P58" sqref="P58"/>
    </sheetView>
  </sheetViews>
  <sheetFormatPr defaultColWidth="5.7109375" defaultRowHeight="12.75" x14ac:dyDescent="0.2"/>
  <cols>
    <col min="1" max="1" width="113.42578125" style="669" customWidth="1"/>
    <col min="2" max="2" width="10.140625" style="669" bestFit="1" customWidth="1"/>
    <col min="3" max="3" width="18.85546875" style="669" customWidth="1"/>
    <col min="4" max="4" width="20.7109375" style="669" customWidth="1"/>
    <col min="5" max="5" width="22.5703125" style="669" customWidth="1"/>
    <col min="6" max="6" width="14.5703125" style="669" hidden="1" customWidth="1"/>
    <col min="7" max="7" width="9.140625" style="669" customWidth="1"/>
    <col min="8" max="8" width="22.5703125" style="669" customWidth="1"/>
    <col min="9" max="252" width="9.140625" style="669" customWidth="1"/>
    <col min="253" max="253" width="5.7109375" style="669"/>
    <col min="254" max="254" width="5.7109375" style="669" customWidth="1"/>
    <col min="255" max="255" width="112.5703125" style="669" customWidth="1"/>
    <col min="256" max="256" width="10.140625" style="669" bestFit="1" customWidth="1"/>
    <col min="257" max="257" width="18.85546875" style="669" customWidth="1"/>
    <col min="258" max="258" width="19" style="669" customWidth="1"/>
    <col min="259" max="259" width="19.5703125" style="669" customWidth="1"/>
    <col min="260" max="260" width="16.7109375" style="669" customWidth="1"/>
    <col min="261" max="508" width="9.140625" style="669" customWidth="1"/>
    <col min="509" max="509" width="5.7109375" style="669"/>
    <col min="510" max="510" width="5.7109375" style="669" customWidth="1"/>
    <col min="511" max="511" width="112.5703125" style="669" customWidth="1"/>
    <col min="512" max="512" width="10.140625" style="669" bestFit="1" customWidth="1"/>
    <col min="513" max="513" width="18.85546875" style="669" customWidth="1"/>
    <col min="514" max="514" width="19" style="669" customWidth="1"/>
    <col min="515" max="515" width="19.5703125" style="669" customWidth="1"/>
    <col min="516" max="516" width="16.7109375" style="669" customWidth="1"/>
    <col min="517" max="764" width="9.140625" style="669" customWidth="1"/>
    <col min="765" max="765" width="5.7109375" style="669"/>
    <col min="766" max="766" width="5.7109375" style="669" customWidth="1"/>
    <col min="767" max="767" width="112.5703125" style="669" customWidth="1"/>
    <col min="768" max="768" width="10.140625" style="669" bestFit="1" customWidth="1"/>
    <col min="769" max="769" width="18.85546875" style="669" customWidth="1"/>
    <col min="770" max="770" width="19" style="669" customWidth="1"/>
    <col min="771" max="771" width="19.5703125" style="669" customWidth="1"/>
    <col min="772" max="772" width="16.7109375" style="669" customWidth="1"/>
    <col min="773" max="1020" width="9.140625" style="669" customWidth="1"/>
    <col min="1021" max="1021" width="5.7109375" style="669"/>
    <col min="1022" max="1022" width="5.7109375" style="669" customWidth="1"/>
    <col min="1023" max="1023" width="112.5703125" style="669" customWidth="1"/>
    <col min="1024" max="1024" width="10.140625" style="669" bestFit="1" customWidth="1"/>
    <col min="1025" max="1025" width="18.85546875" style="669" customWidth="1"/>
    <col min="1026" max="1026" width="19" style="669" customWidth="1"/>
    <col min="1027" max="1027" width="19.5703125" style="669" customWidth="1"/>
    <col min="1028" max="1028" width="16.7109375" style="669" customWidth="1"/>
    <col min="1029" max="1276" width="9.140625" style="669" customWidth="1"/>
    <col min="1277" max="1277" width="5.7109375" style="669"/>
    <col min="1278" max="1278" width="5.7109375" style="669" customWidth="1"/>
    <col min="1279" max="1279" width="112.5703125" style="669" customWidth="1"/>
    <col min="1280" max="1280" width="10.140625" style="669" bestFit="1" customWidth="1"/>
    <col min="1281" max="1281" width="18.85546875" style="669" customWidth="1"/>
    <col min="1282" max="1282" width="19" style="669" customWidth="1"/>
    <col min="1283" max="1283" width="19.5703125" style="669" customWidth="1"/>
    <col min="1284" max="1284" width="16.7109375" style="669" customWidth="1"/>
    <col min="1285" max="1532" width="9.140625" style="669" customWidth="1"/>
    <col min="1533" max="1533" width="5.7109375" style="669"/>
    <col min="1534" max="1534" width="5.7109375" style="669" customWidth="1"/>
    <col min="1535" max="1535" width="112.5703125" style="669" customWidth="1"/>
    <col min="1536" max="1536" width="10.140625" style="669" bestFit="1" customWidth="1"/>
    <col min="1537" max="1537" width="18.85546875" style="669" customWidth="1"/>
    <col min="1538" max="1538" width="19" style="669" customWidth="1"/>
    <col min="1539" max="1539" width="19.5703125" style="669" customWidth="1"/>
    <col min="1540" max="1540" width="16.7109375" style="669" customWidth="1"/>
    <col min="1541" max="1788" width="9.140625" style="669" customWidth="1"/>
    <col min="1789" max="1789" width="5.7109375" style="669"/>
    <col min="1790" max="1790" width="5.7109375" style="669" customWidth="1"/>
    <col min="1791" max="1791" width="112.5703125" style="669" customWidth="1"/>
    <col min="1792" max="1792" width="10.140625" style="669" bestFit="1" customWidth="1"/>
    <col min="1793" max="1793" width="18.85546875" style="669" customWidth="1"/>
    <col min="1794" max="1794" width="19" style="669" customWidth="1"/>
    <col min="1795" max="1795" width="19.5703125" style="669" customWidth="1"/>
    <col min="1796" max="1796" width="16.7109375" style="669" customWidth="1"/>
    <col min="1797" max="2044" width="9.140625" style="669" customWidth="1"/>
    <col min="2045" max="2045" width="5.7109375" style="669"/>
    <col min="2046" max="2046" width="5.7109375" style="669" customWidth="1"/>
    <col min="2047" max="2047" width="112.5703125" style="669" customWidth="1"/>
    <col min="2048" max="2048" width="10.140625" style="669" bestFit="1" customWidth="1"/>
    <col min="2049" max="2049" width="18.85546875" style="669" customWidth="1"/>
    <col min="2050" max="2050" width="19" style="669" customWidth="1"/>
    <col min="2051" max="2051" width="19.5703125" style="669" customWidth="1"/>
    <col min="2052" max="2052" width="16.7109375" style="669" customWidth="1"/>
    <col min="2053" max="2300" width="9.140625" style="669" customWidth="1"/>
    <col min="2301" max="2301" width="5.7109375" style="669"/>
    <col min="2302" max="2302" width="5.7109375" style="669" customWidth="1"/>
    <col min="2303" max="2303" width="112.5703125" style="669" customWidth="1"/>
    <col min="2304" max="2304" width="10.140625" style="669" bestFit="1" customWidth="1"/>
    <col min="2305" max="2305" width="18.85546875" style="669" customWidth="1"/>
    <col min="2306" max="2306" width="19" style="669" customWidth="1"/>
    <col min="2307" max="2307" width="19.5703125" style="669" customWidth="1"/>
    <col min="2308" max="2308" width="16.7109375" style="669" customWidth="1"/>
    <col min="2309" max="2556" width="9.140625" style="669" customWidth="1"/>
    <col min="2557" max="2557" width="5.7109375" style="669"/>
    <col min="2558" max="2558" width="5.7109375" style="669" customWidth="1"/>
    <col min="2559" max="2559" width="112.5703125" style="669" customWidth="1"/>
    <col min="2560" max="2560" width="10.140625" style="669" bestFit="1" customWidth="1"/>
    <col min="2561" max="2561" width="18.85546875" style="669" customWidth="1"/>
    <col min="2562" max="2562" width="19" style="669" customWidth="1"/>
    <col min="2563" max="2563" width="19.5703125" style="669" customWidth="1"/>
    <col min="2564" max="2564" width="16.7109375" style="669" customWidth="1"/>
    <col min="2565" max="2812" width="9.140625" style="669" customWidth="1"/>
    <col min="2813" max="2813" width="5.7109375" style="669"/>
    <col min="2814" max="2814" width="5.7109375" style="669" customWidth="1"/>
    <col min="2815" max="2815" width="112.5703125" style="669" customWidth="1"/>
    <col min="2816" max="2816" width="10.140625" style="669" bestFit="1" customWidth="1"/>
    <col min="2817" max="2817" width="18.85546875" style="669" customWidth="1"/>
    <col min="2818" max="2818" width="19" style="669" customWidth="1"/>
    <col min="2819" max="2819" width="19.5703125" style="669" customWidth="1"/>
    <col min="2820" max="2820" width="16.7109375" style="669" customWidth="1"/>
    <col min="2821" max="3068" width="9.140625" style="669" customWidth="1"/>
    <col min="3069" max="3069" width="5.7109375" style="669"/>
    <col min="3070" max="3070" width="5.7109375" style="669" customWidth="1"/>
    <col min="3071" max="3071" width="112.5703125" style="669" customWidth="1"/>
    <col min="3072" max="3072" width="10.140625" style="669" bestFit="1" customWidth="1"/>
    <col min="3073" max="3073" width="18.85546875" style="669" customWidth="1"/>
    <col min="3074" max="3074" width="19" style="669" customWidth="1"/>
    <col min="3075" max="3075" width="19.5703125" style="669" customWidth="1"/>
    <col min="3076" max="3076" width="16.7109375" style="669" customWidth="1"/>
    <col min="3077" max="3324" width="9.140625" style="669" customWidth="1"/>
    <col min="3325" max="3325" width="5.7109375" style="669"/>
    <col min="3326" max="3326" width="5.7109375" style="669" customWidth="1"/>
    <col min="3327" max="3327" width="112.5703125" style="669" customWidth="1"/>
    <col min="3328" max="3328" width="10.140625" style="669" bestFit="1" customWidth="1"/>
    <col min="3329" max="3329" width="18.85546875" style="669" customWidth="1"/>
    <col min="3330" max="3330" width="19" style="669" customWidth="1"/>
    <col min="3331" max="3331" width="19.5703125" style="669" customWidth="1"/>
    <col min="3332" max="3332" width="16.7109375" style="669" customWidth="1"/>
    <col min="3333" max="3580" width="9.140625" style="669" customWidth="1"/>
    <col min="3581" max="3581" width="5.7109375" style="669"/>
    <col min="3582" max="3582" width="5.7109375" style="669" customWidth="1"/>
    <col min="3583" max="3583" width="112.5703125" style="669" customWidth="1"/>
    <col min="3584" max="3584" width="10.140625" style="669" bestFit="1" customWidth="1"/>
    <col min="3585" max="3585" width="18.85546875" style="669" customWidth="1"/>
    <col min="3586" max="3586" width="19" style="669" customWidth="1"/>
    <col min="3587" max="3587" width="19.5703125" style="669" customWidth="1"/>
    <col min="3588" max="3588" width="16.7109375" style="669" customWidth="1"/>
    <col min="3589" max="3836" width="9.140625" style="669" customWidth="1"/>
    <col min="3837" max="3837" width="5.7109375" style="669"/>
    <col min="3838" max="3838" width="5.7109375" style="669" customWidth="1"/>
    <col min="3839" max="3839" width="112.5703125" style="669" customWidth="1"/>
    <col min="3840" max="3840" width="10.140625" style="669" bestFit="1" customWidth="1"/>
    <col min="3841" max="3841" width="18.85546875" style="669" customWidth="1"/>
    <col min="3842" max="3842" width="19" style="669" customWidth="1"/>
    <col min="3843" max="3843" width="19.5703125" style="669" customWidth="1"/>
    <col min="3844" max="3844" width="16.7109375" style="669" customWidth="1"/>
    <col min="3845" max="4092" width="9.140625" style="669" customWidth="1"/>
    <col min="4093" max="4093" width="5.7109375" style="669"/>
    <col min="4094" max="4094" width="5.7109375" style="669" customWidth="1"/>
    <col min="4095" max="4095" width="112.5703125" style="669" customWidth="1"/>
    <col min="4096" max="4096" width="10.140625" style="669" bestFit="1" customWidth="1"/>
    <col min="4097" max="4097" width="18.85546875" style="669" customWidth="1"/>
    <col min="4098" max="4098" width="19" style="669" customWidth="1"/>
    <col min="4099" max="4099" width="19.5703125" style="669" customWidth="1"/>
    <col min="4100" max="4100" width="16.7109375" style="669" customWidth="1"/>
    <col min="4101" max="4348" width="9.140625" style="669" customWidth="1"/>
    <col min="4349" max="4349" width="5.7109375" style="669"/>
    <col min="4350" max="4350" width="5.7109375" style="669" customWidth="1"/>
    <col min="4351" max="4351" width="112.5703125" style="669" customWidth="1"/>
    <col min="4352" max="4352" width="10.140625" style="669" bestFit="1" customWidth="1"/>
    <col min="4353" max="4353" width="18.85546875" style="669" customWidth="1"/>
    <col min="4354" max="4354" width="19" style="669" customWidth="1"/>
    <col min="4355" max="4355" width="19.5703125" style="669" customWidth="1"/>
    <col min="4356" max="4356" width="16.7109375" style="669" customWidth="1"/>
    <col min="4357" max="4604" width="9.140625" style="669" customWidth="1"/>
    <col min="4605" max="4605" width="5.7109375" style="669"/>
    <col min="4606" max="4606" width="5.7109375" style="669" customWidth="1"/>
    <col min="4607" max="4607" width="112.5703125" style="669" customWidth="1"/>
    <col min="4608" max="4608" width="10.140625" style="669" bestFit="1" customWidth="1"/>
    <col min="4609" max="4609" width="18.85546875" style="669" customWidth="1"/>
    <col min="4610" max="4610" width="19" style="669" customWidth="1"/>
    <col min="4611" max="4611" width="19.5703125" style="669" customWidth="1"/>
    <col min="4612" max="4612" width="16.7109375" style="669" customWidth="1"/>
    <col min="4613" max="4860" width="9.140625" style="669" customWidth="1"/>
    <col min="4861" max="4861" width="5.7109375" style="669"/>
    <col min="4862" max="4862" width="5.7109375" style="669" customWidth="1"/>
    <col min="4863" max="4863" width="112.5703125" style="669" customWidth="1"/>
    <col min="4864" max="4864" width="10.140625" style="669" bestFit="1" customWidth="1"/>
    <col min="4865" max="4865" width="18.85546875" style="669" customWidth="1"/>
    <col min="4866" max="4866" width="19" style="669" customWidth="1"/>
    <col min="4867" max="4867" width="19.5703125" style="669" customWidth="1"/>
    <col min="4868" max="4868" width="16.7109375" style="669" customWidth="1"/>
    <col min="4869" max="5116" width="9.140625" style="669" customWidth="1"/>
    <col min="5117" max="5117" width="5.7109375" style="669"/>
    <col min="5118" max="5118" width="5.7109375" style="669" customWidth="1"/>
    <col min="5119" max="5119" width="112.5703125" style="669" customWidth="1"/>
    <col min="5120" max="5120" width="10.140625" style="669" bestFit="1" customWidth="1"/>
    <col min="5121" max="5121" width="18.85546875" style="669" customWidth="1"/>
    <col min="5122" max="5122" width="19" style="669" customWidth="1"/>
    <col min="5123" max="5123" width="19.5703125" style="669" customWidth="1"/>
    <col min="5124" max="5124" width="16.7109375" style="669" customWidth="1"/>
    <col min="5125" max="5372" width="9.140625" style="669" customWidth="1"/>
    <col min="5373" max="5373" width="5.7109375" style="669"/>
    <col min="5374" max="5374" width="5.7109375" style="669" customWidth="1"/>
    <col min="5375" max="5375" width="112.5703125" style="669" customWidth="1"/>
    <col min="5376" max="5376" width="10.140625" style="669" bestFit="1" customWidth="1"/>
    <col min="5377" max="5377" width="18.85546875" style="669" customWidth="1"/>
    <col min="5378" max="5378" width="19" style="669" customWidth="1"/>
    <col min="5379" max="5379" width="19.5703125" style="669" customWidth="1"/>
    <col min="5380" max="5380" width="16.7109375" style="669" customWidth="1"/>
    <col min="5381" max="5628" width="9.140625" style="669" customWidth="1"/>
    <col min="5629" max="5629" width="5.7109375" style="669"/>
    <col min="5630" max="5630" width="5.7109375" style="669" customWidth="1"/>
    <col min="5631" max="5631" width="112.5703125" style="669" customWidth="1"/>
    <col min="5632" max="5632" width="10.140625" style="669" bestFit="1" customWidth="1"/>
    <col min="5633" max="5633" width="18.85546875" style="669" customWidth="1"/>
    <col min="5634" max="5634" width="19" style="669" customWidth="1"/>
    <col min="5635" max="5635" width="19.5703125" style="669" customWidth="1"/>
    <col min="5636" max="5636" width="16.7109375" style="669" customWidth="1"/>
    <col min="5637" max="5884" width="9.140625" style="669" customWidth="1"/>
    <col min="5885" max="5885" width="5.7109375" style="669"/>
    <col min="5886" max="5886" width="5.7109375" style="669" customWidth="1"/>
    <col min="5887" max="5887" width="112.5703125" style="669" customWidth="1"/>
    <col min="5888" max="5888" width="10.140625" style="669" bestFit="1" customWidth="1"/>
    <col min="5889" max="5889" width="18.85546875" style="669" customWidth="1"/>
    <col min="5890" max="5890" width="19" style="669" customWidth="1"/>
    <col min="5891" max="5891" width="19.5703125" style="669" customWidth="1"/>
    <col min="5892" max="5892" width="16.7109375" style="669" customWidth="1"/>
    <col min="5893" max="6140" width="9.140625" style="669" customWidth="1"/>
    <col min="6141" max="6141" width="5.7109375" style="669"/>
    <col min="6142" max="6142" width="5.7109375" style="669" customWidth="1"/>
    <col min="6143" max="6143" width="112.5703125" style="669" customWidth="1"/>
    <col min="6144" max="6144" width="10.140625" style="669" bestFit="1" customWidth="1"/>
    <col min="6145" max="6145" width="18.85546875" style="669" customWidth="1"/>
    <col min="6146" max="6146" width="19" style="669" customWidth="1"/>
    <col min="6147" max="6147" width="19.5703125" style="669" customWidth="1"/>
    <col min="6148" max="6148" width="16.7109375" style="669" customWidth="1"/>
    <col min="6149" max="6396" width="9.140625" style="669" customWidth="1"/>
    <col min="6397" max="6397" width="5.7109375" style="669"/>
    <col min="6398" max="6398" width="5.7109375" style="669" customWidth="1"/>
    <col min="6399" max="6399" width="112.5703125" style="669" customWidth="1"/>
    <col min="6400" max="6400" width="10.140625" style="669" bestFit="1" customWidth="1"/>
    <col min="6401" max="6401" width="18.85546875" style="669" customWidth="1"/>
    <col min="6402" max="6402" width="19" style="669" customWidth="1"/>
    <col min="6403" max="6403" width="19.5703125" style="669" customWidth="1"/>
    <col min="6404" max="6404" width="16.7109375" style="669" customWidth="1"/>
    <col min="6405" max="6652" width="9.140625" style="669" customWidth="1"/>
    <col min="6653" max="6653" width="5.7109375" style="669"/>
    <col min="6654" max="6654" width="5.7109375" style="669" customWidth="1"/>
    <col min="6655" max="6655" width="112.5703125" style="669" customWidth="1"/>
    <col min="6656" max="6656" width="10.140625" style="669" bestFit="1" customWidth="1"/>
    <col min="6657" max="6657" width="18.85546875" style="669" customWidth="1"/>
    <col min="6658" max="6658" width="19" style="669" customWidth="1"/>
    <col min="6659" max="6659" width="19.5703125" style="669" customWidth="1"/>
    <col min="6660" max="6660" width="16.7109375" style="669" customWidth="1"/>
    <col min="6661" max="6908" width="9.140625" style="669" customWidth="1"/>
    <col min="6909" max="6909" width="5.7109375" style="669"/>
    <col min="6910" max="6910" width="5.7109375" style="669" customWidth="1"/>
    <col min="6911" max="6911" width="112.5703125" style="669" customWidth="1"/>
    <col min="6912" max="6912" width="10.140625" style="669" bestFit="1" customWidth="1"/>
    <col min="6913" max="6913" width="18.85546875" style="669" customWidth="1"/>
    <col min="6914" max="6914" width="19" style="669" customWidth="1"/>
    <col min="6915" max="6915" width="19.5703125" style="669" customWidth="1"/>
    <col min="6916" max="6916" width="16.7109375" style="669" customWidth="1"/>
    <col min="6917" max="7164" width="9.140625" style="669" customWidth="1"/>
    <col min="7165" max="7165" width="5.7109375" style="669"/>
    <col min="7166" max="7166" width="5.7109375" style="669" customWidth="1"/>
    <col min="7167" max="7167" width="112.5703125" style="669" customWidth="1"/>
    <col min="7168" max="7168" width="10.140625" style="669" bestFit="1" customWidth="1"/>
    <col min="7169" max="7169" width="18.85546875" style="669" customWidth="1"/>
    <col min="7170" max="7170" width="19" style="669" customWidth="1"/>
    <col min="7171" max="7171" width="19.5703125" style="669" customWidth="1"/>
    <col min="7172" max="7172" width="16.7109375" style="669" customWidth="1"/>
    <col min="7173" max="7420" width="9.140625" style="669" customWidth="1"/>
    <col min="7421" max="7421" width="5.7109375" style="669"/>
    <col min="7422" max="7422" width="5.7109375" style="669" customWidth="1"/>
    <col min="7423" max="7423" width="112.5703125" style="669" customWidth="1"/>
    <col min="7424" max="7424" width="10.140625" style="669" bestFit="1" customWidth="1"/>
    <col min="7425" max="7425" width="18.85546875" style="669" customWidth="1"/>
    <col min="7426" max="7426" width="19" style="669" customWidth="1"/>
    <col min="7427" max="7427" width="19.5703125" style="669" customWidth="1"/>
    <col min="7428" max="7428" width="16.7109375" style="669" customWidth="1"/>
    <col min="7429" max="7676" width="9.140625" style="669" customWidth="1"/>
    <col min="7677" max="7677" width="5.7109375" style="669"/>
    <col min="7678" max="7678" width="5.7109375" style="669" customWidth="1"/>
    <col min="7679" max="7679" width="112.5703125" style="669" customWidth="1"/>
    <col min="7680" max="7680" width="10.140625" style="669" bestFit="1" customWidth="1"/>
    <col min="7681" max="7681" width="18.85546875" style="669" customWidth="1"/>
    <col min="7682" max="7682" width="19" style="669" customWidth="1"/>
    <col min="7683" max="7683" width="19.5703125" style="669" customWidth="1"/>
    <col min="7684" max="7684" width="16.7109375" style="669" customWidth="1"/>
    <col min="7685" max="7932" width="9.140625" style="669" customWidth="1"/>
    <col min="7933" max="7933" width="5.7109375" style="669"/>
    <col min="7934" max="7934" width="5.7109375" style="669" customWidth="1"/>
    <col min="7935" max="7935" width="112.5703125" style="669" customWidth="1"/>
    <col min="7936" max="7936" width="10.140625" style="669" bestFit="1" customWidth="1"/>
    <col min="7937" max="7937" width="18.85546875" style="669" customWidth="1"/>
    <col min="7938" max="7938" width="19" style="669" customWidth="1"/>
    <col min="7939" max="7939" width="19.5703125" style="669" customWidth="1"/>
    <col min="7940" max="7940" width="16.7109375" style="669" customWidth="1"/>
    <col min="7941" max="8188" width="9.140625" style="669" customWidth="1"/>
    <col min="8189" max="8189" width="5.7109375" style="669"/>
    <col min="8190" max="8190" width="5.7109375" style="669" customWidth="1"/>
    <col min="8191" max="8191" width="112.5703125" style="669" customWidth="1"/>
    <col min="8192" max="8192" width="10.140625" style="669" bestFit="1" customWidth="1"/>
    <col min="8193" max="8193" width="18.85546875" style="669" customWidth="1"/>
    <col min="8194" max="8194" width="19" style="669" customWidth="1"/>
    <col min="8195" max="8195" width="19.5703125" style="669" customWidth="1"/>
    <col min="8196" max="8196" width="16.7109375" style="669" customWidth="1"/>
    <col min="8197" max="8444" width="9.140625" style="669" customWidth="1"/>
    <col min="8445" max="8445" width="5.7109375" style="669"/>
    <col min="8446" max="8446" width="5.7109375" style="669" customWidth="1"/>
    <col min="8447" max="8447" width="112.5703125" style="669" customWidth="1"/>
    <col min="8448" max="8448" width="10.140625" style="669" bestFit="1" customWidth="1"/>
    <col min="8449" max="8449" width="18.85546875" style="669" customWidth="1"/>
    <col min="8450" max="8450" width="19" style="669" customWidth="1"/>
    <col min="8451" max="8451" width="19.5703125" style="669" customWidth="1"/>
    <col min="8452" max="8452" width="16.7109375" style="669" customWidth="1"/>
    <col min="8453" max="8700" width="9.140625" style="669" customWidth="1"/>
    <col min="8701" max="8701" width="5.7109375" style="669"/>
    <col min="8702" max="8702" width="5.7109375" style="669" customWidth="1"/>
    <col min="8703" max="8703" width="112.5703125" style="669" customWidth="1"/>
    <col min="8704" max="8704" width="10.140625" style="669" bestFit="1" customWidth="1"/>
    <col min="8705" max="8705" width="18.85546875" style="669" customWidth="1"/>
    <col min="8706" max="8706" width="19" style="669" customWidth="1"/>
    <col min="8707" max="8707" width="19.5703125" style="669" customWidth="1"/>
    <col min="8708" max="8708" width="16.7109375" style="669" customWidth="1"/>
    <col min="8709" max="8956" width="9.140625" style="669" customWidth="1"/>
    <col min="8957" max="8957" width="5.7109375" style="669"/>
    <col min="8958" max="8958" width="5.7109375" style="669" customWidth="1"/>
    <col min="8959" max="8959" width="112.5703125" style="669" customWidth="1"/>
    <col min="8960" max="8960" width="10.140625" style="669" bestFit="1" customWidth="1"/>
    <col min="8961" max="8961" width="18.85546875" style="669" customWidth="1"/>
    <col min="8962" max="8962" width="19" style="669" customWidth="1"/>
    <col min="8963" max="8963" width="19.5703125" style="669" customWidth="1"/>
    <col min="8964" max="8964" width="16.7109375" style="669" customWidth="1"/>
    <col min="8965" max="9212" width="9.140625" style="669" customWidth="1"/>
    <col min="9213" max="9213" width="5.7109375" style="669"/>
    <col min="9214" max="9214" width="5.7109375" style="669" customWidth="1"/>
    <col min="9215" max="9215" width="112.5703125" style="669" customWidth="1"/>
    <col min="9216" max="9216" width="10.140625" style="669" bestFit="1" customWidth="1"/>
    <col min="9217" max="9217" width="18.85546875" style="669" customWidth="1"/>
    <col min="9218" max="9218" width="19" style="669" customWidth="1"/>
    <col min="9219" max="9219" width="19.5703125" style="669" customWidth="1"/>
    <col min="9220" max="9220" width="16.7109375" style="669" customWidth="1"/>
    <col min="9221" max="9468" width="9.140625" style="669" customWidth="1"/>
    <col min="9469" max="9469" width="5.7109375" style="669"/>
    <col min="9470" max="9470" width="5.7109375" style="669" customWidth="1"/>
    <col min="9471" max="9471" width="112.5703125" style="669" customWidth="1"/>
    <col min="9472" max="9472" width="10.140625" style="669" bestFit="1" customWidth="1"/>
    <col min="9473" max="9473" width="18.85546875" style="669" customWidth="1"/>
    <col min="9474" max="9474" width="19" style="669" customWidth="1"/>
    <col min="9475" max="9475" width="19.5703125" style="669" customWidth="1"/>
    <col min="9476" max="9476" width="16.7109375" style="669" customWidth="1"/>
    <col min="9477" max="9724" width="9.140625" style="669" customWidth="1"/>
    <col min="9725" max="9725" width="5.7109375" style="669"/>
    <col min="9726" max="9726" width="5.7109375" style="669" customWidth="1"/>
    <col min="9727" max="9727" width="112.5703125" style="669" customWidth="1"/>
    <col min="9728" max="9728" width="10.140625" style="669" bestFit="1" customWidth="1"/>
    <col min="9729" max="9729" width="18.85546875" style="669" customWidth="1"/>
    <col min="9730" max="9730" width="19" style="669" customWidth="1"/>
    <col min="9731" max="9731" width="19.5703125" style="669" customWidth="1"/>
    <col min="9732" max="9732" width="16.7109375" style="669" customWidth="1"/>
    <col min="9733" max="9980" width="9.140625" style="669" customWidth="1"/>
    <col min="9981" max="9981" width="5.7109375" style="669"/>
    <col min="9982" max="9982" width="5.7109375" style="669" customWidth="1"/>
    <col min="9983" max="9983" width="112.5703125" style="669" customWidth="1"/>
    <col min="9984" max="9984" width="10.140625" style="669" bestFit="1" customWidth="1"/>
    <col min="9985" max="9985" width="18.85546875" style="669" customWidth="1"/>
    <col min="9986" max="9986" width="19" style="669" customWidth="1"/>
    <col min="9987" max="9987" width="19.5703125" style="669" customWidth="1"/>
    <col min="9988" max="9988" width="16.7109375" style="669" customWidth="1"/>
    <col min="9989" max="10236" width="9.140625" style="669" customWidth="1"/>
    <col min="10237" max="10237" width="5.7109375" style="669"/>
    <col min="10238" max="10238" width="5.7109375" style="669" customWidth="1"/>
    <col min="10239" max="10239" width="112.5703125" style="669" customWidth="1"/>
    <col min="10240" max="10240" width="10.140625" style="669" bestFit="1" customWidth="1"/>
    <col min="10241" max="10241" width="18.85546875" style="669" customWidth="1"/>
    <col min="10242" max="10242" width="19" style="669" customWidth="1"/>
    <col min="10243" max="10243" width="19.5703125" style="669" customWidth="1"/>
    <col min="10244" max="10244" width="16.7109375" style="669" customWidth="1"/>
    <col min="10245" max="10492" width="9.140625" style="669" customWidth="1"/>
    <col min="10493" max="10493" width="5.7109375" style="669"/>
    <col min="10494" max="10494" width="5.7109375" style="669" customWidth="1"/>
    <col min="10495" max="10495" width="112.5703125" style="669" customWidth="1"/>
    <col min="10496" max="10496" width="10.140625" style="669" bestFit="1" customWidth="1"/>
    <col min="10497" max="10497" width="18.85546875" style="669" customWidth="1"/>
    <col min="10498" max="10498" width="19" style="669" customWidth="1"/>
    <col min="10499" max="10499" width="19.5703125" style="669" customWidth="1"/>
    <col min="10500" max="10500" width="16.7109375" style="669" customWidth="1"/>
    <col min="10501" max="10748" width="9.140625" style="669" customWidth="1"/>
    <col min="10749" max="10749" width="5.7109375" style="669"/>
    <col min="10750" max="10750" width="5.7109375" style="669" customWidth="1"/>
    <col min="10751" max="10751" width="112.5703125" style="669" customWidth="1"/>
    <col min="10752" max="10752" width="10.140625" style="669" bestFit="1" customWidth="1"/>
    <col min="10753" max="10753" width="18.85546875" style="669" customWidth="1"/>
    <col min="10754" max="10754" width="19" style="669" customWidth="1"/>
    <col min="10755" max="10755" width="19.5703125" style="669" customWidth="1"/>
    <col min="10756" max="10756" width="16.7109375" style="669" customWidth="1"/>
    <col min="10757" max="11004" width="9.140625" style="669" customWidth="1"/>
    <col min="11005" max="11005" width="5.7109375" style="669"/>
    <col min="11006" max="11006" width="5.7109375" style="669" customWidth="1"/>
    <col min="11007" max="11007" width="112.5703125" style="669" customWidth="1"/>
    <col min="11008" max="11008" width="10.140625" style="669" bestFit="1" customWidth="1"/>
    <col min="11009" max="11009" width="18.85546875" style="669" customWidth="1"/>
    <col min="11010" max="11010" width="19" style="669" customWidth="1"/>
    <col min="11011" max="11011" width="19.5703125" style="669" customWidth="1"/>
    <col min="11012" max="11012" width="16.7109375" style="669" customWidth="1"/>
    <col min="11013" max="11260" width="9.140625" style="669" customWidth="1"/>
    <col min="11261" max="11261" width="5.7109375" style="669"/>
    <col min="11262" max="11262" width="5.7109375" style="669" customWidth="1"/>
    <col min="11263" max="11263" width="112.5703125" style="669" customWidth="1"/>
    <col min="11264" max="11264" width="10.140625" style="669" bestFit="1" customWidth="1"/>
    <col min="11265" max="11265" width="18.85546875" style="669" customWidth="1"/>
    <col min="11266" max="11266" width="19" style="669" customWidth="1"/>
    <col min="11267" max="11267" width="19.5703125" style="669" customWidth="1"/>
    <col min="11268" max="11268" width="16.7109375" style="669" customWidth="1"/>
    <col min="11269" max="11516" width="9.140625" style="669" customWidth="1"/>
    <col min="11517" max="11517" width="5.7109375" style="669"/>
    <col min="11518" max="11518" width="5.7109375" style="669" customWidth="1"/>
    <col min="11519" max="11519" width="112.5703125" style="669" customWidth="1"/>
    <col min="11520" max="11520" width="10.140625" style="669" bestFit="1" customWidth="1"/>
    <col min="11521" max="11521" width="18.85546875" style="669" customWidth="1"/>
    <col min="11522" max="11522" width="19" style="669" customWidth="1"/>
    <col min="11523" max="11523" width="19.5703125" style="669" customWidth="1"/>
    <col min="11524" max="11524" width="16.7109375" style="669" customWidth="1"/>
    <col min="11525" max="11772" width="9.140625" style="669" customWidth="1"/>
    <col min="11773" max="11773" width="5.7109375" style="669"/>
    <col min="11774" max="11774" width="5.7109375" style="669" customWidth="1"/>
    <col min="11775" max="11775" width="112.5703125" style="669" customWidth="1"/>
    <col min="11776" max="11776" width="10.140625" style="669" bestFit="1" customWidth="1"/>
    <col min="11777" max="11777" width="18.85546875" style="669" customWidth="1"/>
    <col min="11778" max="11778" width="19" style="669" customWidth="1"/>
    <col min="11779" max="11779" width="19.5703125" style="669" customWidth="1"/>
    <col min="11780" max="11780" width="16.7109375" style="669" customWidth="1"/>
    <col min="11781" max="12028" width="9.140625" style="669" customWidth="1"/>
    <col min="12029" max="12029" width="5.7109375" style="669"/>
    <col min="12030" max="12030" width="5.7109375" style="669" customWidth="1"/>
    <col min="12031" max="12031" width="112.5703125" style="669" customWidth="1"/>
    <col min="12032" max="12032" width="10.140625" style="669" bestFit="1" customWidth="1"/>
    <col min="12033" max="12033" width="18.85546875" style="669" customWidth="1"/>
    <col min="12034" max="12034" width="19" style="669" customWidth="1"/>
    <col min="12035" max="12035" width="19.5703125" style="669" customWidth="1"/>
    <col min="12036" max="12036" width="16.7109375" style="669" customWidth="1"/>
    <col min="12037" max="12284" width="9.140625" style="669" customWidth="1"/>
    <col min="12285" max="12285" width="5.7109375" style="669"/>
    <col min="12286" max="12286" width="5.7109375" style="669" customWidth="1"/>
    <col min="12287" max="12287" width="112.5703125" style="669" customWidth="1"/>
    <col min="12288" max="12288" width="10.140625" style="669" bestFit="1" customWidth="1"/>
    <col min="12289" max="12289" width="18.85546875" style="669" customWidth="1"/>
    <col min="12290" max="12290" width="19" style="669" customWidth="1"/>
    <col min="12291" max="12291" width="19.5703125" style="669" customWidth="1"/>
    <col min="12292" max="12292" width="16.7109375" style="669" customWidth="1"/>
    <col min="12293" max="12540" width="9.140625" style="669" customWidth="1"/>
    <col min="12541" max="12541" width="5.7109375" style="669"/>
    <col min="12542" max="12542" width="5.7109375" style="669" customWidth="1"/>
    <col min="12543" max="12543" width="112.5703125" style="669" customWidth="1"/>
    <col min="12544" max="12544" width="10.140625" style="669" bestFit="1" customWidth="1"/>
    <col min="12545" max="12545" width="18.85546875" style="669" customWidth="1"/>
    <col min="12546" max="12546" width="19" style="669" customWidth="1"/>
    <col min="12547" max="12547" width="19.5703125" style="669" customWidth="1"/>
    <col min="12548" max="12548" width="16.7109375" style="669" customWidth="1"/>
    <col min="12549" max="12796" width="9.140625" style="669" customWidth="1"/>
    <col min="12797" max="12797" width="5.7109375" style="669"/>
    <col min="12798" max="12798" width="5.7109375" style="669" customWidth="1"/>
    <col min="12799" max="12799" width="112.5703125" style="669" customWidth="1"/>
    <col min="12800" max="12800" width="10.140625" style="669" bestFit="1" customWidth="1"/>
    <col min="12801" max="12801" width="18.85546875" style="669" customWidth="1"/>
    <col min="12802" max="12802" width="19" style="669" customWidth="1"/>
    <col min="12803" max="12803" width="19.5703125" style="669" customWidth="1"/>
    <col min="12804" max="12804" width="16.7109375" style="669" customWidth="1"/>
    <col min="12805" max="13052" width="9.140625" style="669" customWidth="1"/>
    <col min="13053" max="13053" width="5.7109375" style="669"/>
    <col min="13054" max="13054" width="5.7109375" style="669" customWidth="1"/>
    <col min="13055" max="13055" width="112.5703125" style="669" customWidth="1"/>
    <col min="13056" max="13056" width="10.140625" style="669" bestFit="1" customWidth="1"/>
    <col min="13057" max="13057" width="18.85546875" style="669" customWidth="1"/>
    <col min="13058" max="13058" width="19" style="669" customWidth="1"/>
    <col min="13059" max="13059" width="19.5703125" style="669" customWidth="1"/>
    <col min="13060" max="13060" width="16.7109375" style="669" customWidth="1"/>
    <col min="13061" max="13308" width="9.140625" style="669" customWidth="1"/>
    <col min="13309" max="13309" width="5.7109375" style="669"/>
    <col min="13310" max="13310" width="5.7109375" style="669" customWidth="1"/>
    <col min="13311" max="13311" width="112.5703125" style="669" customWidth="1"/>
    <col min="13312" max="13312" width="10.140625" style="669" bestFit="1" customWidth="1"/>
    <col min="13313" max="13313" width="18.85546875" style="669" customWidth="1"/>
    <col min="13314" max="13314" width="19" style="669" customWidth="1"/>
    <col min="13315" max="13315" width="19.5703125" style="669" customWidth="1"/>
    <col min="13316" max="13316" width="16.7109375" style="669" customWidth="1"/>
    <col min="13317" max="13564" width="9.140625" style="669" customWidth="1"/>
    <col min="13565" max="13565" width="5.7109375" style="669"/>
    <col min="13566" max="13566" width="5.7109375" style="669" customWidth="1"/>
    <col min="13567" max="13567" width="112.5703125" style="669" customWidth="1"/>
    <col min="13568" max="13568" width="10.140625" style="669" bestFit="1" customWidth="1"/>
    <col min="13569" max="13569" width="18.85546875" style="669" customWidth="1"/>
    <col min="13570" max="13570" width="19" style="669" customWidth="1"/>
    <col min="13571" max="13571" width="19.5703125" style="669" customWidth="1"/>
    <col min="13572" max="13572" width="16.7109375" style="669" customWidth="1"/>
    <col min="13573" max="13820" width="9.140625" style="669" customWidth="1"/>
    <col min="13821" max="13821" width="5.7109375" style="669"/>
    <col min="13822" max="13822" width="5.7109375" style="669" customWidth="1"/>
    <col min="13823" max="13823" width="112.5703125" style="669" customWidth="1"/>
    <col min="13824" max="13824" width="10.140625" style="669" bestFit="1" customWidth="1"/>
    <col min="13825" max="13825" width="18.85546875" style="669" customWidth="1"/>
    <col min="13826" max="13826" width="19" style="669" customWidth="1"/>
    <col min="13827" max="13827" width="19.5703125" style="669" customWidth="1"/>
    <col min="13828" max="13828" width="16.7109375" style="669" customWidth="1"/>
    <col min="13829" max="14076" width="9.140625" style="669" customWidth="1"/>
    <col min="14077" max="14077" width="5.7109375" style="669"/>
    <col min="14078" max="14078" width="5.7109375" style="669" customWidth="1"/>
    <col min="14079" max="14079" width="112.5703125" style="669" customWidth="1"/>
    <col min="14080" max="14080" width="10.140625" style="669" bestFit="1" customWidth="1"/>
    <col min="14081" max="14081" width="18.85546875" style="669" customWidth="1"/>
    <col min="14082" max="14082" width="19" style="669" customWidth="1"/>
    <col min="14083" max="14083" width="19.5703125" style="669" customWidth="1"/>
    <col min="14084" max="14084" width="16.7109375" style="669" customWidth="1"/>
    <col min="14085" max="14332" width="9.140625" style="669" customWidth="1"/>
    <col min="14333" max="14333" width="5.7109375" style="669"/>
    <col min="14334" max="14334" width="5.7109375" style="669" customWidth="1"/>
    <col min="14335" max="14335" width="112.5703125" style="669" customWidth="1"/>
    <col min="14336" max="14336" width="10.140625" style="669" bestFit="1" customWidth="1"/>
    <col min="14337" max="14337" width="18.85546875" style="669" customWidth="1"/>
    <col min="14338" max="14338" width="19" style="669" customWidth="1"/>
    <col min="14339" max="14339" width="19.5703125" style="669" customWidth="1"/>
    <col min="14340" max="14340" width="16.7109375" style="669" customWidth="1"/>
    <col min="14341" max="14588" width="9.140625" style="669" customWidth="1"/>
    <col min="14589" max="14589" width="5.7109375" style="669"/>
    <col min="14590" max="14590" width="5.7109375" style="669" customWidth="1"/>
    <col min="14591" max="14591" width="112.5703125" style="669" customWidth="1"/>
    <col min="14592" max="14592" width="10.140625" style="669" bestFit="1" customWidth="1"/>
    <col min="14593" max="14593" width="18.85546875" style="669" customWidth="1"/>
    <col min="14594" max="14594" width="19" style="669" customWidth="1"/>
    <col min="14595" max="14595" width="19.5703125" style="669" customWidth="1"/>
    <col min="14596" max="14596" width="16.7109375" style="669" customWidth="1"/>
    <col min="14597" max="14844" width="9.140625" style="669" customWidth="1"/>
    <col min="14845" max="14845" width="5.7109375" style="669"/>
    <col min="14846" max="14846" width="5.7109375" style="669" customWidth="1"/>
    <col min="14847" max="14847" width="112.5703125" style="669" customWidth="1"/>
    <col min="14848" max="14848" width="10.140625" style="669" bestFit="1" customWidth="1"/>
    <col min="14849" max="14849" width="18.85546875" style="669" customWidth="1"/>
    <col min="14850" max="14850" width="19" style="669" customWidth="1"/>
    <col min="14851" max="14851" width="19.5703125" style="669" customWidth="1"/>
    <col min="14852" max="14852" width="16.7109375" style="669" customWidth="1"/>
    <col min="14853" max="15100" width="9.140625" style="669" customWidth="1"/>
    <col min="15101" max="15101" width="5.7109375" style="669"/>
    <col min="15102" max="15102" width="5.7109375" style="669" customWidth="1"/>
    <col min="15103" max="15103" width="112.5703125" style="669" customWidth="1"/>
    <col min="15104" max="15104" width="10.140625" style="669" bestFit="1" customWidth="1"/>
    <col min="15105" max="15105" width="18.85546875" style="669" customWidth="1"/>
    <col min="15106" max="15106" width="19" style="669" customWidth="1"/>
    <col min="15107" max="15107" width="19.5703125" style="669" customWidth="1"/>
    <col min="15108" max="15108" width="16.7109375" style="669" customWidth="1"/>
    <col min="15109" max="15356" width="9.140625" style="669" customWidth="1"/>
    <col min="15357" max="15357" width="5.7109375" style="669"/>
    <col min="15358" max="15358" width="5.7109375" style="669" customWidth="1"/>
    <col min="15359" max="15359" width="112.5703125" style="669" customWidth="1"/>
    <col min="15360" max="15360" width="10.140625" style="669" bestFit="1" customWidth="1"/>
    <col min="15361" max="15361" width="18.85546875" style="669" customWidth="1"/>
    <col min="15362" max="15362" width="19" style="669" customWidth="1"/>
    <col min="15363" max="15363" width="19.5703125" style="669" customWidth="1"/>
    <col min="15364" max="15364" width="16.7109375" style="669" customWidth="1"/>
    <col min="15365" max="15612" width="9.140625" style="669" customWidth="1"/>
    <col min="15613" max="15613" width="5.7109375" style="669"/>
    <col min="15614" max="15614" width="5.7109375" style="669" customWidth="1"/>
    <col min="15615" max="15615" width="112.5703125" style="669" customWidth="1"/>
    <col min="15616" max="15616" width="10.140625" style="669" bestFit="1" customWidth="1"/>
    <col min="15617" max="15617" width="18.85546875" style="669" customWidth="1"/>
    <col min="15618" max="15618" width="19" style="669" customWidth="1"/>
    <col min="15619" max="15619" width="19.5703125" style="669" customWidth="1"/>
    <col min="15620" max="15620" width="16.7109375" style="669" customWidth="1"/>
    <col min="15621" max="15868" width="9.140625" style="669" customWidth="1"/>
    <col min="15869" max="15869" width="5.7109375" style="669"/>
    <col min="15870" max="15870" width="5.7109375" style="669" customWidth="1"/>
    <col min="15871" max="15871" width="112.5703125" style="669" customWidth="1"/>
    <col min="15872" max="15872" width="10.140625" style="669" bestFit="1" customWidth="1"/>
    <col min="15873" max="15873" width="18.85546875" style="669" customWidth="1"/>
    <col min="15874" max="15874" width="19" style="669" customWidth="1"/>
    <col min="15875" max="15875" width="19.5703125" style="669" customWidth="1"/>
    <col min="15876" max="15876" width="16.7109375" style="669" customWidth="1"/>
    <col min="15877" max="16124" width="9.140625" style="669" customWidth="1"/>
    <col min="16125" max="16125" width="5.7109375" style="669"/>
    <col min="16126" max="16126" width="5.7109375" style="669" customWidth="1"/>
    <col min="16127" max="16127" width="112.5703125" style="669" customWidth="1"/>
    <col min="16128" max="16128" width="10.140625" style="669" bestFit="1" customWidth="1"/>
    <col min="16129" max="16129" width="18.85546875" style="669" customWidth="1"/>
    <col min="16130" max="16130" width="19" style="669" customWidth="1"/>
    <col min="16131" max="16131" width="19.5703125" style="669" customWidth="1"/>
    <col min="16132" max="16132" width="16.7109375" style="669" customWidth="1"/>
    <col min="16133" max="16380" width="9.140625" style="669" customWidth="1"/>
    <col min="16381" max="16384" width="5.7109375" style="669"/>
  </cols>
  <sheetData>
    <row r="1" spans="1:8" ht="27" customHeight="1" x14ac:dyDescent="0.2">
      <c r="A1" s="1165" t="s">
        <v>483</v>
      </c>
      <c r="B1" s="1165"/>
      <c r="C1" s="1165"/>
      <c r="D1" s="1165"/>
      <c r="E1" s="1165"/>
    </row>
    <row r="2" spans="1:8" ht="16.5" thickBot="1" x14ac:dyDescent="0.3">
      <c r="D2" s="1166" t="s">
        <v>117</v>
      </c>
      <c r="E2" s="1166"/>
    </row>
    <row r="3" spans="1:8" ht="69" customHeight="1" thickBot="1" x14ac:dyDescent="0.25">
      <c r="A3" s="1167" t="s">
        <v>59</v>
      </c>
      <c r="B3" s="1169" t="s">
        <v>484</v>
      </c>
      <c r="C3" s="1170"/>
      <c r="D3" s="1171"/>
      <c r="E3" s="670" t="s">
        <v>485</v>
      </c>
    </row>
    <row r="4" spans="1:8" ht="19.5" customHeight="1" thickBot="1" x14ac:dyDescent="0.25">
      <c r="A4" s="1168"/>
      <c r="B4" s="671" t="s">
        <v>35</v>
      </c>
      <c r="C4" s="672" t="s">
        <v>439</v>
      </c>
      <c r="D4" s="673" t="s">
        <v>440</v>
      </c>
      <c r="E4" s="672" t="s">
        <v>440</v>
      </c>
    </row>
    <row r="5" spans="1:8" ht="41.25" customHeight="1" x14ac:dyDescent="0.2">
      <c r="A5" s="674" t="s">
        <v>486</v>
      </c>
      <c r="B5" s="675" t="s">
        <v>487</v>
      </c>
      <c r="C5" s="676">
        <f>C6+C7+C8+C9</f>
        <v>157</v>
      </c>
      <c r="D5" s="676">
        <f>D6+D7+D8+D9</f>
        <v>152</v>
      </c>
      <c r="E5" s="836">
        <f>SUM(E11,E45,E64,E91,E104,E116,E118)</f>
        <v>106</v>
      </c>
    </row>
    <row r="6" spans="1:8" ht="23.25" customHeight="1" x14ac:dyDescent="0.2">
      <c r="A6" s="677" t="s">
        <v>488</v>
      </c>
      <c r="B6" s="678" t="s">
        <v>487</v>
      </c>
      <c r="C6" s="679">
        <f>C37+C35+C39</f>
        <v>3</v>
      </c>
      <c r="D6" s="679">
        <f>D37+D35+D39</f>
        <v>3</v>
      </c>
      <c r="E6" s="680"/>
    </row>
    <row r="7" spans="1:8" ht="24.95" customHeight="1" x14ac:dyDescent="0.2">
      <c r="A7" s="681" t="s">
        <v>489</v>
      </c>
      <c r="B7" s="682" t="s">
        <v>487</v>
      </c>
      <c r="C7" s="683">
        <f>C25+C27+C31+C32+C33+C34+C45+C73</f>
        <v>20</v>
      </c>
      <c r="D7" s="683">
        <f>D25+D27+D31+D32+D33+D34+D45+D73</f>
        <v>18</v>
      </c>
      <c r="E7" s="680"/>
    </row>
    <row r="8" spans="1:8" ht="24.95" customHeight="1" x14ac:dyDescent="0.2">
      <c r="A8" s="684" t="s">
        <v>490</v>
      </c>
      <c r="B8" s="685" t="s">
        <v>487</v>
      </c>
      <c r="C8" s="686">
        <f>C12+C15+C23+C41+C68+C75+C80+C84+C105+C108+C111+C116+C118+C92+C99+C65+C88+C101+C120+C121+C122+C123+C124+C125+C126</f>
        <v>130</v>
      </c>
      <c r="D8" s="686">
        <f>D12+D15+D23+D41+D68+D75+D80+D84+D105+D108+D111+D116+D118+D92+D99+D65+D88+D101+D120+D121+D122+D123+D124+D125+D126</f>
        <v>127</v>
      </c>
      <c r="E8" s="680"/>
    </row>
    <row r="9" spans="1:8" ht="22.5" customHeight="1" thickBot="1" x14ac:dyDescent="0.25">
      <c r="A9" s="687" t="s">
        <v>491</v>
      </c>
      <c r="B9" s="688" t="s">
        <v>487</v>
      </c>
      <c r="C9" s="689">
        <f>C38+C40+C72+C83</f>
        <v>4</v>
      </c>
      <c r="D9" s="689">
        <f>D38+D40+D72+D83</f>
        <v>4</v>
      </c>
      <c r="E9" s="690"/>
    </row>
    <row r="10" spans="1:8" ht="20.100000000000001" customHeight="1" thickBot="1" x14ac:dyDescent="0.25">
      <c r="A10" s="1172" t="s">
        <v>50</v>
      </c>
      <c r="B10" s="1173"/>
      <c r="C10" s="1173"/>
      <c r="D10" s="1173"/>
      <c r="E10" s="1174"/>
    </row>
    <row r="11" spans="1:8" ht="19.5" customHeight="1" x14ac:dyDescent="0.25">
      <c r="A11" s="691" t="s">
        <v>492</v>
      </c>
      <c r="B11" s="692"/>
      <c r="C11" s="693">
        <f>C12+C15+C23+C26+C28+C30+C36+C41</f>
        <v>99</v>
      </c>
      <c r="D11" s="693">
        <f>D12+D15+D23+D26+D28+D30+D36+D41</f>
        <v>97</v>
      </c>
      <c r="E11" s="837">
        <f>E12+E15+E23+E26+E28+E30+E36+E41</f>
        <v>40</v>
      </c>
      <c r="F11" s="695"/>
      <c r="G11" s="695"/>
      <c r="H11" s="695"/>
    </row>
    <row r="12" spans="1:8" ht="19.5" customHeight="1" x14ac:dyDescent="0.25">
      <c r="A12" s="696" t="s">
        <v>493</v>
      </c>
      <c r="B12" s="697" t="s">
        <v>487</v>
      </c>
      <c r="C12" s="697">
        <v>43</v>
      </c>
      <c r="D12" s="697">
        <v>41</v>
      </c>
      <c r="E12" s="722">
        <v>14</v>
      </c>
      <c r="F12" s="695"/>
      <c r="G12" s="695"/>
      <c r="H12" s="695"/>
    </row>
    <row r="13" spans="1:8" ht="19.5" customHeight="1" x14ac:dyDescent="0.25">
      <c r="A13" s="699" t="s">
        <v>494</v>
      </c>
      <c r="B13" s="700" t="s">
        <v>26</v>
      </c>
      <c r="C13" s="701">
        <v>11493</v>
      </c>
      <c r="D13" s="701">
        <v>12822</v>
      </c>
      <c r="E13" s="753">
        <v>1974</v>
      </c>
      <c r="F13" s="695" t="s">
        <v>495</v>
      </c>
      <c r="G13" s="695"/>
      <c r="H13" s="695"/>
    </row>
    <row r="14" spans="1:8" ht="19.5" customHeight="1" x14ac:dyDescent="0.25">
      <c r="A14" s="699" t="s">
        <v>496</v>
      </c>
      <c r="B14" s="700" t="s">
        <v>26</v>
      </c>
      <c r="C14" s="700" t="s">
        <v>497</v>
      </c>
      <c r="D14" s="700" t="s">
        <v>498</v>
      </c>
      <c r="E14" s="838"/>
      <c r="F14" s="695" t="s">
        <v>495</v>
      </c>
      <c r="G14" s="695"/>
      <c r="H14" s="695"/>
    </row>
    <row r="15" spans="1:8" ht="19.5" customHeight="1" x14ac:dyDescent="0.25">
      <c r="A15" s="696" t="s">
        <v>499</v>
      </c>
      <c r="B15" s="697" t="s">
        <v>487</v>
      </c>
      <c r="C15" s="697">
        <f>C16+C17+C18+C19+C21</f>
        <v>37</v>
      </c>
      <c r="D15" s="697">
        <f>D16+D17+D18+D19+D21</f>
        <v>37</v>
      </c>
      <c r="E15" s="722">
        <v>25</v>
      </c>
      <c r="F15" s="695"/>
      <c r="G15" s="695"/>
      <c r="H15" s="695"/>
    </row>
    <row r="16" spans="1:8" ht="15.75" customHeight="1" x14ac:dyDescent="0.25">
      <c r="A16" s="699" t="s">
        <v>500</v>
      </c>
      <c r="B16" s="700" t="s">
        <v>487</v>
      </c>
      <c r="C16" s="702">
        <v>29</v>
      </c>
      <c r="D16" s="702">
        <v>29</v>
      </c>
      <c r="E16" s="838"/>
      <c r="F16" s="703"/>
      <c r="G16" s="695"/>
      <c r="H16" s="695"/>
    </row>
    <row r="17" spans="1:8" ht="16.5" x14ac:dyDescent="0.25">
      <c r="A17" s="699" t="s">
        <v>501</v>
      </c>
      <c r="B17" s="700" t="s">
        <v>487</v>
      </c>
      <c r="C17" s="702">
        <v>1</v>
      </c>
      <c r="D17" s="702">
        <v>1</v>
      </c>
      <c r="E17" s="838"/>
      <c r="F17" s="695"/>
      <c r="G17" s="695"/>
      <c r="H17" s="695"/>
    </row>
    <row r="18" spans="1:8" ht="16.5" x14ac:dyDescent="0.25">
      <c r="A18" s="699" t="s">
        <v>502</v>
      </c>
      <c r="B18" s="700" t="s">
        <v>487</v>
      </c>
      <c r="C18" s="702">
        <v>6</v>
      </c>
      <c r="D18" s="702">
        <v>6</v>
      </c>
      <c r="E18" s="838"/>
      <c r="F18" s="695"/>
      <c r="G18" s="695"/>
      <c r="H18" s="695"/>
    </row>
    <row r="19" spans="1:8" ht="16.5" x14ac:dyDescent="0.25">
      <c r="A19" s="699" t="s">
        <v>503</v>
      </c>
      <c r="B19" s="700" t="s">
        <v>487</v>
      </c>
      <c r="C19" s="702">
        <v>1</v>
      </c>
      <c r="D19" s="702">
        <v>1</v>
      </c>
      <c r="E19" s="838"/>
      <c r="F19" s="695"/>
      <c r="G19" s="695"/>
      <c r="H19" s="695"/>
    </row>
    <row r="20" spans="1:8" ht="16.5" hidden="1" customHeight="1" x14ac:dyDescent="0.25">
      <c r="A20" s="699" t="s">
        <v>504</v>
      </c>
      <c r="B20" s="700" t="s">
        <v>487</v>
      </c>
      <c r="C20" s="702">
        <v>1</v>
      </c>
      <c r="D20" s="702">
        <v>1</v>
      </c>
      <c r="E20" s="838"/>
    </row>
    <row r="21" spans="1:8" ht="16.5" hidden="1" x14ac:dyDescent="0.25">
      <c r="A21" s="699" t="s">
        <v>505</v>
      </c>
      <c r="B21" s="700" t="s">
        <v>487</v>
      </c>
      <c r="C21" s="700">
        <v>0</v>
      </c>
      <c r="D21" s="700">
        <v>0</v>
      </c>
      <c r="E21" s="838"/>
    </row>
    <row r="22" spans="1:8" ht="16.5" x14ac:dyDescent="0.25">
      <c r="A22" s="699" t="s">
        <v>506</v>
      </c>
      <c r="B22" s="700" t="s">
        <v>26</v>
      </c>
      <c r="C22" s="704">
        <v>23002</v>
      </c>
      <c r="D22" s="704">
        <v>23519</v>
      </c>
      <c r="E22" s="753">
        <v>4856</v>
      </c>
      <c r="F22" s="695" t="s">
        <v>495</v>
      </c>
    </row>
    <row r="23" spans="1:8" ht="19.5" customHeight="1" x14ac:dyDescent="0.25">
      <c r="A23" s="696" t="s">
        <v>507</v>
      </c>
      <c r="B23" s="697" t="s">
        <v>487</v>
      </c>
      <c r="C23" s="697">
        <v>6</v>
      </c>
      <c r="D23" s="697">
        <v>6</v>
      </c>
      <c r="E23" s="838"/>
      <c r="F23" s="695"/>
      <c r="G23" s="695"/>
      <c r="H23" s="695"/>
    </row>
    <row r="24" spans="1:8" ht="16.5" x14ac:dyDescent="0.25">
      <c r="A24" s="699" t="s">
        <v>506</v>
      </c>
      <c r="B24" s="700" t="s">
        <v>26</v>
      </c>
      <c r="C24" s="704">
        <v>8997</v>
      </c>
      <c r="D24" s="704">
        <v>8972</v>
      </c>
      <c r="E24" s="838"/>
      <c r="F24" s="695" t="s">
        <v>495</v>
      </c>
    </row>
    <row r="25" spans="1:8" ht="19.5" customHeight="1" x14ac:dyDescent="0.25">
      <c r="A25" s="705" t="s">
        <v>508</v>
      </c>
      <c r="B25" s="706" t="s">
        <v>487</v>
      </c>
      <c r="C25" s="706">
        <v>1</v>
      </c>
      <c r="D25" s="706">
        <v>1</v>
      </c>
      <c r="E25" s="838"/>
      <c r="F25" s="695"/>
      <c r="G25" s="695"/>
      <c r="H25" s="695"/>
    </row>
    <row r="26" spans="1:8" ht="16.5" x14ac:dyDescent="0.25">
      <c r="A26" s="707" t="s">
        <v>509</v>
      </c>
      <c r="B26" s="708" t="s">
        <v>487</v>
      </c>
      <c r="C26" s="709" t="s">
        <v>510</v>
      </c>
      <c r="D26" s="709" t="s">
        <v>510</v>
      </c>
      <c r="E26" s="838"/>
      <c r="F26" s="695"/>
    </row>
    <row r="27" spans="1:8" ht="19.5" customHeight="1" x14ac:dyDescent="0.25">
      <c r="A27" s="705" t="s">
        <v>511</v>
      </c>
      <c r="B27" s="706" t="s">
        <v>487</v>
      </c>
      <c r="C27" s="706">
        <v>1</v>
      </c>
      <c r="D27" s="706">
        <v>1</v>
      </c>
      <c r="E27" s="838"/>
      <c r="F27" s="695"/>
      <c r="G27" s="695"/>
      <c r="H27" s="695"/>
    </row>
    <row r="28" spans="1:8" ht="18" customHeight="1" x14ac:dyDescent="0.25">
      <c r="A28" s="707" t="s">
        <v>512</v>
      </c>
      <c r="B28" s="710" t="s">
        <v>487</v>
      </c>
      <c r="C28" s="710">
        <v>1</v>
      </c>
      <c r="D28" s="710">
        <v>1</v>
      </c>
      <c r="E28" s="711"/>
      <c r="F28" s="695"/>
      <c r="G28" s="695"/>
      <c r="H28" s="695"/>
    </row>
    <row r="29" spans="1:8" ht="18" customHeight="1" x14ac:dyDescent="0.25">
      <c r="A29" s="707" t="s">
        <v>513</v>
      </c>
      <c r="B29" s="710" t="s">
        <v>26</v>
      </c>
      <c r="C29" s="710">
        <v>50</v>
      </c>
      <c r="D29" s="710">
        <v>48</v>
      </c>
      <c r="E29" s="711"/>
      <c r="F29" s="695" t="s">
        <v>495</v>
      </c>
      <c r="G29" s="695"/>
      <c r="H29" s="695"/>
    </row>
    <row r="30" spans="1:8" s="718" customFormat="1" ht="19.5" customHeight="1" x14ac:dyDescent="0.25">
      <c r="A30" s="712" t="s">
        <v>514</v>
      </c>
      <c r="B30" s="713" t="s">
        <v>487</v>
      </c>
      <c r="C30" s="714">
        <v>5</v>
      </c>
      <c r="D30" s="715">
        <f>D31+D32+D33+D34+D35</f>
        <v>5</v>
      </c>
      <c r="E30" s="722">
        <v>1</v>
      </c>
      <c r="F30" s="695"/>
      <c r="G30" s="717"/>
      <c r="H30" s="717"/>
    </row>
    <row r="31" spans="1:8" s="718" customFormat="1" ht="18" customHeight="1" x14ac:dyDescent="0.25">
      <c r="A31" s="707" t="s">
        <v>515</v>
      </c>
      <c r="B31" s="708" t="s">
        <v>487</v>
      </c>
      <c r="C31" s="708">
        <v>1</v>
      </c>
      <c r="D31" s="708">
        <v>1</v>
      </c>
      <c r="E31" s="711"/>
      <c r="F31" s="695"/>
      <c r="G31" s="717"/>
      <c r="H31" s="717"/>
    </row>
    <row r="32" spans="1:8" s="718" customFormat="1" ht="18" customHeight="1" x14ac:dyDescent="0.25">
      <c r="A32" s="707" t="s">
        <v>516</v>
      </c>
      <c r="B32" s="708" t="s">
        <v>487</v>
      </c>
      <c r="C32" s="709">
        <v>1</v>
      </c>
      <c r="D32" s="709">
        <v>1</v>
      </c>
      <c r="E32" s="711"/>
      <c r="F32" s="695"/>
      <c r="G32" s="717"/>
      <c r="H32" s="717"/>
    </row>
    <row r="33" spans="1:8" s="718" customFormat="1" ht="18" customHeight="1" x14ac:dyDescent="0.25">
      <c r="A33" s="707" t="s">
        <v>517</v>
      </c>
      <c r="B33" s="708" t="s">
        <v>487</v>
      </c>
      <c r="C33" s="709">
        <v>1</v>
      </c>
      <c r="D33" s="709">
        <v>1</v>
      </c>
      <c r="E33" s="711"/>
      <c r="F33" s="695"/>
      <c r="G33" s="717"/>
      <c r="H33" s="717"/>
    </row>
    <row r="34" spans="1:8" s="718" customFormat="1" ht="18" customHeight="1" x14ac:dyDescent="0.25">
      <c r="A34" s="707" t="s">
        <v>518</v>
      </c>
      <c r="B34" s="708" t="s">
        <v>487</v>
      </c>
      <c r="C34" s="708">
        <v>1</v>
      </c>
      <c r="D34" s="708">
        <v>1</v>
      </c>
      <c r="E34" s="711"/>
      <c r="F34" s="695"/>
      <c r="G34" s="717"/>
      <c r="H34" s="717"/>
    </row>
    <row r="35" spans="1:8" s="718" customFormat="1" ht="18" customHeight="1" x14ac:dyDescent="0.25">
      <c r="A35" s="719" t="s">
        <v>519</v>
      </c>
      <c r="B35" s="720" t="s">
        <v>487</v>
      </c>
      <c r="C35" s="720">
        <v>1</v>
      </c>
      <c r="D35" s="720">
        <v>1</v>
      </c>
      <c r="E35" s="711"/>
      <c r="F35" s="695"/>
      <c r="G35" s="717"/>
      <c r="H35" s="717"/>
    </row>
    <row r="36" spans="1:8" s="718" customFormat="1" ht="19.5" customHeight="1" x14ac:dyDescent="0.25">
      <c r="A36" s="721" t="s">
        <v>520</v>
      </c>
      <c r="B36" s="716" t="s">
        <v>487</v>
      </c>
      <c r="C36" s="716">
        <v>4</v>
      </c>
      <c r="D36" s="716">
        <v>4</v>
      </c>
      <c r="E36" s="722"/>
      <c r="F36" s="695"/>
      <c r="G36" s="717"/>
      <c r="H36" s="717"/>
    </row>
    <row r="37" spans="1:8" s="718" customFormat="1" ht="18" customHeight="1" x14ac:dyDescent="0.25">
      <c r="A37" s="719" t="s">
        <v>521</v>
      </c>
      <c r="B37" s="720" t="s">
        <v>487</v>
      </c>
      <c r="C37" s="723">
        <v>1</v>
      </c>
      <c r="D37" s="723">
        <v>1</v>
      </c>
      <c r="E37" s="711"/>
      <c r="F37" s="695"/>
      <c r="G37" s="717"/>
      <c r="H37" s="717"/>
    </row>
    <row r="38" spans="1:8" s="718" customFormat="1" ht="18" customHeight="1" x14ac:dyDescent="0.25">
      <c r="A38" s="724" t="s">
        <v>522</v>
      </c>
      <c r="B38" s="725" t="s">
        <v>487</v>
      </c>
      <c r="C38" s="726">
        <v>1</v>
      </c>
      <c r="D38" s="726">
        <v>1</v>
      </c>
      <c r="E38" s="711"/>
      <c r="F38" s="695"/>
      <c r="G38" s="717"/>
      <c r="H38" s="717"/>
    </row>
    <row r="39" spans="1:8" s="718" customFormat="1" ht="18" customHeight="1" x14ac:dyDescent="0.25">
      <c r="A39" s="719" t="s">
        <v>523</v>
      </c>
      <c r="B39" s="720" t="s">
        <v>487</v>
      </c>
      <c r="C39" s="727">
        <v>1</v>
      </c>
      <c r="D39" s="727">
        <v>1</v>
      </c>
      <c r="E39" s="711"/>
      <c r="F39" s="728" t="s">
        <v>524</v>
      </c>
      <c r="G39" s="717"/>
      <c r="H39" s="717"/>
    </row>
    <row r="40" spans="1:8" s="718" customFormat="1" ht="36" x14ac:dyDescent="0.25">
      <c r="A40" s="729" t="s">
        <v>525</v>
      </c>
      <c r="B40" s="725"/>
      <c r="C40" s="726">
        <v>1</v>
      </c>
      <c r="D40" s="726">
        <v>1</v>
      </c>
      <c r="E40" s="711"/>
      <c r="F40" s="695" t="s">
        <v>526</v>
      </c>
      <c r="G40" s="717"/>
      <c r="H40" s="717"/>
    </row>
    <row r="41" spans="1:8" s="718" customFormat="1" ht="19.5" customHeight="1" x14ac:dyDescent="0.25">
      <c r="A41" s="696" t="s">
        <v>527</v>
      </c>
      <c r="B41" s="697" t="s">
        <v>487</v>
      </c>
      <c r="C41" s="697">
        <f>C42+C43</f>
        <v>2</v>
      </c>
      <c r="D41" s="697">
        <f>D42+D43</f>
        <v>2</v>
      </c>
      <c r="E41" s="711"/>
      <c r="F41" s="695"/>
      <c r="G41" s="717"/>
      <c r="H41" s="717"/>
    </row>
    <row r="42" spans="1:8" ht="18" customHeight="1" x14ac:dyDescent="0.25">
      <c r="A42" s="699" t="s">
        <v>528</v>
      </c>
      <c r="B42" s="700" t="s">
        <v>487</v>
      </c>
      <c r="C42" s="700">
        <v>1</v>
      </c>
      <c r="D42" s="700">
        <v>1</v>
      </c>
      <c r="E42" s="711"/>
      <c r="F42" s="695"/>
      <c r="G42" s="695"/>
      <c r="H42" s="695"/>
    </row>
    <row r="43" spans="1:8" ht="21" customHeight="1" thickBot="1" x14ac:dyDescent="0.3">
      <c r="A43" s="730" t="s">
        <v>529</v>
      </c>
      <c r="B43" s="700" t="s">
        <v>487</v>
      </c>
      <c r="C43" s="704">
        <v>1</v>
      </c>
      <c r="D43" s="704">
        <v>1</v>
      </c>
      <c r="E43" s="743"/>
      <c r="F43" s="695"/>
      <c r="G43" s="695"/>
      <c r="H43" s="695"/>
    </row>
    <row r="44" spans="1:8" ht="20.100000000000001" customHeight="1" thickBot="1" x14ac:dyDescent="0.25">
      <c r="A44" s="1172" t="s">
        <v>51</v>
      </c>
      <c r="B44" s="1173"/>
      <c r="C44" s="1173"/>
      <c r="D44" s="1173"/>
      <c r="E44" s="1174"/>
    </row>
    <row r="45" spans="1:8" ht="16.5" customHeight="1" x14ac:dyDescent="0.25">
      <c r="A45" s="731" t="s">
        <v>530</v>
      </c>
      <c r="B45" s="732" t="s">
        <v>487</v>
      </c>
      <c r="C45" s="733">
        <f>C46+C49+C53+C57</f>
        <v>13</v>
      </c>
      <c r="D45" s="733">
        <f>D46+D49+D53+D57</f>
        <v>11</v>
      </c>
      <c r="E45" s="692">
        <f>E46+E49+E53+E57</f>
        <v>2</v>
      </c>
    </row>
    <row r="46" spans="1:8" ht="16.5" x14ac:dyDescent="0.25">
      <c r="A46" s="705" t="s">
        <v>531</v>
      </c>
      <c r="B46" s="734" t="s">
        <v>487</v>
      </c>
      <c r="C46" s="706">
        <f>C47+C48</f>
        <v>2</v>
      </c>
      <c r="D46" s="706">
        <f>D47+D48</f>
        <v>1</v>
      </c>
      <c r="E46" s="722">
        <v>2</v>
      </c>
    </row>
    <row r="47" spans="1:8" ht="16.5" x14ac:dyDescent="0.25">
      <c r="A47" s="735" t="s">
        <v>532</v>
      </c>
      <c r="B47" s="736" t="s">
        <v>487</v>
      </c>
      <c r="C47" s="708">
        <v>1</v>
      </c>
      <c r="D47" s="708">
        <v>1</v>
      </c>
      <c r="E47" s="720"/>
    </row>
    <row r="48" spans="1:8" ht="19.5" x14ac:dyDescent="0.25">
      <c r="A48" s="735" t="s">
        <v>533</v>
      </c>
      <c r="B48" s="736" t="s">
        <v>487</v>
      </c>
      <c r="C48" s="737" t="s">
        <v>510</v>
      </c>
      <c r="D48" s="737" t="s">
        <v>534</v>
      </c>
      <c r="E48" s="738"/>
    </row>
    <row r="49" spans="1:6" ht="16.5" x14ac:dyDescent="0.25">
      <c r="A49" s="705" t="s">
        <v>535</v>
      </c>
      <c r="B49" s="734" t="s">
        <v>487</v>
      </c>
      <c r="C49" s="706">
        <f>C50+C51+C52</f>
        <v>3</v>
      </c>
      <c r="D49" s="706">
        <f>D50+D51+D52</f>
        <v>2</v>
      </c>
      <c r="E49" s="739"/>
    </row>
    <row r="50" spans="1:6" ht="19.5" x14ac:dyDescent="0.25">
      <c r="A50" s="735" t="s">
        <v>536</v>
      </c>
      <c r="B50" s="736" t="s">
        <v>487</v>
      </c>
      <c r="C50" s="708">
        <v>1</v>
      </c>
      <c r="D50" s="708">
        <v>0</v>
      </c>
      <c r="E50" s="720"/>
    </row>
    <row r="51" spans="1:6" ht="16.5" x14ac:dyDescent="0.25">
      <c r="A51" s="735" t="s">
        <v>537</v>
      </c>
      <c r="B51" s="736" t="s">
        <v>487</v>
      </c>
      <c r="C51" s="708">
        <v>1</v>
      </c>
      <c r="D51" s="708">
        <v>1</v>
      </c>
      <c r="E51" s="711"/>
    </row>
    <row r="52" spans="1:6" ht="33" x14ac:dyDescent="0.2">
      <c r="A52" s="740" t="s">
        <v>538</v>
      </c>
      <c r="B52" s="736" t="s">
        <v>487</v>
      </c>
      <c r="C52" s="736">
        <v>1</v>
      </c>
      <c r="D52" s="736" t="s">
        <v>539</v>
      </c>
      <c r="E52" s="741"/>
    </row>
    <row r="53" spans="1:6" ht="16.5" x14ac:dyDescent="0.25">
      <c r="A53" s="705" t="s">
        <v>540</v>
      </c>
      <c r="B53" s="734" t="s">
        <v>487</v>
      </c>
      <c r="C53" s="706">
        <f>C54+C55+C56</f>
        <v>3</v>
      </c>
      <c r="D53" s="706">
        <f>D54+D55+D56</f>
        <v>3</v>
      </c>
      <c r="E53" s="722"/>
    </row>
    <row r="54" spans="1:6" ht="16.5" x14ac:dyDescent="0.25">
      <c r="A54" s="735" t="s">
        <v>541</v>
      </c>
      <c r="B54" s="736" t="s">
        <v>487</v>
      </c>
      <c r="C54" s="708">
        <v>1</v>
      </c>
      <c r="D54" s="708">
        <v>1</v>
      </c>
      <c r="E54" s="711"/>
    </row>
    <row r="55" spans="1:6" ht="16.5" x14ac:dyDescent="0.25">
      <c r="A55" s="735" t="s">
        <v>542</v>
      </c>
      <c r="B55" s="736" t="s">
        <v>487</v>
      </c>
      <c r="C55" s="708">
        <v>1</v>
      </c>
      <c r="D55" s="708">
        <v>1</v>
      </c>
      <c r="E55" s="711"/>
    </row>
    <row r="56" spans="1:6" ht="16.5" x14ac:dyDescent="0.25">
      <c r="A56" s="735" t="s">
        <v>543</v>
      </c>
      <c r="B56" s="736" t="s">
        <v>487</v>
      </c>
      <c r="C56" s="708">
        <v>1</v>
      </c>
      <c r="D56" s="708">
        <v>1</v>
      </c>
      <c r="E56" s="711"/>
    </row>
    <row r="57" spans="1:6" ht="16.5" x14ac:dyDescent="0.25">
      <c r="A57" s="705" t="s">
        <v>544</v>
      </c>
      <c r="B57" s="734" t="s">
        <v>487</v>
      </c>
      <c r="C57" s="706">
        <f>C58+C59+C60+C61+C62</f>
        <v>5</v>
      </c>
      <c r="D57" s="706">
        <f>D58+D59+D60+D61+D62</f>
        <v>5</v>
      </c>
      <c r="E57" s="722"/>
    </row>
    <row r="58" spans="1:6" ht="16.5" x14ac:dyDescent="0.25">
      <c r="A58" s="735" t="s">
        <v>545</v>
      </c>
      <c r="B58" s="736" t="s">
        <v>487</v>
      </c>
      <c r="C58" s="708">
        <v>1</v>
      </c>
      <c r="D58" s="708">
        <v>1</v>
      </c>
      <c r="E58" s="711"/>
    </row>
    <row r="59" spans="1:6" ht="16.5" x14ac:dyDescent="0.25">
      <c r="A59" s="735" t="s">
        <v>546</v>
      </c>
      <c r="B59" s="736" t="s">
        <v>487</v>
      </c>
      <c r="C59" s="708">
        <v>1</v>
      </c>
      <c r="D59" s="708">
        <v>1</v>
      </c>
      <c r="E59" s="711"/>
    </row>
    <row r="60" spans="1:6" ht="16.5" x14ac:dyDescent="0.25">
      <c r="A60" s="735" t="s">
        <v>547</v>
      </c>
      <c r="B60" s="736" t="s">
        <v>487</v>
      </c>
      <c r="C60" s="708">
        <v>1</v>
      </c>
      <c r="D60" s="708">
        <v>1</v>
      </c>
      <c r="E60" s="711"/>
    </row>
    <row r="61" spans="1:6" ht="16.5" x14ac:dyDescent="0.25">
      <c r="A61" s="735" t="s">
        <v>548</v>
      </c>
      <c r="B61" s="736" t="s">
        <v>487</v>
      </c>
      <c r="C61" s="708">
        <v>1</v>
      </c>
      <c r="D61" s="708">
        <v>1</v>
      </c>
      <c r="E61" s="711"/>
    </row>
    <row r="62" spans="1:6" ht="17.25" thickBot="1" x14ac:dyDescent="0.3">
      <c r="A62" s="735" t="s">
        <v>549</v>
      </c>
      <c r="B62" s="736" t="s">
        <v>487</v>
      </c>
      <c r="C62" s="742">
        <v>1</v>
      </c>
      <c r="D62" s="742">
        <v>1</v>
      </c>
      <c r="E62" s="743"/>
    </row>
    <row r="63" spans="1:6" ht="20.100000000000001" customHeight="1" thickBot="1" x14ac:dyDescent="0.25">
      <c r="A63" s="1172" t="s">
        <v>550</v>
      </c>
      <c r="B63" s="1173"/>
      <c r="C63" s="1173"/>
      <c r="D63" s="1173"/>
      <c r="E63" s="1174"/>
    </row>
    <row r="64" spans="1:6" s="718" customFormat="1" ht="17.25" customHeight="1" x14ac:dyDescent="0.25">
      <c r="A64" s="744" t="s">
        <v>551</v>
      </c>
      <c r="B64" s="745" t="s">
        <v>487</v>
      </c>
      <c r="C64" s="746">
        <f>SUM(C65,C67,C73,C75,C79,C84)+C88</f>
        <v>17</v>
      </c>
      <c r="D64" s="746">
        <f>SUM(D65,D67,D73,D75,D79,D84)+D88</f>
        <v>16</v>
      </c>
      <c r="E64" s="747">
        <v>60</v>
      </c>
      <c r="F64" s="669"/>
    </row>
    <row r="65" spans="1:14" s="750" customFormat="1" ht="16.5" x14ac:dyDescent="0.25">
      <c r="A65" s="696" t="s">
        <v>552</v>
      </c>
      <c r="B65" s="748" t="s">
        <v>487</v>
      </c>
      <c r="C65" s="697">
        <v>6</v>
      </c>
      <c r="D65" s="697">
        <v>6</v>
      </c>
      <c r="E65" s="698">
        <v>4</v>
      </c>
      <c r="F65" s="749"/>
    </row>
    <row r="66" spans="1:14" s="718" customFormat="1" ht="16.5" x14ac:dyDescent="0.25">
      <c r="A66" s="751" t="s">
        <v>553</v>
      </c>
      <c r="B66" s="752" t="s">
        <v>26</v>
      </c>
      <c r="C66" s="753">
        <v>2348</v>
      </c>
      <c r="D66" s="753">
        <v>2355</v>
      </c>
      <c r="E66" s="747">
        <v>980</v>
      </c>
      <c r="F66" s="695" t="s">
        <v>495</v>
      </c>
    </row>
    <row r="67" spans="1:14" s="750" customFormat="1" ht="23.25" customHeight="1" x14ac:dyDescent="0.3">
      <c r="A67" s="754" t="s">
        <v>554</v>
      </c>
      <c r="B67" s="755" t="s">
        <v>487</v>
      </c>
      <c r="C67" s="756">
        <v>5</v>
      </c>
      <c r="D67" s="756">
        <v>4</v>
      </c>
      <c r="E67" s="698">
        <v>1</v>
      </c>
      <c r="F67" s="749"/>
    </row>
    <row r="68" spans="1:14" s="718" customFormat="1" ht="19.5" customHeight="1" x14ac:dyDescent="0.25">
      <c r="A68" s="730" t="s">
        <v>555</v>
      </c>
      <c r="B68" s="757" t="s">
        <v>487</v>
      </c>
      <c r="C68" s="700">
        <v>4</v>
      </c>
      <c r="D68" s="700">
        <v>3</v>
      </c>
      <c r="E68" s="747"/>
      <c r="F68" s="669"/>
    </row>
    <row r="69" spans="1:14" s="718" customFormat="1" ht="18.75" customHeight="1" x14ac:dyDescent="0.25">
      <c r="A69" s="751" t="s">
        <v>556</v>
      </c>
      <c r="B69" s="758" t="s">
        <v>487</v>
      </c>
      <c r="C69" s="753">
        <v>1427</v>
      </c>
      <c r="D69" s="753">
        <v>1427</v>
      </c>
      <c r="E69" s="747"/>
      <c r="F69" s="695" t="s">
        <v>495</v>
      </c>
      <c r="G69" s="717"/>
      <c r="H69" s="717"/>
      <c r="I69" s="717"/>
      <c r="J69" s="717"/>
    </row>
    <row r="70" spans="1:14" s="718" customFormat="1" ht="18.75" customHeight="1" x14ac:dyDescent="0.25">
      <c r="A70" s="751" t="s">
        <v>557</v>
      </c>
      <c r="B70" s="758" t="s">
        <v>26</v>
      </c>
      <c r="C70" s="759">
        <v>207757</v>
      </c>
      <c r="D70" s="760">
        <v>220930</v>
      </c>
      <c r="E70" s="747"/>
      <c r="F70" s="695" t="s">
        <v>495</v>
      </c>
      <c r="G70" s="717"/>
      <c r="H70" s="717"/>
      <c r="I70" s="717"/>
      <c r="J70" s="717"/>
    </row>
    <row r="71" spans="1:14" s="718" customFormat="1" ht="18.75" customHeight="1" thickBot="1" x14ac:dyDescent="0.3">
      <c r="A71" s="761" t="s">
        <v>558</v>
      </c>
      <c r="B71" s="762" t="s">
        <v>26</v>
      </c>
      <c r="C71" s="743" t="s">
        <v>559</v>
      </c>
      <c r="D71" s="743" t="s">
        <v>560</v>
      </c>
      <c r="E71" s="832"/>
      <c r="F71" s="718" t="s">
        <v>561</v>
      </c>
      <c r="G71" s="717"/>
      <c r="H71" s="763"/>
      <c r="I71" s="763"/>
      <c r="J71" s="717"/>
    </row>
    <row r="72" spans="1:14" s="718" customFormat="1" ht="30.75" customHeight="1" x14ac:dyDescent="0.25">
      <c r="A72" s="764" t="s">
        <v>562</v>
      </c>
      <c r="B72" s="765" t="s">
        <v>487</v>
      </c>
      <c r="C72" s="766">
        <v>1</v>
      </c>
      <c r="D72" s="766">
        <v>1</v>
      </c>
      <c r="E72" s="747"/>
      <c r="F72" s="669"/>
      <c r="G72" s="717"/>
      <c r="H72" s="717"/>
      <c r="I72" s="717"/>
      <c r="J72" s="717"/>
    </row>
    <row r="73" spans="1:14" s="750" customFormat="1" ht="18.75" customHeight="1" x14ac:dyDescent="0.25">
      <c r="A73" s="705" t="s">
        <v>563</v>
      </c>
      <c r="B73" s="767" t="s">
        <v>487</v>
      </c>
      <c r="C73" s="706">
        <v>1</v>
      </c>
      <c r="D73" s="706">
        <v>1</v>
      </c>
      <c r="E73" s="698"/>
      <c r="F73" s="749"/>
      <c r="G73" s="768"/>
      <c r="H73" s="768"/>
      <c r="I73" s="768"/>
      <c r="J73" s="768"/>
    </row>
    <row r="74" spans="1:14" s="718" customFormat="1" ht="16.5" x14ac:dyDescent="0.25">
      <c r="A74" s="735" t="s">
        <v>564</v>
      </c>
      <c r="B74" s="769" t="s">
        <v>487</v>
      </c>
      <c r="C74" s="708">
        <v>1</v>
      </c>
      <c r="D74" s="708">
        <v>1</v>
      </c>
      <c r="E74" s="747"/>
      <c r="F74" s="669"/>
    </row>
    <row r="75" spans="1:14" s="750" customFormat="1" ht="16.5" customHeight="1" x14ac:dyDescent="0.25">
      <c r="A75" s="696" t="s">
        <v>565</v>
      </c>
      <c r="B75" s="770" t="s">
        <v>487</v>
      </c>
      <c r="C75" s="697">
        <v>1</v>
      </c>
      <c r="D75" s="697">
        <v>1</v>
      </c>
      <c r="E75" s="698"/>
      <c r="F75" s="749"/>
    </row>
    <row r="76" spans="1:14" s="718" customFormat="1" ht="16.5" x14ac:dyDescent="0.25">
      <c r="A76" s="730" t="s">
        <v>566</v>
      </c>
      <c r="B76" s="757" t="s">
        <v>487</v>
      </c>
      <c r="C76" s="700">
        <v>1</v>
      </c>
      <c r="D76" s="700">
        <v>1</v>
      </c>
      <c r="E76" s="747"/>
      <c r="F76" s="669"/>
    </row>
    <row r="77" spans="1:14" s="718" customFormat="1" ht="16.5" x14ac:dyDescent="0.25">
      <c r="A77" s="730" t="s">
        <v>567</v>
      </c>
      <c r="B77" s="757" t="s">
        <v>487</v>
      </c>
      <c r="C77" s="700">
        <v>9</v>
      </c>
      <c r="D77" s="700">
        <v>9</v>
      </c>
      <c r="E77" s="747">
        <v>26</v>
      </c>
      <c r="F77" s="669"/>
      <c r="G77" s="717"/>
    </row>
    <row r="78" spans="1:14" s="718" customFormat="1" ht="16.5" x14ac:dyDescent="0.25">
      <c r="A78" s="730" t="s">
        <v>568</v>
      </c>
      <c r="B78" s="757" t="s">
        <v>26</v>
      </c>
      <c r="C78" s="771">
        <v>243519</v>
      </c>
      <c r="D78" s="771">
        <v>270550</v>
      </c>
      <c r="E78" s="747"/>
      <c r="F78" s="695" t="s">
        <v>495</v>
      </c>
      <c r="N78" s="772"/>
    </row>
    <row r="79" spans="1:14" s="750" customFormat="1" ht="16.5" x14ac:dyDescent="0.25">
      <c r="A79" s="773" t="s">
        <v>569</v>
      </c>
      <c r="B79" s="770" t="s">
        <v>487</v>
      </c>
      <c r="C79" s="701">
        <v>2</v>
      </c>
      <c r="D79" s="701">
        <v>2</v>
      </c>
      <c r="E79" s="698">
        <v>1</v>
      </c>
      <c r="F79" s="695"/>
    </row>
    <row r="80" spans="1:14" s="718" customFormat="1" ht="16.5" x14ac:dyDescent="0.25">
      <c r="A80" s="774" t="s">
        <v>570</v>
      </c>
      <c r="B80" s="757" t="s">
        <v>487</v>
      </c>
      <c r="C80" s="771">
        <v>1</v>
      </c>
      <c r="D80" s="771">
        <v>1</v>
      </c>
      <c r="E80" s="747"/>
    </row>
    <row r="81" spans="1:8" s="718" customFormat="1" ht="16.5" x14ac:dyDescent="0.25">
      <c r="A81" s="774" t="s">
        <v>571</v>
      </c>
      <c r="B81" s="757" t="s">
        <v>487</v>
      </c>
      <c r="C81" s="771">
        <v>3008</v>
      </c>
      <c r="D81" s="771">
        <v>2742</v>
      </c>
      <c r="E81" s="747"/>
      <c r="F81" s="695" t="s">
        <v>495</v>
      </c>
    </row>
    <row r="82" spans="1:8" s="718" customFormat="1" ht="16.5" x14ac:dyDescent="0.25">
      <c r="A82" s="774" t="s">
        <v>572</v>
      </c>
      <c r="B82" s="757" t="s">
        <v>26</v>
      </c>
      <c r="C82" s="771">
        <v>74056</v>
      </c>
      <c r="D82" s="771">
        <v>56061</v>
      </c>
      <c r="E82" s="747"/>
      <c r="F82" s="695" t="s">
        <v>495</v>
      </c>
    </row>
    <row r="83" spans="1:8" s="718" customFormat="1" ht="36.75" customHeight="1" x14ac:dyDescent="0.25">
      <c r="A83" s="775" t="s">
        <v>573</v>
      </c>
      <c r="B83" s="765" t="s">
        <v>487</v>
      </c>
      <c r="C83" s="776">
        <v>1</v>
      </c>
      <c r="D83" s="776">
        <v>1</v>
      </c>
      <c r="E83" s="747"/>
    </row>
    <row r="84" spans="1:8" s="750" customFormat="1" ht="16.5" x14ac:dyDescent="0.25">
      <c r="A84" s="773" t="s">
        <v>574</v>
      </c>
      <c r="B84" s="770" t="s">
        <v>487</v>
      </c>
      <c r="C84" s="701">
        <v>1</v>
      </c>
      <c r="D84" s="701">
        <v>1</v>
      </c>
      <c r="E84" s="698">
        <v>1</v>
      </c>
    </row>
    <row r="85" spans="1:8" ht="16.5" x14ac:dyDescent="0.25">
      <c r="A85" s="777" t="s">
        <v>575</v>
      </c>
      <c r="B85" s="757" t="s">
        <v>487</v>
      </c>
      <c r="C85" s="778" t="s">
        <v>576</v>
      </c>
      <c r="D85" s="778" t="s">
        <v>576</v>
      </c>
      <c r="E85" s="747"/>
    </row>
    <row r="86" spans="1:8" s="718" customFormat="1" ht="16.5" x14ac:dyDescent="0.25">
      <c r="A86" s="774" t="s">
        <v>577</v>
      </c>
      <c r="B86" s="757" t="s">
        <v>487</v>
      </c>
      <c r="C86" s="779">
        <v>75844</v>
      </c>
      <c r="D86" s="779">
        <v>76010</v>
      </c>
      <c r="E86" s="747"/>
      <c r="F86" s="695" t="s">
        <v>495</v>
      </c>
    </row>
    <row r="87" spans="1:8" s="718" customFormat="1" ht="16.5" x14ac:dyDescent="0.25">
      <c r="A87" s="774" t="s">
        <v>578</v>
      </c>
      <c r="B87" s="757" t="s">
        <v>26</v>
      </c>
      <c r="C87" s="779">
        <v>105789</v>
      </c>
      <c r="D87" s="779">
        <v>102636</v>
      </c>
      <c r="E87" s="747"/>
      <c r="F87" s="695" t="s">
        <v>495</v>
      </c>
    </row>
    <row r="88" spans="1:8" s="750" customFormat="1" ht="19.5" customHeight="1" x14ac:dyDescent="0.25">
      <c r="A88" s="773" t="s">
        <v>579</v>
      </c>
      <c r="B88" s="748" t="s">
        <v>487</v>
      </c>
      <c r="C88" s="697">
        <f>C89</f>
        <v>1</v>
      </c>
      <c r="D88" s="697">
        <f>D89</f>
        <v>1</v>
      </c>
      <c r="E88" s="698"/>
      <c r="F88" s="780"/>
      <c r="G88" s="768"/>
      <c r="H88" s="768"/>
    </row>
    <row r="89" spans="1:8" ht="25.5" customHeight="1" thickBot="1" x14ac:dyDescent="0.3">
      <c r="A89" s="730" t="s">
        <v>580</v>
      </c>
      <c r="B89" s="781" t="s">
        <v>487</v>
      </c>
      <c r="C89" s="782">
        <v>1</v>
      </c>
      <c r="D89" s="782">
        <v>1</v>
      </c>
      <c r="E89" s="747"/>
      <c r="F89" s="695"/>
      <c r="G89" s="695"/>
      <c r="H89" s="695"/>
    </row>
    <row r="90" spans="1:8" ht="20.100000000000001" customHeight="1" thickBot="1" x14ac:dyDescent="0.25">
      <c r="A90" s="1172" t="s">
        <v>581</v>
      </c>
      <c r="B90" s="1173"/>
      <c r="C90" s="1173"/>
      <c r="D90" s="1173"/>
      <c r="E90" s="1174"/>
    </row>
    <row r="91" spans="1:8" ht="16.5" customHeight="1" x14ac:dyDescent="0.25">
      <c r="A91" s="783" t="s">
        <v>582</v>
      </c>
      <c r="B91" s="784" t="s">
        <v>487</v>
      </c>
      <c r="C91" s="785">
        <v>16</v>
      </c>
      <c r="D91" s="786">
        <f>D92+D99+D101</f>
        <v>16</v>
      </c>
      <c r="E91" s="694">
        <f>E92+E99+E101</f>
        <v>3</v>
      </c>
    </row>
    <row r="92" spans="1:8" ht="16.5" x14ac:dyDescent="0.25">
      <c r="A92" s="773" t="s">
        <v>583</v>
      </c>
      <c r="B92" s="697" t="s">
        <v>487</v>
      </c>
      <c r="C92" s="697">
        <v>6</v>
      </c>
      <c r="D92" s="787">
        <f>SUM(D93:D97)</f>
        <v>6</v>
      </c>
      <c r="E92" s="722">
        <v>2</v>
      </c>
    </row>
    <row r="93" spans="1:8" ht="17.25" customHeight="1" x14ac:dyDescent="0.25">
      <c r="A93" s="774" t="s">
        <v>584</v>
      </c>
      <c r="B93" s="700" t="s">
        <v>487</v>
      </c>
      <c r="C93" s="700">
        <v>1</v>
      </c>
      <c r="D93" s="788">
        <v>1</v>
      </c>
      <c r="E93" s="720"/>
    </row>
    <row r="94" spans="1:8" ht="16.5" x14ac:dyDescent="0.25">
      <c r="A94" s="774" t="s">
        <v>585</v>
      </c>
      <c r="B94" s="700" t="s">
        <v>487</v>
      </c>
      <c r="C94" s="700">
        <v>1</v>
      </c>
      <c r="D94" s="788">
        <v>1</v>
      </c>
      <c r="E94" s="720"/>
    </row>
    <row r="95" spans="1:8" ht="15.75" customHeight="1" x14ac:dyDescent="0.25">
      <c r="A95" s="789" t="s">
        <v>586</v>
      </c>
      <c r="B95" s="700" t="s">
        <v>487</v>
      </c>
      <c r="C95" s="790">
        <v>2</v>
      </c>
      <c r="D95" s="791">
        <v>2</v>
      </c>
      <c r="E95" s="720"/>
    </row>
    <row r="96" spans="1:8" ht="18.75" customHeight="1" x14ac:dyDescent="0.25">
      <c r="A96" s="789" t="s">
        <v>587</v>
      </c>
      <c r="B96" s="700" t="s">
        <v>487</v>
      </c>
      <c r="C96" s="790">
        <v>1</v>
      </c>
      <c r="D96" s="791">
        <v>1</v>
      </c>
      <c r="E96" s="720"/>
    </row>
    <row r="97" spans="1:8" ht="15.75" customHeight="1" x14ac:dyDescent="0.25">
      <c r="A97" s="789" t="s">
        <v>588</v>
      </c>
      <c r="B97" s="700" t="s">
        <v>487</v>
      </c>
      <c r="C97" s="790">
        <v>1</v>
      </c>
      <c r="D97" s="791">
        <v>1</v>
      </c>
      <c r="E97" s="720"/>
    </row>
    <row r="98" spans="1:8" s="718" customFormat="1" ht="33" customHeight="1" x14ac:dyDescent="0.25">
      <c r="A98" s="792" t="s">
        <v>589</v>
      </c>
      <c r="B98" s="700" t="s">
        <v>26</v>
      </c>
      <c r="C98" s="793">
        <v>2600</v>
      </c>
      <c r="D98" s="794">
        <v>2606</v>
      </c>
      <c r="E98" s="833"/>
      <c r="F98" s="695" t="s">
        <v>495</v>
      </c>
    </row>
    <row r="99" spans="1:8" ht="16.5" x14ac:dyDescent="0.25">
      <c r="A99" s="795" t="s">
        <v>590</v>
      </c>
      <c r="B99" s="697" t="s">
        <v>487</v>
      </c>
      <c r="C99" s="796">
        <v>9</v>
      </c>
      <c r="D99" s="797">
        <v>9</v>
      </c>
      <c r="E99" s="722">
        <v>1</v>
      </c>
    </row>
    <row r="100" spans="1:8" ht="19.5" customHeight="1" x14ac:dyDescent="0.25">
      <c r="A100" s="699" t="s">
        <v>506</v>
      </c>
      <c r="B100" s="700" t="s">
        <v>26</v>
      </c>
      <c r="C100" s="798">
        <v>5663</v>
      </c>
      <c r="D100" s="799">
        <v>5730</v>
      </c>
      <c r="E100" s="800">
        <v>10657</v>
      </c>
      <c r="F100" s="695" t="s">
        <v>495</v>
      </c>
    </row>
    <row r="101" spans="1:8" ht="19.5" customHeight="1" x14ac:dyDescent="0.25">
      <c r="A101" s="696" t="s">
        <v>591</v>
      </c>
      <c r="B101" s="697" t="s">
        <v>487</v>
      </c>
      <c r="C101" s="697">
        <f>C102</f>
        <v>1</v>
      </c>
      <c r="D101" s="787">
        <f>D102</f>
        <v>1</v>
      </c>
      <c r="E101" s="722"/>
      <c r="F101" s="695"/>
      <c r="G101" s="695"/>
      <c r="H101" s="695"/>
    </row>
    <row r="102" spans="1:8" ht="25.5" customHeight="1" thickBot="1" x14ac:dyDescent="0.3">
      <c r="A102" s="730" t="s">
        <v>592</v>
      </c>
      <c r="B102" s="782" t="s">
        <v>487</v>
      </c>
      <c r="C102" s="801">
        <v>1</v>
      </c>
      <c r="D102" s="802">
        <v>1</v>
      </c>
      <c r="E102" s="743"/>
      <c r="F102" s="695"/>
      <c r="G102" s="695"/>
      <c r="H102" s="695"/>
    </row>
    <row r="103" spans="1:8" ht="20.100000000000001" customHeight="1" thickBot="1" x14ac:dyDescent="0.25">
      <c r="A103" s="1172" t="s">
        <v>593</v>
      </c>
      <c r="B103" s="1173"/>
      <c r="C103" s="1173"/>
      <c r="D103" s="1173"/>
      <c r="E103" s="1174"/>
    </row>
    <row r="104" spans="1:8" ht="19.5" customHeight="1" x14ac:dyDescent="0.25">
      <c r="A104" s="803" t="s">
        <v>594</v>
      </c>
      <c r="B104" s="804" t="s">
        <v>487</v>
      </c>
      <c r="C104" s="805">
        <v>3</v>
      </c>
      <c r="D104" s="805">
        <f>D105+D108+D111</f>
        <v>3</v>
      </c>
      <c r="E104" s="692"/>
    </row>
    <row r="105" spans="1:8" s="749" customFormat="1" ht="19.5" customHeight="1" x14ac:dyDescent="0.25">
      <c r="A105" s="773" t="s">
        <v>595</v>
      </c>
      <c r="B105" s="697" t="s">
        <v>487</v>
      </c>
      <c r="C105" s="697">
        <v>1</v>
      </c>
      <c r="D105" s="697">
        <v>1</v>
      </c>
      <c r="E105" s="722"/>
    </row>
    <row r="106" spans="1:8" ht="19.5" customHeight="1" x14ac:dyDescent="0.25">
      <c r="A106" s="774" t="s">
        <v>596</v>
      </c>
      <c r="B106" s="700" t="s">
        <v>487</v>
      </c>
      <c r="C106" s="700">
        <v>1</v>
      </c>
      <c r="D106" s="700">
        <v>1</v>
      </c>
      <c r="E106" s="711"/>
    </row>
    <row r="107" spans="1:8" s="718" customFormat="1" ht="19.5" customHeight="1" x14ac:dyDescent="0.25">
      <c r="A107" s="774" t="s">
        <v>597</v>
      </c>
      <c r="B107" s="700" t="s">
        <v>26</v>
      </c>
      <c r="C107" s="779">
        <v>1809</v>
      </c>
      <c r="D107" s="779">
        <v>1830</v>
      </c>
      <c r="E107" s="711"/>
      <c r="F107" s="695" t="s">
        <v>598</v>
      </c>
    </row>
    <row r="108" spans="1:8" s="749" customFormat="1" ht="36" customHeight="1" x14ac:dyDescent="0.25">
      <c r="A108" s="806" t="s">
        <v>599</v>
      </c>
      <c r="B108" s="697" t="s">
        <v>487</v>
      </c>
      <c r="C108" s="697">
        <v>1</v>
      </c>
      <c r="D108" s="697">
        <v>1</v>
      </c>
      <c r="E108" s="722"/>
      <c r="F108" s="695" t="s">
        <v>598</v>
      </c>
    </row>
    <row r="109" spans="1:8" ht="19.5" customHeight="1" x14ac:dyDescent="0.25">
      <c r="A109" s="774" t="s">
        <v>600</v>
      </c>
      <c r="B109" s="700" t="s">
        <v>487</v>
      </c>
      <c r="C109" s="700">
        <v>1</v>
      </c>
      <c r="D109" s="700">
        <v>1</v>
      </c>
      <c r="E109" s="711"/>
    </row>
    <row r="110" spans="1:8" s="718" customFormat="1" ht="19.5" customHeight="1" x14ac:dyDescent="0.25">
      <c r="A110" s="774" t="s">
        <v>597</v>
      </c>
      <c r="B110" s="700" t="s">
        <v>26</v>
      </c>
      <c r="C110" s="700">
        <v>468</v>
      </c>
      <c r="D110" s="700">
        <v>613</v>
      </c>
      <c r="E110" s="711"/>
    </row>
    <row r="111" spans="1:8" s="749" customFormat="1" ht="30.75" customHeight="1" x14ac:dyDescent="0.25">
      <c r="A111" s="806" t="s">
        <v>601</v>
      </c>
      <c r="B111" s="697" t="s">
        <v>487</v>
      </c>
      <c r="C111" s="697">
        <v>1</v>
      </c>
      <c r="D111" s="697">
        <v>1</v>
      </c>
      <c r="E111" s="722"/>
    </row>
    <row r="112" spans="1:8" ht="19.5" customHeight="1" x14ac:dyDescent="0.25">
      <c r="A112" s="774" t="s">
        <v>602</v>
      </c>
      <c r="B112" s="700" t="s">
        <v>487</v>
      </c>
      <c r="C112" s="700">
        <v>1</v>
      </c>
      <c r="D112" s="700">
        <v>1</v>
      </c>
      <c r="E112" s="711"/>
    </row>
    <row r="113" spans="1:6" s="718" customFormat="1" ht="19.5" customHeight="1" thickBot="1" x14ac:dyDescent="0.3">
      <c r="A113" s="774" t="s">
        <v>597</v>
      </c>
      <c r="B113" s="782" t="s">
        <v>26</v>
      </c>
      <c r="C113" s="807">
        <v>1202</v>
      </c>
      <c r="D113" s="807">
        <v>1191</v>
      </c>
      <c r="E113" s="743"/>
      <c r="F113" s="695" t="s">
        <v>598</v>
      </c>
    </row>
    <row r="114" spans="1:6" ht="20.100000000000001" customHeight="1" thickBot="1" x14ac:dyDescent="0.25">
      <c r="A114" s="1172" t="s">
        <v>38</v>
      </c>
      <c r="B114" s="1173"/>
      <c r="C114" s="1173"/>
      <c r="D114" s="1173"/>
      <c r="E114" s="1174"/>
    </row>
    <row r="115" spans="1:6" ht="20.100000000000001" customHeight="1" x14ac:dyDescent="0.25">
      <c r="A115" s="783" t="s">
        <v>603</v>
      </c>
      <c r="B115" s="808" t="s">
        <v>487</v>
      </c>
      <c r="C115" s="809">
        <f>C116+C118+C120+C121+C122+C123+C124+C125+C126</f>
        <v>9</v>
      </c>
      <c r="D115" s="809">
        <f>D116+D118+D120+D121+D122+D123+D124+D125+D126</f>
        <v>9</v>
      </c>
      <c r="E115" s="835">
        <f>E116+E118+E120+E121+E122+E123+E124+E125+E126</f>
        <v>1</v>
      </c>
    </row>
    <row r="116" spans="1:6" s="749" customFormat="1" ht="19.5" customHeight="1" x14ac:dyDescent="0.25">
      <c r="A116" s="773" t="s">
        <v>604</v>
      </c>
      <c r="B116" s="700" t="s">
        <v>487</v>
      </c>
      <c r="C116" s="700">
        <v>1</v>
      </c>
      <c r="D116" s="700">
        <v>1</v>
      </c>
      <c r="E116" s="711">
        <v>1</v>
      </c>
    </row>
    <row r="117" spans="1:6" ht="17.25" customHeight="1" x14ac:dyDescent="0.25">
      <c r="A117" s="774" t="s">
        <v>605</v>
      </c>
      <c r="B117" s="700" t="s">
        <v>26</v>
      </c>
      <c r="C117" s="700">
        <v>572</v>
      </c>
      <c r="D117" s="700">
        <v>808</v>
      </c>
      <c r="E117" s="711"/>
      <c r="F117" s="695" t="s">
        <v>495</v>
      </c>
    </row>
    <row r="118" spans="1:6" s="749" customFormat="1" ht="20.25" customHeight="1" x14ac:dyDescent="0.25">
      <c r="A118" s="773" t="s">
        <v>606</v>
      </c>
      <c r="B118" s="697" t="s">
        <v>487</v>
      </c>
      <c r="C118" s="697">
        <v>1</v>
      </c>
      <c r="D118" s="697">
        <v>1</v>
      </c>
      <c r="E118" s="722"/>
    </row>
    <row r="119" spans="1:6" s="718" customFormat="1" ht="22.5" customHeight="1" x14ac:dyDescent="0.25">
      <c r="A119" s="810" t="s">
        <v>607</v>
      </c>
      <c r="B119" s="700" t="s">
        <v>608</v>
      </c>
      <c r="C119" s="700">
        <v>72</v>
      </c>
      <c r="D119" s="779">
        <v>90</v>
      </c>
      <c r="E119" s="720"/>
      <c r="F119" s="695" t="s">
        <v>495</v>
      </c>
    </row>
    <row r="120" spans="1:6" s="718" customFormat="1" ht="22.5" customHeight="1" x14ac:dyDescent="0.25">
      <c r="A120" s="811" t="s">
        <v>609</v>
      </c>
      <c r="B120" s="697" t="s">
        <v>487</v>
      </c>
      <c r="C120" s="697">
        <v>1</v>
      </c>
      <c r="D120" s="697">
        <v>1</v>
      </c>
      <c r="E120" s="720"/>
      <c r="F120" s="669"/>
    </row>
    <row r="121" spans="1:6" s="718" customFormat="1" ht="22.5" customHeight="1" x14ac:dyDescent="0.25">
      <c r="A121" s="811" t="s">
        <v>610</v>
      </c>
      <c r="B121" s="697" t="s">
        <v>487</v>
      </c>
      <c r="C121" s="697">
        <v>1</v>
      </c>
      <c r="D121" s="697">
        <v>1</v>
      </c>
      <c r="E121" s="720"/>
      <c r="F121" s="669"/>
    </row>
    <row r="122" spans="1:6" s="718" customFormat="1" ht="22.5" customHeight="1" x14ac:dyDescent="0.25">
      <c r="A122" s="811" t="s">
        <v>611</v>
      </c>
      <c r="B122" s="697" t="s">
        <v>487</v>
      </c>
      <c r="C122" s="697">
        <v>1</v>
      </c>
      <c r="D122" s="697">
        <v>1</v>
      </c>
      <c r="E122" s="720"/>
      <c r="F122" s="669"/>
    </row>
    <row r="123" spans="1:6" s="718" customFormat="1" ht="22.5" customHeight="1" x14ac:dyDescent="0.25">
      <c r="A123" s="811" t="s">
        <v>612</v>
      </c>
      <c r="B123" s="697" t="s">
        <v>487</v>
      </c>
      <c r="C123" s="697">
        <v>1</v>
      </c>
      <c r="D123" s="697">
        <v>1</v>
      </c>
      <c r="E123" s="720"/>
      <c r="F123" s="669"/>
    </row>
    <row r="124" spans="1:6" s="718" customFormat="1" ht="22.5" customHeight="1" x14ac:dyDescent="0.25">
      <c r="A124" s="811" t="s">
        <v>613</v>
      </c>
      <c r="B124" s="697" t="s">
        <v>487</v>
      </c>
      <c r="C124" s="697">
        <v>1</v>
      </c>
      <c r="D124" s="697">
        <v>1</v>
      </c>
      <c r="E124" s="720"/>
      <c r="F124" s="669"/>
    </row>
    <row r="125" spans="1:6" s="718" customFormat="1" ht="22.5" customHeight="1" x14ac:dyDescent="0.25">
      <c r="A125" s="811" t="s">
        <v>614</v>
      </c>
      <c r="B125" s="697" t="s">
        <v>487</v>
      </c>
      <c r="C125" s="697">
        <v>1</v>
      </c>
      <c r="D125" s="697">
        <v>1</v>
      </c>
      <c r="E125" s="720"/>
      <c r="F125" s="669"/>
    </row>
    <row r="126" spans="1:6" s="718" customFormat="1" ht="22.5" customHeight="1" thickBot="1" x14ac:dyDescent="0.3">
      <c r="A126" s="812" t="s">
        <v>615</v>
      </c>
      <c r="B126" s="813" t="s">
        <v>487</v>
      </c>
      <c r="C126" s="813">
        <v>1</v>
      </c>
      <c r="D126" s="813">
        <v>1</v>
      </c>
      <c r="E126" s="834"/>
      <c r="F126" s="669"/>
    </row>
    <row r="127" spans="1:6" s="718" customFormat="1" ht="36" customHeight="1" x14ac:dyDescent="0.2">
      <c r="A127" s="1175" t="s">
        <v>616</v>
      </c>
      <c r="B127" s="1175"/>
      <c r="C127" s="1175"/>
      <c r="D127" s="1175"/>
      <c r="E127" s="1175"/>
    </row>
    <row r="128" spans="1:6" s="718" customFormat="1" ht="25.5" customHeight="1" x14ac:dyDescent="0.2">
      <c r="A128" s="1163" t="s">
        <v>617</v>
      </c>
      <c r="B128" s="1163"/>
      <c r="C128" s="1163"/>
      <c r="D128" s="1163"/>
      <c r="E128" s="1163"/>
    </row>
    <row r="129" spans="1:5" ht="36.75" customHeight="1" x14ac:dyDescent="0.2">
      <c r="A129" s="1163" t="s">
        <v>618</v>
      </c>
      <c r="B129" s="1163"/>
      <c r="C129" s="1163"/>
      <c r="D129" s="1163"/>
      <c r="E129" s="1163"/>
    </row>
    <row r="130" spans="1:5" ht="27" customHeight="1" x14ac:dyDescent="0.2">
      <c r="A130" s="1163" t="s">
        <v>619</v>
      </c>
      <c r="B130" s="1163"/>
      <c r="C130" s="1163"/>
      <c r="D130" s="1163"/>
      <c r="E130" s="1163"/>
    </row>
    <row r="131" spans="1:5" ht="27" customHeight="1" x14ac:dyDescent="0.2">
      <c r="A131" s="1163"/>
      <c r="B131" s="1163"/>
      <c r="C131" s="1163"/>
      <c r="D131" s="1163"/>
      <c r="E131" s="1163"/>
    </row>
    <row r="132" spans="1:5" ht="16.5" x14ac:dyDescent="0.2">
      <c r="A132" s="1164"/>
      <c r="B132" s="1164"/>
      <c r="C132" s="1164"/>
      <c r="D132" s="1164"/>
      <c r="E132" s="1164"/>
    </row>
  </sheetData>
  <mergeCells count="16">
    <mergeCell ref="A127:E127"/>
    <mergeCell ref="A44:E44"/>
    <mergeCell ref="A63:E63"/>
    <mergeCell ref="A90:E90"/>
    <mergeCell ref="A103:E103"/>
    <mergeCell ref="A114:E114"/>
    <mergeCell ref="A1:E1"/>
    <mergeCell ref="D2:E2"/>
    <mergeCell ref="A3:A4"/>
    <mergeCell ref="B3:D3"/>
    <mergeCell ref="A10:E10"/>
    <mergeCell ref="A129:E129"/>
    <mergeCell ref="A130:E130"/>
    <mergeCell ref="A131:E131"/>
    <mergeCell ref="A132:E132"/>
    <mergeCell ref="A128:E128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rstPageNumber="18" fitToHeight="0" orientation="portrait" useFirstPageNumber="1" r:id="rId1"/>
  <headerFooter alignWithMargins="0">
    <oddFooter xml:space="preserve">&amp;C&amp;P
</oddFooter>
  </headerFooter>
  <rowBreaks count="1" manualBreakCount="1">
    <brk id="71" max="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"/>
  <sheetViews>
    <sheetView view="pageBreakPreview" zoomScale="60" zoomScaleNormal="84" workbookViewId="0">
      <selection activeCell="P58" sqref="P58"/>
    </sheetView>
  </sheetViews>
  <sheetFormatPr defaultRowHeight="15" x14ac:dyDescent="0.2"/>
  <cols>
    <col min="1" max="1" width="62.140625" style="824" customWidth="1"/>
    <col min="2" max="7" width="16" style="824" customWidth="1"/>
    <col min="8" max="8" width="9.140625" style="824" customWidth="1"/>
    <col min="9" max="257" width="9.140625" style="824"/>
    <col min="258" max="258" width="57" style="824" customWidth="1"/>
    <col min="259" max="261" width="17.7109375" style="824" customWidth="1"/>
    <col min="262" max="513" width="9.140625" style="824"/>
    <col min="514" max="514" width="57" style="824" customWidth="1"/>
    <col min="515" max="517" width="17.7109375" style="824" customWidth="1"/>
    <col min="518" max="769" width="9.140625" style="824"/>
    <col min="770" max="770" width="57" style="824" customWidth="1"/>
    <col min="771" max="773" width="17.7109375" style="824" customWidth="1"/>
    <col min="774" max="1025" width="9.140625" style="824"/>
    <col min="1026" max="1026" width="57" style="824" customWidth="1"/>
    <col min="1027" max="1029" width="17.7109375" style="824" customWidth="1"/>
    <col min="1030" max="1281" width="9.140625" style="824"/>
    <col min="1282" max="1282" width="57" style="824" customWidth="1"/>
    <col min="1283" max="1285" width="17.7109375" style="824" customWidth="1"/>
    <col min="1286" max="1537" width="9.140625" style="824"/>
    <col min="1538" max="1538" width="57" style="824" customWidth="1"/>
    <col min="1539" max="1541" width="17.7109375" style="824" customWidth="1"/>
    <col min="1542" max="1793" width="9.140625" style="824"/>
    <col min="1794" max="1794" width="57" style="824" customWidth="1"/>
    <col min="1795" max="1797" width="17.7109375" style="824" customWidth="1"/>
    <col min="1798" max="2049" width="9.140625" style="824"/>
    <col min="2050" max="2050" width="57" style="824" customWidth="1"/>
    <col min="2051" max="2053" width="17.7109375" style="824" customWidth="1"/>
    <col min="2054" max="2305" width="9.140625" style="824"/>
    <col min="2306" max="2306" width="57" style="824" customWidth="1"/>
    <col min="2307" max="2309" width="17.7109375" style="824" customWidth="1"/>
    <col min="2310" max="2561" width="9.140625" style="824"/>
    <col min="2562" max="2562" width="57" style="824" customWidth="1"/>
    <col min="2563" max="2565" width="17.7109375" style="824" customWidth="1"/>
    <col min="2566" max="2817" width="9.140625" style="824"/>
    <col min="2818" max="2818" width="57" style="824" customWidth="1"/>
    <col min="2819" max="2821" width="17.7109375" style="824" customWidth="1"/>
    <col min="2822" max="3073" width="9.140625" style="824"/>
    <col min="3074" max="3074" width="57" style="824" customWidth="1"/>
    <col min="3075" max="3077" width="17.7109375" style="824" customWidth="1"/>
    <col min="3078" max="3329" width="9.140625" style="824"/>
    <col min="3330" max="3330" width="57" style="824" customWidth="1"/>
    <col min="3331" max="3333" width="17.7109375" style="824" customWidth="1"/>
    <col min="3334" max="3585" width="9.140625" style="824"/>
    <col min="3586" max="3586" width="57" style="824" customWidth="1"/>
    <col min="3587" max="3589" width="17.7109375" style="824" customWidth="1"/>
    <col min="3590" max="3841" width="9.140625" style="824"/>
    <col min="3842" max="3842" width="57" style="824" customWidth="1"/>
    <col min="3843" max="3845" width="17.7109375" style="824" customWidth="1"/>
    <col min="3846" max="4097" width="9.140625" style="824"/>
    <col min="4098" max="4098" width="57" style="824" customWidth="1"/>
    <col min="4099" max="4101" width="17.7109375" style="824" customWidth="1"/>
    <col min="4102" max="4353" width="9.140625" style="824"/>
    <col min="4354" max="4354" width="57" style="824" customWidth="1"/>
    <col min="4355" max="4357" width="17.7109375" style="824" customWidth="1"/>
    <col min="4358" max="4609" width="9.140625" style="824"/>
    <col min="4610" max="4610" width="57" style="824" customWidth="1"/>
    <col min="4611" max="4613" width="17.7109375" style="824" customWidth="1"/>
    <col min="4614" max="4865" width="9.140625" style="824"/>
    <col min="4866" max="4866" width="57" style="824" customWidth="1"/>
    <col min="4867" max="4869" width="17.7109375" style="824" customWidth="1"/>
    <col min="4870" max="5121" width="9.140625" style="824"/>
    <col min="5122" max="5122" width="57" style="824" customWidth="1"/>
    <col min="5123" max="5125" width="17.7109375" style="824" customWidth="1"/>
    <col min="5126" max="5377" width="9.140625" style="824"/>
    <col min="5378" max="5378" width="57" style="824" customWidth="1"/>
    <col min="5379" max="5381" width="17.7109375" style="824" customWidth="1"/>
    <col min="5382" max="5633" width="9.140625" style="824"/>
    <col min="5634" max="5634" width="57" style="824" customWidth="1"/>
    <col min="5635" max="5637" width="17.7109375" style="824" customWidth="1"/>
    <col min="5638" max="5889" width="9.140625" style="824"/>
    <col min="5890" max="5890" width="57" style="824" customWidth="1"/>
    <col min="5891" max="5893" width="17.7109375" style="824" customWidth="1"/>
    <col min="5894" max="6145" width="9.140625" style="824"/>
    <col min="6146" max="6146" width="57" style="824" customWidth="1"/>
    <col min="6147" max="6149" width="17.7109375" style="824" customWidth="1"/>
    <col min="6150" max="6401" width="9.140625" style="824"/>
    <col min="6402" max="6402" width="57" style="824" customWidth="1"/>
    <col min="6403" max="6405" width="17.7109375" style="824" customWidth="1"/>
    <col min="6406" max="6657" width="9.140625" style="824"/>
    <col min="6658" max="6658" width="57" style="824" customWidth="1"/>
    <col min="6659" max="6661" width="17.7109375" style="824" customWidth="1"/>
    <col min="6662" max="6913" width="9.140625" style="824"/>
    <col min="6914" max="6914" width="57" style="824" customWidth="1"/>
    <col min="6915" max="6917" width="17.7109375" style="824" customWidth="1"/>
    <col min="6918" max="7169" width="9.140625" style="824"/>
    <col min="7170" max="7170" width="57" style="824" customWidth="1"/>
    <col min="7171" max="7173" width="17.7109375" style="824" customWidth="1"/>
    <col min="7174" max="7425" width="9.140625" style="824"/>
    <col min="7426" max="7426" width="57" style="824" customWidth="1"/>
    <col min="7427" max="7429" width="17.7109375" style="824" customWidth="1"/>
    <col min="7430" max="7681" width="9.140625" style="824"/>
    <col min="7682" max="7682" width="57" style="824" customWidth="1"/>
    <col min="7683" max="7685" width="17.7109375" style="824" customWidth="1"/>
    <col min="7686" max="7937" width="9.140625" style="824"/>
    <col min="7938" max="7938" width="57" style="824" customWidth="1"/>
    <col min="7939" max="7941" width="17.7109375" style="824" customWidth="1"/>
    <col min="7942" max="8193" width="9.140625" style="824"/>
    <col min="8194" max="8194" width="57" style="824" customWidth="1"/>
    <col min="8195" max="8197" width="17.7109375" style="824" customWidth="1"/>
    <col min="8198" max="8449" width="9.140625" style="824"/>
    <col min="8450" max="8450" width="57" style="824" customWidth="1"/>
    <col min="8451" max="8453" width="17.7109375" style="824" customWidth="1"/>
    <col min="8454" max="8705" width="9.140625" style="824"/>
    <col min="8706" max="8706" width="57" style="824" customWidth="1"/>
    <col min="8707" max="8709" width="17.7109375" style="824" customWidth="1"/>
    <col min="8710" max="8961" width="9.140625" style="824"/>
    <col min="8962" max="8962" width="57" style="824" customWidth="1"/>
    <col min="8963" max="8965" width="17.7109375" style="824" customWidth="1"/>
    <col min="8966" max="9217" width="9.140625" style="824"/>
    <col min="9218" max="9218" width="57" style="824" customWidth="1"/>
    <col min="9219" max="9221" width="17.7109375" style="824" customWidth="1"/>
    <col min="9222" max="9473" width="9.140625" style="824"/>
    <col min="9474" max="9474" width="57" style="824" customWidth="1"/>
    <col min="9475" max="9477" width="17.7109375" style="824" customWidth="1"/>
    <col min="9478" max="9729" width="9.140625" style="824"/>
    <col min="9730" max="9730" width="57" style="824" customWidth="1"/>
    <col min="9731" max="9733" width="17.7109375" style="824" customWidth="1"/>
    <col min="9734" max="9985" width="9.140625" style="824"/>
    <col min="9986" max="9986" width="57" style="824" customWidth="1"/>
    <col min="9987" max="9989" width="17.7109375" style="824" customWidth="1"/>
    <col min="9990" max="10241" width="9.140625" style="824"/>
    <col min="10242" max="10242" width="57" style="824" customWidth="1"/>
    <col min="10243" max="10245" width="17.7109375" style="824" customWidth="1"/>
    <col min="10246" max="10497" width="9.140625" style="824"/>
    <col min="10498" max="10498" width="57" style="824" customWidth="1"/>
    <col min="10499" max="10501" width="17.7109375" style="824" customWidth="1"/>
    <col min="10502" max="10753" width="9.140625" style="824"/>
    <col min="10754" max="10754" width="57" style="824" customWidth="1"/>
    <col min="10755" max="10757" width="17.7109375" style="824" customWidth="1"/>
    <col min="10758" max="11009" width="9.140625" style="824"/>
    <col min="11010" max="11010" width="57" style="824" customWidth="1"/>
    <col min="11011" max="11013" width="17.7109375" style="824" customWidth="1"/>
    <col min="11014" max="11265" width="9.140625" style="824"/>
    <col min="11266" max="11266" width="57" style="824" customWidth="1"/>
    <col min="11267" max="11269" width="17.7109375" style="824" customWidth="1"/>
    <col min="11270" max="11521" width="9.140625" style="824"/>
    <col min="11522" max="11522" width="57" style="824" customWidth="1"/>
    <col min="11523" max="11525" width="17.7109375" style="824" customWidth="1"/>
    <col min="11526" max="11777" width="9.140625" style="824"/>
    <col min="11778" max="11778" width="57" style="824" customWidth="1"/>
    <col min="11779" max="11781" width="17.7109375" style="824" customWidth="1"/>
    <col min="11782" max="12033" width="9.140625" style="824"/>
    <col min="12034" max="12034" width="57" style="824" customWidth="1"/>
    <col min="12035" max="12037" width="17.7109375" style="824" customWidth="1"/>
    <col min="12038" max="12289" width="9.140625" style="824"/>
    <col min="12290" max="12290" width="57" style="824" customWidth="1"/>
    <col min="12291" max="12293" width="17.7109375" style="824" customWidth="1"/>
    <col min="12294" max="12545" width="9.140625" style="824"/>
    <col min="12546" max="12546" width="57" style="824" customWidth="1"/>
    <col min="12547" max="12549" width="17.7109375" style="824" customWidth="1"/>
    <col min="12550" max="12801" width="9.140625" style="824"/>
    <col min="12802" max="12802" width="57" style="824" customWidth="1"/>
    <col min="12803" max="12805" width="17.7109375" style="824" customWidth="1"/>
    <col min="12806" max="13057" width="9.140625" style="824"/>
    <col min="13058" max="13058" width="57" style="824" customWidth="1"/>
    <col min="13059" max="13061" width="17.7109375" style="824" customWidth="1"/>
    <col min="13062" max="13313" width="9.140625" style="824"/>
    <col min="13314" max="13314" width="57" style="824" customWidth="1"/>
    <col min="13315" max="13317" width="17.7109375" style="824" customWidth="1"/>
    <col min="13318" max="13569" width="9.140625" style="824"/>
    <col min="13570" max="13570" width="57" style="824" customWidth="1"/>
    <col min="13571" max="13573" width="17.7109375" style="824" customWidth="1"/>
    <col min="13574" max="13825" width="9.140625" style="824"/>
    <col min="13826" max="13826" width="57" style="824" customWidth="1"/>
    <col min="13827" max="13829" width="17.7109375" style="824" customWidth="1"/>
    <col min="13830" max="14081" width="9.140625" style="824"/>
    <col min="14082" max="14082" width="57" style="824" customWidth="1"/>
    <col min="14083" max="14085" width="17.7109375" style="824" customWidth="1"/>
    <col min="14086" max="14337" width="9.140625" style="824"/>
    <col min="14338" max="14338" width="57" style="824" customWidth="1"/>
    <col min="14339" max="14341" width="17.7109375" style="824" customWidth="1"/>
    <col min="14342" max="14593" width="9.140625" style="824"/>
    <col min="14594" max="14594" width="57" style="824" customWidth="1"/>
    <col min="14595" max="14597" width="17.7109375" style="824" customWidth="1"/>
    <col min="14598" max="14849" width="9.140625" style="824"/>
    <col min="14850" max="14850" width="57" style="824" customWidth="1"/>
    <col min="14851" max="14853" width="17.7109375" style="824" customWidth="1"/>
    <col min="14854" max="15105" width="9.140625" style="824"/>
    <col min="15106" max="15106" width="57" style="824" customWidth="1"/>
    <col min="15107" max="15109" width="17.7109375" style="824" customWidth="1"/>
    <col min="15110" max="15361" width="9.140625" style="824"/>
    <col min="15362" max="15362" width="57" style="824" customWidth="1"/>
    <col min="15363" max="15365" width="17.7109375" style="824" customWidth="1"/>
    <col min="15366" max="15617" width="9.140625" style="824"/>
    <col min="15618" max="15618" width="57" style="824" customWidth="1"/>
    <col min="15619" max="15621" width="17.7109375" style="824" customWidth="1"/>
    <col min="15622" max="15873" width="9.140625" style="824"/>
    <col min="15874" max="15874" width="57" style="824" customWidth="1"/>
    <col min="15875" max="15877" width="17.7109375" style="824" customWidth="1"/>
    <col min="15878" max="16129" width="9.140625" style="824"/>
    <col min="16130" max="16130" width="57" style="824" customWidth="1"/>
    <col min="16131" max="16133" width="17.7109375" style="824" customWidth="1"/>
    <col min="16134" max="16384" width="9.140625" style="824"/>
  </cols>
  <sheetData>
    <row r="1" spans="1:7" s="814" customFormat="1" ht="66" customHeight="1" x14ac:dyDescent="0.2">
      <c r="A1" s="1178" t="s">
        <v>620</v>
      </c>
      <c r="B1" s="1178"/>
      <c r="C1" s="1178"/>
      <c r="D1" s="1178"/>
      <c r="E1" s="1178"/>
      <c r="F1" s="1178"/>
      <c r="G1" s="1178"/>
    </row>
    <row r="2" spans="1:7" s="814" customFormat="1" ht="15.75" customHeight="1" x14ac:dyDescent="0.2">
      <c r="A2" s="815"/>
      <c r="B2" s="816"/>
      <c r="C2" s="1179" t="s">
        <v>621</v>
      </c>
      <c r="D2" s="1179"/>
      <c r="E2" s="1179"/>
      <c r="F2" s="1179"/>
      <c r="G2" s="1179"/>
    </row>
    <row r="3" spans="1:7" s="817" customFormat="1" ht="16.5" x14ac:dyDescent="0.2">
      <c r="A3" s="1180" t="s">
        <v>622</v>
      </c>
      <c r="B3" s="1181" t="s">
        <v>623</v>
      </c>
      <c r="C3" s="1182"/>
      <c r="D3" s="1182"/>
      <c r="E3" s="1182"/>
      <c r="F3" s="1182"/>
      <c r="G3" s="1183"/>
    </row>
    <row r="4" spans="1:7" s="817" customFormat="1" ht="16.5" x14ac:dyDescent="0.2">
      <c r="A4" s="1180"/>
      <c r="B4" s="818">
        <v>2013</v>
      </c>
      <c r="C4" s="818">
        <v>2014</v>
      </c>
      <c r="D4" s="818">
        <v>2015</v>
      </c>
      <c r="E4" s="818">
        <v>2016</v>
      </c>
      <c r="F4" s="818">
        <v>2017</v>
      </c>
      <c r="G4" s="818">
        <v>2018</v>
      </c>
    </row>
    <row r="5" spans="1:7" s="821" customFormat="1" ht="16.5" x14ac:dyDescent="0.2">
      <c r="A5" s="819" t="s">
        <v>624</v>
      </c>
      <c r="B5" s="820">
        <f t="shared" ref="B5:G5" si="0">B7+B16+B24</f>
        <v>150</v>
      </c>
      <c r="C5" s="820">
        <f t="shared" si="0"/>
        <v>143</v>
      </c>
      <c r="D5" s="820">
        <f t="shared" si="0"/>
        <v>133</v>
      </c>
      <c r="E5" s="820">
        <f t="shared" si="0"/>
        <v>130</v>
      </c>
      <c r="F5" s="820">
        <f t="shared" si="0"/>
        <v>130</v>
      </c>
      <c r="G5" s="820">
        <f t="shared" si="0"/>
        <v>127</v>
      </c>
    </row>
    <row r="6" spans="1:7" ht="16.5" x14ac:dyDescent="0.2">
      <c r="A6" s="822" t="s">
        <v>625</v>
      </c>
      <c r="B6" s="823"/>
      <c r="C6" s="823"/>
      <c r="D6" s="823"/>
      <c r="E6" s="823"/>
      <c r="F6" s="823"/>
      <c r="G6" s="823"/>
    </row>
    <row r="7" spans="1:7" s="821" customFormat="1" ht="16.5" x14ac:dyDescent="0.2">
      <c r="A7" s="820" t="s">
        <v>626</v>
      </c>
      <c r="B7" s="820">
        <f t="shared" ref="B7:G7" si="1">SUM(B9:B15)</f>
        <v>137</v>
      </c>
      <c r="C7" s="820">
        <f t="shared" si="1"/>
        <v>127</v>
      </c>
      <c r="D7" s="820">
        <f t="shared" si="1"/>
        <v>116</v>
      </c>
      <c r="E7" s="820">
        <f t="shared" si="1"/>
        <v>112</v>
      </c>
      <c r="F7" s="820">
        <f t="shared" si="1"/>
        <v>112</v>
      </c>
      <c r="G7" s="820">
        <f t="shared" si="1"/>
        <v>109</v>
      </c>
    </row>
    <row r="8" spans="1:7" ht="16.5" x14ac:dyDescent="0.2">
      <c r="A8" s="822" t="s">
        <v>627</v>
      </c>
      <c r="B8" s="823"/>
      <c r="C8" s="823"/>
      <c r="D8" s="823"/>
      <c r="E8" s="823"/>
      <c r="F8" s="823"/>
      <c r="G8" s="823"/>
    </row>
    <row r="9" spans="1:7" s="827" customFormat="1" ht="16.5" x14ac:dyDescent="0.2">
      <c r="A9" s="825" t="s">
        <v>628</v>
      </c>
      <c r="B9" s="826">
        <v>84</v>
      </c>
      <c r="C9" s="826">
        <v>84</v>
      </c>
      <c r="D9" s="826">
        <v>82</v>
      </c>
      <c r="E9" s="826">
        <v>79</v>
      </c>
      <c r="F9" s="826">
        <v>79</v>
      </c>
      <c r="G9" s="826">
        <v>77</v>
      </c>
    </row>
    <row r="10" spans="1:7" s="827" customFormat="1" ht="16.5" x14ac:dyDescent="0.2">
      <c r="A10" s="825" t="s">
        <v>629</v>
      </c>
      <c r="B10" s="826">
        <v>15</v>
      </c>
      <c r="C10" s="826">
        <v>15</v>
      </c>
      <c r="D10" s="826">
        <v>14</v>
      </c>
      <c r="E10" s="828">
        <v>13</v>
      </c>
      <c r="F10" s="828">
        <v>13</v>
      </c>
      <c r="G10" s="828">
        <v>12</v>
      </c>
    </row>
    <row r="11" spans="1:7" s="827" customFormat="1" ht="16.5" x14ac:dyDescent="0.2">
      <c r="A11" s="825" t="s">
        <v>630</v>
      </c>
      <c r="B11" s="826">
        <v>10</v>
      </c>
      <c r="C11" s="826"/>
      <c r="D11" s="826"/>
      <c r="E11" s="826"/>
      <c r="F11" s="826"/>
      <c r="G11" s="826"/>
    </row>
    <row r="12" spans="1:7" s="827" customFormat="1" ht="16.5" x14ac:dyDescent="0.2">
      <c r="A12" s="825" t="s">
        <v>631</v>
      </c>
      <c r="B12" s="826">
        <v>25</v>
      </c>
      <c r="C12" s="826">
        <v>23</v>
      </c>
      <c r="D12" s="826">
        <v>15</v>
      </c>
      <c r="E12" s="826">
        <v>15</v>
      </c>
      <c r="F12" s="826">
        <v>15</v>
      </c>
      <c r="G12" s="826">
        <v>15</v>
      </c>
    </row>
    <row r="13" spans="1:7" s="827" customFormat="1" ht="16.5" x14ac:dyDescent="0.2">
      <c r="A13" s="825" t="s">
        <v>632</v>
      </c>
      <c r="B13" s="826"/>
      <c r="C13" s="826">
        <v>1</v>
      </c>
      <c r="D13" s="826">
        <v>1</v>
      </c>
      <c r="E13" s="826">
        <v>1</v>
      </c>
      <c r="F13" s="826">
        <v>1</v>
      </c>
      <c r="G13" s="826">
        <v>1</v>
      </c>
    </row>
    <row r="14" spans="1:7" s="827" customFormat="1" ht="16.5" x14ac:dyDescent="0.2">
      <c r="A14" s="825" t="s">
        <v>633</v>
      </c>
      <c r="B14" s="826">
        <v>2</v>
      </c>
      <c r="C14" s="826">
        <v>3</v>
      </c>
      <c r="D14" s="826">
        <v>3</v>
      </c>
      <c r="E14" s="826">
        <v>3</v>
      </c>
      <c r="F14" s="826">
        <v>3</v>
      </c>
      <c r="G14" s="826">
        <v>3</v>
      </c>
    </row>
    <row r="15" spans="1:7" s="827" customFormat="1" ht="16.5" x14ac:dyDescent="0.2">
      <c r="A15" s="825" t="s">
        <v>634</v>
      </c>
      <c r="B15" s="826">
        <v>1</v>
      </c>
      <c r="C15" s="826">
        <v>1</v>
      </c>
      <c r="D15" s="826">
        <v>1</v>
      </c>
      <c r="E15" s="826">
        <v>1</v>
      </c>
      <c r="F15" s="826">
        <v>1</v>
      </c>
      <c r="G15" s="826">
        <v>1</v>
      </c>
    </row>
    <row r="16" spans="1:7" s="821" customFormat="1" ht="16.5" x14ac:dyDescent="0.2">
      <c r="A16" s="820" t="s">
        <v>635</v>
      </c>
      <c r="B16" s="820">
        <f t="shared" ref="B16:G16" si="2">SUM(B18:B23)</f>
        <v>7</v>
      </c>
      <c r="C16" s="820">
        <f t="shared" si="2"/>
        <v>10</v>
      </c>
      <c r="D16" s="820">
        <f t="shared" si="2"/>
        <v>10</v>
      </c>
      <c r="E16" s="820">
        <f t="shared" si="2"/>
        <v>10</v>
      </c>
      <c r="F16" s="820">
        <f t="shared" si="2"/>
        <v>10</v>
      </c>
      <c r="G16" s="820">
        <f t="shared" si="2"/>
        <v>10</v>
      </c>
    </row>
    <row r="17" spans="1:7" ht="16.5" x14ac:dyDescent="0.2">
      <c r="A17" s="822" t="s">
        <v>627</v>
      </c>
      <c r="B17" s="823"/>
      <c r="C17" s="823"/>
      <c r="D17" s="823"/>
      <c r="E17" s="823"/>
      <c r="F17" s="823"/>
      <c r="G17" s="823"/>
    </row>
    <row r="18" spans="1:7" s="827" customFormat="1" ht="16.5" x14ac:dyDescent="0.2">
      <c r="A18" s="825" t="s">
        <v>628</v>
      </c>
      <c r="B18" s="826">
        <v>5</v>
      </c>
      <c r="C18" s="826">
        <v>8</v>
      </c>
      <c r="D18" s="826">
        <v>8</v>
      </c>
      <c r="E18" s="826">
        <v>8</v>
      </c>
      <c r="F18" s="826">
        <v>8</v>
      </c>
      <c r="G18" s="826">
        <v>8</v>
      </c>
    </row>
    <row r="19" spans="1:7" s="827" customFormat="1" ht="16.5" x14ac:dyDescent="0.2">
      <c r="A19" s="825" t="s">
        <v>629</v>
      </c>
      <c r="B19" s="826"/>
      <c r="C19" s="826"/>
      <c r="D19" s="826"/>
      <c r="E19" s="826"/>
      <c r="F19" s="826"/>
      <c r="G19" s="826"/>
    </row>
    <row r="20" spans="1:7" s="827" customFormat="1" ht="16.5" x14ac:dyDescent="0.2">
      <c r="A20" s="825" t="s">
        <v>631</v>
      </c>
      <c r="B20" s="826">
        <v>1</v>
      </c>
      <c r="C20" s="826">
        <v>1</v>
      </c>
      <c r="D20" s="826">
        <v>1</v>
      </c>
      <c r="E20" s="826">
        <v>1</v>
      </c>
      <c r="F20" s="826">
        <v>1</v>
      </c>
      <c r="G20" s="826">
        <v>1</v>
      </c>
    </row>
    <row r="21" spans="1:7" s="827" customFormat="1" ht="16.5" x14ac:dyDescent="0.2">
      <c r="A21" s="825" t="s">
        <v>632</v>
      </c>
      <c r="B21" s="826"/>
      <c r="C21" s="826"/>
      <c r="D21" s="826"/>
      <c r="E21" s="826"/>
      <c r="F21" s="826"/>
      <c r="G21" s="826"/>
    </row>
    <row r="22" spans="1:7" s="827" customFormat="1" ht="16.5" x14ac:dyDescent="0.2">
      <c r="A22" s="825" t="s">
        <v>633</v>
      </c>
      <c r="B22" s="826"/>
      <c r="C22" s="826"/>
      <c r="D22" s="826"/>
      <c r="E22" s="826"/>
      <c r="F22" s="826"/>
      <c r="G22" s="826"/>
    </row>
    <row r="23" spans="1:7" s="827" customFormat="1" ht="16.5" x14ac:dyDescent="0.2">
      <c r="A23" s="825" t="s">
        <v>634</v>
      </c>
      <c r="B23" s="826">
        <v>1</v>
      </c>
      <c r="C23" s="826">
        <v>1</v>
      </c>
      <c r="D23" s="826">
        <v>1</v>
      </c>
      <c r="E23" s="826">
        <v>1</v>
      </c>
      <c r="F23" s="826">
        <v>1</v>
      </c>
      <c r="G23" s="826">
        <v>1</v>
      </c>
    </row>
    <row r="24" spans="1:7" s="821" customFormat="1" ht="16.5" x14ac:dyDescent="0.2">
      <c r="A24" s="820" t="s">
        <v>636</v>
      </c>
      <c r="B24" s="820">
        <v>6</v>
      </c>
      <c r="C24" s="820">
        <v>6</v>
      </c>
      <c r="D24" s="820">
        <v>7</v>
      </c>
      <c r="E24" s="820">
        <v>8</v>
      </c>
      <c r="F24" s="820">
        <v>8</v>
      </c>
      <c r="G24" s="820">
        <v>8</v>
      </c>
    </row>
    <row r="25" spans="1:7" x14ac:dyDescent="0.2">
      <c r="A25" s="814"/>
      <c r="B25" s="814"/>
      <c r="C25" s="814"/>
      <c r="D25" s="814"/>
      <c r="E25" s="814"/>
      <c r="F25" s="814"/>
      <c r="G25" s="814"/>
    </row>
    <row r="26" spans="1:7" x14ac:dyDescent="0.2">
      <c r="A26" s="829" t="s">
        <v>637</v>
      </c>
      <c r="B26" s="829"/>
      <c r="C26" s="829"/>
      <c r="D26" s="829"/>
      <c r="E26" s="829"/>
      <c r="F26" s="829"/>
      <c r="G26" s="814"/>
    </row>
    <row r="27" spans="1:7" ht="110.25" customHeight="1" x14ac:dyDescent="0.2">
      <c r="A27" s="1184" t="s">
        <v>638</v>
      </c>
      <c r="B27" s="1184"/>
      <c r="C27" s="1184"/>
      <c r="D27" s="1184"/>
      <c r="E27" s="1184"/>
      <c r="F27" s="1184"/>
      <c r="G27" s="1184"/>
    </row>
    <row r="28" spans="1:7" ht="19.5" customHeight="1" x14ac:dyDescent="0.25">
      <c r="A28" s="1177" t="s">
        <v>639</v>
      </c>
      <c r="B28" s="1177"/>
      <c r="C28" s="1177"/>
      <c r="D28" s="1177"/>
      <c r="E28" s="1177"/>
      <c r="F28" s="830"/>
      <c r="G28" s="831"/>
    </row>
    <row r="29" spans="1:7" ht="13.5" customHeight="1" x14ac:dyDescent="0.25">
      <c r="A29" s="1176" t="s">
        <v>640</v>
      </c>
      <c r="B29" s="1176"/>
      <c r="C29" s="1176"/>
      <c r="D29" s="1176"/>
      <c r="E29" s="1176"/>
      <c r="F29" s="1176"/>
      <c r="G29" s="1176"/>
    </row>
    <row r="30" spans="1:7" ht="15.75" customHeight="1" x14ac:dyDescent="0.25">
      <c r="A30" s="1176" t="s">
        <v>641</v>
      </c>
      <c r="B30" s="1176"/>
      <c r="C30" s="1176"/>
      <c r="D30" s="1176"/>
      <c r="E30" s="1176"/>
      <c r="F30" s="1176"/>
      <c r="G30" s="1176"/>
    </row>
    <row r="31" spans="1:7" ht="31.5" customHeight="1" x14ac:dyDescent="0.25">
      <c r="A31" s="1176" t="s">
        <v>642</v>
      </c>
      <c r="B31" s="1176"/>
      <c r="C31" s="1176"/>
      <c r="D31" s="1176"/>
      <c r="E31" s="1176"/>
      <c r="F31" s="1176"/>
      <c r="G31" s="1176"/>
    </row>
    <row r="32" spans="1:7" ht="30" customHeight="1" x14ac:dyDescent="0.25">
      <c r="A32" s="1177" t="s">
        <v>643</v>
      </c>
      <c r="B32" s="1177"/>
      <c r="C32" s="1177"/>
      <c r="D32" s="1177"/>
      <c r="E32" s="1177"/>
      <c r="F32" s="1177"/>
      <c r="G32" s="1177"/>
    </row>
    <row r="33" spans="1:7" ht="74.25" customHeight="1" x14ac:dyDescent="0.25">
      <c r="A33" s="1177" t="s">
        <v>644</v>
      </c>
      <c r="B33" s="1177"/>
      <c r="C33" s="1177"/>
      <c r="D33" s="1177"/>
      <c r="E33" s="1177"/>
      <c r="F33" s="1177"/>
      <c r="G33" s="1177"/>
    </row>
    <row r="34" spans="1:7" ht="168.75" customHeight="1" x14ac:dyDescent="0.25">
      <c r="A34" s="1176" t="s">
        <v>645</v>
      </c>
      <c r="B34" s="1176"/>
      <c r="C34" s="1176"/>
      <c r="D34" s="1176"/>
      <c r="E34" s="1176"/>
      <c r="F34" s="1176"/>
      <c r="G34" s="1176"/>
    </row>
    <row r="35" spans="1:7" ht="183" customHeight="1" x14ac:dyDescent="0.25">
      <c r="A35" s="1176" t="s">
        <v>646</v>
      </c>
      <c r="B35" s="1176"/>
      <c r="C35" s="1176"/>
      <c r="D35" s="1176"/>
      <c r="E35" s="1176"/>
      <c r="F35" s="1176"/>
      <c r="G35" s="1176"/>
    </row>
    <row r="36" spans="1:7" ht="59.25" customHeight="1" x14ac:dyDescent="0.25">
      <c r="A36" s="1176" t="s">
        <v>647</v>
      </c>
      <c r="B36" s="1176"/>
      <c r="C36" s="1176"/>
      <c r="D36" s="1176"/>
      <c r="E36" s="1176"/>
      <c r="F36" s="1176"/>
      <c r="G36" s="1176"/>
    </row>
    <row r="37" spans="1:7" x14ac:dyDescent="0.2">
      <c r="A37" s="814"/>
      <c r="B37" s="814"/>
      <c r="C37" s="814"/>
      <c r="D37" s="814"/>
      <c r="E37" s="814"/>
      <c r="F37" s="814"/>
      <c r="G37" s="814"/>
    </row>
    <row r="38" spans="1:7" x14ac:dyDescent="0.2">
      <c r="A38" s="814"/>
      <c r="B38" s="814"/>
      <c r="C38" s="814"/>
      <c r="D38" s="814"/>
      <c r="E38" s="814"/>
      <c r="F38" s="814"/>
      <c r="G38" s="814"/>
    </row>
    <row r="39" spans="1:7" x14ac:dyDescent="0.2">
      <c r="A39" s="814"/>
      <c r="B39" s="814"/>
      <c r="C39" s="814"/>
      <c r="D39" s="814"/>
      <c r="E39" s="814"/>
      <c r="F39" s="814"/>
      <c r="G39" s="814"/>
    </row>
    <row r="40" spans="1:7" x14ac:dyDescent="0.2">
      <c r="A40" s="814"/>
      <c r="B40" s="814"/>
      <c r="C40" s="814"/>
      <c r="D40" s="814"/>
      <c r="E40" s="814"/>
      <c r="F40" s="814"/>
      <c r="G40" s="814"/>
    </row>
    <row r="41" spans="1:7" x14ac:dyDescent="0.2">
      <c r="A41" s="814"/>
      <c r="B41" s="814"/>
      <c r="C41" s="814"/>
      <c r="D41" s="814"/>
      <c r="E41" s="814"/>
      <c r="F41" s="814"/>
      <c r="G41" s="814"/>
    </row>
    <row r="42" spans="1:7" x14ac:dyDescent="0.2">
      <c r="A42" s="814"/>
      <c r="B42" s="814"/>
      <c r="C42" s="814"/>
      <c r="D42" s="814"/>
      <c r="E42" s="814"/>
      <c r="F42" s="814"/>
      <c r="G42" s="814"/>
    </row>
    <row r="43" spans="1:7" x14ac:dyDescent="0.2">
      <c r="A43" s="814"/>
      <c r="B43" s="814"/>
      <c r="C43" s="814"/>
      <c r="D43" s="814"/>
      <c r="E43" s="814"/>
      <c r="F43" s="814"/>
      <c r="G43" s="814"/>
    </row>
    <row r="44" spans="1:7" x14ac:dyDescent="0.2">
      <c r="A44" s="814"/>
      <c r="B44" s="814"/>
      <c r="C44" s="814"/>
      <c r="D44" s="814"/>
      <c r="E44" s="814"/>
      <c r="F44" s="814"/>
      <c r="G44" s="814"/>
    </row>
    <row r="45" spans="1:7" x14ac:dyDescent="0.2">
      <c r="A45" s="814"/>
      <c r="B45" s="814"/>
      <c r="C45" s="814"/>
      <c r="D45" s="814"/>
      <c r="E45" s="814"/>
      <c r="F45" s="814"/>
      <c r="G45" s="814"/>
    </row>
  </sheetData>
  <mergeCells count="14">
    <mergeCell ref="A28:E28"/>
    <mergeCell ref="A1:G1"/>
    <mergeCell ref="C2:G2"/>
    <mergeCell ref="A3:A4"/>
    <mergeCell ref="B3:G3"/>
    <mergeCell ref="A27:G27"/>
    <mergeCell ref="A35:G35"/>
    <mergeCell ref="A36:G36"/>
    <mergeCell ref="A29:G29"/>
    <mergeCell ref="A30:G30"/>
    <mergeCell ref="A31:G31"/>
    <mergeCell ref="A32:G32"/>
    <mergeCell ref="A33:G33"/>
    <mergeCell ref="A34:G34"/>
  </mergeCells>
  <printOptions horizontalCentered="1"/>
  <pageMargins left="0.43307086614173229" right="0.23622047244094491" top="0.55118110236220474" bottom="0.74803149606299213" header="0.31496062992125984" footer="0.31496062992125984"/>
  <pageSetup paperSize="9" scale="57" firstPageNumber="20" orientation="portrait" useFirstPageNumber="1" r:id="rId1"/>
  <headerFooter>
    <oddFooter>&amp;C&amp;P</oddFooter>
  </headerFooter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1"/>
  <sheetViews>
    <sheetView tabSelected="1" view="pageBreakPreview" zoomScale="60" zoomScaleNormal="70" workbookViewId="0">
      <selection activeCell="L54" sqref="L54"/>
    </sheetView>
  </sheetViews>
  <sheetFormatPr defaultRowHeight="12.75" x14ac:dyDescent="0.2"/>
  <cols>
    <col min="1" max="1" width="45" style="63" customWidth="1"/>
    <col min="2" max="2" width="7.7109375" style="63" bestFit="1" customWidth="1"/>
    <col min="3" max="3" width="24" style="20" customWidth="1"/>
    <col min="4" max="4" width="11.42578125" style="20" customWidth="1"/>
    <col min="5" max="5" width="13.5703125" style="20" customWidth="1"/>
    <col min="6" max="6" width="9.28515625" style="20" customWidth="1"/>
    <col min="7" max="7" width="16.28515625" style="20" customWidth="1"/>
    <col min="8" max="8" width="29.140625" style="20" customWidth="1"/>
    <col min="9" max="9" width="14.85546875" style="20" customWidth="1"/>
    <col min="10" max="10" width="14.85546875" style="63" bestFit="1" customWidth="1"/>
    <col min="11" max="11" width="17.85546875" style="63" customWidth="1"/>
    <col min="12" max="12" width="84.7109375" style="63" customWidth="1"/>
    <col min="13" max="261" width="9.140625" style="63"/>
    <col min="262" max="262" width="42.140625" style="63" bestFit="1" customWidth="1"/>
    <col min="263" max="263" width="7.7109375" style="63" bestFit="1" customWidth="1"/>
    <col min="264" max="264" width="14.85546875" style="63" bestFit="1" customWidth="1"/>
    <col min="265" max="265" width="14.85546875" style="63" customWidth="1"/>
    <col min="266" max="266" width="14.85546875" style="63" bestFit="1" customWidth="1"/>
    <col min="267" max="268" width="17.85546875" style="63" customWidth="1"/>
    <col min="269" max="517" width="9.140625" style="63"/>
    <col min="518" max="518" width="42.140625" style="63" bestFit="1" customWidth="1"/>
    <col min="519" max="519" width="7.7109375" style="63" bestFit="1" customWidth="1"/>
    <col min="520" max="520" width="14.85546875" style="63" bestFit="1" customWidth="1"/>
    <col min="521" max="521" width="14.85546875" style="63" customWidth="1"/>
    <col min="522" max="522" width="14.85546875" style="63" bestFit="1" customWidth="1"/>
    <col min="523" max="524" width="17.85546875" style="63" customWidth="1"/>
    <col min="525" max="773" width="9.140625" style="63"/>
    <col min="774" max="774" width="42.140625" style="63" bestFit="1" customWidth="1"/>
    <col min="775" max="775" width="7.7109375" style="63" bestFit="1" customWidth="1"/>
    <col min="776" max="776" width="14.85546875" style="63" bestFit="1" customWidth="1"/>
    <col min="777" max="777" width="14.85546875" style="63" customWidth="1"/>
    <col min="778" max="778" width="14.85546875" style="63" bestFit="1" customWidth="1"/>
    <col min="779" max="780" width="17.85546875" style="63" customWidth="1"/>
    <col min="781" max="1029" width="9.140625" style="63"/>
    <col min="1030" max="1030" width="42.140625" style="63" bestFit="1" customWidth="1"/>
    <col min="1031" max="1031" width="7.7109375" style="63" bestFit="1" customWidth="1"/>
    <col min="1032" max="1032" width="14.85546875" style="63" bestFit="1" customWidth="1"/>
    <col min="1033" max="1033" width="14.85546875" style="63" customWidth="1"/>
    <col min="1034" max="1034" width="14.85546875" style="63" bestFit="1" customWidth="1"/>
    <col min="1035" max="1036" width="17.85546875" style="63" customWidth="1"/>
    <col min="1037" max="1285" width="9.140625" style="63"/>
    <col min="1286" max="1286" width="42.140625" style="63" bestFit="1" customWidth="1"/>
    <col min="1287" max="1287" width="7.7109375" style="63" bestFit="1" customWidth="1"/>
    <col min="1288" max="1288" width="14.85546875" style="63" bestFit="1" customWidth="1"/>
    <col min="1289" max="1289" width="14.85546875" style="63" customWidth="1"/>
    <col min="1290" max="1290" width="14.85546875" style="63" bestFit="1" customWidth="1"/>
    <col min="1291" max="1292" width="17.85546875" style="63" customWidth="1"/>
    <col min="1293" max="1541" width="9.140625" style="63"/>
    <col min="1542" max="1542" width="42.140625" style="63" bestFit="1" customWidth="1"/>
    <col min="1543" max="1543" width="7.7109375" style="63" bestFit="1" customWidth="1"/>
    <col min="1544" max="1544" width="14.85546875" style="63" bestFit="1" customWidth="1"/>
    <col min="1545" max="1545" width="14.85546875" style="63" customWidth="1"/>
    <col min="1546" max="1546" width="14.85546875" style="63" bestFit="1" customWidth="1"/>
    <col min="1547" max="1548" width="17.85546875" style="63" customWidth="1"/>
    <col min="1549" max="1797" width="9.140625" style="63"/>
    <col min="1798" max="1798" width="42.140625" style="63" bestFit="1" customWidth="1"/>
    <col min="1799" max="1799" width="7.7109375" style="63" bestFit="1" customWidth="1"/>
    <col min="1800" max="1800" width="14.85546875" style="63" bestFit="1" customWidth="1"/>
    <col min="1801" max="1801" width="14.85546875" style="63" customWidth="1"/>
    <col min="1802" max="1802" width="14.85546875" style="63" bestFit="1" customWidth="1"/>
    <col min="1803" max="1804" width="17.85546875" style="63" customWidth="1"/>
    <col min="1805" max="2053" width="9.140625" style="63"/>
    <col min="2054" max="2054" width="42.140625" style="63" bestFit="1" customWidth="1"/>
    <col min="2055" max="2055" width="7.7109375" style="63" bestFit="1" customWidth="1"/>
    <col min="2056" max="2056" width="14.85546875" style="63" bestFit="1" customWidth="1"/>
    <col min="2057" max="2057" width="14.85546875" style="63" customWidth="1"/>
    <col min="2058" max="2058" width="14.85546875" style="63" bestFit="1" customWidth="1"/>
    <col min="2059" max="2060" width="17.85546875" style="63" customWidth="1"/>
    <col min="2061" max="2309" width="9.140625" style="63"/>
    <col min="2310" max="2310" width="42.140625" style="63" bestFit="1" customWidth="1"/>
    <col min="2311" max="2311" width="7.7109375" style="63" bestFit="1" customWidth="1"/>
    <col min="2312" max="2312" width="14.85546875" style="63" bestFit="1" customWidth="1"/>
    <col min="2313" max="2313" width="14.85546875" style="63" customWidth="1"/>
    <col min="2314" max="2314" width="14.85546875" style="63" bestFit="1" customWidth="1"/>
    <col min="2315" max="2316" width="17.85546875" style="63" customWidth="1"/>
    <col min="2317" max="2565" width="9.140625" style="63"/>
    <col min="2566" max="2566" width="42.140625" style="63" bestFit="1" customWidth="1"/>
    <col min="2567" max="2567" width="7.7109375" style="63" bestFit="1" customWidth="1"/>
    <col min="2568" max="2568" width="14.85546875" style="63" bestFit="1" customWidth="1"/>
    <col min="2569" max="2569" width="14.85546875" style="63" customWidth="1"/>
    <col min="2570" max="2570" width="14.85546875" style="63" bestFit="1" customWidth="1"/>
    <col min="2571" max="2572" width="17.85546875" style="63" customWidth="1"/>
    <col min="2573" max="2821" width="9.140625" style="63"/>
    <col min="2822" max="2822" width="42.140625" style="63" bestFit="1" customWidth="1"/>
    <col min="2823" max="2823" width="7.7109375" style="63" bestFit="1" customWidth="1"/>
    <col min="2824" max="2824" width="14.85546875" style="63" bestFit="1" customWidth="1"/>
    <col min="2825" max="2825" width="14.85546875" style="63" customWidth="1"/>
    <col min="2826" max="2826" width="14.85546875" style="63" bestFit="1" customWidth="1"/>
    <col min="2827" max="2828" width="17.85546875" style="63" customWidth="1"/>
    <col min="2829" max="3077" width="9.140625" style="63"/>
    <col min="3078" max="3078" width="42.140625" style="63" bestFit="1" customWidth="1"/>
    <col min="3079" max="3079" width="7.7109375" style="63" bestFit="1" customWidth="1"/>
    <col min="3080" max="3080" width="14.85546875" style="63" bestFit="1" customWidth="1"/>
    <col min="3081" max="3081" width="14.85546875" style="63" customWidth="1"/>
    <col min="3082" max="3082" width="14.85546875" style="63" bestFit="1" customWidth="1"/>
    <col min="3083" max="3084" width="17.85546875" style="63" customWidth="1"/>
    <col min="3085" max="3333" width="9.140625" style="63"/>
    <col min="3334" max="3334" width="42.140625" style="63" bestFit="1" customWidth="1"/>
    <col min="3335" max="3335" width="7.7109375" style="63" bestFit="1" customWidth="1"/>
    <col min="3336" max="3336" width="14.85546875" style="63" bestFit="1" customWidth="1"/>
    <col min="3337" max="3337" width="14.85546875" style="63" customWidth="1"/>
    <col min="3338" max="3338" width="14.85546875" style="63" bestFit="1" customWidth="1"/>
    <col min="3339" max="3340" width="17.85546875" style="63" customWidth="1"/>
    <col min="3341" max="3589" width="9.140625" style="63"/>
    <col min="3590" max="3590" width="42.140625" style="63" bestFit="1" customWidth="1"/>
    <col min="3591" max="3591" width="7.7109375" style="63" bestFit="1" customWidth="1"/>
    <col min="3592" max="3592" width="14.85546875" style="63" bestFit="1" customWidth="1"/>
    <col min="3593" max="3593" width="14.85546875" style="63" customWidth="1"/>
    <col min="3594" max="3594" width="14.85546875" style="63" bestFit="1" customWidth="1"/>
    <col min="3595" max="3596" width="17.85546875" style="63" customWidth="1"/>
    <col min="3597" max="3845" width="9.140625" style="63"/>
    <col min="3846" max="3846" width="42.140625" style="63" bestFit="1" customWidth="1"/>
    <col min="3847" max="3847" width="7.7109375" style="63" bestFit="1" customWidth="1"/>
    <col min="3848" max="3848" width="14.85546875" style="63" bestFit="1" customWidth="1"/>
    <col min="3849" max="3849" width="14.85546875" style="63" customWidth="1"/>
    <col min="3850" max="3850" width="14.85546875" style="63" bestFit="1" customWidth="1"/>
    <col min="3851" max="3852" width="17.85546875" style="63" customWidth="1"/>
    <col min="3853" max="4101" width="9.140625" style="63"/>
    <col min="4102" max="4102" width="42.140625" style="63" bestFit="1" customWidth="1"/>
    <col min="4103" max="4103" width="7.7109375" style="63" bestFit="1" customWidth="1"/>
    <col min="4104" max="4104" width="14.85546875" style="63" bestFit="1" customWidth="1"/>
    <col min="4105" max="4105" width="14.85546875" style="63" customWidth="1"/>
    <col min="4106" max="4106" width="14.85546875" style="63" bestFit="1" customWidth="1"/>
    <col min="4107" max="4108" width="17.85546875" style="63" customWidth="1"/>
    <col min="4109" max="4357" width="9.140625" style="63"/>
    <col min="4358" max="4358" width="42.140625" style="63" bestFit="1" customWidth="1"/>
    <col min="4359" max="4359" width="7.7109375" style="63" bestFit="1" customWidth="1"/>
    <col min="4360" max="4360" width="14.85546875" style="63" bestFit="1" customWidth="1"/>
    <col min="4361" max="4361" width="14.85546875" style="63" customWidth="1"/>
    <col min="4362" max="4362" width="14.85546875" style="63" bestFit="1" customWidth="1"/>
    <col min="4363" max="4364" width="17.85546875" style="63" customWidth="1"/>
    <col min="4365" max="4613" width="9.140625" style="63"/>
    <col min="4614" max="4614" width="42.140625" style="63" bestFit="1" customWidth="1"/>
    <col min="4615" max="4615" width="7.7109375" style="63" bestFit="1" customWidth="1"/>
    <col min="4616" max="4616" width="14.85546875" style="63" bestFit="1" customWidth="1"/>
    <col min="4617" max="4617" width="14.85546875" style="63" customWidth="1"/>
    <col min="4618" max="4618" width="14.85546875" style="63" bestFit="1" customWidth="1"/>
    <col min="4619" max="4620" width="17.85546875" style="63" customWidth="1"/>
    <col min="4621" max="4869" width="9.140625" style="63"/>
    <col min="4870" max="4870" width="42.140625" style="63" bestFit="1" customWidth="1"/>
    <col min="4871" max="4871" width="7.7109375" style="63" bestFit="1" customWidth="1"/>
    <col min="4872" max="4872" width="14.85546875" style="63" bestFit="1" customWidth="1"/>
    <col min="4873" max="4873" width="14.85546875" style="63" customWidth="1"/>
    <col min="4874" max="4874" width="14.85546875" style="63" bestFit="1" customWidth="1"/>
    <col min="4875" max="4876" width="17.85546875" style="63" customWidth="1"/>
    <col min="4877" max="5125" width="9.140625" style="63"/>
    <col min="5126" max="5126" width="42.140625" style="63" bestFit="1" customWidth="1"/>
    <col min="5127" max="5127" width="7.7109375" style="63" bestFit="1" customWidth="1"/>
    <col min="5128" max="5128" width="14.85546875" style="63" bestFit="1" customWidth="1"/>
    <col min="5129" max="5129" width="14.85546875" style="63" customWidth="1"/>
    <col min="5130" max="5130" width="14.85546875" style="63" bestFit="1" customWidth="1"/>
    <col min="5131" max="5132" width="17.85546875" style="63" customWidth="1"/>
    <col min="5133" max="5381" width="9.140625" style="63"/>
    <col min="5382" max="5382" width="42.140625" style="63" bestFit="1" customWidth="1"/>
    <col min="5383" max="5383" width="7.7109375" style="63" bestFit="1" customWidth="1"/>
    <col min="5384" max="5384" width="14.85546875" style="63" bestFit="1" customWidth="1"/>
    <col min="5385" max="5385" width="14.85546875" style="63" customWidth="1"/>
    <col min="5386" max="5386" width="14.85546875" style="63" bestFit="1" customWidth="1"/>
    <col min="5387" max="5388" width="17.85546875" style="63" customWidth="1"/>
    <col min="5389" max="5637" width="9.140625" style="63"/>
    <col min="5638" max="5638" width="42.140625" style="63" bestFit="1" customWidth="1"/>
    <col min="5639" max="5639" width="7.7109375" style="63" bestFit="1" customWidth="1"/>
    <col min="5640" max="5640" width="14.85546875" style="63" bestFit="1" customWidth="1"/>
    <col min="5641" max="5641" width="14.85546875" style="63" customWidth="1"/>
    <col min="5642" max="5642" width="14.85546875" style="63" bestFit="1" customWidth="1"/>
    <col min="5643" max="5644" width="17.85546875" style="63" customWidth="1"/>
    <col min="5645" max="5893" width="9.140625" style="63"/>
    <col min="5894" max="5894" width="42.140625" style="63" bestFit="1" customWidth="1"/>
    <col min="5895" max="5895" width="7.7109375" style="63" bestFit="1" customWidth="1"/>
    <col min="5896" max="5896" width="14.85546875" style="63" bestFit="1" customWidth="1"/>
    <col min="5897" max="5897" width="14.85546875" style="63" customWidth="1"/>
    <col min="5898" max="5898" width="14.85546875" style="63" bestFit="1" customWidth="1"/>
    <col min="5899" max="5900" width="17.85546875" style="63" customWidth="1"/>
    <col min="5901" max="6149" width="9.140625" style="63"/>
    <col min="6150" max="6150" width="42.140625" style="63" bestFit="1" customWidth="1"/>
    <col min="6151" max="6151" width="7.7109375" style="63" bestFit="1" customWidth="1"/>
    <col min="6152" max="6152" width="14.85546875" style="63" bestFit="1" customWidth="1"/>
    <col min="6153" max="6153" width="14.85546875" style="63" customWidth="1"/>
    <col min="6154" max="6154" width="14.85546875" style="63" bestFit="1" customWidth="1"/>
    <col min="6155" max="6156" width="17.85546875" style="63" customWidth="1"/>
    <col min="6157" max="6405" width="9.140625" style="63"/>
    <col min="6406" max="6406" width="42.140625" style="63" bestFit="1" customWidth="1"/>
    <col min="6407" max="6407" width="7.7109375" style="63" bestFit="1" customWidth="1"/>
    <col min="6408" max="6408" width="14.85546875" style="63" bestFit="1" customWidth="1"/>
    <col min="6409" max="6409" width="14.85546875" style="63" customWidth="1"/>
    <col min="6410" max="6410" width="14.85546875" style="63" bestFit="1" customWidth="1"/>
    <col min="6411" max="6412" width="17.85546875" style="63" customWidth="1"/>
    <col min="6413" max="6661" width="9.140625" style="63"/>
    <col min="6662" max="6662" width="42.140625" style="63" bestFit="1" customWidth="1"/>
    <col min="6663" max="6663" width="7.7109375" style="63" bestFit="1" customWidth="1"/>
    <col min="6664" max="6664" width="14.85546875" style="63" bestFit="1" customWidth="1"/>
    <col min="6665" max="6665" width="14.85546875" style="63" customWidth="1"/>
    <col min="6666" max="6666" width="14.85546875" style="63" bestFit="1" customWidth="1"/>
    <col min="6667" max="6668" width="17.85546875" style="63" customWidth="1"/>
    <col min="6669" max="6917" width="9.140625" style="63"/>
    <col min="6918" max="6918" width="42.140625" style="63" bestFit="1" customWidth="1"/>
    <col min="6919" max="6919" width="7.7109375" style="63" bestFit="1" customWidth="1"/>
    <col min="6920" max="6920" width="14.85546875" style="63" bestFit="1" customWidth="1"/>
    <col min="6921" max="6921" width="14.85546875" style="63" customWidth="1"/>
    <col min="6922" max="6922" width="14.85546875" style="63" bestFit="1" customWidth="1"/>
    <col min="6923" max="6924" width="17.85546875" style="63" customWidth="1"/>
    <col min="6925" max="7173" width="9.140625" style="63"/>
    <col min="7174" max="7174" width="42.140625" style="63" bestFit="1" customWidth="1"/>
    <col min="7175" max="7175" width="7.7109375" style="63" bestFit="1" customWidth="1"/>
    <col min="7176" max="7176" width="14.85546875" style="63" bestFit="1" customWidth="1"/>
    <col min="7177" max="7177" width="14.85546875" style="63" customWidth="1"/>
    <col min="7178" max="7178" width="14.85546875" style="63" bestFit="1" customWidth="1"/>
    <col min="7179" max="7180" width="17.85546875" style="63" customWidth="1"/>
    <col min="7181" max="7429" width="9.140625" style="63"/>
    <col min="7430" max="7430" width="42.140625" style="63" bestFit="1" customWidth="1"/>
    <col min="7431" max="7431" width="7.7109375" style="63" bestFit="1" customWidth="1"/>
    <col min="7432" max="7432" width="14.85546875" style="63" bestFit="1" customWidth="1"/>
    <col min="7433" max="7433" width="14.85546875" style="63" customWidth="1"/>
    <col min="7434" max="7434" width="14.85546875" style="63" bestFit="1" customWidth="1"/>
    <col min="7435" max="7436" width="17.85546875" style="63" customWidth="1"/>
    <col min="7437" max="7685" width="9.140625" style="63"/>
    <col min="7686" max="7686" width="42.140625" style="63" bestFit="1" customWidth="1"/>
    <col min="7687" max="7687" width="7.7109375" style="63" bestFit="1" customWidth="1"/>
    <col min="7688" max="7688" width="14.85546875" style="63" bestFit="1" customWidth="1"/>
    <col min="7689" max="7689" width="14.85546875" style="63" customWidth="1"/>
    <col min="7690" max="7690" width="14.85546875" style="63" bestFit="1" customWidth="1"/>
    <col min="7691" max="7692" width="17.85546875" style="63" customWidth="1"/>
    <col min="7693" max="7941" width="9.140625" style="63"/>
    <col min="7942" max="7942" width="42.140625" style="63" bestFit="1" customWidth="1"/>
    <col min="7943" max="7943" width="7.7109375" style="63" bestFit="1" customWidth="1"/>
    <col min="7944" max="7944" width="14.85546875" style="63" bestFit="1" customWidth="1"/>
    <col min="7945" max="7945" width="14.85546875" style="63" customWidth="1"/>
    <col min="7946" max="7946" width="14.85546875" style="63" bestFit="1" customWidth="1"/>
    <col min="7947" max="7948" width="17.85546875" style="63" customWidth="1"/>
    <col min="7949" max="8197" width="9.140625" style="63"/>
    <col min="8198" max="8198" width="42.140625" style="63" bestFit="1" customWidth="1"/>
    <col min="8199" max="8199" width="7.7109375" style="63" bestFit="1" customWidth="1"/>
    <col min="8200" max="8200" width="14.85546875" style="63" bestFit="1" customWidth="1"/>
    <col min="8201" max="8201" width="14.85546875" style="63" customWidth="1"/>
    <col min="8202" max="8202" width="14.85546875" style="63" bestFit="1" customWidth="1"/>
    <col min="8203" max="8204" width="17.85546875" style="63" customWidth="1"/>
    <col min="8205" max="8453" width="9.140625" style="63"/>
    <col min="8454" max="8454" width="42.140625" style="63" bestFit="1" customWidth="1"/>
    <col min="8455" max="8455" width="7.7109375" style="63" bestFit="1" customWidth="1"/>
    <col min="8456" max="8456" width="14.85546875" style="63" bestFit="1" customWidth="1"/>
    <col min="8457" max="8457" width="14.85546875" style="63" customWidth="1"/>
    <col min="8458" max="8458" width="14.85546875" style="63" bestFit="1" customWidth="1"/>
    <col min="8459" max="8460" width="17.85546875" style="63" customWidth="1"/>
    <col min="8461" max="8709" width="9.140625" style="63"/>
    <col min="8710" max="8710" width="42.140625" style="63" bestFit="1" customWidth="1"/>
    <col min="8711" max="8711" width="7.7109375" style="63" bestFit="1" customWidth="1"/>
    <col min="8712" max="8712" width="14.85546875" style="63" bestFit="1" customWidth="1"/>
    <col min="8713" max="8713" width="14.85546875" style="63" customWidth="1"/>
    <col min="8714" max="8714" width="14.85546875" style="63" bestFit="1" customWidth="1"/>
    <col min="8715" max="8716" width="17.85546875" style="63" customWidth="1"/>
    <col min="8717" max="8965" width="9.140625" style="63"/>
    <col min="8966" max="8966" width="42.140625" style="63" bestFit="1" customWidth="1"/>
    <col min="8967" max="8967" width="7.7109375" style="63" bestFit="1" customWidth="1"/>
    <col min="8968" max="8968" width="14.85546875" style="63" bestFit="1" customWidth="1"/>
    <col min="8969" max="8969" width="14.85546875" style="63" customWidth="1"/>
    <col min="8970" max="8970" width="14.85546875" style="63" bestFit="1" customWidth="1"/>
    <col min="8971" max="8972" width="17.85546875" style="63" customWidth="1"/>
    <col min="8973" max="9221" width="9.140625" style="63"/>
    <col min="9222" max="9222" width="42.140625" style="63" bestFit="1" customWidth="1"/>
    <col min="9223" max="9223" width="7.7109375" style="63" bestFit="1" customWidth="1"/>
    <col min="9224" max="9224" width="14.85546875" style="63" bestFit="1" customWidth="1"/>
    <col min="9225" max="9225" width="14.85546875" style="63" customWidth="1"/>
    <col min="9226" max="9226" width="14.85546875" style="63" bestFit="1" customWidth="1"/>
    <col min="9227" max="9228" width="17.85546875" style="63" customWidth="1"/>
    <col min="9229" max="9477" width="9.140625" style="63"/>
    <col min="9478" max="9478" width="42.140625" style="63" bestFit="1" customWidth="1"/>
    <col min="9479" max="9479" width="7.7109375" style="63" bestFit="1" customWidth="1"/>
    <col min="9480" max="9480" width="14.85546875" style="63" bestFit="1" customWidth="1"/>
    <col min="9481" max="9481" width="14.85546875" style="63" customWidth="1"/>
    <col min="9482" max="9482" width="14.85546875" style="63" bestFit="1" customWidth="1"/>
    <col min="9483" max="9484" width="17.85546875" style="63" customWidth="1"/>
    <col min="9485" max="9733" width="9.140625" style="63"/>
    <col min="9734" max="9734" width="42.140625" style="63" bestFit="1" customWidth="1"/>
    <col min="9735" max="9735" width="7.7109375" style="63" bestFit="1" customWidth="1"/>
    <col min="9736" max="9736" width="14.85546875" style="63" bestFit="1" customWidth="1"/>
    <col min="9737" max="9737" width="14.85546875" style="63" customWidth="1"/>
    <col min="9738" max="9738" width="14.85546875" style="63" bestFit="1" customWidth="1"/>
    <col min="9739" max="9740" width="17.85546875" style="63" customWidth="1"/>
    <col min="9741" max="9989" width="9.140625" style="63"/>
    <col min="9990" max="9990" width="42.140625" style="63" bestFit="1" customWidth="1"/>
    <col min="9991" max="9991" width="7.7109375" style="63" bestFit="1" customWidth="1"/>
    <col min="9992" max="9992" width="14.85546875" style="63" bestFit="1" customWidth="1"/>
    <col min="9993" max="9993" width="14.85546875" style="63" customWidth="1"/>
    <col min="9994" max="9994" width="14.85546875" style="63" bestFit="1" customWidth="1"/>
    <col min="9995" max="9996" width="17.85546875" style="63" customWidth="1"/>
    <col min="9997" max="10245" width="9.140625" style="63"/>
    <col min="10246" max="10246" width="42.140625" style="63" bestFit="1" customWidth="1"/>
    <col min="10247" max="10247" width="7.7109375" style="63" bestFit="1" customWidth="1"/>
    <col min="10248" max="10248" width="14.85546875" style="63" bestFit="1" customWidth="1"/>
    <col min="10249" max="10249" width="14.85546875" style="63" customWidth="1"/>
    <col min="10250" max="10250" width="14.85546875" style="63" bestFit="1" customWidth="1"/>
    <col min="10251" max="10252" width="17.85546875" style="63" customWidth="1"/>
    <col min="10253" max="10501" width="9.140625" style="63"/>
    <col min="10502" max="10502" width="42.140625" style="63" bestFit="1" customWidth="1"/>
    <col min="10503" max="10503" width="7.7109375" style="63" bestFit="1" customWidth="1"/>
    <col min="10504" max="10504" width="14.85546875" style="63" bestFit="1" customWidth="1"/>
    <col min="10505" max="10505" width="14.85546875" style="63" customWidth="1"/>
    <col min="10506" max="10506" width="14.85546875" style="63" bestFit="1" customWidth="1"/>
    <col min="10507" max="10508" width="17.85546875" style="63" customWidth="1"/>
    <col min="10509" max="10757" width="9.140625" style="63"/>
    <col min="10758" max="10758" width="42.140625" style="63" bestFit="1" customWidth="1"/>
    <col min="10759" max="10759" width="7.7109375" style="63" bestFit="1" customWidth="1"/>
    <col min="10760" max="10760" width="14.85546875" style="63" bestFit="1" customWidth="1"/>
    <col min="10761" max="10761" width="14.85546875" style="63" customWidth="1"/>
    <col min="10762" max="10762" width="14.85546875" style="63" bestFit="1" customWidth="1"/>
    <col min="10763" max="10764" width="17.85546875" style="63" customWidth="1"/>
    <col min="10765" max="11013" width="9.140625" style="63"/>
    <col min="11014" max="11014" width="42.140625" style="63" bestFit="1" customWidth="1"/>
    <col min="11015" max="11015" width="7.7109375" style="63" bestFit="1" customWidth="1"/>
    <col min="11016" max="11016" width="14.85546875" style="63" bestFit="1" customWidth="1"/>
    <col min="11017" max="11017" width="14.85546875" style="63" customWidth="1"/>
    <col min="11018" max="11018" width="14.85546875" style="63" bestFit="1" customWidth="1"/>
    <col min="11019" max="11020" width="17.85546875" style="63" customWidth="1"/>
    <col min="11021" max="11269" width="9.140625" style="63"/>
    <col min="11270" max="11270" width="42.140625" style="63" bestFit="1" customWidth="1"/>
    <col min="11271" max="11271" width="7.7109375" style="63" bestFit="1" customWidth="1"/>
    <col min="11272" max="11272" width="14.85546875" style="63" bestFit="1" customWidth="1"/>
    <col min="11273" max="11273" width="14.85546875" style="63" customWidth="1"/>
    <col min="11274" max="11274" width="14.85546875" style="63" bestFit="1" customWidth="1"/>
    <col min="11275" max="11276" width="17.85546875" style="63" customWidth="1"/>
    <col min="11277" max="11525" width="9.140625" style="63"/>
    <col min="11526" max="11526" width="42.140625" style="63" bestFit="1" customWidth="1"/>
    <col min="11527" max="11527" width="7.7109375" style="63" bestFit="1" customWidth="1"/>
    <col min="11528" max="11528" width="14.85546875" style="63" bestFit="1" customWidth="1"/>
    <col min="11529" max="11529" width="14.85546875" style="63" customWidth="1"/>
    <col min="11530" max="11530" width="14.85546875" style="63" bestFit="1" customWidth="1"/>
    <col min="11531" max="11532" width="17.85546875" style="63" customWidth="1"/>
    <col min="11533" max="11781" width="9.140625" style="63"/>
    <col min="11782" max="11782" width="42.140625" style="63" bestFit="1" customWidth="1"/>
    <col min="11783" max="11783" width="7.7109375" style="63" bestFit="1" customWidth="1"/>
    <col min="11784" max="11784" width="14.85546875" style="63" bestFit="1" customWidth="1"/>
    <col min="11785" max="11785" width="14.85546875" style="63" customWidth="1"/>
    <col min="11786" max="11786" width="14.85546875" style="63" bestFit="1" customWidth="1"/>
    <col min="11787" max="11788" width="17.85546875" style="63" customWidth="1"/>
    <col min="11789" max="12037" width="9.140625" style="63"/>
    <col min="12038" max="12038" width="42.140625" style="63" bestFit="1" customWidth="1"/>
    <col min="12039" max="12039" width="7.7109375" style="63" bestFit="1" customWidth="1"/>
    <col min="12040" max="12040" width="14.85546875" style="63" bestFit="1" customWidth="1"/>
    <col min="12041" max="12041" width="14.85546875" style="63" customWidth="1"/>
    <col min="12042" max="12042" width="14.85546875" style="63" bestFit="1" customWidth="1"/>
    <col min="12043" max="12044" width="17.85546875" style="63" customWidth="1"/>
    <col min="12045" max="12293" width="9.140625" style="63"/>
    <col min="12294" max="12294" width="42.140625" style="63" bestFit="1" customWidth="1"/>
    <col min="12295" max="12295" width="7.7109375" style="63" bestFit="1" customWidth="1"/>
    <col min="12296" max="12296" width="14.85546875" style="63" bestFit="1" customWidth="1"/>
    <col min="12297" max="12297" width="14.85546875" style="63" customWidth="1"/>
    <col min="12298" max="12298" width="14.85546875" style="63" bestFit="1" customWidth="1"/>
    <col min="12299" max="12300" width="17.85546875" style="63" customWidth="1"/>
    <col min="12301" max="12549" width="9.140625" style="63"/>
    <col min="12550" max="12550" width="42.140625" style="63" bestFit="1" customWidth="1"/>
    <col min="12551" max="12551" width="7.7109375" style="63" bestFit="1" customWidth="1"/>
    <col min="12552" max="12552" width="14.85546875" style="63" bestFit="1" customWidth="1"/>
    <col min="12553" max="12553" width="14.85546875" style="63" customWidth="1"/>
    <col min="12554" max="12554" width="14.85546875" style="63" bestFit="1" customWidth="1"/>
    <col min="12555" max="12556" width="17.85546875" style="63" customWidth="1"/>
    <col min="12557" max="12805" width="9.140625" style="63"/>
    <col min="12806" max="12806" width="42.140625" style="63" bestFit="1" customWidth="1"/>
    <col min="12807" max="12807" width="7.7109375" style="63" bestFit="1" customWidth="1"/>
    <col min="12808" max="12808" width="14.85546875" style="63" bestFit="1" customWidth="1"/>
    <col min="12809" max="12809" width="14.85546875" style="63" customWidth="1"/>
    <col min="12810" max="12810" width="14.85546875" style="63" bestFit="1" customWidth="1"/>
    <col min="12811" max="12812" width="17.85546875" style="63" customWidth="1"/>
    <col min="12813" max="13061" width="9.140625" style="63"/>
    <col min="13062" max="13062" width="42.140625" style="63" bestFit="1" customWidth="1"/>
    <col min="13063" max="13063" width="7.7109375" style="63" bestFit="1" customWidth="1"/>
    <col min="13064" max="13064" width="14.85546875" style="63" bestFit="1" customWidth="1"/>
    <col min="13065" max="13065" width="14.85546875" style="63" customWidth="1"/>
    <col min="13066" max="13066" width="14.85546875" style="63" bestFit="1" customWidth="1"/>
    <col min="13067" max="13068" width="17.85546875" style="63" customWidth="1"/>
    <col min="13069" max="13317" width="9.140625" style="63"/>
    <col min="13318" max="13318" width="42.140625" style="63" bestFit="1" customWidth="1"/>
    <col min="13319" max="13319" width="7.7109375" style="63" bestFit="1" customWidth="1"/>
    <col min="13320" max="13320" width="14.85546875" style="63" bestFit="1" customWidth="1"/>
    <col min="13321" max="13321" width="14.85546875" style="63" customWidth="1"/>
    <col min="13322" max="13322" width="14.85546875" style="63" bestFit="1" customWidth="1"/>
    <col min="13323" max="13324" width="17.85546875" style="63" customWidth="1"/>
    <col min="13325" max="13573" width="9.140625" style="63"/>
    <col min="13574" max="13574" width="42.140625" style="63" bestFit="1" customWidth="1"/>
    <col min="13575" max="13575" width="7.7109375" style="63" bestFit="1" customWidth="1"/>
    <col min="13576" max="13576" width="14.85546875" style="63" bestFit="1" customWidth="1"/>
    <col min="13577" max="13577" width="14.85546875" style="63" customWidth="1"/>
    <col min="13578" max="13578" width="14.85546875" style="63" bestFit="1" customWidth="1"/>
    <col min="13579" max="13580" width="17.85546875" style="63" customWidth="1"/>
    <col min="13581" max="13829" width="9.140625" style="63"/>
    <col min="13830" max="13830" width="42.140625" style="63" bestFit="1" customWidth="1"/>
    <col min="13831" max="13831" width="7.7109375" style="63" bestFit="1" customWidth="1"/>
    <col min="13832" max="13832" width="14.85546875" style="63" bestFit="1" customWidth="1"/>
    <col min="13833" max="13833" width="14.85546875" style="63" customWidth="1"/>
    <col min="13834" max="13834" width="14.85546875" style="63" bestFit="1" customWidth="1"/>
    <col min="13835" max="13836" width="17.85546875" style="63" customWidth="1"/>
    <col min="13837" max="14085" width="9.140625" style="63"/>
    <col min="14086" max="14086" width="42.140625" style="63" bestFit="1" customWidth="1"/>
    <col min="14087" max="14087" width="7.7109375" style="63" bestFit="1" customWidth="1"/>
    <col min="14088" max="14088" width="14.85546875" style="63" bestFit="1" customWidth="1"/>
    <col min="14089" max="14089" width="14.85546875" style="63" customWidth="1"/>
    <col min="14090" max="14090" width="14.85546875" style="63" bestFit="1" customWidth="1"/>
    <col min="14091" max="14092" width="17.85546875" style="63" customWidth="1"/>
    <col min="14093" max="14341" width="9.140625" style="63"/>
    <col min="14342" max="14342" width="42.140625" style="63" bestFit="1" customWidth="1"/>
    <col min="14343" max="14343" width="7.7109375" style="63" bestFit="1" customWidth="1"/>
    <col min="14344" max="14344" width="14.85546875" style="63" bestFit="1" customWidth="1"/>
    <col min="14345" max="14345" width="14.85546875" style="63" customWidth="1"/>
    <col min="14346" max="14346" width="14.85546875" style="63" bestFit="1" customWidth="1"/>
    <col min="14347" max="14348" width="17.85546875" style="63" customWidth="1"/>
    <col min="14349" max="14597" width="9.140625" style="63"/>
    <col min="14598" max="14598" width="42.140625" style="63" bestFit="1" customWidth="1"/>
    <col min="14599" max="14599" width="7.7109375" style="63" bestFit="1" customWidth="1"/>
    <col min="14600" max="14600" width="14.85546875" style="63" bestFit="1" customWidth="1"/>
    <col min="14601" max="14601" width="14.85546875" style="63" customWidth="1"/>
    <col min="14602" max="14602" width="14.85546875" style="63" bestFit="1" customWidth="1"/>
    <col min="14603" max="14604" width="17.85546875" style="63" customWidth="1"/>
    <col min="14605" max="14853" width="9.140625" style="63"/>
    <col min="14854" max="14854" width="42.140625" style="63" bestFit="1" customWidth="1"/>
    <col min="14855" max="14855" width="7.7109375" style="63" bestFit="1" customWidth="1"/>
    <col min="14856" max="14856" width="14.85546875" style="63" bestFit="1" customWidth="1"/>
    <col min="14857" max="14857" width="14.85546875" style="63" customWidth="1"/>
    <col min="14858" max="14858" width="14.85546875" style="63" bestFit="1" customWidth="1"/>
    <col min="14859" max="14860" width="17.85546875" style="63" customWidth="1"/>
    <col min="14861" max="15109" width="9.140625" style="63"/>
    <col min="15110" max="15110" width="42.140625" style="63" bestFit="1" customWidth="1"/>
    <col min="15111" max="15111" width="7.7109375" style="63" bestFit="1" customWidth="1"/>
    <col min="15112" max="15112" width="14.85546875" style="63" bestFit="1" customWidth="1"/>
    <col min="15113" max="15113" width="14.85546875" style="63" customWidth="1"/>
    <col min="15114" max="15114" width="14.85546875" style="63" bestFit="1" customWidth="1"/>
    <col min="15115" max="15116" width="17.85546875" style="63" customWidth="1"/>
    <col min="15117" max="15365" width="9.140625" style="63"/>
    <col min="15366" max="15366" width="42.140625" style="63" bestFit="1" customWidth="1"/>
    <col min="15367" max="15367" width="7.7109375" style="63" bestFit="1" customWidth="1"/>
    <col min="15368" max="15368" width="14.85546875" style="63" bestFit="1" customWidth="1"/>
    <col min="15369" max="15369" width="14.85546875" style="63" customWidth="1"/>
    <col min="15370" max="15370" width="14.85546875" style="63" bestFit="1" customWidth="1"/>
    <col min="15371" max="15372" width="17.85546875" style="63" customWidth="1"/>
    <col min="15373" max="15621" width="9.140625" style="63"/>
    <col min="15622" max="15622" width="42.140625" style="63" bestFit="1" customWidth="1"/>
    <col min="15623" max="15623" width="7.7109375" style="63" bestFit="1" customWidth="1"/>
    <col min="15624" max="15624" width="14.85546875" style="63" bestFit="1" customWidth="1"/>
    <col min="15625" max="15625" width="14.85546875" style="63" customWidth="1"/>
    <col min="15626" max="15626" width="14.85546875" style="63" bestFit="1" customWidth="1"/>
    <col min="15627" max="15628" width="17.85546875" style="63" customWidth="1"/>
    <col min="15629" max="15877" width="9.140625" style="63"/>
    <col min="15878" max="15878" width="42.140625" style="63" bestFit="1" customWidth="1"/>
    <col min="15879" max="15879" width="7.7109375" style="63" bestFit="1" customWidth="1"/>
    <col min="15880" max="15880" width="14.85546875" style="63" bestFit="1" customWidth="1"/>
    <col min="15881" max="15881" width="14.85546875" style="63" customWidth="1"/>
    <col min="15882" max="15882" width="14.85546875" style="63" bestFit="1" customWidth="1"/>
    <col min="15883" max="15884" width="17.85546875" style="63" customWidth="1"/>
    <col min="15885" max="16133" width="9.140625" style="63"/>
    <col min="16134" max="16134" width="42.140625" style="63" bestFit="1" customWidth="1"/>
    <col min="16135" max="16135" width="7.7109375" style="63" bestFit="1" customWidth="1"/>
    <col min="16136" max="16136" width="14.85546875" style="63" bestFit="1" customWidth="1"/>
    <col min="16137" max="16137" width="14.85546875" style="63" customWidth="1"/>
    <col min="16138" max="16138" width="14.85546875" style="63" bestFit="1" customWidth="1"/>
    <col min="16139" max="16140" width="17.85546875" style="63" customWidth="1"/>
    <col min="16141" max="16384" width="9.140625" style="63"/>
  </cols>
  <sheetData>
    <row r="1" spans="1:14" ht="30.75" customHeight="1" x14ac:dyDescent="0.3">
      <c r="A1" s="850" t="s">
        <v>98</v>
      </c>
      <c r="B1" s="850"/>
      <c r="C1" s="850"/>
      <c r="D1" s="850"/>
      <c r="E1" s="850"/>
      <c r="F1" s="850"/>
      <c r="G1" s="850"/>
      <c r="H1" s="850"/>
      <c r="I1" s="850"/>
      <c r="J1" s="850"/>
      <c r="K1" s="45"/>
      <c r="L1" s="41"/>
    </row>
    <row r="2" spans="1:14" ht="25.5" customHeight="1" thickBot="1" x14ac:dyDescent="0.35">
      <c r="A2" s="319"/>
      <c r="B2" s="319"/>
      <c r="C2" s="319"/>
      <c r="D2" s="319"/>
      <c r="E2" s="319"/>
      <c r="F2" s="319"/>
      <c r="G2" s="319"/>
      <c r="H2" s="319"/>
      <c r="I2" s="851" t="s">
        <v>117</v>
      </c>
      <c r="J2" s="851"/>
      <c r="K2" s="40"/>
      <c r="L2" s="50"/>
    </row>
    <row r="3" spans="1:14" ht="51.75" customHeight="1" thickBot="1" x14ac:dyDescent="0.25">
      <c r="A3" s="852" t="s">
        <v>59</v>
      </c>
      <c r="B3" s="854" t="s">
        <v>192</v>
      </c>
      <c r="C3" s="855" t="s">
        <v>149</v>
      </c>
      <c r="D3" s="855"/>
      <c r="E3" s="855"/>
      <c r="F3" s="855"/>
      <c r="G3" s="855"/>
      <c r="H3" s="855"/>
      <c r="I3" s="856" t="s">
        <v>195</v>
      </c>
      <c r="J3" s="857"/>
      <c r="K3" s="3"/>
      <c r="L3" s="57"/>
    </row>
    <row r="4" spans="1:14" ht="49.5" customHeight="1" thickBot="1" x14ac:dyDescent="0.25">
      <c r="A4" s="853"/>
      <c r="B4" s="853"/>
      <c r="C4" s="337" t="s">
        <v>441</v>
      </c>
      <c r="D4" s="858" t="s">
        <v>296</v>
      </c>
      <c r="E4" s="859"/>
      <c r="F4" s="858" t="s">
        <v>442</v>
      </c>
      <c r="G4" s="859"/>
      <c r="H4" s="416" t="s">
        <v>443</v>
      </c>
      <c r="I4" s="858" t="s">
        <v>476</v>
      </c>
      <c r="J4" s="859"/>
      <c r="K4" s="3"/>
      <c r="L4" s="58"/>
    </row>
    <row r="5" spans="1:14" ht="20.25" thickBot="1" x14ac:dyDescent="0.25">
      <c r="A5" s="321" t="s">
        <v>159</v>
      </c>
      <c r="B5" s="399" t="s">
        <v>26</v>
      </c>
      <c r="C5" s="401" t="s">
        <v>446</v>
      </c>
      <c r="D5" s="860">
        <v>180239</v>
      </c>
      <c r="E5" s="861"/>
      <c r="F5" s="860" t="s">
        <v>445</v>
      </c>
      <c r="G5" s="861"/>
      <c r="H5" s="404">
        <f>181437-180126</f>
        <v>1311</v>
      </c>
      <c r="I5" s="862" t="s">
        <v>479</v>
      </c>
      <c r="J5" s="863"/>
      <c r="K5" s="48"/>
      <c r="L5" s="864"/>
      <c r="N5" s="30"/>
    </row>
    <row r="6" spans="1:14" ht="19.5" hidden="1" customHeight="1" x14ac:dyDescent="0.25">
      <c r="A6" s="322" t="s">
        <v>95</v>
      </c>
      <c r="B6" s="323" t="s">
        <v>26</v>
      </c>
      <c r="C6" s="410"/>
      <c r="D6" s="320"/>
      <c r="E6" s="320"/>
      <c r="F6" s="411"/>
      <c r="G6" s="410"/>
      <c r="H6" s="412"/>
      <c r="I6" s="410"/>
      <c r="J6" s="413"/>
      <c r="K6" s="3"/>
      <c r="L6" s="864"/>
    </row>
    <row r="7" spans="1:14" ht="17.25" hidden="1" customHeight="1" thickBot="1" x14ac:dyDescent="0.3">
      <c r="A7" s="324" t="s">
        <v>80</v>
      </c>
      <c r="B7" s="325" t="s">
        <v>26</v>
      </c>
      <c r="C7" s="410"/>
      <c r="D7" s="320"/>
      <c r="E7" s="320"/>
      <c r="F7" s="411"/>
      <c r="G7" s="410"/>
      <c r="H7" s="412"/>
      <c r="I7" s="410"/>
      <c r="J7" s="413"/>
      <c r="K7" s="3"/>
      <c r="L7" s="864"/>
    </row>
    <row r="8" spans="1:14" ht="19.5" customHeight="1" x14ac:dyDescent="0.25">
      <c r="A8" s="312" t="s">
        <v>60</v>
      </c>
      <c r="B8" s="399"/>
      <c r="C8" s="401"/>
      <c r="D8" s="860"/>
      <c r="E8" s="861"/>
      <c r="F8" s="860"/>
      <c r="G8" s="861"/>
      <c r="H8" s="404"/>
      <c r="I8" s="865"/>
      <c r="J8" s="866"/>
      <c r="K8" s="3"/>
      <c r="L8" s="42"/>
      <c r="M8" s="30"/>
    </row>
    <row r="9" spans="1:14" ht="20.25" customHeight="1" thickBot="1" x14ac:dyDescent="0.35">
      <c r="A9" s="313" t="s">
        <v>58</v>
      </c>
      <c r="B9" s="323" t="s">
        <v>26</v>
      </c>
      <c r="C9" s="402">
        <v>6768</v>
      </c>
      <c r="D9" s="867">
        <v>13395</v>
      </c>
      <c r="E9" s="868"/>
      <c r="F9" s="867">
        <v>6962</v>
      </c>
      <c r="G9" s="868"/>
      <c r="H9" s="406">
        <f>F9-C9</f>
        <v>194</v>
      </c>
      <c r="I9" s="869" t="s">
        <v>480</v>
      </c>
      <c r="J9" s="870"/>
      <c r="K9" s="307"/>
      <c r="L9" s="42"/>
      <c r="M9" s="30"/>
    </row>
    <row r="10" spans="1:14" ht="18.75" customHeight="1" x14ac:dyDescent="0.25">
      <c r="A10" s="312" t="s">
        <v>61</v>
      </c>
      <c r="B10" s="399"/>
      <c r="C10" s="415"/>
      <c r="D10" s="871"/>
      <c r="E10" s="872"/>
      <c r="F10" s="860"/>
      <c r="G10" s="861"/>
      <c r="H10" s="408"/>
      <c r="I10" s="873"/>
      <c r="J10" s="874"/>
      <c r="K10" s="3"/>
      <c r="L10" s="849"/>
    </row>
    <row r="11" spans="1:14" ht="20.25" customHeight="1" thickBot="1" x14ac:dyDescent="0.3">
      <c r="A11" s="326" t="s">
        <v>58</v>
      </c>
      <c r="B11" s="323" t="s">
        <v>26</v>
      </c>
      <c r="C11" s="402">
        <v>5984</v>
      </c>
      <c r="D11" s="867">
        <v>13233</v>
      </c>
      <c r="E11" s="868"/>
      <c r="F11" s="867">
        <v>6433</v>
      </c>
      <c r="G11" s="868"/>
      <c r="H11" s="406">
        <f>F11-C11</f>
        <v>449</v>
      </c>
      <c r="I11" s="875" t="s">
        <v>481</v>
      </c>
      <c r="J11" s="870"/>
      <c r="K11" s="3"/>
      <c r="L11" s="849"/>
      <c r="M11" s="30"/>
    </row>
    <row r="12" spans="1:14" ht="18.75" customHeight="1" x14ac:dyDescent="0.25">
      <c r="A12" s="327" t="s">
        <v>56</v>
      </c>
      <c r="B12" s="399"/>
      <c r="C12" s="415"/>
      <c r="D12" s="871"/>
      <c r="E12" s="872"/>
      <c r="F12" s="860"/>
      <c r="G12" s="861"/>
      <c r="H12" s="408"/>
      <c r="I12" s="876"/>
      <c r="J12" s="866"/>
      <c r="K12" s="48"/>
      <c r="L12" s="849"/>
      <c r="M12" s="30"/>
    </row>
    <row r="13" spans="1:14" ht="19.5" customHeight="1" thickBot="1" x14ac:dyDescent="0.3">
      <c r="A13" s="328" t="s">
        <v>58</v>
      </c>
      <c r="B13" s="400" t="s">
        <v>26</v>
      </c>
      <c r="C13" s="402">
        <f>C9-C11</f>
        <v>784</v>
      </c>
      <c r="D13" s="867">
        <f>D9-D11</f>
        <v>162</v>
      </c>
      <c r="E13" s="868"/>
      <c r="F13" s="867">
        <f>F9-F11</f>
        <v>529</v>
      </c>
      <c r="G13" s="868"/>
      <c r="H13" s="406">
        <f>F13-C13</f>
        <v>-255</v>
      </c>
      <c r="I13" s="867">
        <f>307-362</f>
        <v>-55</v>
      </c>
      <c r="J13" s="868"/>
      <c r="K13" s="372"/>
      <c r="L13" s="849"/>
    </row>
    <row r="14" spans="1:14" ht="15.75" customHeight="1" x14ac:dyDescent="0.2">
      <c r="A14" s="877" t="s">
        <v>158</v>
      </c>
      <c r="B14" s="877"/>
      <c r="C14" s="877"/>
      <c r="D14" s="877"/>
      <c r="E14" s="877"/>
      <c r="F14" s="877"/>
      <c r="G14" s="877"/>
      <c r="H14" s="877"/>
      <c r="I14" s="877"/>
      <c r="J14" s="877"/>
      <c r="L14" s="849"/>
    </row>
    <row r="15" spans="1:14" ht="12.75" hidden="1" customHeight="1" x14ac:dyDescent="0.2">
      <c r="A15" s="878" t="s">
        <v>261</v>
      </c>
      <c r="B15" s="878"/>
      <c r="C15" s="878"/>
      <c r="D15" s="878"/>
      <c r="E15" s="878"/>
      <c r="F15" s="878"/>
      <c r="G15" s="878"/>
      <c r="H15" s="878"/>
      <c r="I15" s="878"/>
      <c r="J15" s="878"/>
      <c r="L15" s="849"/>
    </row>
    <row r="16" spans="1:14" ht="15" customHeight="1" x14ac:dyDescent="0.2">
      <c r="A16" s="878" t="s">
        <v>649</v>
      </c>
      <c r="B16" s="878"/>
      <c r="C16" s="878"/>
      <c r="D16" s="878"/>
      <c r="E16" s="878"/>
      <c r="F16" s="878"/>
      <c r="G16" s="878"/>
      <c r="H16" s="878"/>
      <c r="I16" s="878"/>
      <c r="J16" s="878"/>
      <c r="L16" s="849"/>
    </row>
    <row r="17" spans="1:12" ht="15" customHeight="1" x14ac:dyDescent="0.2">
      <c r="A17" s="878" t="s">
        <v>409</v>
      </c>
      <c r="B17" s="878"/>
      <c r="C17" s="878"/>
      <c r="D17" s="878"/>
      <c r="E17" s="878"/>
      <c r="F17" s="878"/>
      <c r="G17" s="878"/>
      <c r="H17" s="878"/>
      <c r="I17" s="878"/>
      <c r="J17" s="878"/>
    </row>
    <row r="18" spans="1:12" ht="15" customHeight="1" x14ac:dyDescent="0.2">
      <c r="A18" s="878" t="s">
        <v>648</v>
      </c>
      <c r="B18" s="878"/>
      <c r="C18" s="878"/>
      <c r="D18" s="878"/>
      <c r="E18" s="878"/>
      <c r="F18" s="878"/>
      <c r="G18" s="878"/>
      <c r="H18" s="878"/>
      <c r="I18" s="878"/>
      <c r="J18" s="878"/>
    </row>
    <row r="19" spans="1:12" ht="18" customHeight="1" thickBot="1" x14ac:dyDescent="0.3">
      <c r="A19" s="75"/>
      <c r="B19" s="75"/>
      <c r="C19" s="72"/>
      <c r="D19" s="72"/>
      <c r="E19" s="72"/>
      <c r="F19" s="72"/>
      <c r="G19" s="72"/>
      <c r="H19" s="72"/>
      <c r="I19" s="72"/>
      <c r="J19" s="72"/>
    </row>
    <row r="20" spans="1:12" ht="53.45" customHeight="1" thickBot="1" x14ac:dyDescent="0.25">
      <c r="A20" s="881" t="s">
        <v>59</v>
      </c>
      <c r="B20" s="854" t="s">
        <v>192</v>
      </c>
      <c r="C20" s="855" t="s">
        <v>478</v>
      </c>
      <c r="D20" s="855"/>
      <c r="E20" s="855"/>
      <c r="F20" s="855"/>
      <c r="G20" s="855"/>
      <c r="H20" s="855"/>
      <c r="I20" s="883" t="s">
        <v>195</v>
      </c>
      <c r="J20" s="884"/>
      <c r="L20" s="55"/>
    </row>
    <row r="21" spans="1:12" ht="48.75" customHeight="1" thickBot="1" x14ac:dyDescent="0.25">
      <c r="A21" s="882"/>
      <c r="B21" s="853"/>
      <c r="C21" s="366" t="s">
        <v>448</v>
      </c>
      <c r="D21" s="879" t="s">
        <v>296</v>
      </c>
      <c r="E21" s="880"/>
      <c r="F21" s="879" t="s">
        <v>442</v>
      </c>
      <c r="G21" s="880"/>
      <c r="H21" s="367" t="s">
        <v>444</v>
      </c>
      <c r="I21" s="879" t="s">
        <v>442</v>
      </c>
      <c r="J21" s="880"/>
      <c r="L21" s="55"/>
    </row>
    <row r="22" spans="1:12" ht="19.5" customHeight="1" thickBot="1" x14ac:dyDescent="0.3">
      <c r="A22" s="309" t="s">
        <v>30</v>
      </c>
      <c r="B22" s="400" t="s">
        <v>26</v>
      </c>
      <c r="C22" s="359">
        <v>1170</v>
      </c>
      <c r="D22" s="862">
        <v>2468</v>
      </c>
      <c r="E22" s="863"/>
      <c r="F22" s="862">
        <v>1236</v>
      </c>
      <c r="G22" s="863"/>
      <c r="H22" s="407">
        <f>F22-C22</f>
        <v>66</v>
      </c>
      <c r="I22" s="885">
        <v>186</v>
      </c>
      <c r="J22" s="886"/>
      <c r="L22" s="56"/>
    </row>
    <row r="23" spans="1:12" ht="20.25" customHeight="1" thickBot="1" x14ac:dyDescent="0.3">
      <c r="A23" s="310" t="s">
        <v>31</v>
      </c>
      <c r="B23" s="311" t="s">
        <v>26</v>
      </c>
      <c r="C23" s="359">
        <v>482</v>
      </c>
      <c r="D23" s="862">
        <v>1045</v>
      </c>
      <c r="E23" s="863"/>
      <c r="F23" s="862">
        <v>567</v>
      </c>
      <c r="G23" s="863"/>
      <c r="H23" s="407">
        <f>F23-C23</f>
        <v>85</v>
      </c>
      <c r="I23" s="885">
        <v>159</v>
      </c>
      <c r="J23" s="886"/>
      <c r="L23" s="56"/>
    </row>
    <row r="24" spans="1:12" ht="18.75" customHeight="1" x14ac:dyDescent="0.25">
      <c r="A24" s="312" t="s">
        <v>101</v>
      </c>
      <c r="B24" s="887" t="s">
        <v>26</v>
      </c>
      <c r="C24" s="889">
        <f>C22-C23</f>
        <v>688</v>
      </c>
      <c r="D24" s="860">
        <f>D22-D23</f>
        <v>1423</v>
      </c>
      <c r="E24" s="861"/>
      <c r="F24" s="860">
        <f>F22-F23</f>
        <v>669</v>
      </c>
      <c r="G24" s="861"/>
      <c r="H24" s="889">
        <f>F24-C24</f>
        <v>-19</v>
      </c>
      <c r="I24" s="860">
        <f>I22-I23</f>
        <v>27</v>
      </c>
      <c r="J24" s="861"/>
      <c r="L24" s="55"/>
    </row>
    <row r="25" spans="1:12" ht="17.25" thickBot="1" x14ac:dyDescent="0.3">
      <c r="A25" s="313" t="s">
        <v>58</v>
      </c>
      <c r="B25" s="888"/>
      <c r="C25" s="890"/>
      <c r="D25" s="867"/>
      <c r="E25" s="868"/>
      <c r="F25" s="867"/>
      <c r="G25" s="868"/>
      <c r="H25" s="890"/>
      <c r="I25" s="867"/>
      <c r="J25" s="868"/>
      <c r="L25" s="55"/>
    </row>
    <row r="26" spans="1:12" ht="19.5" customHeight="1" thickBot="1" x14ac:dyDescent="0.3">
      <c r="A26" s="314" t="s">
        <v>199</v>
      </c>
      <c r="B26" s="400"/>
      <c r="C26" s="359">
        <v>781</v>
      </c>
      <c r="D26" s="862">
        <v>1928</v>
      </c>
      <c r="E26" s="863"/>
      <c r="F26" s="862">
        <v>862</v>
      </c>
      <c r="G26" s="863"/>
      <c r="H26" s="407">
        <f>F26-C26</f>
        <v>81</v>
      </c>
      <c r="I26" s="885">
        <v>91</v>
      </c>
      <c r="J26" s="886"/>
      <c r="L26" s="55"/>
    </row>
    <row r="27" spans="1:12" ht="20.25" customHeight="1" thickBot="1" x14ac:dyDescent="0.3">
      <c r="A27" s="315" t="s">
        <v>198</v>
      </c>
      <c r="B27" s="311"/>
      <c r="C27" s="359">
        <v>599</v>
      </c>
      <c r="D27" s="862">
        <v>1303</v>
      </c>
      <c r="E27" s="863"/>
      <c r="F27" s="862">
        <v>665</v>
      </c>
      <c r="G27" s="863"/>
      <c r="H27" s="407">
        <f>F27-C27</f>
        <v>66</v>
      </c>
      <c r="I27" s="885">
        <v>110</v>
      </c>
      <c r="J27" s="886"/>
      <c r="L27" s="55"/>
    </row>
    <row r="28" spans="1:12" ht="17.25" customHeight="1" x14ac:dyDescent="0.25">
      <c r="A28" s="308" t="s">
        <v>477</v>
      </c>
      <c r="B28" s="73"/>
      <c r="C28" s="346"/>
      <c r="D28" s="346"/>
      <c r="E28" s="346"/>
      <c r="F28" s="346"/>
      <c r="G28" s="346"/>
      <c r="H28" s="346"/>
      <c r="I28" s="42"/>
      <c r="J28" s="42"/>
      <c r="L28" s="55"/>
    </row>
    <row r="29" spans="1:12" ht="13.5" customHeight="1" x14ac:dyDescent="0.25">
      <c r="A29" s="308"/>
      <c r="B29" s="73"/>
      <c r="C29" s="346"/>
      <c r="D29" s="346"/>
      <c r="E29" s="346"/>
      <c r="F29" s="346"/>
      <c r="G29" s="346"/>
      <c r="H29" s="346"/>
      <c r="I29" s="42"/>
      <c r="J29" s="42"/>
      <c r="L29" s="55"/>
    </row>
    <row r="30" spans="1:12" ht="13.5" customHeight="1" x14ac:dyDescent="0.25">
      <c r="A30" s="74"/>
      <c r="B30" s="73"/>
      <c r="C30" s="346"/>
      <c r="D30" s="346"/>
      <c r="E30" s="346"/>
      <c r="F30" s="346"/>
      <c r="G30" s="346"/>
      <c r="H30" s="346"/>
      <c r="I30" s="346"/>
      <c r="J30" s="42"/>
    </row>
    <row r="31" spans="1:12" ht="16.5" x14ac:dyDescent="0.25">
      <c r="A31" s="74"/>
      <c r="B31" s="73"/>
      <c r="C31" s="346"/>
      <c r="D31" s="346"/>
      <c r="E31" s="346"/>
      <c r="F31" s="346"/>
      <c r="G31" s="346"/>
      <c r="H31" s="346"/>
      <c r="I31" s="346"/>
      <c r="J31" s="42"/>
    </row>
    <row r="41" ht="12" customHeight="1" x14ac:dyDescent="0.2"/>
  </sheetData>
  <mergeCells count="62">
    <mergeCell ref="I26:J26"/>
    <mergeCell ref="I27:J27"/>
    <mergeCell ref="B24:B25"/>
    <mergeCell ref="H24:H25"/>
    <mergeCell ref="I24:J25"/>
    <mergeCell ref="C24:C25"/>
    <mergeCell ref="D24:E25"/>
    <mergeCell ref="D26:E26"/>
    <mergeCell ref="D27:E27"/>
    <mergeCell ref="F24:G25"/>
    <mergeCell ref="F26:G26"/>
    <mergeCell ref="F27:G27"/>
    <mergeCell ref="I22:J22"/>
    <mergeCell ref="I23:J23"/>
    <mergeCell ref="D22:E22"/>
    <mergeCell ref="D23:E23"/>
    <mergeCell ref="F22:G22"/>
    <mergeCell ref="F23:G23"/>
    <mergeCell ref="A14:J14"/>
    <mergeCell ref="A15:J15"/>
    <mergeCell ref="A16:J16"/>
    <mergeCell ref="D21:E21"/>
    <mergeCell ref="F21:G21"/>
    <mergeCell ref="A17:J17"/>
    <mergeCell ref="A20:A21"/>
    <mergeCell ref="B20:B21"/>
    <mergeCell ref="C20:H20"/>
    <mergeCell ref="I20:J20"/>
    <mergeCell ref="I21:J21"/>
    <mergeCell ref="A18:J18"/>
    <mergeCell ref="I8:J8"/>
    <mergeCell ref="D13:E13"/>
    <mergeCell ref="F13:G13"/>
    <mergeCell ref="I13:J13"/>
    <mergeCell ref="D9:E9"/>
    <mergeCell ref="F9:G9"/>
    <mergeCell ref="I9:J9"/>
    <mergeCell ref="D10:E10"/>
    <mergeCell ref="F10:G10"/>
    <mergeCell ref="I10:J10"/>
    <mergeCell ref="D11:E11"/>
    <mergeCell ref="F11:G11"/>
    <mergeCell ref="I11:J11"/>
    <mergeCell ref="D12:E12"/>
    <mergeCell ref="F12:G12"/>
    <mergeCell ref="I12:J12"/>
    <mergeCell ref="L10:L16"/>
    <mergeCell ref="A1:J1"/>
    <mergeCell ref="I2:J2"/>
    <mergeCell ref="A3:A4"/>
    <mergeCell ref="B3:B4"/>
    <mergeCell ref="C3:H3"/>
    <mergeCell ref="I3:J3"/>
    <mergeCell ref="D4:E4"/>
    <mergeCell ref="F4:G4"/>
    <mergeCell ref="I4:J4"/>
    <mergeCell ref="D5:E5"/>
    <mergeCell ref="F5:G5"/>
    <mergeCell ref="I5:J5"/>
    <mergeCell ref="L5:L7"/>
    <mergeCell ref="D8:E8"/>
    <mergeCell ref="F8:G8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74"/>
  <sheetViews>
    <sheetView view="pageBreakPreview" zoomScale="70" zoomScaleNormal="80" zoomScaleSheetLayoutView="70" workbookViewId="0">
      <selection activeCell="Z17" sqref="Z17"/>
    </sheetView>
  </sheetViews>
  <sheetFormatPr defaultColWidth="9.140625" defaultRowHeight="12.75" x14ac:dyDescent="0.2"/>
  <cols>
    <col min="1" max="1" width="8.140625" style="63" customWidth="1"/>
    <col min="2" max="2" width="79.28515625" style="63" customWidth="1"/>
    <col min="3" max="3" width="9.5703125" style="63" bestFit="1" customWidth="1"/>
    <col min="4" max="4" width="11.140625" style="63" customWidth="1"/>
    <col min="5" max="5" width="13.7109375" style="63" customWidth="1"/>
    <col min="6" max="6" width="14.42578125" style="63" customWidth="1"/>
    <col min="7" max="7" width="14.5703125" style="63" customWidth="1"/>
    <col min="8" max="8" width="14.42578125" style="63" customWidth="1"/>
    <col min="9" max="9" width="16.7109375" style="63" customWidth="1"/>
    <col min="10" max="10" width="12" style="63" hidden="1" customWidth="1"/>
    <col min="11" max="11" width="4.85546875" style="55" hidden="1" customWidth="1"/>
    <col min="12" max="12" width="38.28515625" style="63" hidden="1" customWidth="1"/>
    <col min="13" max="20" width="0" style="63" hidden="1" customWidth="1"/>
    <col min="21" max="16384" width="9.140625" style="63"/>
  </cols>
  <sheetData>
    <row r="1" spans="1:21" ht="21" customHeight="1" x14ac:dyDescent="0.2">
      <c r="A1" s="906" t="s">
        <v>203</v>
      </c>
      <c r="B1" s="906"/>
      <c r="C1" s="906"/>
      <c r="D1" s="906"/>
      <c r="E1" s="906"/>
      <c r="F1" s="906"/>
      <c r="G1" s="906"/>
      <c r="H1" s="906"/>
      <c r="I1" s="906"/>
      <c r="J1" s="906"/>
    </row>
    <row r="2" spans="1:21" ht="12" customHeight="1" thickBot="1" x14ac:dyDescent="0.35">
      <c r="A2" s="3"/>
      <c r="B2" s="331"/>
      <c r="C2" s="331"/>
      <c r="D2" s="963"/>
      <c r="E2" s="963"/>
      <c r="F2" s="963"/>
      <c r="G2" s="963"/>
      <c r="H2" s="963"/>
      <c r="I2" s="963"/>
      <c r="J2" s="331"/>
    </row>
    <row r="3" spans="1:21" ht="17.25" customHeight="1" thickBot="1" x14ac:dyDescent="0.25">
      <c r="A3" s="852" t="s">
        <v>257</v>
      </c>
      <c r="B3" s="966" t="s">
        <v>59</v>
      </c>
      <c r="C3" s="967"/>
      <c r="D3" s="854" t="s">
        <v>192</v>
      </c>
      <c r="E3" s="974" t="s">
        <v>452</v>
      </c>
      <c r="F3" s="977" t="s">
        <v>297</v>
      </c>
      <c r="G3" s="980" t="s">
        <v>450</v>
      </c>
      <c r="H3" s="983" t="s">
        <v>451</v>
      </c>
      <c r="I3" s="984"/>
      <c r="J3" s="198" t="s">
        <v>49</v>
      </c>
    </row>
    <row r="4" spans="1:21" ht="17.45" customHeight="1" thickBot="1" x14ac:dyDescent="0.25">
      <c r="A4" s="964"/>
      <c r="B4" s="968"/>
      <c r="C4" s="969"/>
      <c r="D4" s="972"/>
      <c r="E4" s="975"/>
      <c r="F4" s="978"/>
      <c r="G4" s="981"/>
      <c r="H4" s="985"/>
      <c r="I4" s="986"/>
      <c r="J4" s="198"/>
    </row>
    <row r="5" spans="1:21" ht="21" customHeight="1" thickBot="1" x14ac:dyDescent="0.25">
      <c r="A5" s="965"/>
      <c r="B5" s="970"/>
      <c r="C5" s="971"/>
      <c r="D5" s="973"/>
      <c r="E5" s="976"/>
      <c r="F5" s="979"/>
      <c r="G5" s="982"/>
      <c r="H5" s="316" t="s">
        <v>332</v>
      </c>
      <c r="I5" s="316" t="s">
        <v>27</v>
      </c>
      <c r="J5" s="199" t="s">
        <v>69</v>
      </c>
    </row>
    <row r="6" spans="1:21" ht="41.25" customHeight="1" x14ac:dyDescent="0.5">
      <c r="A6" s="451" t="s">
        <v>55</v>
      </c>
      <c r="B6" s="960" t="s">
        <v>302</v>
      </c>
      <c r="C6" s="961"/>
      <c r="D6" s="332" t="s">
        <v>26</v>
      </c>
      <c r="E6" s="439">
        <v>83098</v>
      </c>
      <c r="F6" s="338">
        <v>82303.533332999999</v>
      </c>
      <c r="G6" s="437">
        <v>79802</v>
      </c>
      <c r="H6" s="338">
        <f>G6-E6</f>
        <v>-3296</v>
      </c>
      <c r="I6" s="442">
        <f>G6/E6*100</f>
        <v>96.033598883246285</v>
      </c>
      <c r="J6" s="200"/>
      <c r="K6" s="54"/>
      <c r="L6" s="329"/>
    </row>
    <row r="7" spans="1:21" ht="16.5" customHeight="1" x14ac:dyDescent="0.2">
      <c r="A7" s="204" t="s">
        <v>169</v>
      </c>
      <c r="B7" s="953" t="s">
        <v>650</v>
      </c>
      <c r="C7" s="954"/>
      <c r="D7" s="452" t="s">
        <v>26</v>
      </c>
      <c r="E7" s="440">
        <v>21</v>
      </c>
      <c r="F7" s="339" t="s">
        <v>211</v>
      </c>
      <c r="G7" s="395">
        <v>37</v>
      </c>
      <c r="H7" s="339">
        <f>G7-E7</f>
        <v>16</v>
      </c>
      <c r="I7" s="396">
        <f>G7/E7*100</f>
        <v>176.19047619047618</v>
      </c>
      <c r="J7" s="197"/>
    </row>
    <row r="8" spans="1:21" ht="16.5" customHeight="1" x14ac:dyDescent="0.2">
      <c r="A8" s="204" t="s">
        <v>170</v>
      </c>
      <c r="B8" s="953" t="s">
        <v>183</v>
      </c>
      <c r="C8" s="954"/>
      <c r="D8" s="452" t="s">
        <v>26</v>
      </c>
      <c r="E8" s="440">
        <v>10752</v>
      </c>
      <c r="F8" s="339" t="s">
        <v>211</v>
      </c>
      <c r="G8" s="395">
        <v>10611</v>
      </c>
      <c r="H8" s="339">
        <f>G8-E8</f>
        <v>-141</v>
      </c>
      <c r="I8" s="396">
        <f>G8/E8*100</f>
        <v>98.688616071428569</v>
      </c>
      <c r="J8" s="197"/>
      <c r="K8" s="94"/>
      <c r="L8" s="21"/>
      <c r="M8" s="6"/>
    </row>
    <row r="9" spans="1:21" ht="16.5" customHeight="1" x14ac:dyDescent="0.2">
      <c r="A9" s="204" t="s">
        <v>171</v>
      </c>
      <c r="B9" s="953" t="s">
        <v>266</v>
      </c>
      <c r="C9" s="954"/>
      <c r="D9" s="452" t="s">
        <v>26</v>
      </c>
      <c r="E9" s="440">
        <v>21389</v>
      </c>
      <c r="F9" s="339">
        <v>33925.75</v>
      </c>
      <c r="G9" s="395">
        <v>19638</v>
      </c>
      <c r="H9" s="339">
        <f>G9-E9</f>
        <v>-1751</v>
      </c>
      <c r="I9" s="396">
        <f>G9/E9*100</f>
        <v>91.813549020524562</v>
      </c>
      <c r="J9" s="197"/>
      <c r="K9" s="94"/>
      <c r="L9" s="21"/>
      <c r="M9" s="6"/>
    </row>
    <row r="10" spans="1:21" ht="16.5" customHeight="1" x14ac:dyDescent="0.3">
      <c r="A10" s="204" t="s">
        <v>651</v>
      </c>
      <c r="B10" s="953" t="s">
        <v>267</v>
      </c>
      <c r="C10" s="954"/>
      <c r="D10" s="452" t="s">
        <v>26</v>
      </c>
      <c r="E10" s="440">
        <v>22381</v>
      </c>
      <c r="F10" s="339">
        <v>22104</v>
      </c>
      <c r="G10" s="395">
        <v>19421.5</v>
      </c>
      <c r="H10" s="339">
        <f>G10-E10</f>
        <v>-2959.5</v>
      </c>
      <c r="I10" s="396">
        <f>G10/E10*100</f>
        <v>86.776730262276033</v>
      </c>
      <c r="J10" s="197"/>
      <c r="K10" s="962" t="s">
        <v>408</v>
      </c>
      <c r="L10" s="962"/>
      <c r="M10" s="962"/>
      <c r="N10" s="962"/>
      <c r="O10" s="962"/>
      <c r="P10" s="962"/>
      <c r="Q10" s="962"/>
      <c r="R10" s="962"/>
      <c r="S10" s="962"/>
      <c r="T10" s="368"/>
      <c r="U10" s="368"/>
    </row>
    <row r="11" spans="1:21" ht="16.5" hidden="1" x14ac:dyDescent="0.2">
      <c r="A11" s="204" t="s">
        <v>171</v>
      </c>
      <c r="B11" s="953" t="s">
        <v>251</v>
      </c>
      <c r="C11" s="954"/>
      <c r="D11" s="452" t="s">
        <v>26</v>
      </c>
      <c r="E11" s="349" t="s">
        <v>211</v>
      </c>
      <c r="F11" s="339" t="s">
        <v>211</v>
      </c>
      <c r="G11" s="350" t="s">
        <v>211</v>
      </c>
      <c r="H11" s="339" t="e">
        <f t="shared" ref="H11:H25" si="0">G11-E11</f>
        <v>#VALUE!</v>
      </c>
      <c r="I11" s="396" t="e">
        <f t="shared" ref="I11:I25" si="1">G11/E11*100</f>
        <v>#VALUE!</v>
      </c>
      <c r="J11" s="197"/>
      <c r="K11" s="94"/>
      <c r="L11" s="21"/>
      <c r="M11" s="6"/>
    </row>
    <row r="12" spans="1:21" ht="33" customHeight="1" x14ac:dyDescent="0.2">
      <c r="A12" s="204" t="s">
        <v>172</v>
      </c>
      <c r="B12" s="955" t="s">
        <v>252</v>
      </c>
      <c r="C12" s="956"/>
      <c r="D12" s="452" t="s">
        <v>26</v>
      </c>
      <c r="E12" s="440">
        <v>1387</v>
      </c>
      <c r="F12" s="339" t="s">
        <v>211</v>
      </c>
      <c r="G12" s="395">
        <v>1373</v>
      </c>
      <c r="H12" s="339">
        <f t="shared" si="0"/>
        <v>-14</v>
      </c>
      <c r="I12" s="396">
        <f t="shared" si="1"/>
        <v>98.990627253064162</v>
      </c>
      <c r="J12" s="197"/>
      <c r="K12" s="94"/>
      <c r="L12" s="21"/>
      <c r="M12" s="6"/>
    </row>
    <row r="13" spans="1:21" ht="16.5" customHeight="1" x14ac:dyDescent="0.2">
      <c r="A13" s="204" t="s">
        <v>173</v>
      </c>
      <c r="B13" s="953" t="s">
        <v>184</v>
      </c>
      <c r="C13" s="954"/>
      <c r="D13" s="452" t="s">
        <v>26</v>
      </c>
      <c r="E13" s="440">
        <v>8735</v>
      </c>
      <c r="F13" s="339">
        <v>7897.625</v>
      </c>
      <c r="G13" s="395">
        <v>8153</v>
      </c>
      <c r="H13" s="339">
        <f t="shared" si="0"/>
        <v>-582</v>
      </c>
      <c r="I13" s="396">
        <f t="shared" si="1"/>
        <v>93.337149398969672</v>
      </c>
      <c r="J13" s="197"/>
      <c r="K13" s="94"/>
      <c r="L13" s="21"/>
      <c r="M13" s="6"/>
    </row>
    <row r="14" spans="1:21" ht="16.5" customHeight="1" x14ac:dyDescent="0.2">
      <c r="A14" s="204" t="s">
        <v>174</v>
      </c>
      <c r="B14" s="953" t="s">
        <v>244</v>
      </c>
      <c r="C14" s="954"/>
      <c r="D14" s="452" t="s">
        <v>26</v>
      </c>
      <c r="E14" s="440">
        <v>1551</v>
      </c>
      <c r="F14" s="339">
        <v>844.50833333333333</v>
      </c>
      <c r="G14" s="395">
        <v>1584</v>
      </c>
      <c r="H14" s="339">
        <f t="shared" si="0"/>
        <v>33</v>
      </c>
      <c r="I14" s="396">
        <f t="shared" si="1"/>
        <v>102.12765957446808</v>
      </c>
      <c r="J14" s="197"/>
      <c r="K14" s="94"/>
      <c r="L14" s="21"/>
      <c r="M14" s="6"/>
    </row>
    <row r="15" spans="1:21" ht="16.5" x14ac:dyDescent="0.2">
      <c r="A15" s="204" t="s">
        <v>175</v>
      </c>
      <c r="B15" s="953" t="s">
        <v>245</v>
      </c>
      <c r="C15" s="954"/>
      <c r="D15" s="452" t="s">
        <v>26</v>
      </c>
      <c r="E15" s="440">
        <v>9064</v>
      </c>
      <c r="F15" s="339">
        <v>6942.5333333333338</v>
      </c>
      <c r="G15" s="395">
        <v>8999</v>
      </c>
      <c r="H15" s="339">
        <f t="shared" si="0"/>
        <v>-65</v>
      </c>
      <c r="I15" s="396">
        <f t="shared" si="1"/>
        <v>99.282877316857892</v>
      </c>
      <c r="J15" s="197"/>
      <c r="K15" s="94"/>
      <c r="L15" s="21"/>
      <c r="M15" s="6"/>
    </row>
    <row r="16" spans="1:21" ht="16.5" x14ac:dyDescent="0.2">
      <c r="A16" s="204" t="s">
        <v>176</v>
      </c>
      <c r="B16" s="953" t="s">
        <v>246</v>
      </c>
      <c r="C16" s="954"/>
      <c r="D16" s="452" t="s">
        <v>26</v>
      </c>
      <c r="E16" s="440">
        <v>1019</v>
      </c>
      <c r="F16" s="339" t="s">
        <v>211</v>
      </c>
      <c r="G16" s="395">
        <v>979</v>
      </c>
      <c r="H16" s="339">
        <f t="shared" si="0"/>
        <v>-40</v>
      </c>
      <c r="I16" s="396">
        <f t="shared" si="1"/>
        <v>96.074582924435731</v>
      </c>
      <c r="J16" s="197"/>
      <c r="K16" s="94"/>
      <c r="L16" s="21"/>
      <c r="M16" s="6"/>
    </row>
    <row r="17" spans="1:13" ht="16.5" customHeight="1" x14ac:dyDescent="0.2">
      <c r="A17" s="204" t="s">
        <v>177</v>
      </c>
      <c r="B17" s="953" t="s">
        <v>247</v>
      </c>
      <c r="C17" s="954"/>
      <c r="D17" s="452" t="s">
        <v>26</v>
      </c>
      <c r="E17" s="440">
        <v>1354</v>
      </c>
      <c r="F17" s="339">
        <v>1016.95</v>
      </c>
      <c r="G17" s="395">
        <v>1428</v>
      </c>
      <c r="H17" s="339">
        <f t="shared" si="0"/>
        <v>74</v>
      </c>
      <c r="I17" s="396">
        <f t="shared" si="1"/>
        <v>105.46528803545053</v>
      </c>
      <c r="J17" s="197"/>
      <c r="K17" s="94"/>
      <c r="L17" s="21"/>
      <c r="M17" s="6"/>
    </row>
    <row r="18" spans="1:13" ht="16.5" customHeight="1" x14ac:dyDescent="0.2">
      <c r="A18" s="204" t="s">
        <v>178</v>
      </c>
      <c r="B18" s="953" t="s">
        <v>256</v>
      </c>
      <c r="C18" s="954"/>
      <c r="D18" s="452" t="s">
        <v>26</v>
      </c>
      <c r="E18" s="440">
        <v>460</v>
      </c>
      <c r="F18" s="339">
        <v>520.24166666666667</v>
      </c>
      <c r="G18" s="395">
        <v>479</v>
      </c>
      <c r="H18" s="339">
        <f t="shared" si="0"/>
        <v>19</v>
      </c>
      <c r="I18" s="396">
        <f t="shared" si="1"/>
        <v>104.1304347826087</v>
      </c>
      <c r="J18" s="197"/>
      <c r="K18" s="94"/>
      <c r="L18" s="21"/>
      <c r="M18" s="6"/>
    </row>
    <row r="19" spans="1:13" ht="16.5" customHeight="1" x14ac:dyDescent="0.2">
      <c r="A19" s="204" t="s">
        <v>179</v>
      </c>
      <c r="B19" s="953" t="s">
        <v>262</v>
      </c>
      <c r="C19" s="954"/>
      <c r="D19" s="452" t="s">
        <v>26</v>
      </c>
      <c r="E19" s="440">
        <v>1939</v>
      </c>
      <c r="F19" s="339">
        <v>1757.675</v>
      </c>
      <c r="G19" s="395">
        <v>1841</v>
      </c>
      <c r="H19" s="339">
        <f t="shared" si="0"/>
        <v>-98</v>
      </c>
      <c r="I19" s="396">
        <f t="shared" si="1"/>
        <v>94.945848375451263</v>
      </c>
      <c r="J19" s="197"/>
      <c r="K19" s="94"/>
      <c r="L19" s="21"/>
      <c r="M19" s="6"/>
    </row>
    <row r="20" spans="1:13" ht="16.5" customHeight="1" x14ac:dyDescent="0.2">
      <c r="A20" s="204" t="s">
        <v>180</v>
      </c>
      <c r="B20" s="953" t="s">
        <v>248</v>
      </c>
      <c r="C20" s="954"/>
      <c r="D20" s="452" t="s">
        <v>26</v>
      </c>
      <c r="E20" s="440">
        <v>1348</v>
      </c>
      <c r="F20" s="339">
        <v>1940.4166666666667</v>
      </c>
      <c r="G20" s="395">
        <v>1123</v>
      </c>
      <c r="H20" s="339">
        <f t="shared" si="0"/>
        <v>-225</v>
      </c>
      <c r="I20" s="396">
        <f t="shared" si="1"/>
        <v>83.308605341246292</v>
      </c>
      <c r="J20" s="197"/>
      <c r="K20" s="94"/>
      <c r="L20" s="21"/>
      <c r="M20" s="6"/>
    </row>
    <row r="21" spans="1:13" ht="16.5" customHeight="1" x14ac:dyDescent="0.2">
      <c r="A21" s="204" t="s">
        <v>181</v>
      </c>
      <c r="B21" s="953" t="s">
        <v>249</v>
      </c>
      <c r="C21" s="954"/>
      <c r="D21" s="452" t="s">
        <v>26</v>
      </c>
      <c r="E21" s="440">
        <v>2163</v>
      </c>
      <c r="F21" s="339">
        <v>1501.5833333333333</v>
      </c>
      <c r="G21" s="395">
        <v>1500</v>
      </c>
      <c r="H21" s="339">
        <f t="shared" si="0"/>
        <v>-663</v>
      </c>
      <c r="I21" s="396">
        <f t="shared" si="1"/>
        <v>69.34812760055479</v>
      </c>
      <c r="J21" s="197"/>
      <c r="K21" s="94"/>
      <c r="L21" s="21"/>
      <c r="M21" s="6"/>
    </row>
    <row r="22" spans="1:13" ht="31.5" customHeight="1" x14ac:dyDescent="0.2">
      <c r="A22" s="204" t="s">
        <v>293</v>
      </c>
      <c r="B22" s="955" t="s">
        <v>250</v>
      </c>
      <c r="C22" s="956"/>
      <c r="D22" s="452" t="s">
        <v>26</v>
      </c>
      <c r="E22" s="440">
        <v>4007</v>
      </c>
      <c r="F22" s="339">
        <v>5139.5416663333335</v>
      </c>
      <c r="G22" s="395">
        <v>4113</v>
      </c>
      <c r="H22" s="339">
        <f t="shared" si="0"/>
        <v>106</v>
      </c>
      <c r="I22" s="396">
        <f t="shared" si="1"/>
        <v>102.64537060144747</v>
      </c>
      <c r="J22" s="197"/>
      <c r="K22" s="94"/>
      <c r="L22" s="21"/>
      <c r="M22" s="6"/>
    </row>
    <row r="23" spans="1:13" ht="16.5" customHeight="1" x14ac:dyDescent="0.2">
      <c r="A23" s="204" t="s">
        <v>182</v>
      </c>
      <c r="B23" s="953" t="s">
        <v>50</v>
      </c>
      <c r="C23" s="954"/>
      <c r="D23" s="452" t="s">
        <v>26</v>
      </c>
      <c r="E23" s="440">
        <v>7227</v>
      </c>
      <c r="F23" s="339">
        <v>7526.1</v>
      </c>
      <c r="G23" s="395">
        <v>7426</v>
      </c>
      <c r="H23" s="339">
        <f t="shared" si="0"/>
        <v>199</v>
      </c>
      <c r="I23" s="396">
        <f t="shared" si="1"/>
        <v>102.75356302753562</v>
      </c>
      <c r="J23" s="197"/>
      <c r="K23" s="94"/>
      <c r="L23" s="21"/>
      <c r="M23" s="6"/>
    </row>
    <row r="24" spans="1:13" ht="16.5" customHeight="1" x14ac:dyDescent="0.2">
      <c r="A24" s="204" t="s">
        <v>294</v>
      </c>
      <c r="B24" s="953" t="s">
        <v>253</v>
      </c>
      <c r="C24" s="954"/>
      <c r="D24" s="452" t="s">
        <v>26</v>
      </c>
      <c r="E24" s="440">
        <v>6145</v>
      </c>
      <c r="F24" s="339">
        <v>6242.6750000000002</v>
      </c>
      <c r="G24" s="395">
        <v>6154</v>
      </c>
      <c r="H24" s="339">
        <f t="shared" si="0"/>
        <v>9</v>
      </c>
      <c r="I24" s="396">
        <f t="shared" si="1"/>
        <v>100.14646053702197</v>
      </c>
      <c r="J24" s="197"/>
      <c r="K24" s="94"/>
      <c r="L24" s="21"/>
      <c r="M24" s="6"/>
    </row>
    <row r="25" spans="1:13" ht="20.25" customHeight="1" thickBot="1" x14ac:dyDescent="0.25">
      <c r="A25" s="453" t="s">
        <v>652</v>
      </c>
      <c r="B25" s="957" t="s">
        <v>254</v>
      </c>
      <c r="C25" s="958"/>
      <c r="D25" s="454" t="s">
        <v>26</v>
      </c>
      <c r="E25" s="441">
        <v>1363</v>
      </c>
      <c r="F25" s="340">
        <v>1244.9000000000001</v>
      </c>
      <c r="G25" s="438">
        <v>1346</v>
      </c>
      <c r="H25" s="340">
        <f t="shared" si="0"/>
        <v>-17</v>
      </c>
      <c r="I25" s="443">
        <f t="shared" si="1"/>
        <v>98.752751283932511</v>
      </c>
      <c r="J25" s="197"/>
      <c r="K25" s="94"/>
      <c r="L25" s="21"/>
      <c r="M25" s="6"/>
    </row>
    <row r="26" spans="1:13" ht="35.25" hidden="1" customHeight="1" thickBot="1" x14ac:dyDescent="0.25">
      <c r="A26" s="417" t="s">
        <v>181</v>
      </c>
      <c r="B26" s="91" t="s">
        <v>255</v>
      </c>
      <c r="C26" s="414" t="s">
        <v>26</v>
      </c>
      <c r="D26" s="418"/>
      <c r="E26" s="418"/>
      <c r="F26" s="418">
        <v>2533</v>
      </c>
      <c r="G26" s="418"/>
      <c r="H26" s="418">
        <f>G26-D26</f>
        <v>0</v>
      </c>
      <c r="I26" s="419" t="e">
        <f>G26/D26*100</f>
        <v>#DIV/0!</v>
      </c>
      <c r="J26" s="197"/>
      <c r="K26" s="94"/>
      <c r="L26" s="21"/>
      <c r="M26" s="6"/>
    </row>
    <row r="27" spans="1:13" s="8" customFormat="1" ht="19.5" hidden="1" x14ac:dyDescent="0.2">
      <c r="A27" s="420" t="s">
        <v>182</v>
      </c>
      <c r="B27" s="421" t="s">
        <v>186</v>
      </c>
      <c r="C27" s="422" t="s">
        <v>26</v>
      </c>
      <c r="D27" s="423" t="s">
        <v>153</v>
      </c>
      <c r="E27" s="423"/>
      <c r="F27" s="423" t="s">
        <v>153</v>
      </c>
      <c r="G27" s="423" t="s">
        <v>153</v>
      </c>
      <c r="H27" s="424"/>
      <c r="I27" s="425"/>
      <c r="J27" s="201"/>
      <c r="K27" s="94"/>
      <c r="L27" s="21"/>
      <c r="M27" s="6"/>
    </row>
    <row r="28" spans="1:13" s="8" customFormat="1" ht="75.75" customHeight="1" x14ac:dyDescent="0.25">
      <c r="A28" s="959" t="s">
        <v>449</v>
      </c>
      <c r="B28" s="959"/>
      <c r="C28" s="959"/>
      <c r="D28" s="959"/>
      <c r="E28" s="959"/>
      <c r="F28" s="959"/>
      <c r="G28" s="959"/>
      <c r="H28" s="959"/>
      <c r="I28" s="959"/>
      <c r="J28" s="99"/>
      <c r="K28" s="125"/>
      <c r="L28" s="21"/>
      <c r="M28" s="6"/>
    </row>
    <row r="29" spans="1:13" s="8" customFormat="1" ht="18" customHeight="1" x14ac:dyDescent="0.2">
      <c r="A29" s="952" t="s">
        <v>194</v>
      </c>
      <c r="B29" s="952"/>
      <c r="C29" s="952"/>
      <c r="D29" s="952"/>
      <c r="E29" s="952"/>
      <c r="F29" s="952"/>
      <c r="G29" s="952"/>
      <c r="H29" s="952"/>
      <c r="I29" s="952"/>
      <c r="J29" s="99"/>
      <c r="K29" s="94"/>
      <c r="L29" s="21"/>
      <c r="M29" s="6"/>
    </row>
    <row r="30" spans="1:13" s="8" customFormat="1" ht="16.5" hidden="1" x14ac:dyDescent="0.2">
      <c r="A30" s="952" t="s">
        <v>185</v>
      </c>
      <c r="B30" s="952"/>
      <c r="C30" s="952"/>
      <c r="D30" s="952"/>
      <c r="E30" s="952"/>
      <c r="F30" s="952"/>
      <c r="G30" s="952"/>
      <c r="H30" s="952"/>
      <c r="I30" s="952"/>
      <c r="J30" s="99"/>
      <c r="K30" s="94"/>
      <c r="L30" s="21"/>
      <c r="M30" s="6"/>
    </row>
    <row r="31" spans="1:13" s="8" customFormat="1" ht="34.5" customHeight="1" x14ac:dyDescent="0.2">
      <c r="A31" s="952" t="s">
        <v>295</v>
      </c>
      <c r="B31" s="952"/>
      <c r="C31" s="952"/>
      <c r="D31" s="952"/>
      <c r="E31" s="952"/>
      <c r="F31" s="952"/>
      <c r="G31" s="952"/>
      <c r="H31" s="952"/>
      <c r="I31" s="952"/>
      <c r="J31" s="99"/>
      <c r="K31" s="94"/>
      <c r="L31" s="21"/>
      <c r="M31" s="6"/>
    </row>
    <row r="32" spans="1:13" s="8" customFormat="1" ht="9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201"/>
      <c r="K32" s="94"/>
      <c r="L32" s="21"/>
      <c r="M32" s="6"/>
    </row>
    <row r="33" spans="1:14" s="8" customFormat="1" ht="19.5" customHeight="1" x14ac:dyDescent="0.2">
      <c r="A33" s="906" t="s">
        <v>228</v>
      </c>
      <c r="B33" s="906"/>
      <c r="C33" s="906"/>
      <c r="D33" s="906"/>
      <c r="E33" s="906"/>
      <c r="F33" s="906"/>
      <c r="G33" s="906"/>
      <c r="H33" s="906"/>
      <c r="I33" s="906"/>
      <c r="J33" s="201"/>
      <c r="K33" s="94"/>
      <c r="L33" s="21"/>
      <c r="M33" s="6"/>
    </row>
    <row r="34" spans="1:14" s="8" customFormat="1" ht="12.75" customHeight="1" thickBot="1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201"/>
      <c r="K34" s="94"/>
      <c r="L34" s="21"/>
      <c r="M34" s="6"/>
    </row>
    <row r="35" spans="1:14" s="8" customFormat="1" ht="36" customHeight="1" thickBot="1" x14ac:dyDescent="0.25">
      <c r="A35" s="943" t="s">
        <v>59</v>
      </c>
      <c r="B35" s="944"/>
      <c r="C35" s="945"/>
      <c r="D35" s="945" t="s">
        <v>62</v>
      </c>
      <c r="E35" s="915" t="s">
        <v>453</v>
      </c>
      <c r="F35" s="915" t="s">
        <v>298</v>
      </c>
      <c r="G35" s="915" t="s">
        <v>454</v>
      </c>
      <c r="H35" s="950" t="s">
        <v>455</v>
      </c>
      <c r="I35" s="951"/>
      <c r="J35" s="201"/>
      <c r="K35" s="94"/>
      <c r="L35" s="54"/>
      <c r="M35" s="6"/>
    </row>
    <row r="36" spans="1:14" s="8" customFormat="1" ht="17.25" customHeight="1" thickBot="1" x14ac:dyDescent="0.25">
      <c r="A36" s="946"/>
      <c r="B36" s="947"/>
      <c r="C36" s="948"/>
      <c r="D36" s="949"/>
      <c r="E36" s="916"/>
      <c r="F36" s="916"/>
      <c r="G36" s="916"/>
      <c r="H36" s="455" t="s">
        <v>332</v>
      </c>
      <c r="I36" s="455" t="s">
        <v>27</v>
      </c>
      <c r="J36" s="201"/>
      <c r="K36" s="94"/>
      <c r="L36" s="54"/>
      <c r="M36" s="6"/>
    </row>
    <row r="37" spans="1:14" s="8" customFormat="1" ht="25.5" customHeight="1" x14ac:dyDescent="0.35">
      <c r="A37" s="921" t="s">
        <v>219</v>
      </c>
      <c r="B37" s="922"/>
      <c r="C37" s="923"/>
      <c r="D37" s="463" t="s">
        <v>26</v>
      </c>
      <c r="E37" s="370">
        <f>E38+E40+E41+E42+E43</f>
        <v>9599.4500000000007</v>
      </c>
      <c r="F37" s="370">
        <f>F38+F40+F41+F42+F43</f>
        <v>9744</v>
      </c>
      <c r="G37" s="456">
        <f>G38+G40+G41+G42+G43</f>
        <v>9746.1</v>
      </c>
      <c r="H37" s="456">
        <f>G37-E37</f>
        <v>146.64999999999964</v>
      </c>
      <c r="I37" s="457">
        <f>G37/E37*100</f>
        <v>101.52769169066977</v>
      </c>
      <c r="J37" s="201"/>
      <c r="K37" s="97"/>
      <c r="L37" s="94"/>
      <c r="M37" s="6"/>
    </row>
    <row r="38" spans="1:14" s="8" customFormat="1" ht="30.75" customHeight="1" x14ac:dyDescent="0.2">
      <c r="A38" s="924" t="s">
        <v>165</v>
      </c>
      <c r="B38" s="925"/>
      <c r="C38" s="926"/>
      <c r="D38" s="464" t="s">
        <v>26</v>
      </c>
      <c r="E38" s="458">
        <v>772</v>
      </c>
      <c r="F38" s="371">
        <v>788</v>
      </c>
      <c r="G38" s="458">
        <v>788</v>
      </c>
      <c r="H38" s="458">
        <f>G38-E38</f>
        <v>16</v>
      </c>
      <c r="I38" s="459">
        <f>G38/E38*100</f>
        <v>102.07253886010363</v>
      </c>
      <c r="J38" s="201"/>
      <c r="K38" s="94"/>
      <c r="L38" s="54"/>
      <c r="M38" s="6"/>
    </row>
    <row r="39" spans="1:14" s="8" customFormat="1" ht="19.5" customHeight="1" x14ac:dyDescent="0.2">
      <c r="A39" s="924" t="s">
        <v>166</v>
      </c>
      <c r="B39" s="925"/>
      <c r="C39" s="926"/>
      <c r="D39" s="465"/>
      <c r="E39" s="467"/>
      <c r="F39" s="369"/>
      <c r="G39" s="509"/>
      <c r="H39" s="458"/>
      <c r="I39" s="459"/>
      <c r="J39" s="201"/>
      <c r="K39" s="94"/>
      <c r="L39" s="54"/>
      <c r="M39" s="6"/>
    </row>
    <row r="40" spans="1:14" s="8" customFormat="1" ht="19.5" customHeight="1" x14ac:dyDescent="0.2">
      <c r="A40" s="927" t="s">
        <v>424</v>
      </c>
      <c r="B40" s="928"/>
      <c r="C40" s="929"/>
      <c r="D40" s="465" t="s">
        <v>26</v>
      </c>
      <c r="E40" s="369">
        <v>409.5</v>
      </c>
      <c r="F40" s="369">
        <v>301</v>
      </c>
      <c r="G40" s="369">
        <v>282.10000000000002</v>
      </c>
      <c r="H40" s="460">
        <f>G40-E40</f>
        <v>-127.39999999999998</v>
      </c>
      <c r="I40" s="364">
        <f>G40/E40*100</f>
        <v>68.8888888888889</v>
      </c>
      <c r="J40" s="201"/>
      <c r="K40" s="94"/>
      <c r="L40" s="54"/>
      <c r="M40" s="6"/>
    </row>
    <row r="41" spans="1:14" s="8" customFormat="1" ht="21" customHeight="1" x14ac:dyDescent="0.2">
      <c r="A41" s="927" t="s">
        <v>237</v>
      </c>
      <c r="B41" s="928"/>
      <c r="C41" s="929"/>
      <c r="D41" s="465" t="s">
        <v>26</v>
      </c>
      <c r="E41" s="369">
        <v>413</v>
      </c>
      <c r="F41" s="369">
        <v>401</v>
      </c>
      <c r="G41" s="369">
        <v>415</v>
      </c>
      <c r="H41" s="460">
        <f>G41-E41</f>
        <v>2</v>
      </c>
      <c r="I41" s="364">
        <f>G41/E41*100</f>
        <v>100.48426150121065</v>
      </c>
      <c r="J41" s="201"/>
      <c r="K41" s="94"/>
      <c r="L41" s="54"/>
      <c r="M41" s="6"/>
    </row>
    <row r="42" spans="1:14" s="8" customFormat="1" ht="19.5" customHeight="1" x14ac:dyDescent="0.2">
      <c r="A42" s="930" t="s">
        <v>167</v>
      </c>
      <c r="B42" s="931"/>
      <c r="C42" s="932"/>
      <c r="D42" s="466" t="s">
        <v>26</v>
      </c>
      <c r="E42" s="468">
        <v>6637</v>
      </c>
      <c r="F42" s="369">
        <v>6766</v>
      </c>
      <c r="G42" s="468">
        <v>6772</v>
      </c>
      <c r="H42" s="460">
        <f>G42-E42</f>
        <v>135</v>
      </c>
      <c r="I42" s="364">
        <f>G42/E42*100</f>
        <v>102.0340515293054</v>
      </c>
      <c r="J42" s="201"/>
      <c r="K42" s="94"/>
      <c r="L42" s="54"/>
      <c r="M42" s="6"/>
    </row>
    <row r="43" spans="1:14" s="8" customFormat="1" ht="17.25" customHeight="1" thickBot="1" x14ac:dyDescent="0.35">
      <c r="A43" s="933" t="s">
        <v>168</v>
      </c>
      <c r="B43" s="934"/>
      <c r="C43" s="935"/>
      <c r="D43" s="330" t="s">
        <v>26</v>
      </c>
      <c r="E43" s="378">
        <v>1367.95</v>
      </c>
      <c r="F43" s="341">
        <v>1488</v>
      </c>
      <c r="G43" s="378">
        <v>1489</v>
      </c>
      <c r="H43" s="461">
        <f>G43-E43</f>
        <v>121.04999999999995</v>
      </c>
      <c r="I43" s="462">
        <f>G43/E43*100</f>
        <v>108.84900763916809</v>
      </c>
      <c r="J43" s="201"/>
      <c r="K43" s="98"/>
      <c r="L43" s="54"/>
      <c r="M43" s="6"/>
    </row>
    <row r="44" spans="1:14" s="8" customFormat="1" ht="16.5" hidden="1" customHeight="1" x14ac:dyDescent="0.2">
      <c r="A44" s="936" t="s">
        <v>224</v>
      </c>
      <c r="B44" s="937"/>
      <c r="C44" s="426" t="s">
        <v>26</v>
      </c>
      <c r="D44" s="427">
        <v>92</v>
      </c>
      <c r="E44" s="427"/>
      <c r="F44" s="427">
        <v>68</v>
      </c>
      <c r="G44" s="427">
        <v>89</v>
      </c>
      <c r="H44" s="427">
        <f t="shared" ref="H44:H46" si="2">G44-D44</f>
        <v>-3</v>
      </c>
      <c r="I44" s="428">
        <f t="shared" ref="I44:I46" si="3">G44/D44*100</f>
        <v>96.739130434782609</v>
      </c>
      <c r="J44" s="201"/>
      <c r="K44" s="94"/>
      <c r="L44" s="54"/>
      <c r="M44" s="6"/>
    </row>
    <row r="45" spans="1:14" s="8" customFormat="1" ht="16.5" hidden="1" customHeight="1" x14ac:dyDescent="0.2">
      <c r="A45" s="938" t="s">
        <v>225</v>
      </c>
      <c r="B45" s="939"/>
      <c r="C45" s="429" t="s">
        <v>26</v>
      </c>
      <c r="D45" s="430">
        <v>1777</v>
      </c>
      <c r="E45" s="430"/>
      <c r="F45" s="430">
        <v>1841</v>
      </c>
      <c r="G45" s="430">
        <v>1409</v>
      </c>
      <c r="H45" s="430">
        <f t="shared" si="2"/>
        <v>-368</v>
      </c>
      <c r="I45" s="431">
        <f t="shared" si="3"/>
        <v>79.290939786156443</v>
      </c>
      <c r="J45" s="201"/>
      <c r="K45" s="94"/>
      <c r="L45" s="54"/>
      <c r="M45" s="6"/>
    </row>
    <row r="46" spans="1:14" s="8" customFormat="1" ht="18" hidden="1" customHeight="1" thickBot="1" x14ac:dyDescent="0.25">
      <c r="A46" s="940" t="s">
        <v>218</v>
      </c>
      <c r="B46" s="941"/>
      <c r="C46" s="432" t="s">
        <v>26</v>
      </c>
      <c r="D46" s="433" t="e">
        <f>#REF!+D44+D45</f>
        <v>#REF!</v>
      </c>
      <c r="E46" s="433"/>
      <c r="F46" s="433">
        <f>E37+F44+F45</f>
        <v>11508.45</v>
      </c>
      <c r="G46" s="433">
        <f>G37+G44+G45</f>
        <v>11244.1</v>
      </c>
      <c r="H46" s="434" t="e">
        <f t="shared" si="2"/>
        <v>#REF!</v>
      </c>
      <c r="I46" s="435" t="e">
        <f t="shared" si="3"/>
        <v>#REF!</v>
      </c>
      <c r="J46" s="201"/>
      <c r="K46" s="94"/>
      <c r="L46" s="54"/>
      <c r="M46" s="6"/>
      <c r="N46" s="119"/>
    </row>
    <row r="47" spans="1:14" s="8" customFormat="1" ht="16.5" hidden="1" x14ac:dyDescent="0.2">
      <c r="A47" s="942" t="s">
        <v>226</v>
      </c>
      <c r="B47" s="942"/>
      <c r="C47" s="942"/>
      <c r="D47" s="942"/>
      <c r="E47" s="942"/>
      <c r="F47" s="942"/>
      <c r="G47" s="942"/>
      <c r="H47" s="942"/>
      <c r="I47" s="942"/>
      <c r="J47" s="201"/>
      <c r="K47" s="94"/>
      <c r="L47" s="54"/>
      <c r="M47" s="6"/>
    </row>
    <row r="48" spans="1:14" s="8" customFormat="1" ht="21.75" customHeight="1" x14ac:dyDescent="0.2">
      <c r="A48" s="919" t="s">
        <v>423</v>
      </c>
      <c r="B48" s="920"/>
      <c r="C48" s="920"/>
      <c r="D48" s="920"/>
      <c r="E48" s="920"/>
      <c r="F48" s="920"/>
      <c r="G48" s="920"/>
      <c r="H48" s="920"/>
      <c r="I48" s="920"/>
      <c r="J48" s="99"/>
      <c r="K48" s="94"/>
      <c r="L48" s="21"/>
      <c r="M48" s="6"/>
    </row>
    <row r="49" spans="1:13" s="8" customFormat="1" ht="9.75" customHeight="1" x14ac:dyDescent="0.25">
      <c r="A49" s="598"/>
      <c r="B49" s="598"/>
      <c r="C49" s="598"/>
      <c r="D49" s="598"/>
      <c r="E49" s="598"/>
      <c r="F49" s="598"/>
      <c r="G49" s="598"/>
      <c r="H49" s="598"/>
      <c r="I49" s="598"/>
      <c r="J49" s="99"/>
      <c r="K49" s="94"/>
      <c r="L49" s="21"/>
      <c r="M49" s="6"/>
    </row>
    <row r="50" spans="1:13" s="8" customFormat="1" ht="20.25" customHeight="1" x14ac:dyDescent="0.2">
      <c r="A50" s="906" t="s">
        <v>303</v>
      </c>
      <c r="B50" s="906"/>
      <c r="C50" s="906"/>
      <c r="D50" s="906"/>
      <c r="E50" s="906"/>
      <c r="F50" s="906"/>
      <c r="G50" s="906"/>
      <c r="H50" s="906"/>
      <c r="I50" s="906"/>
      <c r="J50" s="99"/>
      <c r="K50" s="94"/>
      <c r="L50" s="21"/>
      <c r="M50" s="6"/>
    </row>
    <row r="51" spans="1:13" s="8" customFormat="1" ht="9.75" customHeight="1" thickBot="1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99"/>
      <c r="K51" s="94"/>
      <c r="L51" s="21"/>
      <c r="M51" s="6"/>
    </row>
    <row r="52" spans="1:13" s="8" customFormat="1" ht="33.75" customHeight="1" thickBot="1" x14ac:dyDescent="0.25">
      <c r="A52" s="907" t="s">
        <v>59</v>
      </c>
      <c r="B52" s="908"/>
      <c r="C52" s="909"/>
      <c r="D52" s="913" t="s">
        <v>62</v>
      </c>
      <c r="E52" s="915" t="s">
        <v>456</v>
      </c>
      <c r="F52" s="915" t="s">
        <v>301</v>
      </c>
      <c r="G52" s="915" t="s">
        <v>457</v>
      </c>
      <c r="H52" s="917" t="s">
        <v>458</v>
      </c>
      <c r="I52" s="918"/>
      <c r="J52" s="201"/>
      <c r="K52" s="94"/>
      <c r="L52" s="120"/>
      <c r="M52" s="6"/>
    </row>
    <row r="53" spans="1:13" s="8" customFormat="1" ht="17.25" thickBot="1" x14ac:dyDescent="0.25">
      <c r="A53" s="910"/>
      <c r="B53" s="911"/>
      <c r="C53" s="912"/>
      <c r="D53" s="914"/>
      <c r="E53" s="916"/>
      <c r="F53" s="916"/>
      <c r="G53" s="916"/>
      <c r="H53" s="455" t="s">
        <v>332</v>
      </c>
      <c r="I53" s="455" t="s">
        <v>27</v>
      </c>
      <c r="J53" s="201"/>
      <c r="K53" s="94"/>
      <c r="L53" s="120"/>
      <c r="M53" s="6"/>
    </row>
    <row r="54" spans="1:13" ht="26.25" customHeight="1" x14ac:dyDescent="0.2">
      <c r="A54" s="896" t="s">
        <v>299</v>
      </c>
      <c r="B54" s="897"/>
      <c r="C54" s="898"/>
      <c r="D54" s="333" t="s">
        <v>26</v>
      </c>
      <c r="E54" s="599">
        <f>E55+E56</f>
        <v>41564</v>
      </c>
      <c r="F54" s="333">
        <f>F55+F56</f>
        <v>41662</v>
      </c>
      <c r="G54" s="599">
        <f>G55+G56</f>
        <v>42140</v>
      </c>
      <c r="H54" s="600">
        <f>G54-E54</f>
        <v>576</v>
      </c>
      <c r="I54" s="374">
        <f>G54/E54*100</f>
        <v>101.38581464729093</v>
      </c>
      <c r="J54" s="436"/>
      <c r="L54" s="3"/>
      <c r="M54" s="30"/>
    </row>
    <row r="55" spans="1:13" ht="16.5" customHeight="1" x14ac:dyDescent="0.2">
      <c r="A55" s="899" t="s">
        <v>111</v>
      </c>
      <c r="B55" s="900"/>
      <c r="C55" s="901"/>
      <c r="D55" s="334" t="s">
        <v>26</v>
      </c>
      <c r="E55" s="395">
        <v>18667</v>
      </c>
      <c r="F55" s="334">
        <v>17183</v>
      </c>
      <c r="G55" s="342">
        <v>17953</v>
      </c>
      <c r="H55" s="600">
        <f>G55-E55</f>
        <v>-714</v>
      </c>
      <c r="I55" s="374">
        <f>G55/E55*100</f>
        <v>96.175068302351747</v>
      </c>
      <c r="J55" s="436"/>
      <c r="K55" s="902"/>
      <c r="L55" s="3"/>
    </row>
    <row r="56" spans="1:13" ht="16.5" customHeight="1" x14ac:dyDescent="0.2">
      <c r="A56" s="899" t="s">
        <v>112</v>
      </c>
      <c r="B56" s="900"/>
      <c r="C56" s="901"/>
      <c r="D56" s="334" t="s">
        <v>26</v>
      </c>
      <c r="E56" s="395">
        <v>22897</v>
      </c>
      <c r="F56" s="334">
        <v>24479</v>
      </c>
      <c r="G56" s="342">
        <v>24187</v>
      </c>
      <c r="H56" s="600">
        <f>G56-E56</f>
        <v>1290</v>
      </c>
      <c r="I56" s="374">
        <f>G56/E56*100</f>
        <v>105.63392584181335</v>
      </c>
      <c r="J56" s="436"/>
      <c r="K56" s="902"/>
      <c r="L56" s="3"/>
    </row>
    <row r="57" spans="1:13" ht="18" customHeight="1" x14ac:dyDescent="0.2">
      <c r="A57" s="893" t="s">
        <v>152</v>
      </c>
      <c r="B57" s="894"/>
      <c r="C57" s="895"/>
      <c r="D57" s="334"/>
      <c r="E57" s="342"/>
      <c r="F57" s="334"/>
      <c r="G57" s="342"/>
      <c r="H57" s="600"/>
      <c r="I57" s="374"/>
      <c r="J57" s="436"/>
      <c r="K57" s="902"/>
      <c r="L57" s="3"/>
    </row>
    <row r="58" spans="1:13" ht="19.5" customHeight="1" x14ac:dyDescent="0.2">
      <c r="A58" s="893" t="s">
        <v>437</v>
      </c>
      <c r="B58" s="894"/>
      <c r="C58" s="895"/>
      <c r="D58" s="334" t="s">
        <v>26</v>
      </c>
      <c r="E58" s="342">
        <f>E59+E60</f>
        <v>36163</v>
      </c>
      <c r="F58" s="334">
        <f>F59+F60</f>
        <v>36192</v>
      </c>
      <c r="G58" s="342">
        <f>G59+G60</f>
        <v>36570</v>
      </c>
      <c r="H58" s="600">
        <f t="shared" ref="H58:H60" si="4">G58-E58</f>
        <v>407</v>
      </c>
      <c r="I58" s="374">
        <f t="shared" ref="I58:I60" si="5">G58/E58*100</f>
        <v>101.12545972402731</v>
      </c>
      <c r="J58" s="436"/>
      <c r="K58" s="902"/>
      <c r="L58" s="3"/>
      <c r="M58" s="3"/>
    </row>
    <row r="59" spans="1:13" ht="16.5" customHeight="1" x14ac:dyDescent="0.2">
      <c r="A59" s="899" t="s">
        <v>111</v>
      </c>
      <c r="B59" s="900"/>
      <c r="C59" s="901"/>
      <c r="D59" s="334" t="s">
        <v>26</v>
      </c>
      <c r="E59" s="395">
        <v>18012</v>
      </c>
      <c r="F59" s="334">
        <v>16556</v>
      </c>
      <c r="G59" s="342">
        <v>17224</v>
      </c>
      <c r="H59" s="600">
        <f t="shared" si="4"/>
        <v>-788</v>
      </c>
      <c r="I59" s="374">
        <f t="shared" si="5"/>
        <v>95.625138796357987</v>
      </c>
      <c r="J59" s="436"/>
      <c r="K59" s="902"/>
      <c r="L59" s="3"/>
    </row>
    <row r="60" spans="1:13" ht="16.5" customHeight="1" x14ac:dyDescent="0.2">
      <c r="A60" s="899" t="s">
        <v>112</v>
      </c>
      <c r="B60" s="900"/>
      <c r="C60" s="901"/>
      <c r="D60" s="334" t="s">
        <v>26</v>
      </c>
      <c r="E60" s="395">
        <v>18151</v>
      </c>
      <c r="F60" s="334">
        <v>19636</v>
      </c>
      <c r="G60" s="342">
        <v>19346</v>
      </c>
      <c r="H60" s="600">
        <f t="shared" si="4"/>
        <v>1195</v>
      </c>
      <c r="I60" s="374">
        <f t="shared" si="5"/>
        <v>106.58365930251776</v>
      </c>
      <c r="J60" s="436"/>
      <c r="K60" s="902"/>
      <c r="L60" s="3"/>
      <c r="M60" s="3"/>
    </row>
    <row r="61" spans="1:13" ht="16.5" customHeight="1" x14ac:dyDescent="0.2">
      <c r="A61" s="893" t="s">
        <v>300</v>
      </c>
      <c r="B61" s="894"/>
      <c r="C61" s="895"/>
      <c r="D61" s="334" t="s">
        <v>26</v>
      </c>
      <c r="E61" s="342" t="s">
        <v>211</v>
      </c>
      <c r="F61" s="342">
        <f>SUM(F62:F63)</f>
        <v>1235</v>
      </c>
      <c r="G61" s="342">
        <f>SUM(G62:G63)</f>
        <v>1289</v>
      </c>
      <c r="H61" s="600"/>
      <c r="I61" s="374"/>
      <c r="J61" s="436"/>
      <c r="K61" s="902"/>
      <c r="L61" s="3"/>
      <c r="M61" s="30"/>
    </row>
    <row r="62" spans="1:13" ht="16.5" customHeight="1" x14ac:dyDescent="0.2">
      <c r="A62" s="899" t="s">
        <v>111</v>
      </c>
      <c r="B62" s="900"/>
      <c r="C62" s="901"/>
      <c r="D62" s="334" t="s">
        <v>26</v>
      </c>
      <c r="E62" s="342" t="s">
        <v>211</v>
      </c>
      <c r="F62" s="342">
        <v>363</v>
      </c>
      <c r="G62" s="342">
        <v>451</v>
      </c>
      <c r="H62" s="600"/>
      <c r="I62" s="374"/>
      <c r="J62" s="436"/>
      <c r="K62" s="902"/>
      <c r="L62" s="3"/>
    </row>
    <row r="63" spans="1:13" ht="16.5" customHeight="1" x14ac:dyDescent="0.2">
      <c r="A63" s="899" t="s">
        <v>112</v>
      </c>
      <c r="B63" s="900"/>
      <c r="C63" s="901"/>
      <c r="D63" s="334" t="s">
        <v>26</v>
      </c>
      <c r="E63" s="342" t="s">
        <v>211</v>
      </c>
      <c r="F63" s="342">
        <v>872</v>
      </c>
      <c r="G63" s="342">
        <v>838</v>
      </c>
      <c r="H63" s="600"/>
      <c r="I63" s="374"/>
      <c r="J63" s="436"/>
      <c r="K63" s="902"/>
      <c r="L63" s="3"/>
    </row>
    <row r="64" spans="1:13" ht="48.75" customHeight="1" x14ac:dyDescent="0.2">
      <c r="A64" s="893" t="s">
        <v>438</v>
      </c>
      <c r="B64" s="894"/>
      <c r="C64" s="895"/>
      <c r="D64" s="334" t="s">
        <v>26</v>
      </c>
      <c r="E64" s="342" t="s">
        <v>211</v>
      </c>
      <c r="F64" s="342">
        <v>3100</v>
      </c>
      <c r="G64" s="342">
        <v>3149</v>
      </c>
      <c r="H64" s="371"/>
      <c r="I64" s="394"/>
      <c r="J64" s="436"/>
      <c r="K64" s="902"/>
      <c r="L64" s="3"/>
    </row>
    <row r="65" spans="1:21" ht="16.5" customHeight="1" thickBot="1" x14ac:dyDescent="0.25">
      <c r="A65" s="893" t="s">
        <v>436</v>
      </c>
      <c r="B65" s="894"/>
      <c r="C65" s="895"/>
      <c r="D65" s="334" t="s">
        <v>26</v>
      </c>
      <c r="E65" s="342" t="s">
        <v>211</v>
      </c>
      <c r="F65" s="342">
        <v>1135</v>
      </c>
      <c r="G65" s="342">
        <v>1132</v>
      </c>
      <c r="H65" s="601"/>
      <c r="I65" s="397"/>
      <c r="J65" s="436"/>
      <c r="K65" s="902"/>
      <c r="L65" s="3"/>
    </row>
    <row r="66" spans="1:21" ht="33.75" hidden="1" customHeight="1" thickBot="1" x14ac:dyDescent="0.25">
      <c r="A66" s="903" t="s">
        <v>164</v>
      </c>
      <c r="B66" s="904"/>
      <c r="C66" s="905"/>
      <c r="D66" s="335" t="s">
        <v>26</v>
      </c>
      <c r="E66" s="342"/>
      <c r="F66" s="342"/>
      <c r="G66" s="342"/>
      <c r="H66" s="341"/>
      <c r="I66" s="375"/>
      <c r="J66" s="398"/>
      <c r="K66" s="902"/>
      <c r="L66" s="3"/>
    </row>
    <row r="67" spans="1:21" s="55" customFormat="1" ht="36.75" customHeight="1" x14ac:dyDescent="0.2">
      <c r="A67" s="891" t="s">
        <v>466</v>
      </c>
      <c r="B67" s="891"/>
      <c r="C67" s="891"/>
      <c r="D67" s="891"/>
      <c r="E67" s="891"/>
      <c r="F67" s="891"/>
      <c r="G67" s="891"/>
      <c r="H67" s="891"/>
      <c r="I67" s="891"/>
      <c r="J67" s="3"/>
      <c r="L67" s="63"/>
      <c r="M67" s="63"/>
      <c r="N67" s="63"/>
      <c r="O67" s="63"/>
      <c r="P67" s="63"/>
      <c r="Q67" s="63"/>
      <c r="R67" s="63"/>
      <c r="S67" s="63"/>
      <c r="T67" s="63"/>
      <c r="U67" s="63"/>
    </row>
    <row r="68" spans="1:21" s="55" customFormat="1" ht="15.75" x14ac:dyDescent="0.2">
      <c r="A68" s="892"/>
      <c r="B68" s="892"/>
      <c r="C68" s="892"/>
      <c r="D68" s="892"/>
      <c r="E68" s="892"/>
      <c r="F68" s="892"/>
      <c r="G68" s="892"/>
      <c r="H68" s="892"/>
      <c r="I68" s="892"/>
      <c r="J68" s="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74" spans="1:21" s="55" customFormat="1" x14ac:dyDescent="0.2">
      <c r="A74" s="63"/>
      <c r="B74" s="8"/>
      <c r="C74" s="8"/>
      <c r="D74" s="8"/>
      <c r="E74" s="8"/>
      <c r="F74" s="8"/>
      <c r="G74" s="8"/>
      <c r="H74" s="8"/>
      <c r="I74" s="8"/>
      <c r="J74" s="8"/>
      <c r="L74" s="63"/>
      <c r="M74" s="63"/>
      <c r="N74" s="63"/>
      <c r="O74" s="63"/>
      <c r="P74" s="63"/>
      <c r="Q74" s="63"/>
      <c r="R74" s="63"/>
      <c r="S74" s="63"/>
      <c r="T74" s="63"/>
      <c r="U74" s="63"/>
    </row>
  </sheetData>
  <mergeCells count="76">
    <mergeCell ref="K10:S10"/>
    <mergeCell ref="B11:C11"/>
    <mergeCell ref="A1:J1"/>
    <mergeCell ref="D2:I2"/>
    <mergeCell ref="A3:A5"/>
    <mergeCell ref="B3:C5"/>
    <mergeCell ref="D3:D5"/>
    <mergeCell ref="E3:E5"/>
    <mergeCell ref="F3:F5"/>
    <mergeCell ref="G3:G5"/>
    <mergeCell ref="H3:I4"/>
    <mergeCell ref="B17:C17"/>
    <mergeCell ref="B6:C6"/>
    <mergeCell ref="B8:C8"/>
    <mergeCell ref="B9:C9"/>
    <mergeCell ref="B10:C10"/>
    <mergeCell ref="B12:C12"/>
    <mergeCell ref="B13:C13"/>
    <mergeCell ref="B14:C14"/>
    <mergeCell ref="B15:C15"/>
    <mergeCell ref="B16:C16"/>
    <mergeCell ref="B7:C7"/>
    <mergeCell ref="A31:I31"/>
    <mergeCell ref="B18:C18"/>
    <mergeCell ref="B19:C19"/>
    <mergeCell ref="B20:C20"/>
    <mergeCell ref="B21:C21"/>
    <mergeCell ref="B22:C22"/>
    <mergeCell ref="B23:C23"/>
    <mergeCell ref="B24:C24"/>
    <mergeCell ref="B25:C25"/>
    <mergeCell ref="A28:I28"/>
    <mergeCell ref="A29:I29"/>
    <mergeCell ref="A30:I30"/>
    <mergeCell ref="A33:I33"/>
    <mergeCell ref="A35:C36"/>
    <mergeCell ref="D35:D36"/>
    <mergeCell ref="E35:E36"/>
    <mergeCell ref="F35:F36"/>
    <mergeCell ref="G35:G36"/>
    <mergeCell ref="H35:I35"/>
    <mergeCell ref="A48:I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I47"/>
    <mergeCell ref="A50:I50"/>
    <mergeCell ref="A52:C53"/>
    <mergeCell ref="D52:D53"/>
    <mergeCell ref="E52:E53"/>
    <mergeCell ref="F52:F53"/>
    <mergeCell ref="G52:G53"/>
    <mergeCell ref="H52:I52"/>
    <mergeCell ref="K55:K66"/>
    <mergeCell ref="A56:C56"/>
    <mergeCell ref="A57:C57"/>
    <mergeCell ref="A58:C58"/>
    <mergeCell ref="A59:C59"/>
    <mergeCell ref="A60:C60"/>
    <mergeCell ref="A61:C61"/>
    <mergeCell ref="A62:C62"/>
    <mergeCell ref="A63:C63"/>
    <mergeCell ref="A66:C66"/>
    <mergeCell ref="A67:I67"/>
    <mergeCell ref="A68:I68"/>
    <mergeCell ref="A64:C64"/>
    <mergeCell ref="A65:C65"/>
    <mergeCell ref="A54:C54"/>
    <mergeCell ref="A55:C5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68" zoomScaleNormal="80" zoomScaleSheetLayoutView="68" workbookViewId="0">
      <selection activeCell="O8" sqref="O8"/>
    </sheetView>
  </sheetViews>
  <sheetFormatPr defaultColWidth="9.140625" defaultRowHeight="12.75" x14ac:dyDescent="0.2"/>
  <cols>
    <col min="1" max="1" width="47.85546875" style="63" customWidth="1"/>
    <col min="2" max="2" width="16.140625" style="63" customWidth="1"/>
    <col min="3" max="3" width="17.140625" style="63" customWidth="1"/>
    <col min="4" max="4" width="17.28515625" style="63" customWidth="1"/>
    <col min="5" max="5" width="18.140625" style="63" customWidth="1"/>
    <col min="6" max="6" width="26.85546875" style="63" customWidth="1"/>
    <col min="7" max="7" width="26.28515625" style="63" customWidth="1"/>
    <col min="8" max="8" width="19.7109375" style="63" customWidth="1"/>
    <col min="9" max="16384" width="9.140625" style="63"/>
  </cols>
  <sheetData>
    <row r="1" spans="1:13" ht="24.75" customHeight="1" x14ac:dyDescent="0.3">
      <c r="A1" s="989" t="s">
        <v>37</v>
      </c>
      <c r="B1" s="989"/>
      <c r="C1" s="989"/>
      <c r="D1" s="989"/>
      <c r="E1" s="989"/>
      <c r="F1" s="989"/>
      <c r="G1" s="989"/>
      <c r="H1" s="989"/>
    </row>
    <row r="2" spans="1:13" ht="15.75" customHeight="1" thickBot="1" x14ac:dyDescent="0.25">
      <c r="A2" s="100"/>
      <c r="B2" s="100"/>
      <c r="C2" s="100"/>
      <c r="D2" s="100"/>
      <c r="E2" s="100"/>
      <c r="F2" s="100"/>
      <c r="H2" s="7"/>
    </row>
    <row r="3" spans="1:13" ht="60.75" customHeight="1" thickBot="1" x14ac:dyDescent="0.25">
      <c r="A3" s="852" t="s">
        <v>59</v>
      </c>
      <c r="B3" s="854" t="s">
        <v>192</v>
      </c>
      <c r="C3" s="990" t="s">
        <v>57</v>
      </c>
      <c r="D3" s="991"/>
      <c r="E3" s="991"/>
      <c r="F3" s="992"/>
      <c r="G3" s="205" t="s">
        <v>333</v>
      </c>
      <c r="H3" s="316" t="s">
        <v>54</v>
      </c>
      <c r="M3" s="22"/>
    </row>
    <row r="4" spans="1:13" ht="59.25" customHeight="1" thickBot="1" x14ac:dyDescent="0.25">
      <c r="A4" s="853"/>
      <c r="B4" s="853"/>
      <c r="C4" s="469" t="s">
        <v>448</v>
      </c>
      <c r="D4" s="316" t="s">
        <v>296</v>
      </c>
      <c r="E4" s="469" t="s">
        <v>442</v>
      </c>
      <c r="F4" s="316" t="s">
        <v>459</v>
      </c>
      <c r="G4" s="205" t="s">
        <v>442</v>
      </c>
      <c r="H4" s="205" t="s">
        <v>442</v>
      </c>
      <c r="M4" s="444"/>
    </row>
    <row r="5" spans="1:13" ht="36.75" customHeight="1" x14ac:dyDescent="0.2">
      <c r="A5" s="476" t="s">
        <v>103</v>
      </c>
      <c r="B5" s="477" t="s">
        <v>26</v>
      </c>
      <c r="C5" s="470">
        <v>1894</v>
      </c>
      <c r="D5" s="403">
        <v>1695</v>
      </c>
      <c r="E5" s="445">
        <v>1415</v>
      </c>
      <c r="F5" s="445">
        <f>E5-C5</f>
        <v>-479</v>
      </c>
      <c r="G5" s="659">
        <v>754</v>
      </c>
      <c r="H5" s="401">
        <v>15900</v>
      </c>
      <c r="M5" s="444"/>
    </row>
    <row r="6" spans="1:13" ht="20.25" customHeight="1" thickBot="1" x14ac:dyDescent="0.25">
      <c r="A6" s="478" t="s">
        <v>29</v>
      </c>
      <c r="B6" s="479" t="s">
        <v>26</v>
      </c>
      <c r="C6" s="471">
        <v>1013</v>
      </c>
      <c r="D6" s="405">
        <v>976</v>
      </c>
      <c r="E6" s="446">
        <v>910</v>
      </c>
      <c r="F6" s="446">
        <f t="shared" ref="F6:F7" si="0">E6-C6</f>
        <v>-103</v>
      </c>
      <c r="G6" s="664">
        <v>285</v>
      </c>
      <c r="H6" s="402">
        <v>13200</v>
      </c>
      <c r="M6" s="444"/>
    </row>
    <row r="7" spans="1:13" ht="35.25" customHeight="1" thickBot="1" x14ac:dyDescent="0.25">
      <c r="A7" s="480" t="s">
        <v>36</v>
      </c>
      <c r="B7" s="481" t="s">
        <v>27</v>
      </c>
      <c r="C7" s="473">
        <v>0.8</v>
      </c>
      <c r="D7" s="357">
        <v>0.8</v>
      </c>
      <c r="E7" s="472">
        <v>0.7</v>
      </c>
      <c r="F7" s="839">
        <f t="shared" si="0"/>
        <v>-0.10000000000000009</v>
      </c>
      <c r="G7" s="472">
        <v>0.9</v>
      </c>
      <c r="H7" s="376">
        <v>0.9</v>
      </c>
      <c r="M7" s="444"/>
    </row>
    <row r="8" spans="1:13" ht="54.75" customHeight="1" thickBot="1" x14ac:dyDescent="0.25">
      <c r="A8" s="482" t="s">
        <v>232</v>
      </c>
      <c r="B8" s="481" t="s">
        <v>213</v>
      </c>
      <c r="C8" s="474">
        <v>2244</v>
      </c>
      <c r="D8" s="358">
        <v>2236</v>
      </c>
      <c r="E8" s="475">
        <v>2678</v>
      </c>
      <c r="F8" s="445">
        <f>E8-C8</f>
        <v>434</v>
      </c>
      <c r="G8" s="209">
        <v>433</v>
      </c>
      <c r="H8" s="359">
        <v>65900</v>
      </c>
      <c r="M8" s="444"/>
    </row>
    <row r="9" spans="1:13" ht="43.5" customHeight="1" thickBot="1" x14ac:dyDescent="0.25">
      <c r="A9" s="483" t="s">
        <v>44</v>
      </c>
      <c r="B9" s="481" t="s">
        <v>26</v>
      </c>
      <c r="C9" s="473">
        <v>0.7</v>
      </c>
      <c r="D9" s="357">
        <v>0.7</v>
      </c>
      <c r="E9" s="472">
        <v>0.5</v>
      </c>
      <c r="F9" s="539">
        <f>E9-C9</f>
        <v>-0.19999999999999996</v>
      </c>
      <c r="G9" s="472">
        <v>0.8</v>
      </c>
      <c r="H9" s="409">
        <v>0.24199999999999999</v>
      </c>
    </row>
    <row r="10" spans="1:13" ht="33" hidden="1" x14ac:dyDescent="0.2">
      <c r="A10" s="83" t="s">
        <v>106</v>
      </c>
      <c r="B10" s="84"/>
      <c r="C10" s="95"/>
      <c r="D10" s="123"/>
      <c r="E10" s="123"/>
      <c r="F10" s="85"/>
      <c r="G10" s="86"/>
      <c r="H10" s="101"/>
    </row>
    <row r="11" spans="1:13" ht="16.5" hidden="1" customHeight="1" x14ac:dyDescent="0.2">
      <c r="A11" s="87" t="s">
        <v>107</v>
      </c>
      <c r="B11" s="88" t="s">
        <v>27</v>
      </c>
      <c r="C11" s="127">
        <v>21.5</v>
      </c>
      <c r="D11" s="1"/>
      <c r="E11" s="1">
        <v>29.4</v>
      </c>
      <c r="F11" s="89">
        <f>E11-C11</f>
        <v>7.8999999999999986</v>
      </c>
      <c r="G11" s="90"/>
      <c r="H11" s="102"/>
    </row>
    <row r="12" spans="1:13" ht="16.5" hidden="1" customHeight="1" x14ac:dyDescent="0.2">
      <c r="A12" s="87" t="s">
        <v>108</v>
      </c>
      <c r="B12" s="88" t="s">
        <v>27</v>
      </c>
      <c r="C12" s="127">
        <v>69.2</v>
      </c>
      <c r="D12" s="1"/>
      <c r="E12" s="1">
        <v>64.7</v>
      </c>
      <c r="F12" s="89">
        <f>E12-C12</f>
        <v>-4.5</v>
      </c>
      <c r="G12" s="90"/>
      <c r="H12" s="102"/>
    </row>
    <row r="13" spans="1:13" ht="17.25" hidden="1" customHeight="1" thickBot="1" x14ac:dyDescent="0.25">
      <c r="A13" s="91" t="s">
        <v>109</v>
      </c>
      <c r="B13" s="92" t="s">
        <v>27</v>
      </c>
      <c r="C13" s="128">
        <v>9.3000000000000007</v>
      </c>
      <c r="D13" s="124"/>
      <c r="E13" s="124">
        <v>5.9</v>
      </c>
      <c r="F13" s="82">
        <f>E13-C13</f>
        <v>-3.4000000000000004</v>
      </c>
      <c r="G13" s="93"/>
      <c r="H13" s="103"/>
    </row>
    <row r="14" spans="1:13" ht="17.25" customHeight="1" x14ac:dyDescent="0.2">
      <c r="A14" s="25" t="s">
        <v>239</v>
      </c>
      <c r="B14" s="47"/>
      <c r="C14" s="1"/>
      <c r="D14" s="1"/>
      <c r="E14" s="1"/>
      <c r="F14" s="1"/>
      <c r="G14" s="62"/>
      <c r="H14" s="62"/>
    </row>
    <row r="15" spans="1:13" ht="15.75" x14ac:dyDescent="0.2">
      <c r="A15" s="878"/>
      <c r="B15" s="878"/>
      <c r="C15" s="878"/>
      <c r="D15" s="878"/>
      <c r="E15" s="878"/>
      <c r="F15" s="878"/>
      <c r="G15" s="878"/>
      <c r="H15" s="878"/>
    </row>
    <row r="16" spans="1:13" s="3" customFormat="1" ht="40.5" customHeight="1" x14ac:dyDescent="0.2">
      <c r="A16" s="70"/>
      <c r="B16" s="69"/>
      <c r="C16" s="69"/>
      <c r="D16" s="69"/>
      <c r="E16" s="69"/>
      <c r="F16" s="69"/>
      <c r="G16" s="69"/>
      <c r="H16" s="69"/>
      <c r="I16" s="69"/>
    </row>
    <row r="17" spans="1:18" s="3" customFormat="1" ht="19.5" customHeight="1" x14ac:dyDescent="0.25">
      <c r="A17" s="4"/>
      <c r="B17" s="71"/>
      <c r="C17" s="44"/>
      <c r="D17" s="44"/>
      <c r="E17" s="76"/>
      <c r="I17" s="987"/>
      <c r="J17" s="987"/>
      <c r="K17" s="987"/>
      <c r="L17" s="987"/>
      <c r="M17" s="987"/>
      <c r="N17" s="987"/>
    </row>
    <row r="18" spans="1:18" s="3" customFormat="1" ht="19.5" customHeight="1" x14ac:dyDescent="0.25">
      <c r="A18" s="4"/>
      <c r="B18" s="71"/>
      <c r="C18" s="44"/>
      <c r="D18" s="44"/>
      <c r="E18" s="76"/>
      <c r="I18" s="987"/>
      <c r="J18" s="987"/>
      <c r="K18" s="987"/>
      <c r="L18" s="987"/>
      <c r="M18" s="987"/>
      <c r="N18" s="987"/>
    </row>
    <row r="19" spans="1:18" s="3" customFormat="1" ht="21.75" customHeight="1" x14ac:dyDescent="0.25">
      <c r="A19" s="4"/>
      <c r="B19" s="71"/>
      <c r="C19" s="44"/>
      <c r="D19" s="44"/>
      <c r="E19" s="76"/>
      <c r="I19" s="987"/>
      <c r="J19" s="987"/>
      <c r="K19" s="987"/>
      <c r="L19" s="987"/>
      <c r="M19" s="987"/>
      <c r="N19" s="987"/>
    </row>
    <row r="20" spans="1:18" s="3" customFormat="1" ht="19.5" customHeight="1" x14ac:dyDescent="0.25">
      <c r="A20" s="4"/>
      <c r="B20" s="71"/>
      <c r="C20" s="44"/>
      <c r="D20" s="44"/>
      <c r="E20" s="76"/>
      <c r="I20" s="987"/>
      <c r="J20" s="987"/>
      <c r="K20" s="987"/>
      <c r="L20" s="987"/>
      <c r="M20" s="987"/>
      <c r="N20" s="987"/>
    </row>
    <row r="21" spans="1:18" s="3" customFormat="1" ht="19.5" customHeight="1" x14ac:dyDescent="0.25">
      <c r="A21" s="4"/>
      <c r="B21" s="71"/>
      <c r="C21" s="44"/>
      <c r="D21" s="44"/>
      <c r="E21" s="76"/>
      <c r="I21" s="987"/>
      <c r="J21" s="987"/>
      <c r="K21" s="987"/>
      <c r="L21" s="987"/>
      <c r="M21" s="987"/>
      <c r="N21" s="987"/>
    </row>
    <row r="22" spans="1:18" s="3" customFormat="1" ht="19.5" customHeight="1" x14ac:dyDescent="0.25">
      <c r="A22" s="4"/>
      <c r="B22" s="71"/>
      <c r="C22" s="44"/>
      <c r="D22" s="44"/>
      <c r="E22" s="76"/>
      <c r="I22" s="987"/>
      <c r="J22" s="987"/>
      <c r="K22" s="987"/>
      <c r="L22" s="987"/>
      <c r="M22" s="987"/>
      <c r="N22" s="987"/>
    </row>
    <row r="23" spans="1:18" s="3" customFormat="1" ht="19.5" customHeight="1" x14ac:dyDescent="0.25">
      <c r="A23" s="4"/>
      <c r="B23" s="71"/>
      <c r="C23" s="44"/>
      <c r="D23" s="44"/>
      <c r="E23" s="76"/>
      <c r="I23" s="987"/>
      <c r="J23" s="987"/>
      <c r="K23" s="987"/>
      <c r="L23" s="987"/>
      <c r="M23" s="987"/>
      <c r="N23" s="987"/>
      <c r="P23" s="18"/>
      <c r="Q23" s="31"/>
      <c r="R23" s="31"/>
    </row>
    <row r="24" spans="1:18" s="3" customFormat="1" ht="17.25" customHeight="1" x14ac:dyDescent="0.25">
      <c r="A24" s="4"/>
      <c r="B24" s="71"/>
      <c r="C24" s="44"/>
      <c r="D24" s="44"/>
      <c r="E24" s="76"/>
      <c r="I24" s="987"/>
      <c r="J24" s="987"/>
      <c r="K24" s="987"/>
      <c r="L24" s="987"/>
      <c r="M24" s="987"/>
      <c r="N24" s="987"/>
      <c r="P24" s="18"/>
      <c r="Q24" s="31"/>
      <c r="R24" s="31"/>
    </row>
    <row r="25" spans="1:18" ht="15.75" x14ac:dyDescent="0.25">
      <c r="I25" s="987"/>
      <c r="J25" s="987"/>
      <c r="K25" s="987"/>
      <c r="L25" s="987"/>
      <c r="M25" s="987"/>
      <c r="N25" s="987"/>
      <c r="O25" s="3"/>
      <c r="P25" s="18"/>
      <c r="Q25" s="31"/>
      <c r="R25" s="31"/>
    </row>
    <row r="26" spans="1:18" ht="15.75" x14ac:dyDescent="0.25">
      <c r="I26" s="987"/>
      <c r="J26" s="987"/>
      <c r="K26" s="987"/>
      <c r="L26" s="987"/>
      <c r="M26" s="987"/>
      <c r="N26" s="987"/>
      <c r="O26" s="3"/>
      <c r="P26" s="18"/>
      <c r="Q26" s="31"/>
      <c r="R26" s="31"/>
    </row>
    <row r="27" spans="1:18" ht="15.75" x14ac:dyDescent="0.25">
      <c r="I27" s="987"/>
      <c r="J27" s="987"/>
      <c r="K27" s="987"/>
      <c r="L27" s="987"/>
      <c r="M27" s="987"/>
      <c r="N27" s="987"/>
      <c r="O27" s="3"/>
      <c r="P27" s="18"/>
      <c r="Q27" s="31"/>
      <c r="R27" s="31"/>
    </row>
    <row r="28" spans="1:18" x14ac:dyDescent="0.2">
      <c r="I28" s="508"/>
      <c r="J28" s="508"/>
      <c r="K28" s="508"/>
      <c r="L28" s="508"/>
      <c r="M28" s="508"/>
      <c r="N28" s="508"/>
      <c r="O28" s="3"/>
      <c r="P28" s="3"/>
      <c r="Q28" s="3"/>
      <c r="R28" s="3"/>
    </row>
    <row r="29" spans="1:18" x14ac:dyDescent="0.2">
      <c r="I29" s="508"/>
      <c r="J29" s="508"/>
      <c r="K29" s="508"/>
      <c r="L29" s="508"/>
      <c r="M29" s="508"/>
      <c r="N29" s="508"/>
      <c r="O29" s="3"/>
      <c r="P29" s="3"/>
      <c r="Q29" s="3"/>
      <c r="R29" s="3"/>
    </row>
    <row r="30" spans="1:18" ht="25.5" customHeight="1" x14ac:dyDescent="0.2">
      <c r="I30" s="508"/>
      <c r="J30" s="508"/>
      <c r="K30" s="508"/>
      <c r="L30" s="508"/>
      <c r="M30" s="508"/>
      <c r="N30" s="508"/>
      <c r="O30" s="3"/>
      <c r="P30" s="3"/>
      <c r="Q30" s="3"/>
      <c r="R30" s="3"/>
    </row>
    <row r="31" spans="1:18" x14ac:dyDescent="0.2">
      <c r="I31" s="508"/>
      <c r="J31" s="508"/>
      <c r="K31" s="508"/>
      <c r="L31" s="508"/>
      <c r="M31" s="508"/>
      <c r="N31" s="508"/>
      <c r="O31" s="3"/>
      <c r="P31" s="3"/>
      <c r="Q31" s="3"/>
      <c r="R31" s="3"/>
    </row>
    <row r="32" spans="1:18" x14ac:dyDescent="0.2">
      <c r="I32" s="508"/>
      <c r="J32" s="508"/>
      <c r="K32" s="508"/>
      <c r="L32" s="508"/>
      <c r="M32" s="508"/>
      <c r="N32" s="508"/>
      <c r="O32" s="3"/>
      <c r="P32" s="3"/>
      <c r="Q32" s="3"/>
      <c r="R32" s="3"/>
    </row>
    <row r="33" spans="9:18" x14ac:dyDescent="0.2">
      <c r="I33" s="987"/>
      <c r="J33" s="987"/>
      <c r="K33" s="987"/>
      <c r="L33" s="987"/>
      <c r="M33" s="987"/>
      <c r="N33" s="987"/>
      <c r="O33" s="3"/>
      <c r="P33" s="3"/>
      <c r="Q33" s="3"/>
      <c r="R33" s="3"/>
    </row>
    <row r="34" spans="9:18" x14ac:dyDescent="0.2">
      <c r="I34" s="987"/>
      <c r="J34" s="987"/>
      <c r="K34" s="987"/>
      <c r="L34" s="987"/>
      <c r="M34" s="987"/>
      <c r="N34" s="987"/>
      <c r="O34" s="3"/>
      <c r="P34" s="3"/>
      <c r="Q34" s="3"/>
      <c r="R34" s="3"/>
    </row>
    <row r="35" spans="9:18" x14ac:dyDescent="0.2">
      <c r="I35" s="987"/>
      <c r="J35" s="987"/>
      <c r="K35" s="987"/>
      <c r="L35" s="987"/>
      <c r="M35" s="987"/>
      <c r="N35" s="987"/>
      <c r="O35" s="3"/>
      <c r="P35" s="3"/>
      <c r="Q35" s="3"/>
      <c r="R35" s="3"/>
    </row>
    <row r="36" spans="9:18" x14ac:dyDescent="0.2">
      <c r="I36" s="987"/>
      <c r="J36" s="987"/>
      <c r="K36" s="987"/>
      <c r="L36" s="987"/>
      <c r="M36" s="987"/>
      <c r="N36" s="987"/>
      <c r="O36" s="3"/>
      <c r="P36" s="3"/>
      <c r="Q36" s="3"/>
      <c r="R36" s="3"/>
    </row>
    <row r="37" spans="9:18" x14ac:dyDescent="0.2">
      <c r="I37" s="987"/>
      <c r="J37" s="987"/>
      <c r="K37" s="987"/>
      <c r="L37" s="987"/>
      <c r="M37" s="987"/>
      <c r="N37" s="987"/>
      <c r="O37" s="3"/>
      <c r="P37" s="3"/>
      <c r="Q37" s="3"/>
      <c r="R37" s="3"/>
    </row>
    <row r="38" spans="9:18" x14ac:dyDescent="0.2">
      <c r="I38" s="987"/>
      <c r="J38" s="987"/>
      <c r="K38" s="987"/>
      <c r="L38" s="987"/>
      <c r="M38" s="987"/>
      <c r="N38" s="987"/>
      <c r="O38" s="3"/>
      <c r="P38" s="3"/>
      <c r="Q38" s="3"/>
      <c r="R38" s="3"/>
    </row>
    <row r="39" spans="9:18" x14ac:dyDescent="0.2">
      <c r="I39" s="987"/>
      <c r="J39" s="987"/>
      <c r="K39" s="987"/>
      <c r="L39" s="987"/>
      <c r="M39" s="987"/>
      <c r="N39" s="987"/>
      <c r="O39" s="3"/>
      <c r="P39" s="3"/>
      <c r="Q39" s="3"/>
      <c r="R39" s="3"/>
    </row>
    <row r="40" spans="9:18" x14ac:dyDescent="0.2">
      <c r="I40" s="987"/>
      <c r="J40" s="987"/>
      <c r="K40" s="987"/>
      <c r="L40" s="987"/>
      <c r="M40" s="987"/>
      <c r="N40" s="987"/>
      <c r="O40" s="3"/>
      <c r="P40" s="3"/>
      <c r="Q40" s="3"/>
      <c r="R40" s="3"/>
    </row>
    <row r="41" spans="9:18" x14ac:dyDescent="0.2">
      <c r="I41" s="987"/>
      <c r="J41" s="987"/>
      <c r="K41" s="987"/>
      <c r="L41" s="987"/>
      <c r="M41" s="987"/>
      <c r="N41" s="987"/>
      <c r="O41" s="3"/>
      <c r="P41" s="3"/>
      <c r="Q41" s="3"/>
      <c r="R41" s="3"/>
    </row>
    <row r="42" spans="9:18" x14ac:dyDescent="0.2">
      <c r="I42" s="987"/>
      <c r="J42" s="987"/>
      <c r="K42" s="987"/>
      <c r="L42" s="987"/>
      <c r="M42" s="987"/>
      <c r="N42" s="987"/>
      <c r="O42" s="3"/>
      <c r="P42" s="3"/>
      <c r="Q42" s="3"/>
      <c r="R42" s="3"/>
    </row>
    <row r="43" spans="9:18" x14ac:dyDescent="0.2">
      <c r="I43" s="987"/>
      <c r="J43" s="987"/>
      <c r="K43" s="987"/>
      <c r="L43" s="987"/>
      <c r="M43" s="987"/>
      <c r="N43" s="987"/>
      <c r="O43" s="3"/>
      <c r="P43" s="3"/>
      <c r="Q43" s="3"/>
      <c r="R43" s="3"/>
    </row>
    <row r="44" spans="9:18" x14ac:dyDescent="0.2">
      <c r="I44" s="988"/>
      <c r="J44" s="988"/>
      <c r="K44" s="988"/>
      <c r="L44" s="988"/>
      <c r="M44" s="988"/>
      <c r="N44" s="988"/>
      <c r="O44" s="3"/>
      <c r="P44" s="3"/>
      <c r="Q44" s="3"/>
      <c r="R44" s="3"/>
    </row>
    <row r="45" spans="9:18" x14ac:dyDescent="0.2">
      <c r="I45" s="988"/>
      <c r="J45" s="988"/>
      <c r="K45" s="988"/>
      <c r="L45" s="988"/>
      <c r="M45" s="988"/>
      <c r="N45" s="988"/>
      <c r="O45" s="3"/>
      <c r="P45" s="3"/>
      <c r="Q45" s="3"/>
      <c r="R45" s="3"/>
    </row>
    <row r="46" spans="9:18" x14ac:dyDescent="0.2">
      <c r="I46" s="988"/>
      <c r="J46" s="988"/>
      <c r="K46" s="988"/>
      <c r="L46" s="988"/>
      <c r="M46" s="988"/>
      <c r="N46" s="988"/>
      <c r="O46" s="3"/>
      <c r="P46" s="3"/>
      <c r="Q46" s="3"/>
      <c r="R46" s="3"/>
    </row>
    <row r="47" spans="9:18" x14ac:dyDescent="0.2">
      <c r="I47" s="988"/>
      <c r="J47" s="988"/>
      <c r="K47" s="988"/>
      <c r="L47" s="988"/>
      <c r="M47" s="988"/>
      <c r="N47" s="988"/>
      <c r="O47" s="3"/>
      <c r="P47" s="3"/>
      <c r="Q47" s="3"/>
      <c r="R47" s="3"/>
    </row>
    <row r="48" spans="9:18" x14ac:dyDescent="0.2">
      <c r="I48" s="988"/>
      <c r="J48" s="988"/>
      <c r="K48" s="988"/>
      <c r="L48" s="988"/>
      <c r="M48" s="988"/>
      <c r="N48" s="988"/>
      <c r="O48" s="3"/>
      <c r="P48" s="3"/>
      <c r="Q48" s="3"/>
      <c r="R48" s="3"/>
    </row>
    <row r="49" spans="9:18" x14ac:dyDescent="0.2">
      <c r="I49" s="988"/>
      <c r="J49" s="988"/>
      <c r="K49" s="988"/>
      <c r="L49" s="988"/>
      <c r="M49" s="988"/>
      <c r="N49" s="988"/>
      <c r="O49" s="3"/>
      <c r="P49" s="3"/>
      <c r="Q49" s="3"/>
      <c r="R49" s="3"/>
    </row>
    <row r="50" spans="9:18" x14ac:dyDescent="0.2">
      <c r="I50" s="988"/>
      <c r="J50" s="988"/>
      <c r="K50" s="988"/>
      <c r="L50" s="988"/>
      <c r="M50" s="988"/>
      <c r="N50" s="988"/>
      <c r="O50" s="3"/>
      <c r="P50" s="3"/>
      <c r="Q50" s="3"/>
      <c r="R50" s="3"/>
    </row>
  </sheetData>
  <mergeCells count="8">
    <mergeCell ref="I33:N43"/>
    <mergeCell ref="I44:N50"/>
    <mergeCell ref="A1:H1"/>
    <mergeCell ref="A3:A4"/>
    <mergeCell ref="B3:B4"/>
    <mergeCell ref="C3:F3"/>
    <mergeCell ref="I17:N27"/>
    <mergeCell ref="A15:H15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23"/>
  <sheetViews>
    <sheetView view="pageBreakPreview" zoomScale="60" zoomScaleNormal="100" zoomScalePageLayoutView="80" workbookViewId="0">
      <selection activeCell="Q103" sqref="Q103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1" customWidth="1"/>
    <col min="9" max="9" width="14.5703125" style="11" bestFit="1" customWidth="1"/>
    <col min="10" max="10" width="13.7109375" style="11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999" t="s">
        <v>269</v>
      </c>
      <c r="B1" s="999"/>
      <c r="C1" s="999"/>
      <c r="D1" s="999"/>
      <c r="E1" s="999"/>
      <c r="F1" s="999"/>
      <c r="G1" s="999"/>
      <c r="H1" s="999"/>
      <c r="I1" s="999"/>
      <c r="J1" s="999"/>
      <c r="K1" s="33"/>
      <c r="L1" s="17"/>
      <c r="M1" s="17"/>
    </row>
    <row r="2" spans="1:13" ht="22.5" customHeight="1" thickBot="1" x14ac:dyDescent="0.3">
      <c r="A2" s="1010"/>
      <c r="B2" s="1002" t="s">
        <v>160</v>
      </c>
      <c r="C2" s="1003"/>
      <c r="D2" s="1004"/>
      <c r="E2" s="1002" t="s">
        <v>54</v>
      </c>
      <c r="F2" s="1003"/>
      <c r="G2" s="1004"/>
      <c r="H2" s="1013" t="s">
        <v>23</v>
      </c>
      <c r="I2" s="1003"/>
      <c r="J2" s="1004"/>
      <c r="K2" s="15"/>
      <c r="L2" s="17"/>
      <c r="M2" s="17"/>
    </row>
    <row r="3" spans="1:13" ht="14.25" x14ac:dyDescent="0.2">
      <c r="A3" s="1011"/>
      <c r="B3" s="1014" t="s">
        <v>20</v>
      </c>
      <c r="C3" s="1015" t="s">
        <v>24</v>
      </c>
      <c r="D3" s="1000" t="s">
        <v>282</v>
      </c>
      <c r="E3" s="1005" t="s">
        <v>20</v>
      </c>
      <c r="F3" s="1007" t="s">
        <v>24</v>
      </c>
      <c r="G3" s="1009" t="s">
        <v>282</v>
      </c>
      <c r="H3" s="1016" t="s">
        <v>20</v>
      </c>
      <c r="I3" s="1015" t="s">
        <v>24</v>
      </c>
      <c r="J3" s="1000" t="s">
        <v>283</v>
      </c>
      <c r="K3" s="16"/>
      <c r="L3" s="16"/>
      <c r="M3" s="16"/>
    </row>
    <row r="4" spans="1:13" ht="50.25" customHeight="1" thickBot="1" x14ac:dyDescent="0.25">
      <c r="A4" s="1012"/>
      <c r="B4" s="1006"/>
      <c r="C4" s="1008"/>
      <c r="D4" s="1001"/>
      <c r="E4" s="1006"/>
      <c r="F4" s="1008"/>
      <c r="G4" s="1001"/>
      <c r="H4" s="1017"/>
      <c r="I4" s="1008"/>
      <c r="J4" s="1001"/>
      <c r="K4" s="16"/>
      <c r="L4" s="16"/>
      <c r="M4" s="16"/>
    </row>
    <row r="5" spans="1:13" ht="16.5" hidden="1" x14ac:dyDescent="0.25">
      <c r="A5" s="347" t="s">
        <v>9</v>
      </c>
      <c r="B5" s="210">
        <v>2679.4</v>
      </c>
      <c r="C5" s="211">
        <v>101.1</v>
      </c>
      <c r="D5" s="212">
        <v>101.1</v>
      </c>
      <c r="E5" s="210">
        <v>1662.34</v>
      </c>
      <c r="F5" s="213">
        <f>E5/1645.8*100</f>
        <v>101.00498237938996</v>
      </c>
      <c r="G5" s="214">
        <f t="shared" ref="G5:G10" si="0">E5/1645.8*100</f>
        <v>101.00498237938996</v>
      </c>
      <c r="H5" s="210">
        <v>1506.8</v>
      </c>
      <c r="I5" s="211">
        <v>102.2</v>
      </c>
      <c r="J5" s="212">
        <v>102.2</v>
      </c>
      <c r="K5" s="16"/>
      <c r="L5" s="16"/>
      <c r="M5" s="16"/>
    </row>
    <row r="6" spans="1:13" ht="16.5" hidden="1" x14ac:dyDescent="0.25">
      <c r="A6" s="348" t="s">
        <v>10</v>
      </c>
      <c r="B6" s="215">
        <v>2703.1</v>
      </c>
      <c r="C6" s="216">
        <v>100.9</v>
      </c>
      <c r="D6" s="217">
        <v>102</v>
      </c>
      <c r="E6" s="215">
        <v>1671.55</v>
      </c>
      <c r="F6" s="218">
        <f t="shared" ref="F6:F11" si="1">E6/E5*100</f>
        <v>100.55403828338368</v>
      </c>
      <c r="G6" s="219">
        <f t="shared" si="0"/>
        <v>101.56458864989671</v>
      </c>
      <c r="H6" s="215">
        <v>1524.3</v>
      </c>
      <c r="I6" s="216">
        <v>101.2</v>
      </c>
      <c r="J6" s="217">
        <v>103.4</v>
      </c>
      <c r="K6" s="16"/>
      <c r="L6" s="16"/>
      <c r="M6" s="16"/>
    </row>
    <row r="7" spans="1:13" ht="16.5" hidden="1" x14ac:dyDescent="0.25">
      <c r="A7" s="348" t="s">
        <v>11</v>
      </c>
      <c r="B7" s="215">
        <v>2800.3</v>
      </c>
      <c r="C7" s="216">
        <v>103.6</v>
      </c>
      <c r="D7" s="217">
        <v>105.6</v>
      </c>
      <c r="E7" s="215">
        <v>1684.83</v>
      </c>
      <c r="F7" s="218">
        <f t="shared" si="1"/>
        <v>100.79447219646435</v>
      </c>
      <c r="G7" s="219">
        <f t="shared" si="0"/>
        <v>102.37149106817354</v>
      </c>
      <c r="H7" s="215">
        <v>1542.5</v>
      </c>
      <c r="I7" s="216">
        <v>101.2</v>
      </c>
      <c r="J7" s="217">
        <v>104.7</v>
      </c>
      <c r="K7" s="16"/>
      <c r="L7" s="16"/>
      <c r="M7" s="16"/>
    </row>
    <row r="8" spans="1:13" ht="16.5" hidden="1" x14ac:dyDescent="0.25">
      <c r="A8" s="348" t="s">
        <v>12</v>
      </c>
      <c r="B8" s="215">
        <v>2903.6</v>
      </c>
      <c r="C8" s="216">
        <v>103.7</v>
      </c>
      <c r="D8" s="217">
        <v>109.5</v>
      </c>
      <c r="E8" s="215">
        <v>1703.7</v>
      </c>
      <c r="F8" s="218">
        <f t="shared" si="1"/>
        <v>101.11999430209578</v>
      </c>
      <c r="G8" s="219">
        <f t="shared" si="0"/>
        <v>103.51804593510757</v>
      </c>
      <c r="H8" s="215">
        <v>1555.4</v>
      </c>
      <c r="I8" s="216">
        <v>100.8</v>
      </c>
      <c r="J8" s="217">
        <v>105.5</v>
      </c>
      <c r="K8" s="16"/>
      <c r="L8" s="15"/>
      <c r="M8" s="15"/>
    </row>
    <row r="9" spans="1:13" ht="16.5" hidden="1" x14ac:dyDescent="0.25">
      <c r="A9" s="348" t="s">
        <v>13</v>
      </c>
      <c r="B9" s="215">
        <v>2944.1</v>
      </c>
      <c r="C9" s="216">
        <v>101.4</v>
      </c>
      <c r="D9" s="217">
        <v>111.1</v>
      </c>
      <c r="E9" s="215">
        <v>1752.4</v>
      </c>
      <c r="F9" s="218">
        <f t="shared" si="1"/>
        <v>102.85848447496626</v>
      </c>
      <c r="G9" s="219">
        <f t="shared" si="0"/>
        <v>106.47709320695104</v>
      </c>
      <c r="H9" s="215">
        <v>1589.8</v>
      </c>
      <c r="I9" s="216">
        <v>102.2</v>
      </c>
      <c r="J9" s="217">
        <v>107.9</v>
      </c>
      <c r="K9" s="10"/>
      <c r="L9" s="10"/>
      <c r="M9" s="10"/>
    </row>
    <row r="10" spans="1:13" ht="16.5" hidden="1" x14ac:dyDescent="0.25">
      <c r="A10" s="348" t="s">
        <v>14</v>
      </c>
      <c r="B10" s="215">
        <v>2989.1</v>
      </c>
      <c r="C10" s="216">
        <v>101.5</v>
      </c>
      <c r="D10" s="217">
        <v>112.8</v>
      </c>
      <c r="E10" s="215">
        <v>1769.4</v>
      </c>
      <c r="F10" s="218">
        <f t="shared" si="1"/>
        <v>100.97009815110705</v>
      </c>
      <c r="G10" s="219">
        <f t="shared" si="0"/>
        <v>107.5100255195042</v>
      </c>
      <c r="H10" s="215">
        <v>1666.3</v>
      </c>
      <c r="I10" s="216">
        <v>102.2</v>
      </c>
      <c r="J10" s="217">
        <v>113.1</v>
      </c>
      <c r="K10" s="10"/>
      <c r="L10" s="10"/>
      <c r="M10" s="10"/>
    </row>
    <row r="11" spans="1:13" ht="16.5" hidden="1" x14ac:dyDescent="0.25">
      <c r="A11" s="348" t="s">
        <v>74</v>
      </c>
      <c r="B11" s="215">
        <v>2970.1</v>
      </c>
      <c r="C11" s="216">
        <v>99.4</v>
      </c>
      <c r="D11" s="217">
        <v>112</v>
      </c>
      <c r="E11" s="215">
        <v>1775.6</v>
      </c>
      <c r="F11" s="218">
        <f t="shared" si="1"/>
        <v>100.35040126596586</v>
      </c>
      <c r="G11" s="219">
        <f>E11/1645.8*100</f>
        <v>107.88674200996475</v>
      </c>
      <c r="H11" s="215">
        <v>1726.5</v>
      </c>
      <c r="I11" s="218">
        <f t="shared" ref="I11:I17" si="2">H11/H10*100</f>
        <v>103.61279481485927</v>
      </c>
      <c r="J11" s="219">
        <f>H11/1473.8*100</f>
        <v>117.14615280227983</v>
      </c>
      <c r="K11" s="10"/>
      <c r="L11" s="10"/>
      <c r="M11" s="10"/>
    </row>
    <row r="12" spans="1:13" ht="16.5" hidden="1" x14ac:dyDescent="0.25">
      <c r="A12" s="348" t="s">
        <v>81</v>
      </c>
      <c r="B12" s="215">
        <v>2889.4</v>
      </c>
      <c r="C12" s="218">
        <f t="shared" ref="C12:C17" si="3">B12/B11*100</f>
        <v>97.282919767011222</v>
      </c>
      <c r="D12" s="220">
        <f>B12/2650.25*100</f>
        <v>109.0236770116027</v>
      </c>
      <c r="E12" s="215">
        <v>1783.1</v>
      </c>
      <c r="F12" s="218">
        <f t="shared" ref="F12:F17" si="4">E12/E11*100</f>
        <v>100.42239243072764</v>
      </c>
      <c r="G12" s="219">
        <f>E12/1645.8*100</f>
        <v>108.3424474419735</v>
      </c>
      <c r="H12" s="215">
        <v>1656.9</v>
      </c>
      <c r="I12" s="218">
        <f t="shared" si="2"/>
        <v>95.968722849695922</v>
      </c>
      <c r="J12" s="219">
        <f>H12/1473.8*100</f>
        <v>112.42366671190123</v>
      </c>
      <c r="K12" s="10"/>
      <c r="L12" s="10"/>
      <c r="M12" s="10"/>
    </row>
    <row r="13" spans="1:13" ht="16.5" hidden="1" x14ac:dyDescent="0.25">
      <c r="A13" s="221" t="s">
        <v>87</v>
      </c>
      <c r="B13" s="222">
        <v>2726.8</v>
      </c>
      <c r="C13" s="223">
        <f t="shared" si="3"/>
        <v>94.372534090122514</v>
      </c>
      <c r="D13" s="224">
        <f>B13/2650.25*100</f>
        <v>102.88840675407982</v>
      </c>
      <c r="E13" s="222">
        <v>1718.9</v>
      </c>
      <c r="F13" s="223">
        <f t="shared" si="4"/>
        <v>96.399528910324733</v>
      </c>
      <c r="G13" s="225">
        <f>E13/1645.8*100</f>
        <v>104.44160894397862</v>
      </c>
      <c r="H13" s="222">
        <v>1640.4</v>
      </c>
      <c r="I13" s="223">
        <f t="shared" si="2"/>
        <v>99.004164403403948</v>
      </c>
      <c r="J13" s="225">
        <f>H13/1473.8*100</f>
        <v>111.30411181978559</v>
      </c>
      <c r="K13" s="10"/>
      <c r="L13" s="10"/>
      <c r="M13" s="10"/>
    </row>
    <row r="14" spans="1:13" ht="16.5" hidden="1" x14ac:dyDescent="0.25">
      <c r="A14" s="221" t="s">
        <v>88</v>
      </c>
      <c r="B14" s="222">
        <v>2842.3</v>
      </c>
      <c r="C14" s="223">
        <f t="shared" si="3"/>
        <v>104.23573419392696</v>
      </c>
      <c r="D14" s="224">
        <f>B14/2650.25*100</f>
        <v>107.24648618054901</v>
      </c>
      <c r="E14" s="222">
        <v>1788.9</v>
      </c>
      <c r="F14" s="223">
        <f t="shared" si="4"/>
        <v>104.07237186572809</v>
      </c>
      <c r="G14" s="225">
        <f>E14/1645.8*100</f>
        <v>108.69485964272695</v>
      </c>
      <c r="H14" s="222">
        <v>1706.3</v>
      </c>
      <c r="I14" s="223">
        <f t="shared" si="2"/>
        <v>104.01731285052425</v>
      </c>
      <c r="J14" s="225">
        <f>H14/1473.8*100</f>
        <v>115.77554620708372</v>
      </c>
      <c r="K14" s="10"/>
      <c r="L14" s="10"/>
      <c r="M14" s="10"/>
    </row>
    <row r="15" spans="1:13" ht="17.25" hidden="1" thickBot="1" x14ac:dyDescent="0.3">
      <c r="A15" s="221" t="s">
        <v>92</v>
      </c>
      <c r="B15" s="222">
        <v>2955.4</v>
      </c>
      <c r="C15" s="223">
        <f t="shared" si="3"/>
        <v>103.97917179748795</v>
      </c>
      <c r="D15" s="224">
        <f>B15/2650.25*100</f>
        <v>111.51400811244223</v>
      </c>
      <c r="E15" s="222">
        <v>1847.5</v>
      </c>
      <c r="F15" s="223">
        <f t="shared" si="4"/>
        <v>103.27575605120465</v>
      </c>
      <c r="G15" s="225">
        <f>E15/1645.8*100</f>
        <v>112.25543808482198</v>
      </c>
      <c r="H15" s="222">
        <v>1754.5</v>
      </c>
      <c r="I15" s="223">
        <f t="shared" si="2"/>
        <v>102.82482564613491</v>
      </c>
      <c r="J15" s="225">
        <f>H15/1473.8*100</f>
        <v>119.04600352829422</v>
      </c>
      <c r="K15" s="10"/>
      <c r="L15" s="10"/>
      <c r="M15" s="10"/>
    </row>
    <row r="16" spans="1:13" ht="33" hidden="1" x14ac:dyDescent="0.25">
      <c r="A16" s="226" t="s">
        <v>94</v>
      </c>
      <c r="B16" s="210">
        <v>3026.4</v>
      </c>
      <c r="C16" s="213">
        <f t="shared" si="3"/>
        <v>102.40238208025987</v>
      </c>
      <c r="D16" s="227">
        <f>B16/B16*100</f>
        <v>100</v>
      </c>
      <c r="E16" s="228">
        <v>1922.04</v>
      </c>
      <c r="F16" s="213">
        <f t="shared" si="4"/>
        <v>104.03464140730716</v>
      </c>
      <c r="G16" s="214">
        <f>E16/E16*100</f>
        <v>100</v>
      </c>
      <c r="H16" s="228">
        <v>1802</v>
      </c>
      <c r="I16" s="213">
        <f t="shared" si="2"/>
        <v>102.70732402393845</v>
      </c>
      <c r="J16" s="214">
        <f>H16/H16*100</f>
        <v>100</v>
      </c>
      <c r="K16" s="10"/>
      <c r="L16" s="10"/>
      <c r="M16" s="10"/>
    </row>
    <row r="17" spans="1:13" ht="16.5" hidden="1" x14ac:dyDescent="0.25">
      <c r="A17" s="229" t="s">
        <v>9</v>
      </c>
      <c r="B17" s="230">
        <v>3049.23</v>
      </c>
      <c r="C17" s="223">
        <f t="shared" si="3"/>
        <v>100.75436161776368</v>
      </c>
      <c r="D17" s="224">
        <f>B17/B16*100</f>
        <v>100.75436161776368</v>
      </c>
      <c r="E17" s="230">
        <v>2038.6</v>
      </c>
      <c r="F17" s="223">
        <f t="shared" si="4"/>
        <v>106.06438991904434</v>
      </c>
      <c r="G17" s="225">
        <f>E17/1922*100</f>
        <v>106.06659729448491</v>
      </c>
      <c r="H17" s="230">
        <v>1880</v>
      </c>
      <c r="I17" s="223">
        <f t="shared" si="2"/>
        <v>104.32852386237515</v>
      </c>
      <c r="J17" s="225">
        <f>H17/1802*100</f>
        <v>104.32852386237515</v>
      </c>
      <c r="K17" s="10"/>
      <c r="L17" s="10"/>
      <c r="M17" s="10"/>
    </row>
    <row r="18" spans="1:13" ht="16.5" hidden="1" x14ac:dyDescent="0.25">
      <c r="A18" s="229" t="s">
        <v>10</v>
      </c>
      <c r="B18" s="230">
        <v>3222.24</v>
      </c>
      <c r="C18" s="223">
        <f t="shared" ref="C18:C23" si="5">B18/B17*100</f>
        <v>105.67389144144586</v>
      </c>
      <c r="D18" s="224">
        <f>B18/B16*100</f>
        <v>106.4710547184774</v>
      </c>
      <c r="E18" s="230">
        <v>2109.6</v>
      </c>
      <c r="F18" s="223">
        <f t="shared" ref="F18:F23" si="6">E18/E17*100</f>
        <v>103.48278230157952</v>
      </c>
      <c r="G18" s="225">
        <f>E18/E16*100</f>
        <v>109.75838171942311</v>
      </c>
      <c r="H18" s="230">
        <v>1941</v>
      </c>
      <c r="I18" s="223">
        <f t="shared" ref="I18:I23" si="7">H18/H17*100</f>
        <v>103.24468085106382</v>
      </c>
      <c r="J18" s="225">
        <f>H18/H16*100</f>
        <v>107.71365149833518</v>
      </c>
      <c r="K18" s="10"/>
      <c r="L18" s="10"/>
      <c r="M18" s="10"/>
    </row>
    <row r="19" spans="1:13" ht="16.5" hidden="1" x14ac:dyDescent="0.25">
      <c r="A19" s="229" t="s">
        <v>11</v>
      </c>
      <c r="B19" s="230">
        <v>3317.51</v>
      </c>
      <c r="C19" s="223">
        <f t="shared" si="5"/>
        <v>102.95663885992354</v>
      </c>
      <c r="D19" s="224">
        <f>B19/B16*100</f>
        <v>109.61901929685436</v>
      </c>
      <c r="E19" s="230">
        <v>2179.4</v>
      </c>
      <c r="F19" s="223">
        <f t="shared" si="6"/>
        <v>103.3086841107319</v>
      </c>
      <c r="G19" s="225">
        <f>E19/E16*100</f>
        <v>113.38993985557013</v>
      </c>
      <c r="H19" s="230">
        <v>1993.5</v>
      </c>
      <c r="I19" s="223">
        <f t="shared" si="7"/>
        <v>102.7047913446677</v>
      </c>
      <c r="J19" s="225">
        <f>H19/H16*100</f>
        <v>110.62708102108768</v>
      </c>
      <c r="K19" s="10"/>
      <c r="L19" s="10"/>
      <c r="M19" s="10"/>
    </row>
    <row r="20" spans="1:13" ht="16.5" hidden="1" x14ac:dyDescent="0.25">
      <c r="A20" s="231" t="s">
        <v>12</v>
      </c>
      <c r="B20" s="230">
        <v>3437.04</v>
      </c>
      <c r="C20" s="223">
        <f t="shared" si="5"/>
        <v>103.60300345741234</v>
      </c>
      <c r="D20" s="224">
        <f>B20/B16*100</f>
        <v>113.56859635210151</v>
      </c>
      <c r="E20" s="230">
        <v>2274.83</v>
      </c>
      <c r="F20" s="223">
        <f t="shared" si="6"/>
        <v>104.37872809030007</v>
      </c>
      <c r="G20" s="225">
        <f>E20/E16*100</f>
        <v>118.35497700360034</v>
      </c>
      <c r="H20" s="222">
        <v>2070.3000000000002</v>
      </c>
      <c r="I20" s="223">
        <f t="shared" si="7"/>
        <v>103.85252069224981</v>
      </c>
      <c r="J20" s="225">
        <f>H20/H16*100</f>
        <v>114.88901220865706</v>
      </c>
      <c r="K20" s="10"/>
      <c r="L20" s="10"/>
      <c r="M20" s="10"/>
    </row>
    <row r="21" spans="1:13" ht="16.5" hidden="1" x14ac:dyDescent="0.25">
      <c r="A21" s="232" t="s">
        <v>13</v>
      </c>
      <c r="B21" s="233">
        <v>3674.67</v>
      </c>
      <c r="C21" s="218">
        <f t="shared" si="5"/>
        <v>106.91379791913972</v>
      </c>
      <c r="D21" s="220">
        <f>B21/B16*100</f>
        <v>121.42049960348929</v>
      </c>
      <c r="E21" s="233">
        <v>2357.1</v>
      </c>
      <c r="F21" s="218">
        <f t="shared" si="6"/>
        <v>103.61653398275914</v>
      </c>
      <c r="G21" s="219">
        <f>E21/E16*100</f>
        <v>122.63532496722232</v>
      </c>
      <c r="H21" s="215">
        <v>2155.1999999999998</v>
      </c>
      <c r="I21" s="218">
        <f t="shared" si="7"/>
        <v>104.10085494855817</v>
      </c>
      <c r="J21" s="219">
        <f>H21/H16*100</f>
        <v>119.60044395116536</v>
      </c>
      <c r="K21" s="10"/>
      <c r="L21" s="10"/>
      <c r="M21" s="10"/>
    </row>
    <row r="22" spans="1:13" ht="16.5" hidden="1" x14ac:dyDescent="0.25">
      <c r="A22" s="231" t="s">
        <v>14</v>
      </c>
      <c r="B22" s="230">
        <v>3705.87</v>
      </c>
      <c r="C22" s="223">
        <f t="shared" si="5"/>
        <v>100.84905583358506</v>
      </c>
      <c r="D22" s="224">
        <f>B22/B16*100</f>
        <v>122.45142743854083</v>
      </c>
      <c r="E22" s="230">
        <v>2355.83</v>
      </c>
      <c r="F22" s="223">
        <f t="shared" si="6"/>
        <v>99.946120232489079</v>
      </c>
      <c r="G22" s="225">
        <f>E22/E16*100</f>
        <v>122.56924933924371</v>
      </c>
      <c r="H22" s="222">
        <v>2173.9</v>
      </c>
      <c r="I22" s="223">
        <f t="shared" si="7"/>
        <v>100.86766889383819</v>
      </c>
      <c r="J22" s="225">
        <f>H22/H16*100</f>
        <v>120.63817980022198</v>
      </c>
      <c r="K22" s="10"/>
      <c r="L22" s="10"/>
      <c r="M22" s="10"/>
    </row>
    <row r="23" spans="1:13" ht="16.5" hidden="1" x14ac:dyDescent="0.25">
      <c r="A23" s="231" t="s">
        <v>74</v>
      </c>
      <c r="B23" s="230">
        <v>3734.85</v>
      </c>
      <c r="C23" s="223">
        <f t="shared" si="5"/>
        <v>100.78200260667536</v>
      </c>
      <c r="D23" s="224">
        <f>B23/B16*100</f>
        <v>123.40900079302139</v>
      </c>
      <c r="E23" s="230">
        <v>2382.3000000000002</v>
      </c>
      <c r="F23" s="223">
        <f t="shared" si="6"/>
        <v>101.12359550561798</v>
      </c>
      <c r="G23" s="225">
        <f>E23/E16*100</f>
        <v>123.94643191608917</v>
      </c>
      <c r="H23" s="222">
        <v>2147.4</v>
      </c>
      <c r="I23" s="223">
        <f t="shared" si="7"/>
        <v>98.780992685956122</v>
      </c>
      <c r="J23" s="225">
        <f>H23/H16*100</f>
        <v>119.16759156492786</v>
      </c>
      <c r="K23" s="10"/>
      <c r="L23" s="10"/>
      <c r="M23" s="10"/>
    </row>
    <row r="24" spans="1:13" ht="16.5" hidden="1" x14ac:dyDescent="0.25">
      <c r="A24" s="231" t="s">
        <v>81</v>
      </c>
      <c r="B24" s="233">
        <v>3311.01</v>
      </c>
      <c r="C24" s="218">
        <f t="shared" ref="C24:C31" si="8">B24/B23*100</f>
        <v>88.651753082453126</v>
      </c>
      <c r="D24" s="220">
        <f>B24/B16*100</f>
        <v>109.40424266455196</v>
      </c>
      <c r="E24" s="233">
        <v>2262.54</v>
      </c>
      <c r="F24" s="218">
        <f t="shared" ref="F24:F34" si="9">E24/E23*100</f>
        <v>94.972925324266456</v>
      </c>
      <c r="G24" s="219">
        <f>E24/E16*100</f>
        <v>117.71555222576013</v>
      </c>
      <c r="H24" s="215">
        <v>2068.1</v>
      </c>
      <c r="I24" s="218">
        <f t="shared" ref="I24:I31" si="10">H24/H23*100</f>
        <v>96.307162149576214</v>
      </c>
      <c r="J24" s="219">
        <f>H24/H16*100</f>
        <v>114.76692563817979</v>
      </c>
      <c r="K24" s="10"/>
      <c r="L24" s="10"/>
      <c r="M24" s="10"/>
    </row>
    <row r="25" spans="1:13" ht="16.5" hidden="1" x14ac:dyDescent="0.25">
      <c r="A25" s="231" t="s">
        <v>87</v>
      </c>
      <c r="B25" s="230">
        <v>3270.26</v>
      </c>
      <c r="C25" s="223">
        <f t="shared" si="8"/>
        <v>98.769257718943777</v>
      </c>
      <c r="D25" s="224">
        <f>B25/B16*100</f>
        <v>108.05775839280993</v>
      </c>
      <c r="E25" s="230">
        <v>2196.8000000000002</v>
      </c>
      <c r="F25" s="223">
        <f t="shared" si="9"/>
        <v>97.094416010324693</v>
      </c>
      <c r="G25" s="225">
        <f>E25/E16*100</f>
        <v>114.29522798693057</v>
      </c>
      <c r="H25" s="222">
        <v>2037.8</v>
      </c>
      <c r="I25" s="223">
        <f t="shared" si="10"/>
        <v>98.534887094434509</v>
      </c>
      <c r="J25" s="225">
        <f>H25/H16*100</f>
        <v>113.08546059933407</v>
      </c>
      <c r="K25" s="10"/>
      <c r="L25" s="10"/>
      <c r="M25" s="10"/>
    </row>
    <row r="26" spans="1:13" ht="16.5" hidden="1" x14ac:dyDescent="0.25">
      <c r="A26" s="231" t="s">
        <v>88</v>
      </c>
      <c r="B26" s="230">
        <v>3404.45</v>
      </c>
      <c r="C26" s="223">
        <f t="shared" si="8"/>
        <v>104.10334346504557</v>
      </c>
      <c r="D26" s="224">
        <f>B26/B16*100</f>
        <v>112.49173936029607</v>
      </c>
      <c r="E26" s="230">
        <v>2201.81</v>
      </c>
      <c r="F26" s="223">
        <f t="shared" si="9"/>
        <v>100.22805899490166</v>
      </c>
      <c r="G26" s="225">
        <f>E26/E16*100</f>
        <v>114.55588853509812</v>
      </c>
      <c r="H26" s="222">
        <v>2066.8000000000002</v>
      </c>
      <c r="I26" s="223">
        <f t="shared" si="10"/>
        <v>101.42310334674652</v>
      </c>
      <c r="J26" s="225">
        <f>H26/H16*100</f>
        <v>114.69478357380689</v>
      </c>
      <c r="K26" s="10"/>
      <c r="L26" s="10"/>
      <c r="M26" s="10"/>
    </row>
    <row r="27" spans="1:13" ht="17.25" hidden="1" thickBot="1" x14ac:dyDescent="0.3">
      <c r="A27" s="231" t="s">
        <v>92</v>
      </c>
      <c r="B27" s="230">
        <v>3476.63</v>
      </c>
      <c r="C27" s="223">
        <f>B27/B26*100</f>
        <v>102.12016625299241</v>
      </c>
      <c r="D27" s="224">
        <f>B27/B16*100</f>
        <v>114.87675125561722</v>
      </c>
      <c r="E27" s="230">
        <v>2225.09</v>
      </c>
      <c r="F27" s="223">
        <f>E27/E26*100</f>
        <v>101.05731193881398</v>
      </c>
      <c r="G27" s="225">
        <f>E27/E16*100</f>
        <v>115.76710162119417</v>
      </c>
      <c r="H27" s="222">
        <v>2093.5</v>
      </c>
      <c r="I27" s="223">
        <f>H27/H26*100</f>
        <v>101.2918521385717</v>
      </c>
      <c r="J27" s="225">
        <f>H27/H16*100</f>
        <v>116.1764705882353</v>
      </c>
      <c r="K27" s="10"/>
      <c r="L27" s="10"/>
      <c r="M27" s="10"/>
    </row>
    <row r="28" spans="1:13" ht="16.5" hidden="1" x14ac:dyDescent="0.25">
      <c r="A28" s="234" t="s">
        <v>102</v>
      </c>
      <c r="B28" s="228">
        <v>3437.58</v>
      </c>
      <c r="C28" s="213">
        <f>B28/B27*100</f>
        <v>98.876785852966805</v>
      </c>
      <c r="D28" s="214">
        <v>120.1</v>
      </c>
      <c r="E28" s="235">
        <v>2241.8000000000002</v>
      </c>
      <c r="F28" s="213">
        <f>E28/E27*100</f>
        <v>100.75098085920121</v>
      </c>
      <c r="G28" s="236">
        <f>E28/E16*100</f>
        <v>116.63649039562134</v>
      </c>
      <c r="H28" s="237">
        <v>2116.4</v>
      </c>
      <c r="I28" s="213">
        <f>H28/H27*100</f>
        <v>101.09386195366612</v>
      </c>
      <c r="J28" s="214">
        <f>H28/H16*100</f>
        <v>117.44728079911211</v>
      </c>
      <c r="K28" s="10"/>
      <c r="L28" s="10"/>
      <c r="M28" s="10"/>
    </row>
    <row r="29" spans="1:13" ht="16.5" hidden="1" x14ac:dyDescent="0.25">
      <c r="A29" s="238" t="s">
        <v>9</v>
      </c>
      <c r="B29" s="233">
        <v>3458.68</v>
      </c>
      <c r="C29" s="218">
        <f>B29/B28*100</f>
        <v>100.61380389692749</v>
      </c>
      <c r="D29" s="219">
        <f t="shared" ref="D29:D34" si="11">B29/B$28*100</f>
        <v>100.61380389692749</v>
      </c>
      <c r="E29" s="239">
        <v>2295.15</v>
      </c>
      <c r="F29" s="218">
        <f>E29/E28*100</f>
        <v>102.37978410206084</v>
      </c>
      <c r="G29" s="240">
        <f t="shared" ref="G29:G34" si="12">E29/E$28*100</f>
        <v>102.37978410206084</v>
      </c>
      <c r="H29" s="215">
        <v>2159.42</v>
      </c>
      <c r="I29" s="218">
        <f>H29/H28*100</f>
        <v>102.03269703269704</v>
      </c>
      <c r="J29" s="219">
        <f t="shared" ref="J29:J34" si="13">H29/H$28*100</f>
        <v>102.03269703269704</v>
      </c>
      <c r="K29" s="10"/>
      <c r="L29" s="10"/>
      <c r="M29" s="10"/>
    </row>
    <row r="30" spans="1:13" ht="16.5" hidden="1" x14ac:dyDescent="0.25">
      <c r="A30" s="238" t="s">
        <v>10</v>
      </c>
      <c r="B30" s="233">
        <v>3610.8</v>
      </c>
      <c r="C30" s="218">
        <f t="shared" si="8"/>
        <v>104.39820972162792</v>
      </c>
      <c r="D30" s="219">
        <f t="shared" si="11"/>
        <v>105.0390100012218</v>
      </c>
      <c r="E30" s="239">
        <v>2360.09</v>
      </c>
      <c r="F30" s="218">
        <f t="shared" si="9"/>
        <v>102.82944469860358</v>
      </c>
      <c r="G30" s="240">
        <f t="shared" si="12"/>
        <v>105.27656347577839</v>
      </c>
      <c r="H30" s="215">
        <v>2190.87</v>
      </c>
      <c r="I30" s="218">
        <f t="shared" si="10"/>
        <v>101.45640959146436</v>
      </c>
      <c r="J30" s="219">
        <f t="shared" si="13"/>
        <v>103.51871101871102</v>
      </c>
      <c r="K30" s="10"/>
      <c r="L30" s="10"/>
      <c r="M30" s="10"/>
    </row>
    <row r="31" spans="1:13" ht="16.5" hidden="1" x14ac:dyDescent="0.25">
      <c r="A31" s="238" t="s">
        <v>11</v>
      </c>
      <c r="B31" s="233">
        <v>3757.48</v>
      </c>
      <c r="C31" s="218">
        <f t="shared" si="8"/>
        <v>104.06225767143016</v>
      </c>
      <c r="D31" s="219">
        <f t="shared" si="11"/>
        <v>109.30596524299072</v>
      </c>
      <c r="E31" s="239">
        <v>2423.02</v>
      </c>
      <c r="F31" s="218">
        <f t="shared" si="9"/>
        <v>102.66642373807777</v>
      </c>
      <c r="G31" s="240">
        <f t="shared" si="12"/>
        <v>108.08368275492906</v>
      </c>
      <c r="H31" s="215">
        <v>2204.0500000000002</v>
      </c>
      <c r="I31" s="218">
        <f t="shared" si="10"/>
        <v>100.60158749720432</v>
      </c>
      <c r="J31" s="219">
        <f t="shared" si="13"/>
        <v>104.14146664146664</v>
      </c>
      <c r="K31" s="10"/>
      <c r="L31" s="10"/>
      <c r="M31" s="10"/>
    </row>
    <row r="32" spans="1:13" ht="16.5" hidden="1" x14ac:dyDescent="0.25">
      <c r="A32" s="238" t="s">
        <v>12</v>
      </c>
      <c r="B32" s="233">
        <v>3814.09</v>
      </c>
      <c r="C32" s="218">
        <f t="shared" ref="C32:C37" si="14">B32/B31*100</f>
        <v>101.50659484548154</v>
      </c>
      <c r="D32" s="219">
        <f t="shared" si="11"/>
        <v>110.95276328114548</v>
      </c>
      <c r="E32" s="239">
        <v>2406.36</v>
      </c>
      <c r="F32" s="218">
        <f t="shared" si="9"/>
        <v>99.312428291966228</v>
      </c>
      <c r="G32" s="240">
        <f t="shared" si="12"/>
        <v>107.34052993130521</v>
      </c>
      <c r="H32" s="215">
        <v>2212.92</v>
      </c>
      <c r="I32" s="218">
        <f t="shared" ref="I32:I37" si="15">H32/H31*100</f>
        <v>100.40244096095823</v>
      </c>
      <c r="J32" s="219">
        <f t="shared" si="13"/>
        <v>104.56057456057455</v>
      </c>
      <c r="K32" s="10"/>
      <c r="L32" s="10"/>
      <c r="M32" s="10"/>
    </row>
    <row r="33" spans="1:13" ht="16.5" hidden="1" x14ac:dyDescent="0.25">
      <c r="A33" s="241" t="s">
        <v>13</v>
      </c>
      <c r="B33" s="230">
        <v>3947.2</v>
      </c>
      <c r="C33" s="223">
        <f t="shared" si="14"/>
        <v>103.48995435346306</v>
      </c>
      <c r="D33" s="225">
        <f t="shared" si="11"/>
        <v>114.82496407356338</v>
      </c>
      <c r="E33" s="242">
        <v>2406.1</v>
      </c>
      <c r="F33" s="243">
        <f t="shared" si="9"/>
        <v>99.989195299123978</v>
      </c>
      <c r="G33" s="244">
        <f t="shared" si="12"/>
        <v>107.32893210812739</v>
      </c>
      <c r="H33" s="245">
        <v>2240.4</v>
      </c>
      <c r="I33" s="223">
        <f t="shared" si="15"/>
        <v>101.2417981671276</v>
      </c>
      <c r="J33" s="225">
        <f t="shared" si="13"/>
        <v>105.85900585900585</v>
      </c>
      <c r="K33" s="10"/>
      <c r="L33" s="10"/>
      <c r="M33" s="10"/>
    </row>
    <row r="34" spans="1:13" ht="16.5" hidden="1" x14ac:dyDescent="0.25">
      <c r="A34" s="238" t="s">
        <v>14</v>
      </c>
      <c r="B34" s="233">
        <v>3926.3</v>
      </c>
      <c r="C34" s="218">
        <f t="shared" si="14"/>
        <v>99.470510741791657</v>
      </c>
      <c r="D34" s="219">
        <f t="shared" si="11"/>
        <v>114.21697822305228</v>
      </c>
      <c r="E34" s="239">
        <v>2410.9299999999998</v>
      </c>
      <c r="F34" s="246">
        <f t="shared" si="9"/>
        <v>100.20073978637629</v>
      </c>
      <c r="G34" s="240">
        <f t="shared" si="12"/>
        <v>107.54438397716119</v>
      </c>
      <c r="H34" s="215">
        <v>2270.63</v>
      </c>
      <c r="I34" s="218">
        <f t="shared" si="15"/>
        <v>101.34931262274594</v>
      </c>
      <c r="J34" s="219">
        <f t="shared" si="13"/>
        <v>107.28737478737477</v>
      </c>
      <c r="K34" s="10"/>
      <c r="L34" s="10"/>
      <c r="M34" s="10"/>
    </row>
    <row r="35" spans="1:13" ht="16.5" hidden="1" x14ac:dyDescent="0.25">
      <c r="A35" s="238" t="s">
        <v>74</v>
      </c>
      <c r="B35" s="233">
        <v>3709.52</v>
      </c>
      <c r="C35" s="218">
        <f t="shared" si="14"/>
        <v>94.478771362351324</v>
      </c>
      <c r="D35" s="219">
        <f>B35/B$28*100</f>
        <v>107.91079771234415</v>
      </c>
      <c r="E35" s="239">
        <v>2423.37</v>
      </c>
      <c r="F35" s="218">
        <f t="shared" ref="F35:F40" si="16">E35/E34*100</f>
        <v>100.51598345866533</v>
      </c>
      <c r="G35" s="240">
        <f>E35/E$28*100</f>
        <v>108.09929520920687</v>
      </c>
      <c r="H35" s="247">
        <v>2305.1999999999998</v>
      </c>
      <c r="I35" s="218">
        <f t="shared" si="15"/>
        <v>101.52248494911103</v>
      </c>
      <c r="J35" s="219">
        <f>H35/H$28*100</f>
        <v>108.92080892080891</v>
      </c>
      <c r="K35" s="10"/>
      <c r="L35" s="10"/>
      <c r="M35" s="10"/>
    </row>
    <row r="36" spans="1:13" ht="16.5" hidden="1" x14ac:dyDescent="0.25">
      <c r="A36" s="238" t="s">
        <v>81</v>
      </c>
      <c r="B36" s="233">
        <v>3718.28</v>
      </c>
      <c r="C36" s="218">
        <f t="shared" si="14"/>
        <v>100.23614915137269</v>
      </c>
      <c r="D36" s="219">
        <f>B36/B$28*100</f>
        <v>108.16562814538135</v>
      </c>
      <c r="E36" s="239">
        <v>2428.86</v>
      </c>
      <c r="F36" s="218">
        <f t="shared" si="16"/>
        <v>100.22654402753193</v>
      </c>
      <c r="G36" s="240">
        <f>E36/E$28*100</f>
        <v>108.34418770630742</v>
      </c>
      <c r="H36" s="247">
        <v>2225.67</v>
      </c>
      <c r="I36" s="218">
        <f t="shared" si="15"/>
        <v>96.549973971889642</v>
      </c>
      <c r="J36" s="219">
        <f>H36/H$28*100</f>
        <v>105.16301266301267</v>
      </c>
      <c r="K36" s="10"/>
      <c r="L36" s="10"/>
      <c r="M36" s="10"/>
    </row>
    <row r="37" spans="1:13" ht="16.5" hidden="1" x14ac:dyDescent="0.25">
      <c r="A37" s="248" t="s">
        <v>87</v>
      </c>
      <c r="B37" s="233">
        <v>3475.35</v>
      </c>
      <c r="C37" s="218">
        <f t="shared" si="14"/>
        <v>93.466602837871278</v>
      </c>
      <c r="D37" s="219">
        <f>B37/B$28*100</f>
        <v>101.09873806573229</v>
      </c>
      <c r="E37" s="239">
        <v>2313.62</v>
      </c>
      <c r="F37" s="218">
        <f t="shared" si="16"/>
        <v>95.25538730103834</v>
      </c>
      <c r="G37" s="219">
        <f>E37/E$28*100</f>
        <v>103.20367561780711</v>
      </c>
      <c r="H37" s="233">
        <v>2139.96</v>
      </c>
      <c r="I37" s="218">
        <f t="shared" si="15"/>
        <v>96.149024788041345</v>
      </c>
      <c r="J37" s="219">
        <f>H37/H$28*100</f>
        <v>101.11321111321112</v>
      </c>
      <c r="K37" s="10"/>
      <c r="L37" s="10"/>
      <c r="M37" s="10"/>
    </row>
    <row r="38" spans="1:13" ht="16.5" hidden="1" x14ac:dyDescent="0.25">
      <c r="A38" s="248" t="s">
        <v>88</v>
      </c>
      <c r="B38" s="233">
        <v>3484.3</v>
      </c>
      <c r="C38" s="218">
        <f t="shared" ref="C38:C43" si="17">B38/B37*100</f>
        <v>100.25752801876071</v>
      </c>
      <c r="D38" s="219">
        <f>B38/B$28*100</f>
        <v>101.35909564286504</v>
      </c>
      <c r="E38" s="239">
        <v>2259.6999999999998</v>
      </c>
      <c r="F38" s="218">
        <f t="shared" si="16"/>
        <v>97.669453064893972</v>
      </c>
      <c r="G38" s="219">
        <f>E38/E$28*100</f>
        <v>100.79846551877954</v>
      </c>
      <c r="H38" s="233">
        <v>2101.3000000000002</v>
      </c>
      <c r="I38" s="218">
        <f t="shared" ref="I38:I43" si="18">H38/H37*100</f>
        <v>98.193424176152831</v>
      </c>
      <c r="J38" s="219">
        <f>H38/H$28*100</f>
        <v>99.286524286524298</v>
      </c>
      <c r="K38" s="10"/>
      <c r="L38" s="10"/>
      <c r="M38" s="10"/>
    </row>
    <row r="39" spans="1:13" ht="17.25" hidden="1" thickBot="1" x14ac:dyDescent="0.3">
      <c r="A39" s="249" t="s">
        <v>92</v>
      </c>
      <c r="B39" s="250">
        <v>3509.28</v>
      </c>
      <c r="C39" s="251">
        <f t="shared" si="17"/>
        <v>100.71693022988835</v>
      </c>
      <c r="D39" s="252">
        <f>B39/B$28*100</f>
        <v>102.0857696402702</v>
      </c>
      <c r="E39" s="253">
        <v>2268.39</v>
      </c>
      <c r="F39" s="251">
        <f t="shared" si="16"/>
        <v>100.38456432269771</v>
      </c>
      <c r="G39" s="252">
        <f>E39/E$28*100</f>
        <v>101.1861004549915</v>
      </c>
      <c r="H39" s="250">
        <v>2107.6999999999998</v>
      </c>
      <c r="I39" s="251">
        <f t="shared" si="18"/>
        <v>100.30457335934895</v>
      </c>
      <c r="J39" s="252">
        <f>H39/H$28*100</f>
        <v>99.58892458892457</v>
      </c>
      <c r="K39" s="10"/>
      <c r="L39" s="10"/>
      <c r="M39" s="10"/>
    </row>
    <row r="40" spans="1:13" ht="16.5" hidden="1" x14ac:dyDescent="0.2">
      <c r="A40" s="234" t="s">
        <v>113</v>
      </c>
      <c r="B40" s="254">
        <v>3484.4</v>
      </c>
      <c r="C40" s="255">
        <f t="shared" si="17"/>
        <v>99.291022659918838</v>
      </c>
      <c r="D40" s="256">
        <f t="shared" ref="D40:D45" si="19">B40/B$40*100</f>
        <v>100</v>
      </c>
      <c r="E40" s="257">
        <v>2298.23</v>
      </c>
      <c r="F40" s="255">
        <f t="shared" si="16"/>
        <v>101.31547044379494</v>
      </c>
      <c r="G40" s="258">
        <f t="shared" ref="G40:G45" si="20">E40/E$40*100</f>
        <v>100</v>
      </c>
      <c r="H40" s="254">
        <v>2131</v>
      </c>
      <c r="I40" s="255">
        <f t="shared" si="18"/>
        <v>101.10547041799119</v>
      </c>
      <c r="J40" s="256">
        <f t="shared" ref="J40:J45" si="21">H40/H$40*100</f>
        <v>100</v>
      </c>
      <c r="K40" s="10"/>
      <c r="L40" s="10"/>
      <c r="M40" s="10"/>
    </row>
    <row r="41" spans="1:13" ht="16.5" hidden="1" x14ac:dyDescent="0.25">
      <c r="A41" s="238" t="s">
        <v>9</v>
      </c>
      <c r="B41" s="233">
        <v>3582.03</v>
      </c>
      <c r="C41" s="218">
        <f t="shared" si="17"/>
        <v>102.80191711628974</v>
      </c>
      <c r="D41" s="259">
        <f t="shared" si="19"/>
        <v>102.80191711628974</v>
      </c>
      <c r="E41" s="239">
        <v>2348.34</v>
      </c>
      <c r="F41" s="218">
        <f t="shared" ref="F41:F46" si="22">E41/E40*100</f>
        <v>102.18037359185112</v>
      </c>
      <c r="G41" s="260">
        <f t="shared" si="20"/>
        <v>102.18037359185112</v>
      </c>
      <c r="H41" s="261">
        <v>2192.7199999999998</v>
      </c>
      <c r="I41" s="218">
        <f t="shared" si="18"/>
        <v>102.89629282027218</v>
      </c>
      <c r="J41" s="259">
        <f t="shared" si="21"/>
        <v>102.89629282027218</v>
      </c>
      <c r="K41" s="10"/>
      <c r="L41" s="10"/>
      <c r="M41" s="10"/>
    </row>
    <row r="42" spans="1:13" ht="16.5" hidden="1" x14ac:dyDescent="0.25">
      <c r="A42" s="238" t="s">
        <v>10</v>
      </c>
      <c r="B42" s="233">
        <v>3667.61</v>
      </c>
      <c r="C42" s="218">
        <f t="shared" si="17"/>
        <v>102.38914805291972</v>
      </c>
      <c r="D42" s="259">
        <f t="shared" si="19"/>
        <v>105.25800711743771</v>
      </c>
      <c r="E42" s="239">
        <v>2397.3200000000002</v>
      </c>
      <c r="F42" s="218">
        <f t="shared" si="22"/>
        <v>102.08572864236014</v>
      </c>
      <c r="G42" s="260">
        <f t="shared" si="20"/>
        <v>104.31157891072695</v>
      </c>
      <c r="H42" s="261">
        <v>2239.67</v>
      </c>
      <c r="I42" s="218">
        <f t="shared" si="18"/>
        <v>102.14117625597432</v>
      </c>
      <c r="J42" s="259">
        <f t="shared" si="21"/>
        <v>105.09948381041765</v>
      </c>
      <c r="K42" s="10"/>
      <c r="L42" s="10"/>
      <c r="M42" s="10"/>
    </row>
    <row r="43" spans="1:13" ht="16.5" hidden="1" x14ac:dyDescent="0.25">
      <c r="A43" s="238" t="s">
        <v>11</v>
      </c>
      <c r="B43" s="233">
        <v>3761.96</v>
      </c>
      <c r="C43" s="218">
        <f t="shared" si="17"/>
        <v>102.57251997895087</v>
      </c>
      <c r="D43" s="259">
        <f t="shared" si="19"/>
        <v>107.96579037997932</v>
      </c>
      <c r="E43" s="239">
        <v>2457.02</v>
      </c>
      <c r="F43" s="218">
        <f t="shared" si="22"/>
        <v>102.49028081357514</v>
      </c>
      <c r="G43" s="260">
        <f t="shared" si="20"/>
        <v>106.9092301466781</v>
      </c>
      <c r="H43" s="261">
        <v>2272.67</v>
      </c>
      <c r="I43" s="218">
        <f t="shared" si="18"/>
        <v>101.47343135372621</v>
      </c>
      <c r="J43" s="259">
        <f t="shared" si="21"/>
        <v>106.64805255748475</v>
      </c>
      <c r="K43" s="10"/>
      <c r="L43" s="10"/>
      <c r="M43" s="10"/>
    </row>
    <row r="44" spans="1:13" ht="16.5" hidden="1" x14ac:dyDescent="0.25">
      <c r="A44" s="238" t="s">
        <v>12</v>
      </c>
      <c r="B44" s="233">
        <v>3809.35</v>
      </c>
      <c r="C44" s="218">
        <f t="shared" ref="C44:C49" si="23">B44/B43*100</f>
        <v>101.2597156801242</v>
      </c>
      <c r="D44" s="259">
        <f t="shared" si="19"/>
        <v>109.32585237056594</v>
      </c>
      <c r="E44" s="239">
        <v>2470.25</v>
      </c>
      <c r="F44" s="218">
        <f t="shared" si="22"/>
        <v>100.53845715541591</v>
      </c>
      <c r="G44" s="260">
        <f t="shared" si="20"/>
        <v>107.48489054620293</v>
      </c>
      <c r="H44" s="261">
        <v>2282.61</v>
      </c>
      <c r="I44" s="218">
        <f t="shared" ref="I44:I49" si="24">H44/H43*100</f>
        <v>100.43737102174974</v>
      </c>
      <c r="J44" s="259">
        <f t="shared" si="21"/>
        <v>107.11450023463162</v>
      </c>
      <c r="K44" s="10"/>
      <c r="L44" s="10"/>
      <c r="M44" s="10"/>
    </row>
    <row r="45" spans="1:13" ht="16.5" hidden="1" x14ac:dyDescent="0.2">
      <c r="A45" s="262" t="s">
        <v>13</v>
      </c>
      <c r="B45" s="261">
        <v>3854.5</v>
      </c>
      <c r="C45" s="263">
        <f t="shared" si="23"/>
        <v>101.18524157664694</v>
      </c>
      <c r="D45" s="259">
        <f t="shared" si="19"/>
        <v>110.62162782688554</v>
      </c>
      <c r="E45" s="264">
        <v>2532.1999999999998</v>
      </c>
      <c r="F45" s="263">
        <f t="shared" si="22"/>
        <v>102.50784333569476</v>
      </c>
      <c r="G45" s="260">
        <f t="shared" si="20"/>
        <v>110.18044321064471</v>
      </c>
      <c r="H45" s="261">
        <v>2316.8000000000002</v>
      </c>
      <c r="I45" s="263">
        <f t="shared" si="24"/>
        <v>101.49784676313519</v>
      </c>
      <c r="J45" s="259">
        <f t="shared" si="21"/>
        <v>108.71891130924449</v>
      </c>
      <c r="K45" s="10"/>
      <c r="L45" s="10"/>
      <c r="M45" s="10"/>
    </row>
    <row r="46" spans="1:13" ht="16.5" hidden="1" x14ac:dyDescent="0.2">
      <c r="A46" s="262" t="s">
        <v>14</v>
      </c>
      <c r="B46" s="261">
        <v>3808.84</v>
      </c>
      <c r="C46" s="263">
        <f t="shared" si="23"/>
        <v>98.815410559086786</v>
      </c>
      <c r="D46" s="259">
        <f t="shared" ref="D46:D51" si="25">B46/B$40*100</f>
        <v>109.31121570428195</v>
      </c>
      <c r="E46" s="264">
        <v>2548.98</v>
      </c>
      <c r="F46" s="263">
        <f t="shared" si="22"/>
        <v>100.66266487639209</v>
      </c>
      <c r="G46" s="260">
        <f t="shared" ref="G46:G51" si="26">E46/E$40*100</f>
        <v>110.91057030845477</v>
      </c>
      <c r="H46" s="261">
        <v>2344.36</v>
      </c>
      <c r="I46" s="263">
        <f t="shared" si="24"/>
        <v>101.18957182320443</v>
      </c>
      <c r="J46" s="259">
        <f t="shared" ref="J46:J51" si="27">H46/H$40*100</f>
        <v>110.01220084467387</v>
      </c>
      <c r="K46" s="10"/>
      <c r="L46" s="10"/>
      <c r="M46" s="10"/>
    </row>
    <row r="47" spans="1:13" ht="16.5" hidden="1" x14ac:dyDescent="0.2">
      <c r="A47" s="265" t="s">
        <v>74</v>
      </c>
      <c r="B47" s="266">
        <v>3758.33</v>
      </c>
      <c r="C47" s="267">
        <f t="shared" si="23"/>
        <v>98.673874460465655</v>
      </c>
      <c r="D47" s="268">
        <f t="shared" si="25"/>
        <v>107.86161175525197</v>
      </c>
      <c r="E47" s="269">
        <v>2617.46</v>
      </c>
      <c r="F47" s="267">
        <f>E47/E46*100</f>
        <v>102.68656482200724</v>
      </c>
      <c r="G47" s="270">
        <f t="shared" si="26"/>
        <v>113.89025467424932</v>
      </c>
      <c r="H47" s="266">
        <v>2354.6</v>
      </c>
      <c r="I47" s="267">
        <f t="shared" si="24"/>
        <v>100.4367929840127</v>
      </c>
      <c r="J47" s="268">
        <f t="shared" si="27"/>
        <v>110.49272641952135</v>
      </c>
      <c r="K47" s="10"/>
      <c r="L47" s="10"/>
      <c r="M47" s="10"/>
    </row>
    <row r="48" spans="1:13" ht="16.5" hidden="1" x14ac:dyDescent="0.2">
      <c r="A48" s="265" t="s">
        <v>81</v>
      </c>
      <c r="B48" s="266">
        <v>3877.71</v>
      </c>
      <c r="C48" s="267">
        <f t="shared" si="23"/>
        <v>103.17641079947744</v>
      </c>
      <c r="D48" s="268">
        <f t="shared" si="25"/>
        <v>111.28773963953623</v>
      </c>
      <c r="E48" s="269">
        <v>2590.12</v>
      </c>
      <c r="F48" s="267">
        <f>E48/E47*100</f>
        <v>98.955475919402772</v>
      </c>
      <c r="G48" s="270">
        <f t="shared" si="26"/>
        <v>112.70064353872327</v>
      </c>
      <c r="H48" s="266">
        <v>2371.96</v>
      </c>
      <c r="I48" s="267">
        <f t="shared" si="24"/>
        <v>100.7372802174467</v>
      </c>
      <c r="J48" s="268">
        <f t="shared" si="27"/>
        <v>111.30736743312998</v>
      </c>
      <c r="K48" s="10"/>
      <c r="L48" s="10"/>
      <c r="M48" s="10"/>
    </row>
    <row r="49" spans="1:13" ht="16.5" hidden="1" x14ac:dyDescent="0.2">
      <c r="A49" s="265" t="s">
        <v>87</v>
      </c>
      <c r="B49" s="266">
        <v>3758.21</v>
      </c>
      <c r="C49" s="267">
        <f t="shared" si="23"/>
        <v>96.918284245082802</v>
      </c>
      <c r="D49" s="268">
        <f t="shared" si="25"/>
        <v>107.85816783377338</v>
      </c>
      <c r="E49" s="269">
        <v>2496.67</v>
      </c>
      <c r="F49" s="267">
        <f>E49/E48*100</f>
        <v>96.392059055178919</v>
      </c>
      <c r="G49" s="270">
        <f t="shared" si="26"/>
        <v>108.63447087541283</v>
      </c>
      <c r="H49" s="266">
        <v>2442.54</v>
      </c>
      <c r="I49" s="267">
        <f t="shared" si="24"/>
        <v>102.97559823943068</v>
      </c>
      <c r="J49" s="268">
        <f t="shared" si="27"/>
        <v>114.61942749882684</v>
      </c>
      <c r="K49" s="10"/>
      <c r="L49" s="10"/>
      <c r="M49" s="10"/>
    </row>
    <row r="50" spans="1:13" ht="16.5" hidden="1" x14ac:dyDescent="0.2">
      <c r="A50" s="265" t="s">
        <v>88</v>
      </c>
      <c r="B50" s="266">
        <v>3894.63</v>
      </c>
      <c r="C50" s="267">
        <f>B50/B49*100</f>
        <v>103.62991956277057</v>
      </c>
      <c r="D50" s="268">
        <f t="shared" si="25"/>
        <v>111.77333256801745</v>
      </c>
      <c r="E50" s="269">
        <v>2539.16</v>
      </c>
      <c r="F50" s="267">
        <f>E50/E49*100</f>
        <v>101.70186688669307</v>
      </c>
      <c r="G50" s="270">
        <f t="shared" si="26"/>
        <v>110.48328496277568</v>
      </c>
      <c r="H50" s="266">
        <v>2464.96</v>
      </c>
      <c r="I50" s="267">
        <f>H50/H49*100</f>
        <v>100.91789694334588</v>
      </c>
      <c r="J50" s="268">
        <f t="shared" si="27"/>
        <v>115.67151572031911</v>
      </c>
      <c r="K50" s="10"/>
      <c r="L50" s="10"/>
      <c r="M50" s="10"/>
    </row>
    <row r="51" spans="1:13" ht="16.5" hidden="1" x14ac:dyDescent="0.2">
      <c r="A51" s="265" t="s">
        <v>92</v>
      </c>
      <c r="B51" s="266">
        <v>3912.55</v>
      </c>
      <c r="C51" s="267">
        <f>B51/B50*100</f>
        <v>100.46012073033896</v>
      </c>
      <c r="D51" s="268">
        <f t="shared" si="25"/>
        <v>112.2876248421536</v>
      </c>
      <c r="E51" s="269">
        <v>2618.0300000000002</v>
      </c>
      <c r="F51" s="267">
        <f>E51/E50*100</f>
        <v>103.10614533940358</v>
      </c>
      <c r="G51" s="270">
        <f t="shared" si="26"/>
        <v>113.91505636946695</v>
      </c>
      <c r="H51" s="266">
        <v>2519.35</v>
      </c>
      <c r="I51" s="267">
        <f>H51/H50*100</f>
        <v>102.20652667791769</v>
      </c>
      <c r="J51" s="268">
        <f t="shared" si="27"/>
        <v>118.22383857343969</v>
      </c>
      <c r="K51" s="10"/>
      <c r="L51" s="10"/>
      <c r="M51" s="10"/>
    </row>
    <row r="52" spans="1:13" ht="17.25" hidden="1" thickBot="1" x14ac:dyDescent="0.25">
      <c r="A52" s="271" t="s">
        <v>191</v>
      </c>
      <c r="B52" s="272">
        <v>4663.51</v>
      </c>
      <c r="C52" s="273">
        <v>98.945726894678785</v>
      </c>
      <c r="D52" s="274">
        <v>104.97088462568681</v>
      </c>
      <c r="E52" s="272">
        <v>3171.84</v>
      </c>
      <c r="F52" s="273">
        <v>101.01755157027794</v>
      </c>
      <c r="G52" s="274">
        <v>104.26755905615349</v>
      </c>
      <c r="H52" s="272">
        <v>2871.48</v>
      </c>
      <c r="I52" s="273">
        <v>101.24213309828119</v>
      </c>
      <c r="J52" s="274">
        <v>110.06309075716574</v>
      </c>
      <c r="K52" s="10"/>
      <c r="L52" s="10"/>
      <c r="M52" s="10"/>
    </row>
    <row r="53" spans="1:13" ht="17.25" hidden="1" thickBot="1" x14ac:dyDescent="0.25">
      <c r="A53" s="994" t="s">
        <v>193</v>
      </c>
      <c r="B53" s="995"/>
      <c r="C53" s="995"/>
      <c r="D53" s="995"/>
      <c r="E53" s="995"/>
      <c r="F53" s="995"/>
      <c r="G53" s="995"/>
      <c r="H53" s="995"/>
      <c r="I53" s="995"/>
      <c r="J53" s="996"/>
      <c r="K53" s="10"/>
      <c r="L53" s="10"/>
      <c r="M53" s="10"/>
    </row>
    <row r="54" spans="1:13" ht="16.5" hidden="1" x14ac:dyDescent="0.2">
      <c r="A54" s="275" t="s">
        <v>9</v>
      </c>
      <c r="B54" s="276">
        <v>4636.76</v>
      </c>
      <c r="C54" s="255">
        <f>B54/B52*100</f>
        <v>99.426397713310365</v>
      </c>
      <c r="D54" s="256">
        <f>B54/B$52*100</f>
        <v>99.426397713310365</v>
      </c>
      <c r="E54" s="276">
        <v>3230.64</v>
      </c>
      <c r="F54" s="255">
        <f>E54/E52*100</f>
        <v>101.85381355932202</v>
      </c>
      <c r="G54" s="256">
        <f t="shared" ref="G54:G61" si="28">E54/E$52*100</f>
        <v>101.85381355932202</v>
      </c>
      <c r="H54" s="276">
        <v>2922.88</v>
      </c>
      <c r="I54" s="255">
        <f>H54/H52*100</f>
        <v>101.79001769122544</v>
      </c>
      <c r="J54" s="256">
        <f t="shared" ref="J54:J61" si="29">H54/H$52*100</f>
        <v>101.79001769122544</v>
      </c>
      <c r="K54" s="10"/>
      <c r="L54" s="10"/>
      <c r="M54" s="10"/>
    </row>
    <row r="55" spans="1:13" ht="16.5" hidden="1" x14ac:dyDescent="0.2">
      <c r="A55" s="277" t="s">
        <v>10</v>
      </c>
      <c r="B55" s="278">
        <v>4730.58</v>
      </c>
      <c r="C55" s="263">
        <f>B55/B54*100</f>
        <v>102.02339564696037</v>
      </c>
      <c r="D55" s="259">
        <f t="shared" ref="D55:D61" si="30">B55/B$52*100</f>
        <v>101.438187116571</v>
      </c>
      <c r="E55" s="278">
        <v>3288.8</v>
      </c>
      <c r="F55" s="263">
        <f t="shared" ref="F55:F62" si="31">E55/E54*100</f>
        <v>101.80026248668996</v>
      </c>
      <c r="G55" s="259">
        <f t="shared" si="28"/>
        <v>103.68744955609361</v>
      </c>
      <c r="H55" s="278">
        <v>2998.3</v>
      </c>
      <c r="I55" s="263">
        <f t="shared" ref="I55:I62" si="32">H55/H54*100</f>
        <v>102.58033172761112</v>
      </c>
      <c r="J55" s="259">
        <f t="shared" si="29"/>
        <v>104.41653781325311</v>
      </c>
      <c r="K55" s="10"/>
      <c r="L55" s="10"/>
      <c r="M55" s="10"/>
    </row>
    <row r="56" spans="1:13" ht="16.5" hidden="1" x14ac:dyDescent="0.2">
      <c r="A56" s="279" t="s">
        <v>11</v>
      </c>
      <c r="B56" s="280">
        <v>4763.34</v>
      </c>
      <c r="C56" s="267">
        <f t="shared" ref="C56:C62" si="33">B56/B55*100</f>
        <v>100.69251550549826</v>
      </c>
      <c r="D56" s="268">
        <f t="shared" si="30"/>
        <v>102.14066229084959</v>
      </c>
      <c r="E56" s="280">
        <v>3388</v>
      </c>
      <c r="F56" s="267">
        <f t="shared" si="31"/>
        <v>103.0162977377767</v>
      </c>
      <c r="G56" s="268">
        <f t="shared" si="28"/>
        <v>106.81497175141243</v>
      </c>
      <c r="H56" s="280">
        <v>3080.4</v>
      </c>
      <c r="I56" s="267">
        <f t="shared" si="32"/>
        <v>102.73821832371677</v>
      </c>
      <c r="J56" s="268">
        <f t="shared" si="29"/>
        <v>107.27569058464626</v>
      </c>
      <c r="K56" s="10"/>
      <c r="L56" s="10"/>
      <c r="M56" s="10"/>
    </row>
    <row r="57" spans="1:13" ht="16.5" hidden="1" x14ac:dyDescent="0.2">
      <c r="A57" s="279" t="s">
        <v>12</v>
      </c>
      <c r="B57" s="280">
        <v>4923.8</v>
      </c>
      <c r="C57" s="267">
        <f t="shared" si="33"/>
        <v>103.3686446904903</v>
      </c>
      <c r="D57" s="268">
        <f t="shared" si="30"/>
        <v>105.58141828794191</v>
      </c>
      <c r="E57" s="280">
        <v>3444.6</v>
      </c>
      <c r="F57" s="267">
        <f t="shared" si="31"/>
        <v>101.67060212514758</v>
      </c>
      <c r="G57" s="268">
        <f t="shared" si="28"/>
        <v>108.5994249394673</v>
      </c>
      <c r="H57" s="280">
        <v>3137.5</v>
      </c>
      <c r="I57" s="267">
        <f t="shared" si="32"/>
        <v>101.85365536943254</v>
      </c>
      <c r="J57" s="268">
        <f t="shared" si="29"/>
        <v>109.26421218326439</v>
      </c>
      <c r="K57" s="10"/>
      <c r="L57" s="10"/>
      <c r="M57" s="10"/>
    </row>
    <row r="58" spans="1:13" ht="16.5" hidden="1" x14ac:dyDescent="0.2">
      <c r="A58" s="279" t="s">
        <v>13</v>
      </c>
      <c r="B58" s="280">
        <v>5473.72</v>
      </c>
      <c r="C58" s="267">
        <f t="shared" si="33"/>
        <v>111.16860961046346</v>
      </c>
      <c r="D58" s="268">
        <f t="shared" si="30"/>
        <v>117.37339471771261</v>
      </c>
      <c r="E58" s="280">
        <v>3637</v>
      </c>
      <c r="F58" s="267">
        <f t="shared" si="31"/>
        <v>105.58555420077805</v>
      </c>
      <c r="G58" s="268">
        <f t="shared" si="28"/>
        <v>114.66530468119451</v>
      </c>
      <c r="H58" s="280">
        <v>3235.71</v>
      </c>
      <c r="I58" s="267">
        <f t="shared" si="32"/>
        <v>103.13019920318725</v>
      </c>
      <c r="J58" s="268">
        <f t="shared" si="29"/>
        <v>112.68439968239375</v>
      </c>
      <c r="K58" s="10"/>
      <c r="L58" s="10"/>
      <c r="M58" s="10"/>
    </row>
    <row r="59" spans="1:13" ht="16.5" hidden="1" x14ac:dyDescent="0.2">
      <c r="A59" s="279" t="s">
        <v>14</v>
      </c>
      <c r="B59" s="280">
        <v>4886.84</v>
      </c>
      <c r="C59" s="267">
        <f t="shared" si="33"/>
        <v>89.278223950074178</v>
      </c>
      <c r="D59" s="268">
        <f t="shared" si="30"/>
        <v>104.78888219388401</v>
      </c>
      <c r="E59" s="280">
        <v>3571.24</v>
      </c>
      <c r="F59" s="267">
        <f t="shared" si="31"/>
        <v>98.191916414627428</v>
      </c>
      <c r="G59" s="268">
        <f t="shared" si="28"/>
        <v>112.59206012913639</v>
      </c>
      <c r="H59" s="280">
        <v>3281.88</v>
      </c>
      <c r="I59" s="267">
        <f t="shared" si="32"/>
        <v>101.42688930713817</v>
      </c>
      <c r="J59" s="268">
        <f t="shared" si="29"/>
        <v>114.29228133227465</v>
      </c>
      <c r="K59" s="10"/>
      <c r="L59" s="10"/>
      <c r="M59" s="10"/>
    </row>
    <row r="60" spans="1:13" ht="16.5" hidden="1" x14ac:dyDescent="0.2">
      <c r="A60" s="279" t="s">
        <v>74</v>
      </c>
      <c r="B60" s="280">
        <v>4926.45</v>
      </c>
      <c r="C60" s="267">
        <f t="shared" si="33"/>
        <v>100.81054423717575</v>
      </c>
      <c r="D60" s="268">
        <f t="shared" si="30"/>
        <v>105.63824243970743</v>
      </c>
      <c r="E60" s="280">
        <v>3592.64</v>
      </c>
      <c r="F60" s="267">
        <f t="shared" si="31"/>
        <v>100.59923163943057</v>
      </c>
      <c r="G60" s="268">
        <f t="shared" si="28"/>
        <v>113.26674737691687</v>
      </c>
      <c r="H60" s="280">
        <v>3180.11</v>
      </c>
      <c r="I60" s="267">
        <f t="shared" si="32"/>
        <v>96.899033480809777</v>
      </c>
      <c r="J60" s="268">
        <f t="shared" si="29"/>
        <v>110.74811595414211</v>
      </c>
      <c r="K60" s="10"/>
      <c r="L60" s="10"/>
      <c r="M60" s="10"/>
    </row>
    <row r="61" spans="1:13" ht="16.5" hidden="1" x14ac:dyDescent="0.2">
      <c r="A61" s="277" t="s">
        <v>81</v>
      </c>
      <c r="B61" s="278">
        <v>4913.3500000000004</v>
      </c>
      <c r="C61" s="263">
        <f>B61/B60*100</f>
        <v>99.73408844096663</v>
      </c>
      <c r="D61" s="259">
        <f t="shared" si="30"/>
        <v>105.35733814230055</v>
      </c>
      <c r="E61" s="278">
        <v>3552.92</v>
      </c>
      <c r="F61" s="263">
        <f>E61/E60*100</f>
        <v>98.894406341854463</v>
      </c>
      <c r="G61" s="259">
        <f t="shared" si="28"/>
        <v>112.01447740112994</v>
      </c>
      <c r="H61" s="278">
        <v>3017.5</v>
      </c>
      <c r="I61" s="263">
        <f>H61/H60*100</f>
        <v>94.886654864139913</v>
      </c>
      <c r="J61" s="259">
        <f t="shared" si="29"/>
        <v>105.08518255394431</v>
      </c>
      <c r="K61" s="10"/>
      <c r="L61" s="10"/>
      <c r="M61" s="10"/>
    </row>
    <row r="62" spans="1:13" ht="16.5" hidden="1" x14ac:dyDescent="0.2">
      <c r="A62" s="277" t="s">
        <v>87</v>
      </c>
      <c r="B62" s="278">
        <v>4746.9399999999996</v>
      </c>
      <c r="C62" s="263">
        <f t="shared" si="33"/>
        <v>96.613105111583735</v>
      </c>
      <c r="D62" s="259">
        <f>B62/B$52*100</f>
        <v>101.78899584218752</v>
      </c>
      <c r="E62" s="278">
        <v>3429.76</v>
      </c>
      <c r="F62" s="263">
        <f t="shared" si="31"/>
        <v>96.533555498012902</v>
      </c>
      <c r="G62" s="259">
        <f>E62/E$52*100</f>
        <v>108.13155770782889</v>
      </c>
      <c r="H62" s="278">
        <v>2996.05</v>
      </c>
      <c r="I62" s="263">
        <f t="shared" si="32"/>
        <v>99.289146644573322</v>
      </c>
      <c r="J62" s="259">
        <f>H62/H$52*100</f>
        <v>104.33818100770335</v>
      </c>
      <c r="K62" s="10"/>
      <c r="L62" s="10"/>
      <c r="M62" s="10"/>
    </row>
    <row r="63" spans="1:13" ht="16.5" hidden="1" x14ac:dyDescent="0.2">
      <c r="A63" s="281" t="s">
        <v>88</v>
      </c>
      <c r="B63" s="282">
        <v>4675.8999999999996</v>
      </c>
      <c r="C63" s="283">
        <f>B63/B62*100</f>
        <v>98.503456963854603</v>
      </c>
      <c r="D63" s="284">
        <f>B63/B$52*100</f>
        <v>100.26567971334894</v>
      </c>
      <c r="E63" s="282">
        <v>3401.8</v>
      </c>
      <c r="F63" s="283">
        <f>E63/E62*100</f>
        <v>99.184782608695656</v>
      </c>
      <c r="G63" s="284">
        <f>E63/E$52*100</f>
        <v>107.25005044390639</v>
      </c>
      <c r="H63" s="282">
        <v>3043.7</v>
      </c>
      <c r="I63" s="283">
        <f>H63/H62*100</f>
        <v>101.59042739607149</v>
      </c>
      <c r="J63" s="284">
        <f>H63/H$52*100</f>
        <v>105.99760402301253</v>
      </c>
      <c r="K63" s="10"/>
      <c r="L63" s="10"/>
      <c r="M63" s="10"/>
    </row>
    <row r="64" spans="1:13" ht="16.5" hidden="1" x14ac:dyDescent="0.2">
      <c r="A64" s="279" t="s">
        <v>92</v>
      </c>
      <c r="B64" s="280">
        <v>4645.1000000000004</v>
      </c>
      <c r="C64" s="267">
        <f>B64/B63*100</f>
        <v>99.341303278513237</v>
      </c>
      <c r="D64" s="268">
        <f>B64/B$52*100</f>
        <v>99.605232968300712</v>
      </c>
      <c r="E64" s="280">
        <v>3472.7</v>
      </c>
      <c r="F64" s="267">
        <f>E64/E63*100</f>
        <v>102.08419072255863</v>
      </c>
      <c r="G64" s="268">
        <f>E64/E$52*100</f>
        <v>109.48534604519773</v>
      </c>
      <c r="H64" s="280">
        <v>3139.4</v>
      </c>
      <c r="I64" s="267">
        <f>H64/H63*100</f>
        <v>103.14419949403688</v>
      </c>
      <c r="J64" s="268">
        <f>H64/H$52*100</f>
        <v>109.33038015239529</v>
      </c>
      <c r="K64" s="10"/>
      <c r="L64" s="10"/>
      <c r="M64" s="10"/>
    </row>
    <row r="65" spans="1:13" ht="17.25" hidden="1" thickBot="1" x14ac:dyDescent="0.25">
      <c r="A65" s="271" t="s">
        <v>212</v>
      </c>
      <c r="B65" s="272">
        <v>4758.3999999999996</v>
      </c>
      <c r="C65" s="273">
        <f>B65/B64*100</f>
        <v>102.43912940517963</v>
      </c>
      <c r="D65" s="274">
        <f>B65/B$52*100</f>
        <v>102.0347334947282</v>
      </c>
      <c r="E65" s="272">
        <v>3603.54</v>
      </c>
      <c r="F65" s="273">
        <f>E65/E64*100</f>
        <v>103.76767356811702</v>
      </c>
      <c r="G65" s="274">
        <f>E65/E$52*100</f>
        <v>113.61039648910412</v>
      </c>
      <c r="H65" s="272">
        <v>3297.89</v>
      </c>
      <c r="I65" s="273">
        <f>H65/H64*100</f>
        <v>105.04841689494808</v>
      </c>
      <c r="J65" s="274">
        <f>H65/H$52*100</f>
        <v>114.84983353531976</v>
      </c>
      <c r="K65" s="10"/>
      <c r="L65" s="10"/>
      <c r="M65" s="10"/>
    </row>
    <row r="66" spans="1:13" ht="16.5" hidden="1" customHeight="1" thickBot="1" x14ac:dyDescent="0.25">
      <c r="A66" s="994" t="s">
        <v>214</v>
      </c>
      <c r="B66" s="995"/>
      <c r="C66" s="995"/>
      <c r="D66" s="995"/>
      <c r="E66" s="995"/>
      <c r="F66" s="995"/>
      <c r="G66" s="995"/>
      <c r="H66" s="995"/>
      <c r="I66" s="995"/>
      <c r="J66" s="996"/>
      <c r="K66" s="10"/>
      <c r="L66" s="10"/>
      <c r="M66" s="10"/>
    </row>
    <row r="67" spans="1:13" ht="16.5" hidden="1" customHeight="1" x14ac:dyDescent="0.2">
      <c r="A67" s="285" t="s">
        <v>9</v>
      </c>
      <c r="B67" s="286">
        <v>5223.7700000000004</v>
      </c>
      <c r="C67" s="287">
        <f>B67/B65*100</f>
        <v>109.77996805648959</v>
      </c>
      <c r="D67" s="288">
        <f t="shared" ref="D67:D78" si="34">B67/B$65*100</f>
        <v>109.77996805648959</v>
      </c>
      <c r="E67" s="286">
        <v>3900.95</v>
      </c>
      <c r="F67" s="287">
        <f>E67/E65*100</f>
        <v>108.25327317027144</v>
      </c>
      <c r="G67" s="288">
        <f t="shared" ref="G67:G78" si="35">E67/E$65*100</f>
        <v>108.25327317027144</v>
      </c>
      <c r="H67" s="286">
        <v>3592.51</v>
      </c>
      <c r="I67" s="287">
        <f>H67/H65*100</f>
        <v>108.93359087173921</v>
      </c>
      <c r="J67" s="288">
        <f t="shared" ref="J67:J78" si="36">H67/H$65*100</f>
        <v>108.93359087173921</v>
      </c>
      <c r="K67" s="10"/>
      <c r="L67" s="10"/>
      <c r="M67" s="10"/>
    </row>
    <row r="68" spans="1:13" ht="16.5" hidden="1" customHeight="1" x14ac:dyDescent="0.2">
      <c r="A68" s="279" t="s">
        <v>10</v>
      </c>
      <c r="B68" s="280">
        <v>5449.3</v>
      </c>
      <c r="C68" s="267">
        <f t="shared" ref="C68:C78" si="37">B68/B67*100</f>
        <v>104.31737997653035</v>
      </c>
      <c r="D68" s="268">
        <f t="shared" si="34"/>
        <v>114.51958641560189</v>
      </c>
      <c r="E68" s="280">
        <v>4060.44</v>
      </c>
      <c r="F68" s="267">
        <f t="shared" ref="F68:F78" si="38">E68/E67*100</f>
        <v>104.08849126494827</v>
      </c>
      <c r="G68" s="268">
        <f t="shared" si="35"/>
        <v>112.67919878785861</v>
      </c>
      <c r="H68" s="280">
        <v>3730.03</v>
      </c>
      <c r="I68" s="267">
        <f t="shared" ref="I68:I78" si="39">H68/H67*100</f>
        <v>103.82796429237497</v>
      </c>
      <c r="J68" s="268">
        <f t="shared" si="36"/>
        <v>113.10352983271123</v>
      </c>
      <c r="K68" s="10"/>
      <c r="L68" s="10"/>
      <c r="M68" s="10"/>
    </row>
    <row r="69" spans="1:13" ht="16.5" hidden="1" customHeight="1" x14ac:dyDescent="0.2">
      <c r="A69" s="279" t="s">
        <v>11</v>
      </c>
      <c r="B69" s="280">
        <v>5698.93</v>
      </c>
      <c r="C69" s="267">
        <f t="shared" si="37"/>
        <v>104.58095535206357</v>
      </c>
      <c r="D69" s="268">
        <f t="shared" si="34"/>
        <v>119.76567753866847</v>
      </c>
      <c r="E69" s="280">
        <v>4141.03</v>
      </c>
      <c r="F69" s="267">
        <f t="shared" si="38"/>
        <v>101.98476027228575</v>
      </c>
      <c r="G69" s="268">
        <f t="shared" si="35"/>
        <v>114.91561076052992</v>
      </c>
      <c r="H69" s="280">
        <v>3774.34</v>
      </c>
      <c r="I69" s="267">
        <f t="shared" si="39"/>
        <v>101.18792610247102</v>
      </c>
      <c r="J69" s="268">
        <f t="shared" si="36"/>
        <v>114.4471161864101</v>
      </c>
      <c r="K69" s="10"/>
      <c r="L69" s="10"/>
      <c r="M69" s="10"/>
    </row>
    <row r="70" spans="1:13" ht="16.5" hidden="1" customHeight="1" x14ac:dyDescent="0.2">
      <c r="A70" s="277" t="s">
        <v>12</v>
      </c>
      <c r="B70" s="278">
        <v>5747.51</v>
      </c>
      <c r="C70" s="267">
        <f t="shared" si="37"/>
        <v>100.85244072132839</v>
      </c>
      <c r="D70" s="268">
        <f t="shared" si="34"/>
        <v>120.78660894418294</v>
      </c>
      <c r="E70" s="280">
        <v>4174.51</v>
      </c>
      <c r="F70" s="267">
        <f t="shared" si="38"/>
        <v>100.80849450499032</v>
      </c>
      <c r="G70" s="268">
        <f t="shared" si="35"/>
        <v>115.84469715890486</v>
      </c>
      <c r="H70" s="280">
        <v>3785.74</v>
      </c>
      <c r="I70" s="267">
        <f t="shared" si="39"/>
        <v>100.30203956188366</v>
      </c>
      <c r="J70" s="268">
        <f t="shared" si="36"/>
        <v>114.79279175472803</v>
      </c>
      <c r="K70" s="10"/>
      <c r="L70" s="10"/>
      <c r="M70" s="10"/>
    </row>
    <row r="71" spans="1:13" ht="16.5" hidden="1" customHeight="1" x14ac:dyDescent="0.2">
      <c r="A71" s="279" t="s">
        <v>13</v>
      </c>
      <c r="B71" s="280">
        <v>5664.71</v>
      </c>
      <c r="C71" s="267">
        <f t="shared" si="37"/>
        <v>98.559376147235938</v>
      </c>
      <c r="D71" s="268">
        <f t="shared" si="34"/>
        <v>119.04652824478816</v>
      </c>
      <c r="E71" s="280">
        <v>4204.16</v>
      </c>
      <c r="F71" s="267">
        <f t="shared" si="38"/>
        <v>100.71026300092704</v>
      </c>
      <c r="G71" s="268">
        <f t="shared" si="35"/>
        <v>116.66749918136054</v>
      </c>
      <c r="H71" s="280">
        <v>3824.29</v>
      </c>
      <c r="I71" s="267">
        <f t="shared" si="39"/>
        <v>101.01829497007191</v>
      </c>
      <c r="J71" s="268">
        <f t="shared" si="36"/>
        <v>115.96172097917155</v>
      </c>
      <c r="K71" s="10"/>
      <c r="L71" s="10"/>
      <c r="M71" s="10"/>
    </row>
    <row r="72" spans="1:13" ht="16.5" hidden="1" customHeight="1" x14ac:dyDescent="0.2">
      <c r="A72" s="279" t="s">
        <v>14</v>
      </c>
      <c r="B72" s="280">
        <v>5577.76</v>
      </c>
      <c r="C72" s="267">
        <f t="shared" si="37"/>
        <v>98.465058228929635</v>
      </c>
      <c r="D72" s="268">
        <f t="shared" si="34"/>
        <v>117.21923335574984</v>
      </c>
      <c r="E72" s="280">
        <v>4148.72</v>
      </c>
      <c r="F72" s="267">
        <f t="shared" si="38"/>
        <v>98.681306134875939</v>
      </c>
      <c r="G72" s="268">
        <f t="shared" si="35"/>
        <v>115.12901202706229</v>
      </c>
      <c r="H72" s="280">
        <v>3792.68</v>
      </c>
      <c r="I72" s="267">
        <f t="shared" si="39"/>
        <v>99.173441344667907</v>
      </c>
      <c r="J72" s="268">
        <f t="shared" si="36"/>
        <v>115.00322933754612</v>
      </c>
      <c r="K72" s="10"/>
      <c r="L72" s="10"/>
      <c r="M72" s="10"/>
    </row>
    <row r="73" spans="1:13" ht="16.5" hidden="1" customHeight="1" x14ac:dyDescent="0.2">
      <c r="A73" s="277" t="s">
        <v>74</v>
      </c>
      <c r="B73" s="278">
        <v>5623.5</v>
      </c>
      <c r="C73" s="263">
        <f t="shared" si="37"/>
        <v>100.82004245431857</v>
      </c>
      <c r="D73" s="259">
        <f t="shared" si="34"/>
        <v>118.18048083389377</v>
      </c>
      <c r="E73" s="278">
        <v>4224.0200000000004</v>
      </c>
      <c r="F73" s="263">
        <f t="shared" si="38"/>
        <v>101.81501764399623</v>
      </c>
      <c r="G73" s="259">
        <f t="shared" si="35"/>
        <v>117.218623908712</v>
      </c>
      <c r="H73" s="278">
        <v>3765.76</v>
      </c>
      <c r="I73" s="263">
        <f t="shared" si="39"/>
        <v>99.290211670902906</v>
      </c>
      <c r="J73" s="259">
        <f t="shared" si="36"/>
        <v>114.18694983762346</v>
      </c>
      <c r="K73" s="10"/>
      <c r="L73" s="10"/>
      <c r="M73" s="10"/>
    </row>
    <row r="74" spans="1:13" ht="16.5" hidden="1" customHeight="1" x14ac:dyDescent="0.2">
      <c r="A74" s="277" t="s">
        <v>81</v>
      </c>
      <c r="B74" s="278">
        <v>5652.44</v>
      </c>
      <c r="C74" s="263">
        <f t="shared" si="37"/>
        <v>100.51462612252155</v>
      </c>
      <c r="D74" s="259">
        <f t="shared" si="34"/>
        <v>118.78866845998655</v>
      </c>
      <c r="E74" s="278">
        <v>4125.17</v>
      </c>
      <c r="F74" s="263">
        <f t="shared" si="38"/>
        <v>97.659812216798201</v>
      </c>
      <c r="G74" s="259">
        <f t="shared" si="35"/>
        <v>114.47548799236307</v>
      </c>
      <c r="H74" s="278">
        <v>3583.85</v>
      </c>
      <c r="I74" s="263">
        <f t="shared" si="39"/>
        <v>95.169368201903453</v>
      </c>
      <c r="J74" s="259">
        <f t="shared" si="36"/>
        <v>108.67099872949069</v>
      </c>
      <c r="K74" s="10"/>
      <c r="L74" s="10"/>
      <c r="M74" s="10"/>
    </row>
    <row r="75" spans="1:13" ht="16.5" hidden="1" customHeight="1" x14ac:dyDescent="0.2">
      <c r="A75" s="289" t="s">
        <v>87</v>
      </c>
      <c r="B75" s="290">
        <v>5500.74</v>
      </c>
      <c r="C75" s="291">
        <f t="shared" si="37"/>
        <v>97.316203267969243</v>
      </c>
      <c r="D75" s="292">
        <f t="shared" si="34"/>
        <v>115.60062205783457</v>
      </c>
      <c r="E75" s="290">
        <v>3994.18</v>
      </c>
      <c r="F75" s="291">
        <f t="shared" si="38"/>
        <v>96.824615712806988</v>
      </c>
      <c r="G75" s="292">
        <f t="shared" si="35"/>
        <v>110.84045133396604</v>
      </c>
      <c r="H75" s="290">
        <v>3516.69</v>
      </c>
      <c r="I75" s="291">
        <f t="shared" si="39"/>
        <v>98.126037641084324</v>
      </c>
      <c r="J75" s="292">
        <f t="shared" si="36"/>
        <v>106.63454511824229</v>
      </c>
      <c r="K75" s="10"/>
      <c r="L75" s="10"/>
      <c r="M75" s="10"/>
    </row>
    <row r="76" spans="1:13" ht="96.75" hidden="1" customHeight="1" x14ac:dyDescent="0.2">
      <c r="A76" s="293" t="s">
        <v>88</v>
      </c>
      <c r="B76" s="294">
        <v>5362.02</v>
      </c>
      <c r="C76" s="295">
        <f t="shared" si="37"/>
        <v>97.478157484265765</v>
      </c>
      <c r="D76" s="296">
        <f t="shared" si="34"/>
        <v>112.68535642232685</v>
      </c>
      <c r="E76" s="294">
        <v>3943.1</v>
      </c>
      <c r="F76" s="295">
        <f t="shared" si="38"/>
        <v>98.721139257619839</v>
      </c>
      <c r="G76" s="296">
        <f t="shared" si="35"/>
        <v>109.42295631517895</v>
      </c>
      <c r="H76" s="294">
        <v>3516.52</v>
      </c>
      <c r="I76" s="295">
        <f t="shared" si="39"/>
        <v>99.995165908851789</v>
      </c>
      <c r="J76" s="296">
        <f t="shared" si="36"/>
        <v>106.62939030713578</v>
      </c>
      <c r="K76" s="10"/>
      <c r="L76" s="10"/>
      <c r="M76" s="10"/>
    </row>
    <row r="77" spans="1:13" ht="10.5" hidden="1" customHeight="1" thickBot="1" x14ac:dyDescent="0.25">
      <c r="A77" s="293" t="s">
        <v>92</v>
      </c>
      <c r="B77" s="294">
        <v>5338.1</v>
      </c>
      <c r="C77" s="295">
        <f t="shared" si="37"/>
        <v>99.55389946326197</v>
      </c>
      <c r="D77" s="296">
        <f t="shared" si="34"/>
        <v>112.1826664425017</v>
      </c>
      <c r="E77" s="294">
        <v>4023.2</v>
      </c>
      <c r="F77" s="295">
        <f t="shared" si="38"/>
        <v>102.03139661687504</v>
      </c>
      <c r="G77" s="296">
        <f t="shared" si="35"/>
        <v>111.64577054785016</v>
      </c>
      <c r="H77" s="294">
        <v>3547.2</v>
      </c>
      <c r="I77" s="295">
        <f t="shared" si="39"/>
        <v>100.87245344829547</v>
      </c>
      <c r="J77" s="296">
        <f t="shared" si="36"/>
        <v>107.55968209976683</v>
      </c>
      <c r="K77" s="10"/>
      <c r="L77" s="10"/>
      <c r="M77" s="10"/>
    </row>
    <row r="78" spans="1:13" ht="16.5" hidden="1" customHeight="1" thickBot="1" x14ac:dyDescent="0.25">
      <c r="A78" s="297" t="s">
        <v>242</v>
      </c>
      <c r="B78" s="298">
        <v>5620.83</v>
      </c>
      <c r="C78" s="299">
        <f t="shared" si="37"/>
        <v>105.29645379442123</v>
      </c>
      <c r="D78" s="300">
        <f t="shared" si="34"/>
        <v>118.12436953597849</v>
      </c>
      <c r="E78" s="298">
        <v>4152.71</v>
      </c>
      <c r="F78" s="299">
        <f t="shared" si="38"/>
        <v>103.21907933982899</v>
      </c>
      <c r="G78" s="300">
        <f t="shared" si="35"/>
        <v>115.23973648134891</v>
      </c>
      <c r="H78" s="298">
        <v>3701.89</v>
      </c>
      <c r="I78" s="299">
        <f t="shared" si="39"/>
        <v>104.36090437528192</v>
      </c>
      <c r="J78" s="300">
        <f t="shared" si="36"/>
        <v>112.25025698249486</v>
      </c>
      <c r="K78" s="10"/>
      <c r="L78" s="10"/>
      <c r="M78" s="10"/>
    </row>
    <row r="79" spans="1:13" ht="16.5" hidden="1" customHeight="1" thickBot="1" x14ac:dyDescent="0.25">
      <c r="A79" s="994" t="s">
        <v>243</v>
      </c>
      <c r="B79" s="995"/>
      <c r="C79" s="995"/>
      <c r="D79" s="995"/>
      <c r="E79" s="995"/>
      <c r="F79" s="995"/>
      <c r="G79" s="995"/>
      <c r="H79" s="995"/>
      <c r="I79" s="995"/>
      <c r="J79" s="996"/>
      <c r="K79" s="10"/>
      <c r="L79" s="10"/>
      <c r="M79" s="10"/>
    </row>
    <row r="80" spans="1:13" ht="16.5" hidden="1" customHeight="1" thickBot="1" x14ac:dyDescent="0.25">
      <c r="A80" s="301" t="s">
        <v>9</v>
      </c>
      <c r="B80" s="302">
        <v>5706.68</v>
      </c>
      <c r="C80" s="303">
        <f>B80/B78*100</f>
        <v>101.52735450102566</v>
      </c>
      <c r="D80" s="304">
        <f t="shared" ref="D80:D85" si="40">B80/B$78*100</f>
        <v>101.52735450102566</v>
      </c>
      <c r="E80" s="302">
        <v>4186.66</v>
      </c>
      <c r="F80" s="303">
        <f>E80/E78*100</f>
        <v>100.81753842671412</v>
      </c>
      <c r="G80" s="304">
        <f>E80/E$78*100</f>
        <v>100.81753842671412</v>
      </c>
      <c r="H80" s="302">
        <v>3726.36</v>
      </c>
      <c r="I80" s="303">
        <f>H80/H78*100</f>
        <v>100.66101369840811</v>
      </c>
      <c r="J80" s="304">
        <f>H80/H$78*100</f>
        <v>100.66101369840811</v>
      </c>
      <c r="K80" s="10"/>
      <c r="L80" s="10"/>
      <c r="M80" s="10"/>
    </row>
    <row r="81" spans="1:13" ht="16.5" hidden="1" customHeight="1" thickBot="1" x14ac:dyDescent="0.25">
      <c r="A81" s="301" t="s">
        <v>10</v>
      </c>
      <c r="B81" s="302">
        <v>5725.77</v>
      </c>
      <c r="C81" s="303">
        <f t="shared" ref="C81:C89" si="41">B81/B80*100</f>
        <v>100.33452024644802</v>
      </c>
      <c r="D81" s="304">
        <f t="shared" si="40"/>
        <v>101.86698405751464</v>
      </c>
      <c r="E81" s="302">
        <v>4200.1400000000003</v>
      </c>
      <c r="F81" s="303">
        <f t="shared" ref="F81:F89" si="42">E81/E80*100</f>
        <v>100.32197503499209</v>
      </c>
      <c r="G81" s="304">
        <f>E81/E$78*100</f>
        <v>101.1421457313417</v>
      </c>
      <c r="H81" s="302">
        <v>3745.11</v>
      </c>
      <c r="I81" s="303">
        <f t="shared" ref="I81:I89" si="43">H81/H80*100</f>
        <v>100.50317199626446</v>
      </c>
      <c r="J81" s="304">
        <f>H81/H$78*100</f>
        <v>101.16751173049443</v>
      </c>
      <c r="K81" s="10"/>
      <c r="L81" s="10"/>
      <c r="M81" s="10"/>
    </row>
    <row r="82" spans="1:13" ht="16.5" hidden="1" customHeight="1" thickBot="1" x14ac:dyDescent="0.25">
      <c r="A82" s="285" t="s">
        <v>11</v>
      </c>
      <c r="B82" s="302">
        <v>5740.27</v>
      </c>
      <c r="C82" s="303">
        <f t="shared" si="41"/>
        <v>100.25324104880218</v>
      </c>
      <c r="D82" s="304">
        <f t="shared" si="40"/>
        <v>102.12495307632503</v>
      </c>
      <c r="E82" s="286">
        <v>4242.49</v>
      </c>
      <c r="F82" s="287">
        <f t="shared" si="42"/>
        <v>101.00829972334253</v>
      </c>
      <c r="G82" s="288">
        <f>E82/E$78*100</f>
        <v>102.16196170693354</v>
      </c>
      <c r="H82" s="286">
        <v>3771.9</v>
      </c>
      <c r="I82" s="287">
        <f t="shared" si="43"/>
        <v>100.71533279396331</v>
      </c>
      <c r="J82" s="288">
        <f>H82/H$78*100</f>
        <v>101.89119611873936</v>
      </c>
      <c r="K82" s="10"/>
      <c r="L82" s="10"/>
      <c r="M82" s="10"/>
    </row>
    <row r="83" spans="1:13" ht="16.5" hidden="1" customHeight="1" thickBot="1" x14ac:dyDescent="0.3">
      <c r="A83" s="305" t="s">
        <v>12</v>
      </c>
      <c r="B83" s="302">
        <v>5772.52</v>
      </c>
      <c r="C83" s="303">
        <f t="shared" si="41"/>
        <v>100.56182026280993</v>
      </c>
      <c r="D83" s="304">
        <f t="shared" si="40"/>
        <v>102.69871175609298</v>
      </c>
      <c r="E83" s="306">
        <v>4328.1099999999997</v>
      </c>
      <c r="F83" s="303">
        <f t="shared" si="42"/>
        <v>102.01815443289199</v>
      </c>
      <c r="G83" s="304">
        <f>E83/E78*100</f>
        <v>104.22374786585145</v>
      </c>
      <c r="H83" s="302">
        <v>3872.49</v>
      </c>
      <c r="I83" s="303">
        <f t="shared" si="43"/>
        <v>102.66682573769188</v>
      </c>
      <c r="J83" s="304">
        <f>H83/H78*100</f>
        <v>104.60845676127599</v>
      </c>
      <c r="K83" s="10"/>
      <c r="L83" s="96"/>
      <c r="M83" s="10"/>
    </row>
    <row r="84" spans="1:13" ht="16.5" hidden="1" customHeight="1" thickBot="1" x14ac:dyDescent="0.3">
      <c r="A84" s="305" t="s">
        <v>13</v>
      </c>
      <c r="B84" s="302">
        <v>5814.3</v>
      </c>
      <c r="C84" s="303">
        <f t="shared" si="41"/>
        <v>100.72377401897266</v>
      </c>
      <c r="D84" s="304">
        <f t="shared" si="40"/>
        <v>103.44201834960319</v>
      </c>
      <c r="E84" s="306">
        <v>4385.75</v>
      </c>
      <c r="F84" s="303">
        <f t="shared" si="42"/>
        <v>101.33175912811829</v>
      </c>
      <c r="G84" s="304">
        <f>E84/E78*100</f>
        <v>105.61175714172191</v>
      </c>
      <c r="H84" s="302">
        <v>4036.68</v>
      </c>
      <c r="I84" s="303">
        <f t="shared" si="43"/>
        <v>104.23990765631414</v>
      </c>
      <c r="J84" s="304">
        <f>H84/H78*100</f>
        <v>109.04375872864942</v>
      </c>
      <c r="K84" s="10"/>
      <c r="L84" s="96"/>
      <c r="M84" s="10"/>
    </row>
    <row r="85" spans="1:13" ht="16.5" hidden="1" customHeight="1" thickBot="1" x14ac:dyDescent="0.3">
      <c r="A85" s="305" t="s">
        <v>14</v>
      </c>
      <c r="B85" s="302">
        <v>5874.92</v>
      </c>
      <c r="C85" s="303">
        <f t="shared" si="41"/>
        <v>101.04260186092908</v>
      </c>
      <c r="D85" s="304">
        <f t="shared" si="40"/>
        <v>104.52050675789874</v>
      </c>
      <c r="E85" s="306">
        <v>4588.34</v>
      </c>
      <c r="F85" s="303">
        <f t="shared" si="42"/>
        <v>104.61927834463889</v>
      </c>
      <c r="G85" s="304">
        <f>E85/E78*100</f>
        <v>110.49025816876208</v>
      </c>
      <c r="H85" s="302">
        <v>4233.1899999999996</v>
      </c>
      <c r="I85" s="303">
        <f t="shared" si="43"/>
        <v>104.86810943646758</v>
      </c>
      <c r="J85" s="304">
        <f>H85/H78*100</f>
        <v>114.35212823719776</v>
      </c>
      <c r="K85" s="10"/>
      <c r="L85" s="96"/>
      <c r="M85" s="10"/>
    </row>
    <row r="86" spans="1:13" ht="16.5" hidden="1" customHeight="1" thickBot="1" x14ac:dyDescent="0.3">
      <c r="A86" s="301" t="s">
        <v>74</v>
      </c>
      <c r="B86" s="302">
        <v>6107.5</v>
      </c>
      <c r="C86" s="303">
        <f t="shared" si="41"/>
        <v>103.95886241855207</v>
      </c>
      <c r="D86" s="304">
        <f t="shared" ref="D86" si="44">B86/B$78*100</f>
        <v>108.65832981961738</v>
      </c>
      <c r="E86" s="302">
        <v>4625.53</v>
      </c>
      <c r="F86" s="303">
        <f t="shared" si="42"/>
        <v>100.81053278527745</v>
      </c>
      <c r="G86" s="304">
        <f t="shared" ref="G86:G91" si="45">E86/E$78*100</f>
        <v>111.38581793575761</v>
      </c>
      <c r="H86" s="302">
        <v>4066.84</v>
      </c>
      <c r="I86" s="303">
        <f t="shared" si="43"/>
        <v>96.070339389443902</v>
      </c>
      <c r="J86" s="304">
        <f t="shared" ref="J86:J91" si="46">H86/H$78*100</f>
        <v>109.85847769652798</v>
      </c>
      <c r="K86" s="10"/>
      <c r="L86" s="96"/>
      <c r="M86" s="10"/>
    </row>
    <row r="87" spans="1:13" ht="16.5" hidden="1" customHeight="1" thickBot="1" x14ac:dyDescent="0.3">
      <c r="A87" s="301" t="s">
        <v>81</v>
      </c>
      <c r="B87" s="302">
        <v>5974.9</v>
      </c>
      <c r="C87" s="303">
        <f t="shared" si="41"/>
        <v>97.828898894801469</v>
      </c>
      <c r="D87" s="304">
        <f t="shared" ref="D87" si="47">B87/B$78*100</f>
        <v>106.29924762001342</v>
      </c>
      <c r="E87" s="302">
        <v>4437.6000000000004</v>
      </c>
      <c r="F87" s="303">
        <f t="shared" si="42"/>
        <v>95.937114233395974</v>
      </c>
      <c r="G87" s="304">
        <f t="shared" si="45"/>
        <v>106.86033939283024</v>
      </c>
      <c r="H87" s="302">
        <v>3839.9</v>
      </c>
      <c r="I87" s="303">
        <f t="shared" si="43"/>
        <v>94.419746043611255</v>
      </c>
      <c r="J87" s="304">
        <f t="shared" si="46"/>
        <v>103.72809564843905</v>
      </c>
      <c r="K87" s="10"/>
      <c r="L87" s="96"/>
      <c r="M87" s="10"/>
    </row>
    <row r="88" spans="1:13" s="78" customFormat="1" ht="16.5" hidden="1" customHeight="1" thickBot="1" x14ac:dyDescent="0.3">
      <c r="A88" s="301" t="s">
        <v>87</v>
      </c>
      <c r="B88" s="302">
        <v>5756.2</v>
      </c>
      <c r="C88" s="303">
        <f t="shared" si="41"/>
        <v>96.339687693517888</v>
      </c>
      <c r="D88" s="304">
        <f t="shared" ref="D88" si="48">B88/B$78*100</f>
        <v>102.40836317768016</v>
      </c>
      <c r="E88" s="302">
        <v>4228.7</v>
      </c>
      <c r="F88" s="303">
        <f t="shared" si="42"/>
        <v>95.292500450694064</v>
      </c>
      <c r="G88" s="304">
        <f t="shared" si="45"/>
        <v>101.82988939752595</v>
      </c>
      <c r="H88" s="302">
        <v>3729.05</v>
      </c>
      <c r="I88" s="303">
        <f t="shared" si="43"/>
        <v>97.113206073074821</v>
      </c>
      <c r="J88" s="304">
        <f t="shared" si="46"/>
        <v>100.73367928274477</v>
      </c>
      <c r="K88" s="10"/>
      <c r="L88" s="107"/>
      <c r="M88" s="106"/>
    </row>
    <row r="89" spans="1:13" s="78" customFormat="1" ht="16.5" hidden="1" customHeight="1" thickBot="1" x14ac:dyDescent="0.3">
      <c r="A89" s="301" t="s">
        <v>88</v>
      </c>
      <c r="B89" s="302">
        <v>5683.44</v>
      </c>
      <c r="C89" s="303">
        <f t="shared" si="41"/>
        <v>98.735971647962202</v>
      </c>
      <c r="D89" s="304">
        <f>B89/B$78*100</f>
        <v>101.11389243225643</v>
      </c>
      <c r="E89" s="302">
        <v>4223.9399999999996</v>
      </c>
      <c r="F89" s="303">
        <f t="shared" si="42"/>
        <v>99.887435854990898</v>
      </c>
      <c r="G89" s="304">
        <f t="shared" si="45"/>
        <v>101.71526545316189</v>
      </c>
      <c r="H89" s="302">
        <v>3714.19</v>
      </c>
      <c r="I89" s="303">
        <f t="shared" si="43"/>
        <v>99.601507086255211</v>
      </c>
      <c r="J89" s="304">
        <f t="shared" si="46"/>
        <v>100.33226270904862</v>
      </c>
      <c r="K89" s="10"/>
      <c r="L89" s="107"/>
      <c r="M89" s="106"/>
    </row>
    <row r="90" spans="1:13" s="78" customFormat="1" ht="16.5" hidden="1" customHeight="1" thickBot="1" x14ac:dyDescent="0.3">
      <c r="A90" s="301" t="s">
        <v>92</v>
      </c>
      <c r="B90" s="302">
        <v>5697.84</v>
      </c>
      <c r="C90" s="303">
        <f>B90/B89*100</f>
        <v>100.25336767872979</v>
      </c>
      <c r="D90" s="304">
        <f>B90/B$78*100</f>
        <v>101.37008235438539</v>
      </c>
      <c r="E90" s="302">
        <v>4213.88</v>
      </c>
      <c r="F90" s="303">
        <f t="shared" ref="F90" si="49">E90/E89*100</f>
        <v>99.761833738168633</v>
      </c>
      <c r="G90" s="304">
        <f t="shared" si="45"/>
        <v>101.47301400772027</v>
      </c>
      <c r="H90" s="302">
        <v>3720.01</v>
      </c>
      <c r="I90" s="303">
        <f t="shared" ref="I90" si="50">H90/H89*100</f>
        <v>100.1566963456366</v>
      </c>
      <c r="J90" s="304">
        <f t="shared" si="46"/>
        <v>100.48947969820823</v>
      </c>
      <c r="K90" s="10"/>
      <c r="L90" s="107"/>
      <c r="M90" s="106"/>
    </row>
    <row r="91" spans="1:13" ht="16.5" customHeight="1" thickBot="1" x14ac:dyDescent="0.3">
      <c r="A91" s="301" t="s">
        <v>272</v>
      </c>
      <c r="B91" s="302">
        <v>5748.02</v>
      </c>
      <c r="C91" s="303">
        <f>B91/B90*100</f>
        <v>100.88068461030848</v>
      </c>
      <c r="D91" s="304">
        <f>B91/B$78*100</f>
        <v>102.26283306913749</v>
      </c>
      <c r="E91" s="302">
        <v>4250.62</v>
      </c>
      <c r="F91" s="303">
        <f>E91/E90*100</f>
        <v>100.8718805471442</v>
      </c>
      <c r="G91" s="304">
        <f t="shared" si="45"/>
        <v>102.35773747745446</v>
      </c>
      <c r="H91" s="302">
        <v>3749.64</v>
      </c>
      <c r="I91" s="303">
        <f>H91/H90*100</f>
        <v>100.79650323520634</v>
      </c>
      <c r="J91" s="304">
        <f t="shared" si="46"/>
        <v>101.28988165504647</v>
      </c>
      <c r="K91" s="10"/>
      <c r="L91" s="96"/>
      <c r="M91" s="10"/>
    </row>
    <row r="92" spans="1:13" ht="16.5" customHeight="1" thickBot="1" x14ac:dyDescent="0.3">
      <c r="A92" s="994" t="s">
        <v>281</v>
      </c>
      <c r="B92" s="995"/>
      <c r="C92" s="995"/>
      <c r="D92" s="995"/>
      <c r="E92" s="995"/>
      <c r="F92" s="995"/>
      <c r="G92" s="995"/>
      <c r="H92" s="995"/>
      <c r="I92" s="995"/>
      <c r="J92" s="996"/>
      <c r="K92" s="10"/>
      <c r="L92" s="96"/>
      <c r="M92" s="10"/>
    </row>
    <row r="93" spans="1:13" ht="16.5" customHeight="1" thickBot="1" x14ac:dyDescent="0.3">
      <c r="A93" s="301" t="s">
        <v>9</v>
      </c>
      <c r="B93" s="302">
        <v>5807.41</v>
      </c>
      <c r="C93" s="303">
        <f>B93/B91*100</f>
        <v>101.03322535412194</v>
      </c>
      <c r="D93" s="303">
        <f>B93/B$91*100</f>
        <v>101.03322535412194</v>
      </c>
      <c r="E93" s="302">
        <v>4266.87</v>
      </c>
      <c r="F93" s="303">
        <f>E93/E91*100</f>
        <v>100.38229717076568</v>
      </c>
      <c r="G93" s="303">
        <f>E93/E$91*100</f>
        <v>100.38229717076568</v>
      </c>
      <c r="H93" s="302">
        <v>3787.77</v>
      </c>
      <c r="I93" s="303">
        <f>H93/H91*100</f>
        <v>101.01689762217174</v>
      </c>
      <c r="J93" s="304">
        <f>H93/H$91*100</f>
        <v>101.01689762217174</v>
      </c>
      <c r="K93" s="10"/>
      <c r="L93" s="96"/>
      <c r="M93" s="10"/>
    </row>
    <row r="94" spans="1:13" ht="16.5" customHeight="1" thickBot="1" x14ac:dyDescent="0.3">
      <c r="A94" s="301" t="s">
        <v>10</v>
      </c>
      <c r="B94" s="302">
        <v>5865.29</v>
      </c>
      <c r="C94" s="303">
        <f>B94/B93*100</f>
        <v>100.99665771832882</v>
      </c>
      <c r="D94" s="303">
        <f>B94/B91*100</f>
        <v>102.04018079269035</v>
      </c>
      <c r="E94" s="302">
        <v>4329.26</v>
      </c>
      <c r="F94" s="303">
        <f>E94/E93*100</f>
        <v>101.46219594222462</v>
      </c>
      <c r="G94" s="303">
        <f>E94/E91*100</f>
        <v>101.85008304670848</v>
      </c>
      <c r="H94" s="302">
        <v>3826.25</v>
      </c>
      <c r="I94" s="303">
        <f>H94/H93*100</f>
        <v>101.01590117668179</v>
      </c>
      <c r="J94" s="304">
        <f>H94/H91*100</f>
        <v>102.04312947376282</v>
      </c>
      <c r="K94" s="10"/>
      <c r="L94" s="96"/>
      <c r="M94" s="10"/>
    </row>
    <row r="95" spans="1:13" ht="16.5" customHeight="1" thickBot="1" x14ac:dyDescent="0.3">
      <c r="A95" s="301" t="s">
        <v>11</v>
      </c>
      <c r="B95" s="302">
        <v>5786.58</v>
      </c>
      <c r="C95" s="303">
        <f>B95/B94*100</f>
        <v>98.658037368996247</v>
      </c>
      <c r="D95" s="303">
        <f>B95/B91*100</f>
        <v>100.67083969784376</v>
      </c>
      <c r="E95" s="302">
        <v>4335.68</v>
      </c>
      <c r="F95" s="303">
        <f>E95/E94*100</f>
        <v>100.14829324180114</v>
      </c>
      <c r="G95" s="303">
        <f>E95/E91*100</f>
        <v>102.0011198366356</v>
      </c>
      <c r="H95" s="302">
        <v>3895.14</v>
      </c>
      <c r="I95" s="303">
        <f>H95/H94*100</f>
        <v>101.80045736687357</v>
      </c>
      <c r="J95" s="304">
        <f>H95/H91*100</f>
        <v>103.88037251576152</v>
      </c>
      <c r="K95" s="10"/>
      <c r="L95" s="96"/>
      <c r="M95" s="10"/>
    </row>
    <row r="96" spans="1:13" ht="16.5" customHeight="1" thickBot="1" x14ac:dyDescent="0.3">
      <c r="A96" s="301" t="s">
        <v>12</v>
      </c>
      <c r="B96" s="302">
        <v>5901.32</v>
      </c>
      <c r="C96" s="303">
        <f>B96/B95*100</f>
        <v>101.98286379865135</v>
      </c>
      <c r="D96" s="303">
        <f>B96/B91*100</f>
        <v>102.66700533401065</v>
      </c>
      <c r="E96" s="302">
        <v>4372.96</v>
      </c>
      <c r="F96" s="303">
        <f>E96/E95*100</f>
        <v>100.85984205476419</v>
      </c>
      <c r="G96" s="303">
        <f>E96/E91*100</f>
        <v>102.87816836132141</v>
      </c>
      <c r="H96" s="302">
        <v>3947.8</v>
      </c>
      <c r="I96" s="303">
        <f>H96/H95*100</f>
        <v>101.35194113690393</v>
      </c>
      <c r="J96" s="304">
        <f>H96/H91*100</f>
        <v>105.28477400497115</v>
      </c>
      <c r="K96" s="10"/>
      <c r="L96" s="96"/>
      <c r="M96" s="10"/>
    </row>
    <row r="97" spans="1:14" ht="16.5" customHeight="1" thickBot="1" x14ac:dyDescent="0.3">
      <c r="A97" s="301" t="s">
        <v>13</v>
      </c>
      <c r="B97" s="302">
        <v>6109.23</v>
      </c>
      <c r="C97" s="303">
        <f>B97/B96*100</f>
        <v>103.52311008384565</v>
      </c>
      <c r="D97" s="303">
        <f>B97/B91*100</f>
        <v>106.28407695171553</v>
      </c>
      <c r="E97" s="302">
        <v>4447.75</v>
      </c>
      <c r="F97" s="303">
        <f>E97/E96*100</f>
        <v>101.71028319490689</v>
      </c>
      <c r="G97" s="303">
        <f>E97/E91*100</f>
        <v>104.63767638603309</v>
      </c>
      <c r="H97" s="302">
        <v>3969.88</v>
      </c>
      <c r="I97" s="303">
        <f>H97/H96*100</f>
        <v>100.5592988499924</v>
      </c>
      <c r="J97" s="304">
        <f>H97/H91*100</f>
        <v>105.87363053519805</v>
      </c>
      <c r="K97" s="10"/>
      <c r="L97" s="96"/>
      <c r="M97" s="10"/>
    </row>
    <row r="98" spans="1:14" ht="16.5" customHeight="1" thickBot="1" x14ac:dyDescent="0.3">
      <c r="A98" s="301" t="s">
        <v>14</v>
      </c>
      <c r="B98" s="302">
        <v>6052.97</v>
      </c>
      <c r="C98" s="303">
        <f>B98/B97*100</f>
        <v>99.07909834790965</v>
      </c>
      <c r="D98" s="303">
        <f>B98/B91*100</f>
        <v>105.30530513115821</v>
      </c>
      <c r="E98" s="302">
        <v>4522.8500000000004</v>
      </c>
      <c r="F98" s="303">
        <f>E98/E97*100</f>
        <v>101.68849418245181</v>
      </c>
      <c r="G98" s="303">
        <f>E98/E91*100</f>
        <v>106.40447746446402</v>
      </c>
      <c r="H98" s="302">
        <v>4060.3</v>
      </c>
      <c r="I98" s="303">
        <f>H98/H97*100</f>
        <v>102.27765070984513</v>
      </c>
      <c r="J98" s="304">
        <f>H98/H91*100</f>
        <v>108.28506203262181</v>
      </c>
      <c r="K98" s="10"/>
      <c r="L98" s="96"/>
      <c r="M98" s="10"/>
    </row>
    <row r="99" spans="1:14" ht="18" customHeight="1" x14ac:dyDescent="0.2">
      <c r="A99" s="998" t="s">
        <v>196</v>
      </c>
      <c r="B99" s="998"/>
      <c r="C99" s="998"/>
      <c r="D99" s="998"/>
      <c r="E99" s="998"/>
      <c r="F99" s="998"/>
      <c r="G99" s="998"/>
      <c r="H99" s="998"/>
      <c r="I99" s="998"/>
      <c r="J99" s="998"/>
      <c r="K99" s="10"/>
      <c r="L99" s="10"/>
      <c r="M99" s="10"/>
    </row>
    <row r="100" spans="1:14" ht="9.75" customHeight="1" x14ac:dyDescent="0.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10"/>
      <c r="L100" s="10"/>
      <c r="M100" s="10"/>
    </row>
    <row r="101" spans="1:14" ht="24" customHeight="1" x14ac:dyDescent="0.3">
      <c r="A101" s="997" t="s">
        <v>234</v>
      </c>
      <c r="B101" s="997"/>
      <c r="C101" s="997"/>
      <c r="D101" s="997"/>
      <c r="E101" s="997"/>
      <c r="F101" s="997"/>
      <c r="G101" s="997"/>
      <c r="H101" s="997"/>
      <c r="I101" s="997"/>
      <c r="J101" s="997"/>
      <c r="K101" s="80"/>
    </row>
    <row r="102" spans="1:14" ht="6" customHeight="1" x14ac:dyDescent="0.25">
      <c r="A102" s="65"/>
      <c r="B102" s="65"/>
      <c r="C102" s="65"/>
      <c r="D102" s="65"/>
      <c r="E102" s="65"/>
      <c r="F102" s="65"/>
      <c r="G102" s="65"/>
      <c r="H102" s="14"/>
      <c r="I102" s="14"/>
      <c r="J102" s="14"/>
    </row>
    <row r="104" spans="1:14" x14ac:dyDescent="0.25">
      <c r="N104" s="81"/>
    </row>
    <row r="105" spans="1:14" x14ac:dyDescent="0.25">
      <c r="N105" s="81"/>
    </row>
    <row r="106" spans="1:14" x14ac:dyDescent="0.25">
      <c r="N106" s="81"/>
    </row>
    <row r="107" spans="1:14" x14ac:dyDescent="0.25">
      <c r="N107" s="81"/>
    </row>
    <row r="108" spans="1:14" x14ac:dyDescent="0.25">
      <c r="N108" s="81"/>
    </row>
    <row r="109" spans="1:14" x14ac:dyDescent="0.25">
      <c r="N109" s="81"/>
    </row>
    <row r="110" spans="1:14" x14ac:dyDescent="0.25">
      <c r="M110" s="81"/>
      <c r="N110" s="81"/>
    </row>
    <row r="111" spans="1:14" x14ac:dyDescent="0.25">
      <c r="M111" s="81"/>
      <c r="N111" s="81"/>
    </row>
    <row r="112" spans="1:14" x14ac:dyDescent="0.25">
      <c r="M112" s="81"/>
      <c r="N112" s="81"/>
    </row>
    <row r="113" spans="13:14" x14ac:dyDescent="0.25">
      <c r="M113" s="81"/>
      <c r="N113" s="81"/>
    </row>
    <row r="114" spans="13:14" x14ac:dyDescent="0.25">
      <c r="M114" s="81"/>
      <c r="N114" s="81"/>
    </row>
    <row r="115" spans="13:14" x14ac:dyDescent="0.25">
      <c r="M115" s="81"/>
      <c r="N115" s="81"/>
    </row>
    <row r="116" spans="13:14" x14ac:dyDescent="0.25">
      <c r="M116" s="81"/>
      <c r="N116" s="81"/>
    </row>
    <row r="117" spans="13:14" x14ac:dyDescent="0.25">
      <c r="M117" s="81"/>
      <c r="N117" s="81"/>
    </row>
    <row r="118" spans="13:14" x14ac:dyDescent="0.25">
      <c r="M118" s="81"/>
    </row>
    <row r="119" spans="13:14" x14ac:dyDescent="0.25">
      <c r="M119" s="81"/>
    </row>
    <row r="120" spans="13:14" x14ac:dyDescent="0.25">
      <c r="M120" s="81"/>
    </row>
    <row r="121" spans="13:14" x14ac:dyDescent="0.25">
      <c r="M121" s="81"/>
    </row>
    <row r="122" spans="13:14" x14ac:dyDescent="0.25">
      <c r="M122" s="81"/>
    </row>
    <row r="123" spans="13:14" x14ac:dyDescent="0.25">
      <c r="M123" s="81"/>
    </row>
  </sheetData>
  <mergeCells count="20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101:J101"/>
    <mergeCell ref="A99:J99"/>
    <mergeCell ref="A66:J66"/>
    <mergeCell ref="A79:J79"/>
    <mergeCell ref="A92:J92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5"/>
  <sheetViews>
    <sheetView view="pageBreakPreview" zoomScale="70" zoomScaleNormal="91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86" sqref="N86"/>
    </sheetView>
  </sheetViews>
  <sheetFormatPr defaultColWidth="9.140625" defaultRowHeight="15.75" x14ac:dyDescent="0.25"/>
  <cols>
    <col min="1" max="1" width="50" style="63" customWidth="1"/>
    <col min="2" max="2" width="13.7109375" style="63" customWidth="1"/>
    <col min="3" max="3" width="17.7109375" style="63" customWidth="1"/>
    <col min="4" max="4" width="18.42578125" style="192" customWidth="1"/>
    <col min="5" max="5" width="17.42578125" style="64" customWidth="1"/>
    <col min="6" max="6" width="17.85546875" style="64" customWidth="1"/>
    <col min="7" max="7" width="9" style="63" customWidth="1"/>
    <col min="8" max="9" width="9.140625" style="3" customWidth="1"/>
    <col min="10" max="12" width="9.140625" style="3"/>
    <col min="13" max="16384" width="9.140625" style="63"/>
  </cols>
  <sheetData>
    <row r="1" spans="1:6" ht="20.25" x14ac:dyDescent="0.2">
      <c r="A1" s="993" t="s">
        <v>72</v>
      </c>
      <c r="B1" s="993"/>
      <c r="C1" s="993"/>
      <c r="D1" s="993"/>
      <c r="E1" s="993"/>
      <c r="F1" s="993"/>
    </row>
    <row r="2" spans="1:6" ht="23.25" thickBot="1" x14ac:dyDescent="0.25">
      <c r="A2" s="109"/>
      <c r="B2" s="109"/>
      <c r="C2" s="109"/>
      <c r="D2" s="191"/>
      <c r="E2" s="109"/>
      <c r="F2" s="109"/>
    </row>
    <row r="3" spans="1:6" ht="17.25" thickBot="1" x14ac:dyDescent="0.25">
      <c r="A3" s="852" t="s">
        <v>59</v>
      </c>
      <c r="B3" s="1030" t="s">
        <v>35</v>
      </c>
      <c r="C3" s="990" t="s">
        <v>45</v>
      </c>
      <c r="D3" s="1024"/>
      <c r="E3" s="1024"/>
      <c r="F3" s="529" t="s">
        <v>46</v>
      </c>
    </row>
    <row r="4" spans="1:6" ht="28.5" customHeight="1" thickBot="1" x14ac:dyDescent="0.25">
      <c r="A4" s="965"/>
      <c r="B4" s="1031"/>
      <c r="C4" s="360" t="s">
        <v>448</v>
      </c>
      <c r="D4" s="360" t="s">
        <v>442</v>
      </c>
      <c r="E4" s="360" t="s">
        <v>52</v>
      </c>
      <c r="F4" s="511" t="s">
        <v>442</v>
      </c>
    </row>
    <row r="5" spans="1:6" ht="23.25" customHeight="1" x14ac:dyDescent="0.25">
      <c r="A5" s="202" t="s">
        <v>32</v>
      </c>
      <c r="B5" s="361"/>
      <c r="C5" s="510"/>
      <c r="D5" s="510"/>
      <c r="E5" s="510"/>
      <c r="F5" s="513"/>
    </row>
    <row r="6" spans="1:6" ht="21.75" customHeight="1" x14ac:dyDescent="0.25">
      <c r="A6" s="326" t="s">
        <v>335</v>
      </c>
      <c r="B6" s="71" t="s">
        <v>40</v>
      </c>
      <c r="C6" s="513">
        <v>44.4</v>
      </c>
      <c r="D6" s="362">
        <v>46.7</v>
      </c>
      <c r="E6" s="362">
        <f t="shared" ref="E6:E34" si="0">D6/C6*100</f>
        <v>105.18018018018019</v>
      </c>
      <c r="F6" s="513">
        <v>46.2</v>
      </c>
    </row>
    <row r="7" spans="1:6" ht="21.75" customHeight="1" x14ac:dyDescent="0.25">
      <c r="A7" s="326" t="s">
        <v>336</v>
      </c>
      <c r="B7" s="71" t="s">
        <v>40</v>
      </c>
      <c r="C7" s="513">
        <v>94.7</v>
      </c>
      <c r="D7" s="362">
        <v>94.5</v>
      </c>
      <c r="E7" s="362">
        <f t="shared" si="0"/>
        <v>99.788806758183739</v>
      </c>
      <c r="F7" s="513">
        <v>80</v>
      </c>
    </row>
    <row r="8" spans="1:6" ht="21.75" customHeight="1" x14ac:dyDescent="0.25">
      <c r="A8" s="326" t="s">
        <v>337</v>
      </c>
      <c r="B8" s="71" t="s">
        <v>40</v>
      </c>
      <c r="C8" s="513">
        <v>92.7</v>
      </c>
      <c r="D8" s="362">
        <v>92.9</v>
      </c>
      <c r="E8" s="362">
        <f t="shared" si="0"/>
        <v>100.21574973031284</v>
      </c>
      <c r="F8" s="513">
        <v>80.099999999999994</v>
      </c>
    </row>
    <row r="9" spans="1:6" ht="21.75" customHeight="1" x14ac:dyDescent="0.25">
      <c r="A9" s="326" t="s">
        <v>338</v>
      </c>
      <c r="B9" s="71" t="s">
        <v>40</v>
      </c>
      <c r="C9" s="513">
        <v>99.9</v>
      </c>
      <c r="D9" s="362">
        <v>105.9</v>
      </c>
      <c r="E9" s="362">
        <f t="shared" si="0"/>
        <v>106.006006006006</v>
      </c>
      <c r="F9" s="513">
        <v>128.9</v>
      </c>
    </row>
    <row r="10" spans="1:6" ht="21.75" customHeight="1" x14ac:dyDescent="0.25">
      <c r="A10" s="326" t="s">
        <v>339</v>
      </c>
      <c r="B10" s="71" t="s">
        <v>40</v>
      </c>
      <c r="C10" s="513">
        <v>109.6</v>
      </c>
      <c r="D10" s="362">
        <v>98.7</v>
      </c>
      <c r="E10" s="362">
        <f t="shared" si="0"/>
        <v>90.054744525547449</v>
      </c>
      <c r="F10" s="513">
        <v>100.9</v>
      </c>
    </row>
    <row r="11" spans="1:6" ht="21.75" customHeight="1" x14ac:dyDescent="0.25">
      <c r="A11" s="326" t="s">
        <v>340</v>
      </c>
      <c r="B11" s="71" t="s">
        <v>40</v>
      </c>
      <c r="C11" s="513">
        <v>117.1</v>
      </c>
      <c r="D11" s="362">
        <v>92.9</v>
      </c>
      <c r="E11" s="362">
        <f t="shared" si="0"/>
        <v>79.333902647309998</v>
      </c>
      <c r="F11" s="513">
        <v>94.3</v>
      </c>
    </row>
    <row r="12" spans="1:6" ht="21.75" customHeight="1" x14ac:dyDescent="0.25">
      <c r="A12" s="326" t="s">
        <v>341</v>
      </c>
      <c r="B12" s="71" t="s">
        <v>40</v>
      </c>
      <c r="C12" s="513">
        <v>38.1</v>
      </c>
      <c r="D12" s="362">
        <v>55.6</v>
      </c>
      <c r="E12" s="362">
        <f t="shared" si="0"/>
        <v>145.93175853018371</v>
      </c>
      <c r="F12" s="513">
        <v>47</v>
      </c>
    </row>
    <row r="13" spans="1:6" ht="21.75" customHeight="1" x14ac:dyDescent="0.25">
      <c r="A13" s="326" t="s">
        <v>342</v>
      </c>
      <c r="B13" s="71" t="s">
        <v>40</v>
      </c>
      <c r="C13" s="513">
        <v>88</v>
      </c>
      <c r="D13" s="362">
        <v>68.7</v>
      </c>
      <c r="E13" s="362">
        <f t="shared" si="0"/>
        <v>78.068181818181827</v>
      </c>
      <c r="F13" s="513">
        <v>66</v>
      </c>
    </row>
    <row r="14" spans="1:6" ht="21.75" customHeight="1" x14ac:dyDescent="0.25">
      <c r="A14" s="326" t="s">
        <v>343</v>
      </c>
      <c r="B14" s="71" t="s">
        <v>40</v>
      </c>
      <c r="C14" s="513">
        <v>55</v>
      </c>
      <c r="D14" s="362">
        <v>56.7</v>
      </c>
      <c r="E14" s="362">
        <f t="shared" si="0"/>
        <v>103.09090909090909</v>
      </c>
      <c r="F14" s="513">
        <v>49.3</v>
      </c>
    </row>
    <row r="15" spans="1:6" ht="21.75" customHeight="1" x14ac:dyDescent="0.25">
      <c r="A15" s="326" t="s">
        <v>344</v>
      </c>
      <c r="B15" s="71" t="s">
        <v>40</v>
      </c>
      <c r="C15" s="513">
        <v>97.1</v>
      </c>
      <c r="D15" s="362">
        <v>149.69999999999999</v>
      </c>
      <c r="E15" s="362">
        <f t="shared" si="0"/>
        <v>154.1709577754892</v>
      </c>
      <c r="F15" s="513">
        <v>110</v>
      </c>
    </row>
    <row r="16" spans="1:6" ht="21.75" customHeight="1" x14ac:dyDescent="0.25">
      <c r="A16" s="326" t="s">
        <v>345</v>
      </c>
      <c r="B16" s="71" t="s">
        <v>40</v>
      </c>
      <c r="C16" s="513">
        <v>174.7</v>
      </c>
      <c r="D16" s="362">
        <v>183.5</v>
      </c>
      <c r="E16" s="362">
        <f t="shared" si="0"/>
        <v>105.03720663995422</v>
      </c>
      <c r="F16" s="513">
        <v>154.5</v>
      </c>
    </row>
    <row r="17" spans="1:6" ht="21.75" customHeight="1" x14ac:dyDescent="0.25">
      <c r="A17" s="326" t="s">
        <v>346</v>
      </c>
      <c r="B17" s="71" t="s">
        <v>40</v>
      </c>
      <c r="C17" s="513">
        <v>160.5</v>
      </c>
      <c r="D17" s="362">
        <v>156</v>
      </c>
      <c r="E17" s="362">
        <f t="shared" si="0"/>
        <v>97.196261682242991</v>
      </c>
      <c r="F17" s="513">
        <v>175</v>
      </c>
    </row>
    <row r="18" spans="1:6" ht="21.75" customHeight="1" x14ac:dyDescent="0.25">
      <c r="A18" s="326" t="s">
        <v>347</v>
      </c>
      <c r="B18" s="71" t="s">
        <v>40</v>
      </c>
      <c r="C18" s="513">
        <v>209.7</v>
      </c>
      <c r="D18" s="362">
        <v>193.9</v>
      </c>
      <c r="E18" s="362">
        <f t="shared" si="0"/>
        <v>92.465426800190755</v>
      </c>
      <c r="F18" s="203" t="s">
        <v>68</v>
      </c>
    </row>
    <row r="19" spans="1:6" ht="21.75" customHeight="1" x14ac:dyDescent="0.25">
      <c r="A19" s="326" t="s">
        <v>348</v>
      </c>
      <c r="B19" s="71" t="s">
        <v>40</v>
      </c>
      <c r="C19" s="513">
        <v>116.3</v>
      </c>
      <c r="D19" s="362">
        <v>116.5</v>
      </c>
      <c r="E19" s="362">
        <f t="shared" si="0"/>
        <v>100.1719690455718</v>
      </c>
      <c r="F19" s="513">
        <v>91</v>
      </c>
    </row>
    <row r="20" spans="1:6" ht="21.75" customHeight="1" x14ac:dyDescent="0.25">
      <c r="A20" s="326" t="s">
        <v>349</v>
      </c>
      <c r="B20" s="71" t="s">
        <v>40</v>
      </c>
      <c r="C20" s="513">
        <v>142.30000000000001</v>
      </c>
      <c r="D20" s="362">
        <v>131.80000000000001</v>
      </c>
      <c r="E20" s="362">
        <f t="shared" si="0"/>
        <v>92.621222768798319</v>
      </c>
      <c r="F20" s="513">
        <v>123.7</v>
      </c>
    </row>
    <row r="21" spans="1:6" ht="21.75" customHeight="1" x14ac:dyDescent="0.25">
      <c r="A21" s="326" t="s">
        <v>350</v>
      </c>
      <c r="B21" s="71" t="s">
        <v>40</v>
      </c>
      <c r="C21" s="513">
        <v>435.7</v>
      </c>
      <c r="D21" s="362">
        <v>450.4</v>
      </c>
      <c r="E21" s="362">
        <f t="shared" si="0"/>
        <v>103.37388111085608</v>
      </c>
      <c r="F21" s="513" t="s">
        <v>68</v>
      </c>
    </row>
    <row r="22" spans="1:6" ht="21.75" customHeight="1" x14ac:dyDescent="0.25">
      <c r="A22" s="326" t="s">
        <v>351</v>
      </c>
      <c r="B22" s="71" t="s">
        <v>40</v>
      </c>
      <c r="C22" s="513">
        <v>320.8</v>
      </c>
      <c r="D22" s="362">
        <v>336.4</v>
      </c>
      <c r="E22" s="362">
        <f t="shared" si="0"/>
        <v>104.86284289276806</v>
      </c>
      <c r="F22" s="513">
        <v>403.8</v>
      </c>
    </row>
    <row r="23" spans="1:6" ht="21.75" customHeight="1" x14ac:dyDescent="0.25">
      <c r="A23" s="326" t="s">
        <v>352</v>
      </c>
      <c r="B23" s="71" t="s">
        <v>40</v>
      </c>
      <c r="C23" s="513">
        <v>305.3</v>
      </c>
      <c r="D23" s="362">
        <v>253.9</v>
      </c>
      <c r="E23" s="362">
        <f t="shared" si="0"/>
        <v>83.164100884376026</v>
      </c>
      <c r="F23" s="513">
        <v>327.9</v>
      </c>
    </row>
    <row r="24" spans="1:6" ht="21.75" customHeight="1" x14ac:dyDescent="0.25">
      <c r="A24" s="326" t="s">
        <v>353</v>
      </c>
      <c r="B24" s="71" t="s">
        <v>40</v>
      </c>
      <c r="C24" s="513">
        <v>322.5</v>
      </c>
      <c r="D24" s="362">
        <v>320.5</v>
      </c>
      <c r="E24" s="362">
        <f t="shared" si="0"/>
        <v>99.379844961240309</v>
      </c>
      <c r="F24" s="513">
        <v>411.4</v>
      </c>
    </row>
    <row r="25" spans="1:6" ht="21.75" customHeight="1" x14ac:dyDescent="0.25">
      <c r="A25" s="326" t="s">
        <v>354</v>
      </c>
      <c r="B25" s="71" t="s">
        <v>40</v>
      </c>
      <c r="C25" s="513">
        <v>177.2</v>
      </c>
      <c r="D25" s="362">
        <v>161</v>
      </c>
      <c r="E25" s="362">
        <f t="shared" si="0"/>
        <v>90.857787810383755</v>
      </c>
      <c r="F25" s="513">
        <v>168.6</v>
      </c>
    </row>
    <row r="26" spans="1:6" ht="21.75" customHeight="1" x14ac:dyDescent="0.25">
      <c r="A26" s="326" t="s">
        <v>355</v>
      </c>
      <c r="B26" s="71" t="s">
        <v>43</v>
      </c>
      <c r="C26" s="513">
        <v>52.3</v>
      </c>
      <c r="D26" s="362">
        <v>56.3</v>
      </c>
      <c r="E26" s="362">
        <f t="shared" si="0"/>
        <v>107.64818355640536</v>
      </c>
      <c r="F26" s="513">
        <v>55.3</v>
      </c>
    </row>
    <row r="27" spans="1:6" ht="21.75" customHeight="1" x14ac:dyDescent="0.25">
      <c r="A27" s="326" t="s">
        <v>356</v>
      </c>
      <c r="B27" s="71" t="s">
        <v>41</v>
      </c>
      <c r="C27" s="513">
        <v>84</v>
      </c>
      <c r="D27" s="362">
        <v>81.2</v>
      </c>
      <c r="E27" s="362">
        <f t="shared" si="0"/>
        <v>96.666666666666671</v>
      </c>
      <c r="F27" s="513">
        <v>69.900000000000006</v>
      </c>
    </row>
    <row r="28" spans="1:6" ht="21.75" customHeight="1" x14ac:dyDescent="0.25">
      <c r="A28" s="326" t="s">
        <v>357</v>
      </c>
      <c r="B28" s="71" t="s">
        <v>41</v>
      </c>
      <c r="C28" s="513">
        <v>96.5</v>
      </c>
      <c r="D28" s="362">
        <v>102.8</v>
      </c>
      <c r="E28" s="362">
        <f t="shared" si="0"/>
        <v>106.52849740932642</v>
      </c>
      <c r="F28" s="513">
        <v>76</v>
      </c>
    </row>
    <row r="29" spans="1:6" ht="21.75" customHeight="1" x14ac:dyDescent="0.25">
      <c r="A29" s="326" t="s">
        <v>358</v>
      </c>
      <c r="B29" s="71" t="s">
        <v>42</v>
      </c>
      <c r="C29" s="513">
        <v>351.6</v>
      </c>
      <c r="D29" s="362">
        <v>419.2</v>
      </c>
      <c r="E29" s="362">
        <f t="shared" si="0"/>
        <v>119.22639362912399</v>
      </c>
      <c r="F29" s="513">
        <v>454.8</v>
      </c>
    </row>
    <row r="30" spans="1:6" ht="21.75" customHeight="1" x14ac:dyDescent="0.25">
      <c r="A30" s="326" t="s">
        <v>359</v>
      </c>
      <c r="B30" s="71" t="s">
        <v>42</v>
      </c>
      <c r="C30" s="513">
        <v>451.8</v>
      </c>
      <c r="D30" s="362">
        <v>445.3</v>
      </c>
      <c r="E30" s="362">
        <f t="shared" si="0"/>
        <v>98.561310314298368</v>
      </c>
      <c r="F30" s="513">
        <v>442.1</v>
      </c>
    </row>
    <row r="31" spans="1:6" ht="21.75" customHeight="1" x14ac:dyDescent="0.25">
      <c r="A31" s="326" t="s">
        <v>360</v>
      </c>
      <c r="B31" s="71" t="s">
        <v>42</v>
      </c>
      <c r="C31" s="513">
        <v>558.5</v>
      </c>
      <c r="D31" s="362">
        <v>724.6</v>
      </c>
      <c r="E31" s="362">
        <f t="shared" si="0"/>
        <v>129.74037600716204</v>
      </c>
      <c r="F31" s="513">
        <v>544.29999999999995</v>
      </c>
    </row>
    <row r="32" spans="1:6" ht="21.75" customHeight="1" x14ac:dyDescent="0.25">
      <c r="A32" s="326" t="s">
        <v>361</v>
      </c>
      <c r="B32" s="71" t="s">
        <v>42</v>
      </c>
      <c r="C32" s="513">
        <v>119.3</v>
      </c>
      <c r="D32" s="362">
        <v>105.8</v>
      </c>
      <c r="E32" s="362">
        <f t="shared" si="0"/>
        <v>88.683989941324398</v>
      </c>
      <c r="F32" s="513">
        <v>111.9</v>
      </c>
    </row>
    <row r="33" spans="1:12" ht="21.75" customHeight="1" x14ac:dyDescent="0.25">
      <c r="A33" s="326" t="s">
        <v>362</v>
      </c>
      <c r="B33" s="71" t="s">
        <v>41</v>
      </c>
      <c r="C33" s="513">
        <v>156.6</v>
      </c>
      <c r="D33" s="362">
        <v>152.69999999999999</v>
      </c>
      <c r="E33" s="362">
        <f t="shared" si="0"/>
        <v>97.509578544061299</v>
      </c>
      <c r="F33" s="513">
        <v>118.8</v>
      </c>
    </row>
    <row r="34" spans="1:12" ht="21.75" customHeight="1" thickBot="1" x14ac:dyDescent="0.3">
      <c r="A34" s="313" t="s">
        <v>363</v>
      </c>
      <c r="B34" s="71" t="s">
        <v>41</v>
      </c>
      <c r="C34" s="513">
        <v>689.5</v>
      </c>
      <c r="D34" s="121">
        <v>701.2</v>
      </c>
      <c r="E34" s="121">
        <f t="shared" si="0"/>
        <v>101.69688179840463</v>
      </c>
      <c r="F34" s="513">
        <v>674.5</v>
      </c>
    </row>
    <row r="35" spans="1:12" ht="27" customHeight="1" thickBot="1" x14ac:dyDescent="0.25">
      <c r="A35" s="360" t="s">
        <v>39</v>
      </c>
      <c r="B35" s="481"/>
      <c r="C35" s="363"/>
      <c r="D35" s="363"/>
      <c r="E35" s="363"/>
      <c r="F35" s="539"/>
    </row>
    <row r="36" spans="1:12" s="13" customFormat="1" ht="43.5" customHeight="1" x14ac:dyDescent="0.25">
      <c r="A36" s="547" t="s">
        <v>364</v>
      </c>
      <c r="B36" s="548" t="s">
        <v>28</v>
      </c>
      <c r="C36" s="538">
        <v>900</v>
      </c>
      <c r="D36" s="532">
        <v>900</v>
      </c>
      <c r="E36" s="532">
        <f>D36/C36*100</f>
        <v>100</v>
      </c>
      <c r="F36" s="536">
        <v>420</v>
      </c>
      <c r="H36" s="1"/>
      <c r="I36" s="27"/>
      <c r="J36" s="1"/>
      <c r="K36" s="543"/>
      <c r="L36" s="24"/>
    </row>
    <row r="37" spans="1:12" s="13" customFormat="1" ht="21.75" customHeight="1" x14ac:dyDescent="0.25">
      <c r="A37" s="549" t="s">
        <v>365</v>
      </c>
      <c r="B37" s="548" t="s">
        <v>28</v>
      </c>
      <c r="C37" s="538">
        <v>833.3</v>
      </c>
      <c r="D37" s="362">
        <v>844.4</v>
      </c>
      <c r="E37" s="362">
        <f t="shared" ref="E37:E58" si="1">D37/C37*100</f>
        <v>101.33205328213128</v>
      </c>
      <c r="F37" s="538">
        <v>600</v>
      </c>
      <c r="H37" s="1"/>
      <c r="I37" s="27"/>
      <c r="J37" s="1"/>
      <c r="K37" s="543"/>
      <c r="L37" s="24"/>
    </row>
    <row r="38" spans="1:12" s="13" customFormat="1" ht="21.75" customHeight="1" x14ac:dyDescent="0.25">
      <c r="A38" s="549" t="s">
        <v>366</v>
      </c>
      <c r="B38" s="548" t="s">
        <v>28</v>
      </c>
      <c r="C38" s="538">
        <v>577.79999999999995</v>
      </c>
      <c r="D38" s="362">
        <v>588.9</v>
      </c>
      <c r="E38" s="362">
        <f t="shared" si="1"/>
        <v>101.92107995846314</v>
      </c>
      <c r="F38" s="538">
        <v>433.3</v>
      </c>
      <c r="H38" s="1"/>
      <c r="I38" s="27"/>
      <c r="J38" s="1"/>
      <c r="K38" s="543"/>
      <c r="L38" s="24"/>
    </row>
    <row r="39" spans="1:12" s="13" customFormat="1" ht="16.5" x14ac:dyDescent="0.25">
      <c r="A39" s="549" t="s">
        <v>367</v>
      </c>
      <c r="B39" s="548" t="s">
        <v>28</v>
      </c>
      <c r="C39" s="538">
        <v>3000</v>
      </c>
      <c r="D39" s="362">
        <v>3000</v>
      </c>
      <c r="E39" s="362">
        <f t="shared" si="1"/>
        <v>100</v>
      </c>
      <c r="F39" s="538">
        <v>1500</v>
      </c>
      <c r="H39" s="1"/>
      <c r="I39" s="27"/>
      <c r="J39" s="1"/>
      <c r="K39" s="543"/>
      <c r="L39" s="24"/>
    </row>
    <row r="40" spans="1:12" s="13" customFormat="1" ht="16.5" x14ac:dyDescent="0.25">
      <c r="A40" s="549" t="s">
        <v>368</v>
      </c>
      <c r="B40" s="548" t="s">
        <v>28</v>
      </c>
      <c r="C40" s="538">
        <v>3250</v>
      </c>
      <c r="D40" s="362">
        <v>3250</v>
      </c>
      <c r="E40" s="362">
        <f t="shared" si="1"/>
        <v>100</v>
      </c>
      <c r="F40" s="538">
        <v>2500</v>
      </c>
      <c r="H40" s="1"/>
      <c r="I40" s="27"/>
      <c r="J40" s="1"/>
      <c r="K40" s="543"/>
      <c r="L40" s="24"/>
    </row>
    <row r="41" spans="1:12" s="13" customFormat="1" ht="35.25" customHeight="1" x14ac:dyDescent="0.25">
      <c r="A41" s="549" t="s">
        <v>369</v>
      </c>
      <c r="B41" s="548" t="s">
        <v>28</v>
      </c>
      <c r="C41" s="538">
        <v>433.3</v>
      </c>
      <c r="D41" s="362">
        <v>433.3</v>
      </c>
      <c r="E41" s="362">
        <f t="shared" si="1"/>
        <v>100</v>
      </c>
      <c r="F41" s="538">
        <v>400</v>
      </c>
      <c r="H41" s="1"/>
      <c r="I41" s="27"/>
      <c r="J41" s="1"/>
      <c r="K41" s="543"/>
      <c r="L41" s="24"/>
    </row>
    <row r="42" spans="1:12" s="13" customFormat="1" ht="33" customHeight="1" x14ac:dyDescent="0.25">
      <c r="A42" s="549" t="s">
        <v>370</v>
      </c>
      <c r="B42" s="548" t="s">
        <v>28</v>
      </c>
      <c r="C42" s="538">
        <v>491.7</v>
      </c>
      <c r="D42" s="362">
        <v>516.70000000000005</v>
      </c>
      <c r="E42" s="362">
        <f t="shared" si="1"/>
        <v>105.08440105755543</v>
      </c>
      <c r="F42" s="538">
        <v>450</v>
      </c>
      <c r="H42" s="1"/>
      <c r="I42" s="27"/>
      <c r="J42" s="1"/>
      <c r="K42" s="543"/>
      <c r="L42" s="24"/>
    </row>
    <row r="43" spans="1:12" s="13" customFormat="1" ht="24" customHeight="1" x14ac:dyDescent="0.25">
      <c r="A43" s="549" t="s">
        <v>371</v>
      </c>
      <c r="B43" s="548" t="s">
        <v>28</v>
      </c>
      <c r="C43" s="538">
        <v>1300</v>
      </c>
      <c r="D43" s="362">
        <v>1350</v>
      </c>
      <c r="E43" s="362">
        <f t="shared" si="1"/>
        <v>103.84615384615385</v>
      </c>
      <c r="F43" s="538" t="s">
        <v>68</v>
      </c>
      <c r="H43" s="1"/>
      <c r="I43" s="27"/>
      <c r="J43" s="1"/>
      <c r="K43" s="543"/>
      <c r="L43" s="24"/>
    </row>
    <row r="44" spans="1:12" s="13" customFormat="1" ht="36.75" customHeight="1" x14ac:dyDescent="0.25">
      <c r="A44" s="549" t="s">
        <v>372</v>
      </c>
      <c r="B44" s="548" t="s">
        <v>28</v>
      </c>
      <c r="C44" s="538">
        <v>5166.7</v>
      </c>
      <c r="D44" s="362">
        <v>5166.7</v>
      </c>
      <c r="E44" s="362">
        <f t="shared" si="1"/>
        <v>100</v>
      </c>
      <c r="F44" s="538" t="s">
        <v>68</v>
      </c>
      <c r="H44" s="1"/>
      <c r="I44" s="27"/>
      <c r="J44" s="1"/>
      <c r="K44" s="543"/>
      <c r="L44" s="24"/>
    </row>
    <row r="45" spans="1:12" s="13" customFormat="1" ht="33" customHeight="1" x14ac:dyDescent="0.25">
      <c r="A45" s="549" t="s">
        <v>373</v>
      </c>
      <c r="B45" s="548" t="s">
        <v>28</v>
      </c>
      <c r="C45" s="538">
        <v>4000</v>
      </c>
      <c r="D45" s="362">
        <v>4000</v>
      </c>
      <c r="E45" s="362">
        <f t="shared" si="1"/>
        <v>100</v>
      </c>
      <c r="F45" s="538" t="s">
        <v>68</v>
      </c>
      <c r="H45" s="1"/>
      <c r="I45" s="27"/>
      <c r="J45" s="1"/>
      <c r="K45" s="543"/>
      <c r="L45" s="24"/>
    </row>
    <row r="46" spans="1:12" s="13" customFormat="1" ht="18" customHeight="1" x14ac:dyDescent="0.25">
      <c r="A46" s="549" t="s">
        <v>374</v>
      </c>
      <c r="B46" s="548" t="s">
        <v>28</v>
      </c>
      <c r="C46" s="538">
        <v>250</v>
      </c>
      <c r="D46" s="362">
        <v>250</v>
      </c>
      <c r="E46" s="362">
        <f t="shared" si="1"/>
        <v>100</v>
      </c>
      <c r="F46" s="538" t="s">
        <v>68</v>
      </c>
      <c r="H46" s="1"/>
      <c r="I46" s="24"/>
      <c r="J46" s="1"/>
      <c r="K46" s="543"/>
      <c r="L46" s="24"/>
    </row>
    <row r="47" spans="1:12" s="13" customFormat="1" ht="36" customHeight="1" thickBot="1" x14ac:dyDescent="0.3">
      <c r="A47" s="549" t="s">
        <v>334</v>
      </c>
      <c r="B47" s="548" t="s">
        <v>28</v>
      </c>
      <c r="C47" s="538">
        <v>375</v>
      </c>
      <c r="D47" s="121">
        <v>366.7</v>
      </c>
      <c r="E47" s="121">
        <f t="shared" si="1"/>
        <v>97.786666666666662</v>
      </c>
      <c r="F47" s="537">
        <v>450</v>
      </c>
      <c r="H47" s="1"/>
      <c r="I47" s="24"/>
      <c r="J47" s="1"/>
      <c r="K47" s="543"/>
      <c r="L47" s="24"/>
    </row>
    <row r="48" spans="1:12" ht="27" customHeight="1" thickBot="1" x14ac:dyDescent="0.3">
      <c r="A48" s="550" t="s">
        <v>375</v>
      </c>
      <c r="B48" s="311" t="s">
        <v>28</v>
      </c>
      <c r="C48" s="541">
        <v>368</v>
      </c>
      <c r="D48" s="542">
        <v>379</v>
      </c>
      <c r="E48" s="363">
        <f t="shared" si="1"/>
        <v>102.98913043478262</v>
      </c>
      <c r="F48" s="536">
        <v>379</v>
      </c>
      <c r="H48" s="1"/>
      <c r="I48" s="46"/>
      <c r="J48" s="1"/>
      <c r="K48" s="543"/>
    </row>
    <row r="49" spans="1:11" ht="53.25" customHeight="1" thickBot="1" x14ac:dyDescent="0.3">
      <c r="A49" s="551" t="s">
        <v>376</v>
      </c>
      <c r="B49" s="311" t="s">
        <v>28</v>
      </c>
      <c r="C49" s="539">
        <v>5.8</v>
      </c>
      <c r="D49" s="542">
        <v>5.8</v>
      </c>
      <c r="E49" s="363">
        <f t="shared" si="1"/>
        <v>100</v>
      </c>
      <c r="F49" s="539">
        <v>5.8</v>
      </c>
      <c r="H49" s="1"/>
      <c r="I49" s="26"/>
      <c r="J49" s="1"/>
      <c r="K49" s="543"/>
    </row>
    <row r="50" spans="1:11" ht="56.25" customHeight="1" thickBot="1" x14ac:dyDescent="0.3">
      <c r="A50" s="552" t="s">
        <v>377</v>
      </c>
      <c r="B50" s="311" t="s">
        <v>28</v>
      </c>
      <c r="C50" s="539">
        <v>7.6</v>
      </c>
      <c r="D50" s="542">
        <v>7.6</v>
      </c>
      <c r="E50" s="363">
        <f t="shared" si="1"/>
        <v>100</v>
      </c>
      <c r="F50" s="539">
        <v>7.6</v>
      </c>
      <c r="H50" s="1"/>
      <c r="I50" s="27"/>
      <c r="J50" s="1"/>
      <c r="K50" s="543"/>
    </row>
    <row r="51" spans="1:11" ht="24.75" customHeight="1" thickBot="1" x14ac:dyDescent="0.3">
      <c r="A51" s="552" t="s">
        <v>378</v>
      </c>
      <c r="B51" s="311" t="s">
        <v>28</v>
      </c>
      <c r="C51" s="539">
        <v>102.7</v>
      </c>
      <c r="D51" s="542">
        <v>111</v>
      </c>
      <c r="E51" s="363">
        <f t="shared" si="1"/>
        <v>108.08179162609541</v>
      </c>
      <c r="F51" s="539">
        <v>111</v>
      </c>
      <c r="H51" s="1"/>
      <c r="I51" s="27"/>
      <c r="J51" s="1"/>
      <c r="K51" s="543"/>
    </row>
    <row r="52" spans="1:11" ht="36.75" customHeight="1" thickBot="1" x14ac:dyDescent="0.3">
      <c r="A52" s="551" t="s">
        <v>379</v>
      </c>
      <c r="B52" s="311" t="s">
        <v>28</v>
      </c>
      <c r="C52" s="539">
        <v>4025</v>
      </c>
      <c r="D52" s="542">
        <v>4125</v>
      </c>
      <c r="E52" s="363">
        <f t="shared" si="1"/>
        <v>102.48447204968944</v>
      </c>
      <c r="F52" s="539" t="s">
        <v>68</v>
      </c>
      <c r="H52" s="1"/>
      <c r="I52" s="24"/>
      <c r="J52" s="1"/>
      <c r="K52" s="543"/>
    </row>
    <row r="53" spans="1:11" ht="35.25" customHeight="1" thickBot="1" x14ac:dyDescent="0.3">
      <c r="A53" s="552" t="s">
        <v>380</v>
      </c>
      <c r="B53" s="311" t="s">
        <v>28</v>
      </c>
      <c r="C53" s="539">
        <v>2936.7</v>
      </c>
      <c r="D53" s="542">
        <v>2690</v>
      </c>
      <c r="E53" s="363">
        <f t="shared" si="1"/>
        <v>91.599414308577664</v>
      </c>
      <c r="F53" s="540" t="s">
        <v>68</v>
      </c>
      <c r="H53" s="1"/>
      <c r="I53" s="27"/>
      <c r="J53" s="1"/>
      <c r="K53" s="543"/>
    </row>
    <row r="54" spans="1:11" ht="50.25" customHeight="1" thickBot="1" x14ac:dyDescent="0.3">
      <c r="A54" s="552" t="s">
        <v>381</v>
      </c>
      <c r="B54" s="311" t="s">
        <v>28</v>
      </c>
      <c r="C54" s="546" t="s">
        <v>259</v>
      </c>
      <c r="D54" s="545" t="s">
        <v>68</v>
      </c>
      <c r="E54" s="363" t="s">
        <v>68</v>
      </c>
      <c r="F54" s="379">
        <v>91.7</v>
      </c>
      <c r="H54" s="544"/>
      <c r="I54" s="27"/>
      <c r="J54" s="544"/>
      <c r="K54" s="543"/>
    </row>
    <row r="55" spans="1:11" ht="23.25" hidden="1" customHeight="1" thickBot="1" x14ac:dyDescent="0.25">
      <c r="A55" s="553" t="s">
        <v>104</v>
      </c>
      <c r="B55" s="554" t="s">
        <v>70</v>
      </c>
      <c r="C55" s="527">
        <v>5500</v>
      </c>
      <c r="D55" s="528">
        <v>9825</v>
      </c>
      <c r="E55" s="363">
        <f t="shared" si="1"/>
        <v>178.63636363636363</v>
      </c>
      <c r="F55" s="373" t="s">
        <v>68</v>
      </c>
    </row>
    <row r="56" spans="1:11" ht="21.75" hidden="1" customHeight="1" thickBot="1" x14ac:dyDescent="0.25">
      <c r="A56" s="555"/>
      <c r="B56" s="556" t="s">
        <v>71</v>
      </c>
      <c r="C56" s="190">
        <v>28000</v>
      </c>
      <c r="D56" s="528">
        <v>28000</v>
      </c>
      <c r="E56" s="363">
        <f t="shared" si="1"/>
        <v>100</v>
      </c>
      <c r="F56" s="373" t="s">
        <v>68</v>
      </c>
    </row>
    <row r="57" spans="1:11" ht="23.25" hidden="1" customHeight="1" thickBot="1" x14ac:dyDescent="0.25">
      <c r="A57" s="557" t="s">
        <v>105</v>
      </c>
      <c r="B57" s="556" t="s">
        <v>70</v>
      </c>
      <c r="C57" s="190">
        <v>6090</v>
      </c>
      <c r="D57" s="528">
        <v>9440</v>
      </c>
      <c r="E57" s="363">
        <f t="shared" si="1"/>
        <v>155.00821018062399</v>
      </c>
      <c r="F57" s="373" t="s">
        <v>68</v>
      </c>
    </row>
    <row r="58" spans="1:11" ht="21.75" hidden="1" customHeight="1" thickBot="1" x14ac:dyDescent="0.25">
      <c r="A58" s="555"/>
      <c r="B58" s="556" t="s">
        <v>71</v>
      </c>
      <c r="C58" s="190">
        <v>75050</v>
      </c>
      <c r="D58" s="528">
        <v>50000</v>
      </c>
      <c r="E58" s="363">
        <f t="shared" si="1"/>
        <v>66.622251832111928</v>
      </c>
      <c r="F58" s="373" t="s">
        <v>68</v>
      </c>
    </row>
    <row r="59" spans="1:11" ht="33" customHeight="1" thickBot="1" x14ac:dyDescent="0.25">
      <c r="A59" s="535" t="s">
        <v>653</v>
      </c>
      <c r="B59" s="558"/>
      <c r="C59" s="363"/>
      <c r="D59" s="564"/>
      <c r="E59" s="363"/>
      <c r="F59" s="539"/>
    </row>
    <row r="60" spans="1:11" ht="55.5" customHeight="1" x14ac:dyDescent="0.2">
      <c r="A60" s="547" t="s">
        <v>205</v>
      </c>
      <c r="B60" s="560" t="s">
        <v>47</v>
      </c>
      <c r="C60" s="380">
        <v>58.88</v>
      </c>
      <c r="D60" s="380">
        <v>58.85</v>
      </c>
      <c r="E60" s="526">
        <f>D60/C60*100</f>
        <v>99.949048913043484</v>
      </c>
      <c r="F60" s="382">
        <v>75.56</v>
      </c>
    </row>
    <row r="61" spans="1:11" ht="27" customHeight="1" x14ac:dyDescent="0.2">
      <c r="A61" s="561" t="s">
        <v>382</v>
      </c>
      <c r="B61" s="562" t="s">
        <v>48</v>
      </c>
      <c r="C61" s="559">
        <v>1.58</v>
      </c>
      <c r="D61" s="559">
        <v>1.66</v>
      </c>
      <c r="E61" s="362">
        <f>D61/C61*100</f>
        <v>105.06329113924049</v>
      </c>
      <c r="F61" s="382">
        <v>1.66</v>
      </c>
    </row>
    <row r="62" spans="1:11" ht="24" customHeight="1" x14ac:dyDescent="0.2">
      <c r="A62" s="561" t="s">
        <v>383</v>
      </c>
      <c r="B62" s="562" t="s">
        <v>99</v>
      </c>
      <c r="C62" s="559">
        <v>1141.02</v>
      </c>
      <c r="D62" s="559">
        <v>1185.03</v>
      </c>
      <c r="E62" s="362">
        <f>D62/C62*100</f>
        <v>103.85707524846191</v>
      </c>
      <c r="F62" s="382">
        <v>1058</v>
      </c>
    </row>
    <row r="63" spans="1:11" ht="24" customHeight="1" x14ac:dyDescent="0.2">
      <c r="A63" s="561" t="s">
        <v>384</v>
      </c>
      <c r="B63" s="562" t="s">
        <v>100</v>
      </c>
      <c r="C63" s="559">
        <v>77.86</v>
      </c>
      <c r="D63" s="559">
        <v>92.96</v>
      </c>
      <c r="E63" s="362">
        <f>D63/C63*100</f>
        <v>119.39378371435909</v>
      </c>
      <c r="F63" s="382">
        <v>60.49</v>
      </c>
    </row>
    <row r="64" spans="1:11" ht="24" customHeight="1" thickBot="1" x14ac:dyDescent="0.25">
      <c r="A64" s="563" t="s">
        <v>385</v>
      </c>
      <c r="B64" s="562" t="s">
        <v>100</v>
      </c>
      <c r="C64" s="381">
        <f>43.58+27.45</f>
        <v>71.03</v>
      </c>
      <c r="D64" s="381">
        <f>43.58+28.79</f>
        <v>72.37</v>
      </c>
      <c r="E64" s="121">
        <f>D64/C64*100</f>
        <v>101.88652681965367</v>
      </c>
      <c r="F64" s="382">
        <v>112.12</v>
      </c>
    </row>
    <row r="65" spans="1:21" ht="34.5" customHeight="1" thickBot="1" x14ac:dyDescent="0.25">
      <c r="A65" s="535" t="s">
        <v>73</v>
      </c>
      <c r="B65" s="558" t="s">
        <v>28</v>
      </c>
      <c r="C65" s="363" t="s">
        <v>231</v>
      </c>
      <c r="D65" s="363" t="s">
        <v>231</v>
      </c>
      <c r="E65" s="363" t="s">
        <v>263</v>
      </c>
      <c r="F65" s="539">
        <v>24</v>
      </c>
    </row>
    <row r="66" spans="1:21" ht="16.5" x14ac:dyDescent="0.25">
      <c r="A66" s="566" t="s">
        <v>654</v>
      </c>
      <c r="B66" s="532"/>
      <c r="C66" s="49"/>
      <c r="D66" s="49"/>
      <c r="E66" s="49" t="s">
        <v>110</v>
      </c>
      <c r="F66" s="660"/>
    </row>
    <row r="67" spans="1:21" ht="33" customHeight="1" x14ac:dyDescent="0.25">
      <c r="A67" s="567" t="s">
        <v>386</v>
      </c>
      <c r="B67" s="318" t="s">
        <v>28</v>
      </c>
      <c r="C67" s="362">
        <v>32374.91</v>
      </c>
      <c r="D67" s="362">
        <v>39587.129999999997</v>
      </c>
      <c r="E67" s="362">
        <f>D67/C67*100</f>
        <v>122.27718934199352</v>
      </c>
      <c r="F67" s="661">
        <v>32860.17</v>
      </c>
    </row>
    <row r="68" spans="1:21" ht="33" customHeight="1" x14ac:dyDescent="0.2">
      <c r="A68" s="549" t="s">
        <v>387</v>
      </c>
      <c r="B68" s="318" t="s">
        <v>28</v>
      </c>
      <c r="C68" s="362">
        <v>2671.22</v>
      </c>
      <c r="D68" s="362">
        <v>3215.05</v>
      </c>
      <c r="E68" s="362">
        <f>D68/C68*100</f>
        <v>120.35886224272056</v>
      </c>
      <c r="F68" s="661">
        <v>1234.76</v>
      </c>
    </row>
    <row r="69" spans="1:21" ht="49.5" customHeight="1" x14ac:dyDescent="0.25">
      <c r="A69" s="568" t="s">
        <v>388</v>
      </c>
      <c r="B69" s="318" t="s">
        <v>27</v>
      </c>
      <c r="C69" s="362">
        <f>C68/C67*100</f>
        <v>8.2508955237250081</v>
      </c>
      <c r="D69" s="362">
        <f>D68/D67*100</f>
        <v>8.1214526034092405</v>
      </c>
      <c r="E69" s="362">
        <f>D69/C69*100</f>
        <v>98.431165199661521</v>
      </c>
      <c r="F69" s="538">
        <f>F68/F67*100</f>
        <v>3.7576190263166622</v>
      </c>
    </row>
    <row r="70" spans="1:21" ht="34.5" customHeight="1" thickBot="1" x14ac:dyDescent="0.3">
      <c r="A70" s="569" t="s">
        <v>389</v>
      </c>
      <c r="B70" s="570" t="s">
        <v>28</v>
      </c>
      <c r="C70" s="531">
        <v>3245</v>
      </c>
      <c r="D70" s="531">
        <v>3381</v>
      </c>
      <c r="E70" s="121">
        <f>D70/C70*100</f>
        <v>104.19106317411402</v>
      </c>
      <c r="F70" s="662" t="s">
        <v>258</v>
      </c>
      <c r="H70" s="565"/>
      <c r="I70" s="565"/>
    </row>
    <row r="71" spans="1:21" ht="17.25" customHeight="1" x14ac:dyDescent="0.2">
      <c r="A71" s="892" t="s">
        <v>202</v>
      </c>
      <c r="B71" s="892"/>
      <c r="C71" s="892"/>
      <c r="D71" s="892"/>
      <c r="E71" s="892"/>
      <c r="F71" s="892"/>
      <c r="G71" s="3"/>
      <c r="M71" s="3"/>
      <c r="N71" s="3"/>
      <c r="O71" s="3"/>
      <c r="P71" s="3"/>
      <c r="Q71" s="3"/>
      <c r="R71" s="3"/>
      <c r="S71" s="3"/>
      <c r="T71" s="3"/>
    </row>
    <row r="72" spans="1:21" x14ac:dyDescent="0.2">
      <c r="A72" s="892" t="s">
        <v>435</v>
      </c>
      <c r="B72" s="892"/>
      <c r="C72" s="892"/>
      <c r="D72" s="892"/>
      <c r="E72" s="892"/>
      <c r="F72" s="892"/>
      <c r="G72" s="3"/>
      <c r="H72" s="571"/>
      <c r="I72" s="571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"/>
    </row>
    <row r="73" spans="1:21" x14ac:dyDescent="0.2">
      <c r="A73" s="840"/>
      <c r="B73" s="840"/>
      <c r="C73" s="840"/>
      <c r="D73" s="840"/>
      <c r="E73" s="840"/>
      <c r="F73" s="840"/>
      <c r="G73" s="3"/>
      <c r="H73" s="365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"/>
    </row>
    <row r="74" spans="1:21" ht="15.75" customHeight="1" x14ac:dyDescent="0.2">
      <c r="A74" s="345"/>
      <c r="B74" s="195"/>
      <c r="C74" s="195"/>
      <c r="D74" s="196"/>
      <c r="E74" s="195"/>
      <c r="F74" s="195"/>
      <c r="G74" s="3"/>
      <c r="H74" s="59"/>
      <c r="I74" s="61"/>
      <c r="J74" s="61"/>
      <c r="K74" s="61"/>
      <c r="L74" s="60"/>
      <c r="M74" s="60"/>
      <c r="N74" s="60"/>
      <c r="O74" s="60"/>
      <c r="P74" s="60"/>
      <c r="Q74" s="60"/>
      <c r="R74" s="60"/>
      <c r="S74" s="60"/>
      <c r="T74" s="60"/>
      <c r="U74" s="3"/>
    </row>
    <row r="75" spans="1:21" x14ac:dyDescent="0.25">
      <c r="A75" s="3"/>
      <c r="B75" s="3"/>
      <c r="C75" s="3"/>
      <c r="D75" s="23"/>
      <c r="E75" s="11"/>
      <c r="F75" s="11"/>
      <c r="G75" s="3"/>
      <c r="H75" s="59"/>
      <c r="I75" s="61"/>
      <c r="J75" s="61"/>
      <c r="K75" s="61"/>
      <c r="L75" s="60"/>
      <c r="M75" s="60"/>
      <c r="N75" s="60"/>
      <c r="O75" s="60"/>
      <c r="P75" s="60"/>
      <c r="Q75" s="60"/>
      <c r="R75" s="60"/>
      <c r="S75" s="60"/>
      <c r="T75" s="60"/>
      <c r="U75" s="3"/>
    </row>
    <row r="76" spans="1:21" ht="24.75" customHeight="1" x14ac:dyDescent="0.2">
      <c r="A76" s="1032" t="s">
        <v>657</v>
      </c>
      <c r="B76" s="1032"/>
      <c r="C76" s="1032"/>
      <c r="D76" s="1032"/>
      <c r="E76" s="1032"/>
      <c r="F76" s="1032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6.5" thickBot="1" x14ac:dyDescent="0.25">
      <c r="A77" s="105"/>
      <c r="B77" s="105"/>
      <c r="C77" s="105"/>
      <c r="D77" s="194"/>
      <c r="E77" s="105"/>
      <c r="F77" s="585" t="s">
        <v>79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3"/>
      <c r="T77" s="65"/>
      <c r="U77" s="65"/>
    </row>
    <row r="78" spans="1:21" ht="36.75" customHeight="1" thickBot="1" x14ac:dyDescent="0.25">
      <c r="A78" s="584" t="s">
        <v>15</v>
      </c>
      <c r="B78" s="586" t="s">
        <v>62</v>
      </c>
      <c r="C78" s="578" t="s">
        <v>45</v>
      </c>
      <c r="D78" s="586" t="s">
        <v>304</v>
      </c>
      <c r="E78" s="584" t="s">
        <v>656</v>
      </c>
      <c r="F78" s="583" t="s">
        <v>54</v>
      </c>
      <c r="L78" s="530"/>
      <c r="M78" s="530"/>
      <c r="N78" s="3"/>
      <c r="O78" s="110"/>
      <c r="P78" s="110"/>
      <c r="Q78" s="3"/>
      <c r="R78" s="110"/>
      <c r="S78" s="110"/>
      <c r="T78" s="65"/>
      <c r="U78" s="65"/>
    </row>
    <row r="79" spans="1:21" ht="20.25" thickBot="1" x14ac:dyDescent="0.25">
      <c r="A79" s="534" t="s">
        <v>76</v>
      </c>
      <c r="B79" s="534" t="s">
        <v>16</v>
      </c>
      <c r="C79" s="572" t="s">
        <v>305</v>
      </c>
      <c r="D79" s="663">
        <v>24</v>
      </c>
      <c r="E79" s="573">
        <v>22</v>
      </c>
      <c r="F79" s="574">
        <v>21.33</v>
      </c>
      <c r="L79" s="111"/>
      <c r="M79" s="111"/>
      <c r="N79" s="3"/>
      <c r="O79" s="111"/>
      <c r="P79" s="111"/>
      <c r="Q79" s="3"/>
      <c r="R79" s="111"/>
      <c r="S79" s="111"/>
      <c r="T79" s="65"/>
      <c r="U79" s="65"/>
    </row>
    <row r="80" spans="1:21" ht="17.25" thickBot="1" x14ac:dyDescent="0.25">
      <c r="A80" s="534" t="s">
        <v>17</v>
      </c>
      <c r="B80" s="534" t="s">
        <v>100</v>
      </c>
      <c r="C80" s="575">
        <v>72.23</v>
      </c>
      <c r="D80" s="575">
        <v>112.12</v>
      </c>
      <c r="E80" s="533">
        <v>32.590000000000003</v>
      </c>
      <c r="F80" s="581">
        <v>48.49</v>
      </c>
      <c r="L80" s="112"/>
      <c r="M80" s="112"/>
      <c r="N80" s="3"/>
      <c r="O80" s="112"/>
      <c r="P80" s="112"/>
      <c r="Q80" s="3"/>
      <c r="R80" s="112"/>
      <c r="S80" s="112"/>
      <c r="T80" s="65"/>
      <c r="U80" s="65"/>
    </row>
    <row r="81" spans="1:21" ht="17.25" thickBot="1" x14ac:dyDescent="0.25">
      <c r="A81" s="534" t="s">
        <v>18</v>
      </c>
      <c r="B81" s="534" t="s">
        <v>99</v>
      </c>
      <c r="C81" s="576">
        <v>1185.8800000000001</v>
      </c>
      <c r="D81" s="576">
        <v>1058</v>
      </c>
      <c r="E81" s="579">
        <v>1550.06</v>
      </c>
      <c r="F81" s="581">
        <v>1448.32</v>
      </c>
      <c r="L81" s="113"/>
      <c r="M81" s="113"/>
      <c r="N81" s="3"/>
      <c r="O81" s="113"/>
      <c r="P81" s="113"/>
      <c r="Q81" s="3"/>
      <c r="R81" s="113"/>
      <c r="S81" s="113"/>
      <c r="T81" s="65"/>
      <c r="U81" s="65"/>
    </row>
    <row r="82" spans="1:21" ht="17.25" thickBot="1" x14ac:dyDescent="0.25">
      <c r="A82" s="534" t="s">
        <v>19</v>
      </c>
      <c r="B82" s="534" t="s">
        <v>100</v>
      </c>
      <c r="C82" s="575">
        <v>92.89</v>
      </c>
      <c r="D82" s="575">
        <v>60.49</v>
      </c>
      <c r="E82" s="533">
        <v>110.77</v>
      </c>
      <c r="F82" s="581">
        <v>114.6</v>
      </c>
      <c r="L82" s="112"/>
      <c r="M82" s="112"/>
      <c r="N82" s="3"/>
      <c r="O82" s="112"/>
      <c r="P82" s="112"/>
      <c r="Q82" s="3"/>
      <c r="R82" s="112"/>
      <c r="S82" s="112"/>
      <c r="T82" s="65"/>
      <c r="U82" s="65"/>
    </row>
    <row r="83" spans="1:21" ht="31.5" customHeight="1" thickBot="1" x14ac:dyDescent="0.25">
      <c r="A83" s="534" t="s">
        <v>75</v>
      </c>
      <c r="B83" s="534" t="s">
        <v>475</v>
      </c>
      <c r="C83" s="577">
        <v>166</v>
      </c>
      <c r="D83" s="577">
        <v>166</v>
      </c>
      <c r="E83" s="580">
        <v>166</v>
      </c>
      <c r="F83" s="582">
        <v>166</v>
      </c>
      <c r="L83" s="114"/>
      <c r="M83" s="114"/>
      <c r="N83" s="3"/>
      <c r="O83" s="114"/>
      <c r="P83" s="114"/>
      <c r="Q83" s="3"/>
      <c r="R83" s="114"/>
      <c r="S83" s="114"/>
      <c r="T83" s="65"/>
      <c r="U83" s="65"/>
    </row>
    <row r="84" spans="1:21" x14ac:dyDescent="0.2">
      <c r="A84" s="1029" t="s">
        <v>197</v>
      </c>
      <c r="B84" s="1029"/>
      <c r="C84" s="1029"/>
      <c r="D84" s="1029"/>
      <c r="E84" s="1029"/>
      <c r="F84" s="1029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65"/>
      <c r="U84" s="65"/>
    </row>
    <row r="85" spans="1:21" ht="15.75" customHeight="1" x14ac:dyDescent="0.2">
      <c r="A85" s="1023" t="s">
        <v>163</v>
      </c>
      <c r="B85" s="1023"/>
      <c r="C85" s="1023"/>
      <c r="D85" s="1023"/>
      <c r="E85" s="1023"/>
      <c r="F85" s="1023"/>
      <c r="G85" s="512"/>
      <c r="H85" s="512"/>
      <c r="I85" s="512"/>
      <c r="J85" s="512"/>
      <c r="K85" s="512"/>
      <c r="L85" s="512"/>
      <c r="M85" s="512"/>
      <c r="N85" s="512"/>
      <c r="O85" s="512"/>
      <c r="P85" s="105"/>
      <c r="Q85" s="105"/>
      <c r="R85" s="105"/>
      <c r="S85" s="105"/>
      <c r="T85" s="65"/>
      <c r="U85" s="65"/>
    </row>
    <row r="86" spans="1:21" ht="16.5" customHeight="1" x14ac:dyDescent="0.2">
      <c r="A86" s="105" t="s">
        <v>655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5"/>
      <c r="U86" s="65"/>
    </row>
    <row r="87" spans="1:21" ht="16.5" customHeight="1" x14ac:dyDescent="0.2">
      <c r="A87" s="189"/>
      <c r="B87" s="105"/>
      <c r="C87" s="587"/>
      <c r="D87" s="587"/>
      <c r="E87" s="587"/>
      <c r="F87" s="587"/>
      <c r="G87" s="105"/>
      <c r="H87" s="105"/>
      <c r="I87" s="105"/>
      <c r="J87" s="105"/>
      <c r="K87" s="105"/>
      <c r="L87" s="588"/>
      <c r="M87" s="588"/>
      <c r="N87" s="588"/>
      <c r="O87" s="588"/>
      <c r="P87" s="588"/>
      <c r="Q87" s="105"/>
      <c r="R87" s="105"/>
      <c r="S87" s="105"/>
      <c r="T87" s="65"/>
      <c r="U87" s="65"/>
    </row>
    <row r="88" spans="1:21" ht="19.5" customHeight="1" x14ac:dyDescent="0.2">
      <c r="A88" s="1022" t="s">
        <v>306</v>
      </c>
      <c r="B88" s="1022"/>
      <c r="C88" s="1022"/>
      <c r="D88" s="1022"/>
      <c r="E88" s="1022"/>
      <c r="F88" s="1022"/>
      <c r="G88" s="118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65"/>
      <c r="U88" s="65"/>
    </row>
    <row r="89" spans="1:21" ht="9.75" customHeight="1" thickBot="1" x14ac:dyDescent="0.25">
      <c r="D89" s="68"/>
      <c r="E89" s="63"/>
      <c r="F89" s="63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65"/>
      <c r="U89" s="65"/>
    </row>
    <row r="90" spans="1:21" ht="17.25" customHeight="1" thickBot="1" x14ac:dyDescent="0.25">
      <c r="A90" s="1025" t="s">
        <v>59</v>
      </c>
      <c r="B90" s="1026"/>
      <c r="C90" s="590" t="s">
        <v>462</v>
      </c>
      <c r="D90" s="584" t="s">
        <v>463</v>
      </c>
      <c r="E90" s="584" t="s">
        <v>448</v>
      </c>
      <c r="F90" s="583" t="s">
        <v>442</v>
      </c>
      <c r="G90" s="115"/>
      <c r="I90" s="115"/>
      <c r="J90" s="115"/>
      <c r="K90" s="115"/>
      <c r="M90" s="115"/>
      <c r="N90" s="115"/>
      <c r="O90" s="115"/>
      <c r="P90" s="3"/>
      <c r="Q90" s="115"/>
      <c r="R90" s="115"/>
      <c r="S90" s="115"/>
      <c r="T90" s="65"/>
      <c r="U90" s="65"/>
    </row>
    <row r="91" spans="1:21" ht="16.5" x14ac:dyDescent="0.25">
      <c r="A91" s="1027" t="s">
        <v>21</v>
      </c>
      <c r="B91" s="1028"/>
      <c r="C91" s="591" t="s">
        <v>405</v>
      </c>
      <c r="D91" s="594" t="s">
        <v>411</v>
      </c>
      <c r="E91" s="595">
        <v>43</v>
      </c>
      <c r="F91" s="589" t="s">
        <v>264</v>
      </c>
      <c r="G91" s="116"/>
      <c r="I91" s="116"/>
      <c r="J91" s="116"/>
      <c r="K91" s="116"/>
      <c r="M91" s="116"/>
      <c r="N91" s="116"/>
      <c r="O91" s="116"/>
      <c r="P91" s="3"/>
      <c r="Q91" s="116"/>
      <c r="R91" s="116"/>
      <c r="S91" s="116"/>
      <c r="T91" s="65"/>
      <c r="U91" s="65"/>
    </row>
    <row r="92" spans="1:21" ht="16.5" x14ac:dyDescent="0.25">
      <c r="A92" s="1018" t="s">
        <v>77</v>
      </c>
      <c r="B92" s="1019"/>
      <c r="C92" s="592" t="s">
        <v>406</v>
      </c>
      <c r="D92" s="207" t="s">
        <v>412</v>
      </c>
      <c r="E92" s="596" t="s">
        <v>415</v>
      </c>
      <c r="F92" s="206" t="s">
        <v>464</v>
      </c>
      <c r="G92" s="116"/>
      <c r="I92" s="116"/>
      <c r="J92" s="116"/>
      <c r="K92" s="116"/>
      <c r="M92" s="116"/>
      <c r="N92" s="116"/>
      <c r="O92" s="116"/>
      <c r="P92" s="3"/>
      <c r="Q92" s="116"/>
      <c r="R92" s="116"/>
      <c r="S92" s="116"/>
      <c r="T92" s="65"/>
      <c r="U92" s="65"/>
    </row>
    <row r="93" spans="1:21" ht="16.5" x14ac:dyDescent="0.25">
      <c r="A93" s="1018" t="s">
        <v>78</v>
      </c>
      <c r="B93" s="1019"/>
      <c r="C93" s="592" t="s">
        <v>407</v>
      </c>
      <c r="D93" s="207" t="s">
        <v>413</v>
      </c>
      <c r="E93" s="596" t="s">
        <v>416</v>
      </c>
      <c r="F93" s="206" t="s">
        <v>430</v>
      </c>
      <c r="G93" s="116"/>
      <c r="I93" s="116"/>
      <c r="J93" s="116"/>
      <c r="K93" s="116"/>
      <c r="M93" s="116"/>
      <c r="N93" s="116"/>
      <c r="O93" s="116"/>
      <c r="P93" s="3"/>
      <c r="Q93" s="116"/>
      <c r="R93" s="116"/>
      <c r="S93" s="116"/>
      <c r="T93" s="65"/>
      <c r="U93" s="65"/>
    </row>
    <row r="94" spans="1:21" ht="17.25" thickBot="1" x14ac:dyDescent="0.3">
      <c r="A94" s="1020" t="s">
        <v>22</v>
      </c>
      <c r="B94" s="1021"/>
      <c r="C94" s="593" t="s">
        <v>431</v>
      </c>
      <c r="D94" s="208" t="s">
        <v>414</v>
      </c>
      <c r="E94" s="597" t="s">
        <v>432</v>
      </c>
      <c r="F94" s="147" t="s">
        <v>465</v>
      </c>
      <c r="G94" s="116"/>
      <c r="I94" s="116"/>
      <c r="J94" s="116"/>
      <c r="K94" s="116"/>
      <c r="M94" s="116"/>
      <c r="N94" s="116"/>
      <c r="O94" s="116"/>
      <c r="P94" s="3"/>
      <c r="Q94" s="116"/>
      <c r="R94" s="116"/>
      <c r="S94" s="116"/>
      <c r="T94" s="65"/>
      <c r="U94" s="65"/>
    </row>
    <row r="95" spans="1:21" x14ac:dyDescent="0.25">
      <c r="A95" s="38"/>
      <c r="B95" s="38"/>
      <c r="C95" s="38"/>
      <c r="D95" s="193"/>
      <c r="E95" s="117"/>
      <c r="F95" s="117"/>
      <c r="G95" s="3"/>
      <c r="M95" s="3"/>
      <c r="N95" s="3"/>
      <c r="O95" s="3"/>
      <c r="P95" s="3"/>
      <c r="Q95" s="3"/>
      <c r="R95" s="3"/>
      <c r="S95" s="3"/>
      <c r="T95" s="3"/>
    </row>
  </sheetData>
  <mergeCells count="15">
    <mergeCell ref="A93:B93"/>
    <mergeCell ref="A94:B94"/>
    <mergeCell ref="A88:F88"/>
    <mergeCell ref="A85:F85"/>
    <mergeCell ref="A1:F1"/>
    <mergeCell ref="C3:E3"/>
    <mergeCell ref="A90:B90"/>
    <mergeCell ref="A91:B91"/>
    <mergeCell ref="A92:B92"/>
    <mergeCell ref="A84:F84"/>
    <mergeCell ref="B3:B4"/>
    <mergeCell ref="A3:A4"/>
    <mergeCell ref="A76:F76"/>
    <mergeCell ref="A71:F71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A41" sqref="AA41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1" bestFit="1" customWidth="1"/>
    <col min="7" max="7" width="14.7109375" style="11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1035" t="s">
        <v>307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</row>
    <row r="2" spans="1:15" ht="6" customHeight="1" thickBot="1" x14ac:dyDescent="0.3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1"/>
    </row>
    <row r="3" spans="1:15" ht="45.75" customHeight="1" thickBot="1" x14ac:dyDescent="0.25">
      <c r="A3" s="51"/>
      <c r="B3" s="1036" t="s">
        <v>308</v>
      </c>
      <c r="C3" s="1033" t="s">
        <v>309</v>
      </c>
      <c r="D3" s="1034"/>
      <c r="E3" s="1033" t="s">
        <v>327</v>
      </c>
      <c r="F3" s="1034"/>
      <c r="G3" s="1033" t="s">
        <v>310</v>
      </c>
      <c r="H3" s="1034"/>
      <c r="I3" s="1033" t="s">
        <v>311</v>
      </c>
      <c r="J3" s="1034"/>
      <c r="K3" s="1033" t="s">
        <v>312</v>
      </c>
      <c r="L3" s="1034"/>
      <c r="M3" s="1033" t="s">
        <v>313</v>
      </c>
      <c r="N3" s="1034"/>
    </row>
    <row r="4" spans="1:15" ht="24.75" customHeight="1" thickBot="1" x14ac:dyDescent="0.25">
      <c r="A4" s="51"/>
      <c r="B4" s="1037"/>
      <c r="C4" s="130">
        <v>2017</v>
      </c>
      <c r="D4" s="130">
        <v>2018</v>
      </c>
      <c r="E4" s="130">
        <v>2017</v>
      </c>
      <c r="F4" s="130">
        <v>2018</v>
      </c>
      <c r="G4" s="130">
        <v>2017</v>
      </c>
      <c r="H4" s="130">
        <v>2018</v>
      </c>
      <c r="I4" s="130">
        <v>2017</v>
      </c>
      <c r="J4" s="130">
        <v>2018</v>
      </c>
      <c r="K4" s="130">
        <v>2017</v>
      </c>
      <c r="L4" s="130">
        <v>2018</v>
      </c>
      <c r="M4" s="130">
        <v>2017</v>
      </c>
      <c r="N4" s="130">
        <v>2018</v>
      </c>
    </row>
    <row r="5" spans="1:15" s="28" customFormat="1" ht="45" customHeight="1" x14ac:dyDescent="0.2">
      <c r="A5" s="53"/>
      <c r="B5" s="186" t="s">
        <v>314</v>
      </c>
      <c r="C5" s="131">
        <v>5736.99</v>
      </c>
      <c r="D5" s="131">
        <v>7079.88</v>
      </c>
      <c r="E5" s="131">
        <v>9980.7199999999993</v>
      </c>
      <c r="F5" s="132">
        <v>12876.03</v>
      </c>
      <c r="G5" s="131">
        <v>971.76</v>
      </c>
      <c r="H5" s="131">
        <v>991.6</v>
      </c>
      <c r="I5" s="131">
        <v>748</v>
      </c>
      <c r="J5" s="132">
        <v>1094.45</v>
      </c>
      <c r="K5" s="131">
        <v>1192.6199999999999</v>
      </c>
      <c r="L5" s="131">
        <v>1331.67</v>
      </c>
      <c r="M5" s="133">
        <v>16.809999999999999</v>
      </c>
      <c r="N5" s="133">
        <v>17.170000000000002</v>
      </c>
    </row>
    <row r="6" spans="1:15" s="28" customFormat="1" ht="39" customHeight="1" x14ac:dyDescent="0.2">
      <c r="A6" s="53"/>
      <c r="B6" s="137" t="s">
        <v>315</v>
      </c>
      <c r="C6" s="134">
        <v>5941.1</v>
      </c>
      <c r="D6" s="134">
        <v>7001.33</v>
      </c>
      <c r="E6" s="134">
        <v>10615.53</v>
      </c>
      <c r="F6" s="135">
        <v>13572.75</v>
      </c>
      <c r="G6" s="134">
        <v>1007.35</v>
      </c>
      <c r="H6" s="134">
        <v>988.25</v>
      </c>
      <c r="I6" s="134">
        <v>774.9</v>
      </c>
      <c r="J6" s="135">
        <v>1022.45</v>
      </c>
      <c r="K6" s="134">
        <v>1234.33</v>
      </c>
      <c r="L6" s="134">
        <v>1331.53</v>
      </c>
      <c r="M6" s="136">
        <v>17.86</v>
      </c>
      <c r="N6" s="136">
        <v>16.66</v>
      </c>
    </row>
    <row r="7" spans="1:15" s="28" customFormat="1" ht="39.75" customHeight="1" x14ac:dyDescent="0.2">
      <c r="A7" s="53"/>
      <c r="B7" s="137" t="s">
        <v>316</v>
      </c>
      <c r="C7" s="134">
        <v>5821.09</v>
      </c>
      <c r="D7" s="134">
        <v>6795.25</v>
      </c>
      <c r="E7" s="134">
        <v>10225.65</v>
      </c>
      <c r="F7" s="135">
        <v>13399.76</v>
      </c>
      <c r="G7" s="134">
        <v>962.26</v>
      </c>
      <c r="H7" s="134">
        <v>954.57</v>
      </c>
      <c r="I7" s="134">
        <v>776.3</v>
      </c>
      <c r="J7" s="135">
        <v>987.33</v>
      </c>
      <c r="K7" s="134">
        <v>1231.07</v>
      </c>
      <c r="L7" s="134">
        <v>1324.66</v>
      </c>
      <c r="M7" s="136">
        <v>16.88</v>
      </c>
      <c r="N7" s="136">
        <v>16.47</v>
      </c>
    </row>
    <row r="8" spans="1:15" s="28" customFormat="1" ht="43.5" customHeight="1" x14ac:dyDescent="0.2">
      <c r="A8" s="53"/>
      <c r="B8" s="137" t="s">
        <v>317</v>
      </c>
      <c r="C8" s="134">
        <v>5697.37</v>
      </c>
      <c r="D8" s="134">
        <v>6838.07</v>
      </c>
      <c r="E8" s="134">
        <v>9664.86</v>
      </c>
      <c r="F8" s="135">
        <v>13930.75</v>
      </c>
      <c r="G8" s="134">
        <v>959.89</v>
      </c>
      <c r="H8" s="134">
        <v>924.16</v>
      </c>
      <c r="I8" s="134">
        <v>799.67</v>
      </c>
      <c r="J8" s="135">
        <v>970.55</v>
      </c>
      <c r="K8" s="134">
        <v>1265.6300000000001</v>
      </c>
      <c r="L8" s="134">
        <v>1335.34</v>
      </c>
      <c r="M8" s="136">
        <v>18</v>
      </c>
      <c r="N8" s="136">
        <v>16.600000000000001</v>
      </c>
    </row>
    <row r="9" spans="1:15" s="28" customFormat="1" ht="41.25" customHeight="1" x14ac:dyDescent="0.2">
      <c r="B9" s="137" t="s">
        <v>318</v>
      </c>
      <c r="C9" s="134">
        <v>5591.11</v>
      </c>
      <c r="D9" s="134">
        <v>6821.3</v>
      </c>
      <c r="E9" s="134">
        <v>9150.9599999999991</v>
      </c>
      <c r="F9" s="135">
        <v>14351.67</v>
      </c>
      <c r="G9" s="134">
        <v>929.71</v>
      </c>
      <c r="H9" s="134">
        <v>904.29</v>
      </c>
      <c r="I9" s="134">
        <v>792.43</v>
      </c>
      <c r="J9" s="135">
        <v>980.3</v>
      </c>
      <c r="K9" s="134">
        <v>1245</v>
      </c>
      <c r="L9" s="134">
        <v>1303.03</v>
      </c>
      <c r="M9" s="136">
        <v>16.760000000000002</v>
      </c>
      <c r="N9" s="136">
        <v>16.47</v>
      </c>
    </row>
    <row r="10" spans="1:15" s="28" customFormat="1" ht="41.25" customHeight="1" x14ac:dyDescent="0.2">
      <c r="B10" s="137" t="s">
        <v>319</v>
      </c>
      <c r="C10" s="134">
        <v>5699.08</v>
      </c>
      <c r="D10" s="134">
        <v>6954.17</v>
      </c>
      <c r="E10" s="134">
        <v>8927.6200000000008</v>
      </c>
      <c r="F10" s="135">
        <v>15107.03</v>
      </c>
      <c r="G10" s="134">
        <v>930.73</v>
      </c>
      <c r="H10" s="134">
        <v>884.9</v>
      </c>
      <c r="I10" s="134">
        <v>864.64</v>
      </c>
      <c r="J10" s="135">
        <v>985.05</v>
      </c>
      <c r="K10" s="134">
        <v>1260.22</v>
      </c>
      <c r="L10" s="134">
        <v>1281.57</v>
      </c>
      <c r="M10" s="136">
        <v>16.95</v>
      </c>
      <c r="N10" s="136">
        <v>16.52</v>
      </c>
    </row>
    <row r="11" spans="1:15" s="28" customFormat="1" ht="47.25" customHeight="1" x14ac:dyDescent="0.2">
      <c r="B11" s="187" t="s">
        <v>320</v>
      </c>
      <c r="C11" s="138">
        <v>5978.11</v>
      </c>
      <c r="D11" s="134"/>
      <c r="E11" s="138">
        <v>9478.69</v>
      </c>
      <c r="F11" s="135"/>
      <c r="G11" s="138">
        <v>916.95</v>
      </c>
      <c r="H11" s="134"/>
      <c r="I11" s="138">
        <v>860.8</v>
      </c>
      <c r="J11" s="135"/>
      <c r="K11" s="138">
        <v>1236.22</v>
      </c>
      <c r="L11" s="134"/>
      <c r="M11" s="139">
        <v>16.14</v>
      </c>
      <c r="N11" s="136"/>
    </row>
    <row r="12" spans="1:15" s="28" customFormat="1" ht="43.5" customHeight="1" x14ac:dyDescent="0.2">
      <c r="B12" s="187" t="s">
        <v>321</v>
      </c>
      <c r="C12" s="138">
        <v>6477.68</v>
      </c>
      <c r="D12" s="134"/>
      <c r="E12" s="138">
        <v>10848.52</v>
      </c>
      <c r="F12" s="135"/>
      <c r="G12" s="138">
        <v>972.67</v>
      </c>
      <c r="H12" s="134"/>
      <c r="I12" s="138">
        <v>913.1</v>
      </c>
      <c r="J12" s="135"/>
      <c r="K12" s="138">
        <v>1282.3</v>
      </c>
      <c r="L12" s="134"/>
      <c r="M12" s="139">
        <v>16.91</v>
      </c>
      <c r="N12" s="136"/>
    </row>
    <row r="13" spans="1:15" s="28" customFormat="1" ht="42.75" customHeight="1" x14ac:dyDescent="0.2">
      <c r="B13" s="187" t="s">
        <v>322</v>
      </c>
      <c r="C13" s="138">
        <v>6582.68</v>
      </c>
      <c r="D13" s="138"/>
      <c r="E13" s="138">
        <v>11230.36</v>
      </c>
      <c r="F13" s="140"/>
      <c r="G13" s="138">
        <v>968.1</v>
      </c>
      <c r="H13" s="138"/>
      <c r="I13" s="138">
        <v>935.85</v>
      </c>
      <c r="J13" s="140"/>
      <c r="K13" s="138">
        <v>1314.98</v>
      </c>
      <c r="L13" s="138"/>
      <c r="M13" s="139">
        <v>17.45</v>
      </c>
      <c r="N13" s="139"/>
    </row>
    <row r="14" spans="1:15" s="28" customFormat="1" ht="51.75" customHeight="1" x14ac:dyDescent="0.2">
      <c r="B14" s="137" t="s">
        <v>323</v>
      </c>
      <c r="C14" s="134">
        <v>6796.85</v>
      </c>
      <c r="D14" s="134"/>
      <c r="E14" s="134">
        <v>11319.66</v>
      </c>
      <c r="F14" s="134"/>
      <c r="G14" s="134">
        <v>921.43</v>
      </c>
      <c r="H14" s="134"/>
      <c r="I14" s="134">
        <v>960.52</v>
      </c>
      <c r="J14" s="134"/>
      <c r="K14" s="134">
        <v>1279.51</v>
      </c>
      <c r="L14" s="134"/>
      <c r="M14" s="136">
        <v>17.07</v>
      </c>
      <c r="N14" s="134"/>
    </row>
    <row r="15" spans="1:15" s="28" customFormat="1" ht="45" customHeight="1" x14ac:dyDescent="0.2">
      <c r="B15" s="137" t="s">
        <v>324</v>
      </c>
      <c r="C15" s="134">
        <v>6825.09</v>
      </c>
      <c r="D15" s="141"/>
      <c r="E15" s="134">
        <v>11989.89</v>
      </c>
      <c r="F15" s="142"/>
      <c r="G15" s="134">
        <v>934</v>
      </c>
      <c r="H15" s="141"/>
      <c r="I15" s="134">
        <v>999.8</v>
      </c>
      <c r="J15" s="142"/>
      <c r="K15" s="134">
        <v>1282.28</v>
      </c>
      <c r="L15" s="141"/>
      <c r="M15" s="136">
        <v>17.010000000000002</v>
      </c>
      <c r="N15" s="143"/>
    </row>
    <row r="16" spans="1:15" s="28" customFormat="1" ht="51.75" customHeight="1" thickBot="1" x14ac:dyDescent="0.25">
      <c r="B16" s="137" t="s">
        <v>325</v>
      </c>
      <c r="C16" s="134">
        <v>6800.64</v>
      </c>
      <c r="D16" s="134"/>
      <c r="E16" s="144">
        <v>11405.66</v>
      </c>
      <c r="F16" s="135"/>
      <c r="G16" s="134">
        <v>906.32</v>
      </c>
      <c r="H16" s="134"/>
      <c r="I16" s="144">
        <v>1021.16</v>
      </c>
      <c r="J16" s="135"/>
      <c r="K16" s="134">
        <v>1263.54</v>
      </c>
      <c r="L16" s="134"/>
      <c r="M16" s="136">
        <v>16.16</v>
      </c>
      <c r="N16" s="136"/>
    </row>
    <row r="17" spans="2:14" s="28" customFormat="1" ht="49.5" customHeight="1" thickBot="1" x14ac:dyDescent="0.25">
      <c r="B17" s="188" t="s">
        <v>326</v>
      </c>
      <c r="C17" s="145">
        <f t="shared" ref="C17:N17" si="0">AVERAGE(C5:C16)</f>
        <v>6162.3158333333331</v>
      </c>
      <c r="D17" s="145">
        <f>AVERAGE(D5:D16)</f>
        <v>6915</v>
      </c>
      <c r="E17" s="145">
        <f t="shared" si="0"/>
        <v>10403.176666666668</v>
      </c>
      <c r="F17" s="145">
        <f t="shared" si="0"/>
        <v>13872.998333333335</v>
      </c>
      <c r="G17" s="145">
        <f t="shared" si="0"/>
        <v>948.43083333333323</v>
      </c>
      <c r="H17" s="145">
        <f t="shared" si="0"/>
        <v>941.29499999999996</v>
      </c>
      <c r="I17" s="145">
        <f t="shared" si="0"/>
        <v>870.59749999999997</v>
      </c>
      <c r="J17" s="145">
        <f t="shared" si="0"/>
        <v>1006.6883333333334</v>
      </c>
      <c r="K17" s="145">
        <f t="shared" si="0"/>
        <v>1257.3083333333334</v>
      </c>
      <c r="L17" s="145">
        <f t="shared" si="0"/>
        <v>1317.9666666666665</v>
      </c>
      <c r="M17" s="146">
        <f t="shared" si="0"/>
        <v>16.999999999999996</v>
      </c>
      <c r="N17" s="146">
        <f t="shared" si="0"/>
        <v>16.648333333333333</v>
      </c>
    </row>
    <row r="18" spans="2:14" ht="30" customHeight="1" x14ac:dyDescent="0.25"/>
    <row r="21" spans="2:14" x14ac:dyDescent="0.25">
      <c r="F21" s="32"/>
    </row>
    <row r="57" ht="42.75" customHeight="1" x14ac:dyDescent="0.25"/>
    <row r="96" spans="8:8" ht="26.25" x14ac:dyDescent="0.4">
      <c r="H96" s="43"/>
    </row>
    <row r="97" spans="8:8" ht="26.25" x14ac:dyDescent="0.4">
      <c r="H97" s="43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9" zoomScaleNormal="85" zoomScaleSheetLayoutView="89" workbookViewId="0">
      <selection activeCell="Z40" sqref="Z40"/>
    </sheetView>
  </sheetViews>
  <sheetFormatPr defaultColWidth="9.140625" defaultRowHeight="15.75" x14ac:dyDescent="0.25"/>
  <cols>
    <col min="1" max="4" width="9.140625" style="3"/>
    <col min="5" max="7" width="9.140625" style="11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29"/>
      <c r="C2" s="10"/>
      <c r="D2" s="10"/>
      <c r="E2" s="10"/>
      <c r="F2" s="10"/>
      <c r="G2" s="10"/>
      <c r="H2" s="10"/>
      <c r="I2" s="10"/>
      <c r="J2" s="10"/>
    </row>
    <row r="3" spans="2:10" ht="15" x14ac:dyDescent="0.25">
      <c r="B3" s="33"/>
      <c r="C3" s="33"/>
      <c r="D3" s="33"/>
      <c r="E3" s="33"/>
      <c r="F3" s="33"/>
      <c r="G3" s="33"/>
      <c r="H3" s="33"/>
      <c r="I3" s="17"/>
      <c r="J3" s="17"/>
    </row>
    <row r="4" spans="2:10" ht="14.25" customHeight="1" x14ac:dyDescent="0.25">
      <c r="B4" s="34"/>
      <c r="C4" s="15" t="s">
        <v>229</v>
      </c>
      <c r="D4" s="15" t="s">
        <v>240</v>
      </c>
      <c r="E4" s="15"/>
      <c r="F4" s="15"/>
      <c r="G4" s="15"/>
      <c r="H4" s="15"/>
      <c r="I4" s="17"/>
      <c r="J4" s="17"/>
    </row>
    <row r="5" spans="2:10" ht="14.25" x14ac:dyDescent="0.2">
      <c r="B5" s="34"/>
      <c r="C5" s="16"/>
      <c r="D5" s="16"/>
      <c r="E5" s="16"/>
      <c r="F5" s="16"/>
      <c r="G5" s="16"/>
      <c r="H5" s="16"/>
      <c r="I5" s="16"/>
      <c r="J5" s="16"/>
    </row>
    <row r="6" spans="2:10" ht="14.25" x14ac:dyDescent="0.2">
      <c r="B6" s="34"/>
      <c r="C6" s="16"/>
      <c r="D6" s="16"/>
      <c r="E6" s="16"/>
      <c r="F6" s="16"/>
      <c r="G6" s="16"/>
      <c r="H6" s="16"/>
      <c r="I6" s="16"/>
      <c r="J6" s="16"/>
    </row>
    <row r="7" spans="2:10" ht="14.25" x14ac:dyDescent="0.2">
      <c r="B7" s="34"/>
      <c r="C7" s="16"/>
      <c r="D7" s="16"/>
      <c r="E7" s="16"/>
      <c r="F7" s="16"/>
      <c r="G7" s="16"/>
      <c r="H7" s="16"/>
      <c r="I7" s="16"/>
      <c r="J7" s="16"/>
    </row>
    <row r="8" spans="2:10" ht="14.25" x14ac:dyDescent="0.2">
      <c r="B8" s="34"/>
      <c r="C8" s="16"/>
      <c r="D8" s="16"/>
      <c r="E8" s="16"/>
      <c r="F8" s="16"/>
      <c r="G8" s="16"/>
      <c r="H8" s="16"/>
      <c r="I8" s="16"/>
      <c r="J8" s="16"/>
    </row>
    <row r="9" spans="2:10" ht="14.25" x14ac:dyDescent="0.2">
      <c r="B9" s="34"/>
      <c r="C9" s="16"/>
      <c r="D9" s="16"/>
      <c r="E9" s="16"/>
      <c r="F9" s="16"/>
      <c r="G9" s="16"/>
      <c r="H9" s="16"/>
      <c r="I9" s="16"/>
      <c r="J9" s="16"/>
    </row>
    <row r="10" spans="2:10" ht="14.25" x14ac:dyDescent="0.2">
      <c r="B10" s="34"/>
      <c r="C10" s="15"/>
      <c r="D10" s="15"/>
      <c r="E10" s="15"/>
      <c r="F10" s="15"/>
      <c r="G10" s="15"/>
      <c r="H10" s="16"/>
      <c r="I10" s="15"/>
      <c r="J10" s="15"/>
    </row>
    <row r="11" spans="2:10" ht="12.75" x14ac:dyDescent="0.2">
      <c r="B11" s="35"/>
      <c r="C11" s="10"/>
      <c r="D11" s="10"/>
      <c r="E11" s="10"/>
      <c r="F11" s="10"/>
      <c r="G11" s="10"/>
      <c r="H11" s="10"/>
      <c r="I11" s="10"/>
      <c r="J11" s="10"/>
    </row>
    <row r="12" spans="2:10" ht="12.75" x14ac:dyDescent="0.2">
      <c r="B12" s="36"/>
      <c r="C12" s="10"/>
      <c r="D12" s="10"/>
      <c r="E12" s="10"/>
      <c r="F12" s="10"/>
      <c r="G12" s="10"/>
      <c r="H12" s="10"/>
      <c r="I12" s="10"/>
      <c r="J12" s="10"/>
    </row>
    <row r="13" spans="2:10" ht="12.75" x14ac:dyDescent="0.2">
      <c r="B13" s="37"/>
      <c r="C13" s="10"/>
      <c r="D13" s="10"/>
      <c r="E13" s="10"/>
      <c r="F13" s="10"/>
      <c r="G13" s="10"/>
      <c r="H13" s="10"/>
      <c r="I13" s="10"/>
      <c r="J13" s="10"/>
    </row>
    <row r="14" spans="2:10" ht="12.75" x14ac:dyDescent="0.2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2.75" x14ac:dyDescent="0.2">
      <c r="B15" s="37"/>
      <c r="C15" s="10"/>
      <c r="D15" s="10"/>
      <c r="E15" s="10"/>
      <c r="F15" s="10"/>
      <c r="G15" s="10"/>
      <c r="H15" s="10"/>
      <c r="I15" s="10"/>
      <c r="J15" s="10"/>
    </row>
    <row r="16" spans="2:10" ht="12.75" x14ac:dyDescent="0.2">
      <c r="B16" s="37"/>
      <c r="C16" s="10"/>
      <c r="D16" s="10"/>
      <c r="E16" s="10"/>
      <c r="F16" s="10"/>
      <c r="G16" s="10"/>
      <c r="H16" s="10"/>
      <c r="I16" s="10"/>
      <c r="J16" s="10"/>
    </row>
    <row r="17" spans="2:10" ht="12.75" x14ac:dyDescent="0.2">
      <c r="B17" s="12"/>
      <c r="C17" s="10"/>
      <c r="D17" s="10"/>
      <c r="E17" s="10"/>
      <c r="F17" s="10"/>
      <c r="G17" s="10"/>
      <c r="H17" s="10"/>
      <c r="I17" s="10"/>
      <c r="J17" s="10"/>
    </row>
    <row r="18" spans="2:10" ht="12.75" x14ac:dyDescent="0.2">
      <c r="B18" s="12"/>
      <c r="C18" s="10"/>
      <c r="D18" s="10"/>
      <c r="E18" s="10"/>
      <c r="F18" s="10"/>
      <c r="G18" s="10"/>
      <c r="H18" s="10"/>
      <c r="I18" s="10"/>
      <c r="J18" s="10"/>
    </row>
    <row r="19" spans="2:10" ht="12.75" x14ac:dyDescent="0.2">
      <c r="B19" s="38"/>
      <c r="C19" s="9"/>
      <c r="D19" s="9"/>
      <c r="E19" s="9"/>
      <c r="F19" s="9"/>
      <c r="G19" s="9"/>
      <c r="H19" s="9"/>
      <c r="I19" s="9"/>
      <c r="J19" s="9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95"/>
  <sheetViews>
    <sheetView view="pageBreakPreview" zoomScale="70" zoomScaleNormal="75" zoomScaleSheetLayoutView="70" workbookViewId="0">
      <selection activeCell="AA47" sqref="AA47"/>
    </sheetView>
  </sheetViews>
  <sheetFormatPr defaultColWidth="4.5703125" defaultRowHeight="15.75" x14ac:dyDescent="0.25"/>
  <cols>
    <col min="1" max="1" width="14.140625" style="65" customWidth="1"/>
    <col min="2" max="2" width="7" style="14" customWidth="1"/>
    <col min="3" max="3" width="7.5703125" style="14" customWidth="1"/>
    <col min="4" max="4" width="8.140625" style="14" customWidth="1"/>
    <col min="5" max="5" width="9" style="65" customWidth="1"/>
    <col min="6" max="6" width="8.7109375" style="65" customWidth="1"/>
    <col min="7" max="7" width="9" style="65" customWidth="1"/>
    <col min="8" max="8" width="8.7109375" style="65" customWidth="1"/>
    <col min="9" max="10" width="9" style="65" customWidth="1"/>
    <col min="11" max="11" width="9.85546875" style="65" customWidth="1"/>
    <col min="12" max="12" width="9.5703125" style="65" customWidth="1"/>
    <col min="13" max="13" width="9.42578125" style="65" customWidth="1"/>
    <col min="14" max="14" width="9.5703125" style="65" customWidth="1"/>
    <col min="15" max="15" width="9.140625" style="65" customWidth="1"/>
    <col min="16" max="16" width="9" style="65" customWidth="1"/>
    <col min="17" max="17" width="12" style="65" customWidth="1"/>
    <col min="18" max="18" width="4.42578125" style="65" customWidth="1"/>
    <col min="19" max="20" width="5" style="65" customWidth="1"/>
    <col min="21" max="21" width="3.5703125" style="65" customWidth="1"/>
    <col min="22" max="23" width="4.28515625" style="65" customWidth="1"/>
    <col min="24" max="24" width="12.140625" style="65" customWidth="1"/>
    <col min="25" max="25" width="10.85546875" style="65" customWidth="1"/>
    <col min="26" max="26" width="11.85546875" style="65" customWidth="1"/>
    <col min="27" max="27" width="11.42578125" style="65" customWidth="1"/>
    <col min="28" max="28" width="9.85546875" style="65" customWidth="1"/>
    <col min="29" max="29" width="9.42578125" style="65" customWidth="1"/>
    <col min="30" max="30" width="10.5703125" style="65" customWidth="1"/>
    <col min="31" max="32" width="9.42578125" style="65" customWidth="1"/>
    <col min="33" max="33" width="10.85546875" style="65" customWidth="1"/>
    <col min="34" max="34" width="10.42578125" style="65" customWidth="1"/>
    <col min="35" max="35" width="8.5703125" style="65" customWidth="1"/>
    <col min="36" max="36" width="9.42578125" style="65" customWidth="1"/>
    <col min="37" max="228" width="4.28515625" style="65" customWidth="1"/>
    <col min="229" max="16384" width="4.5703125" style="65"/>
  </cols>
  <sheetData>
    <row r="1" spans="1:19" ht="21.75" customHeight="1" x14ac:dyDescent="0.3">
      <c r="A1" s="997" t="s">
        <v>270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</row>
    <row r="2" spans="1:19" ht="13.5" customHeight="1" x14ac:dyDescent="0.2">
      <c r="A2" s="1113"/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</row>
    <row r="3" spans="1:19" ht="20.25" customHeight="1" thickBot="1" x14ac:dyDescent="0.25">
      <c r="A3" s="1126" t="s">
        <v>188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</row>
    <row r="4" spans="1:19" ht="20.25" customHeight="1" x14ac:dyDescent="0.2">
      <c r="A4" s="1127" t="s">
        <v>308</v>
      </c>
      <c r="B4" s="1128"/>
      <c r="C4" s="1129"/>
      <c r="D4" s="1127" t="s">
        <v>330</v>
      </c>
      <c r="E4" s="1128"/>
      <c r="F4" s="1128"/>
      <c r="G4" s="1133"/>
      <c r="H4" s="1105" t="s">
        <v>331</v>
      </c>
      <c r="I4" s="1106"/>
      <c r="J4" s="1106"/>
      <c r="K4" s="1106"/>
      <c r="L4" s="1106"/>
      <c r="M4" s="1106"/>
      <c r="N4" s="1106"/>
      <c r="O4" s="1106"/>
      <c r="P4" s="1106"/>
      <c r="Q4" s="1106"/>
      <c r="R4" s="1106"/>
      <c r="S4" s="1135"/>
    </row>
    <row r="5" spans="1:19" ht="44.25" customHeight="1" thickBot="1" x14ac:dyDescent="0.25">
      <c r="A5" s="1130"/>
      <c r="B5" s="1131"/>
      <c r="C5" s="1132"/>
      <c r="D5" s="1130"/>
      <c r="E5" s="1131"/>
      <c r="F5" s="1131"/>
      <c r="G5" s="1134"/>
      <c r="H5" s="1139" t="s">
        <v>189</v>
      </c>
      <c r="I5" s="1137"/>
      <c r="J5" s="1137"/>
      <c r="K5" s="1137"/>
      <c r="L5" s="1140" t="s">
        <v>190</v>
      </c>
      <c r="M5" s="1137"/>
      <c r="N5" s="1137"/>
      <c r="O5" s="1137"/>
      <c r="P5" s="1136" t="s">
        <v>290</v>
      </c>
      <c r="Q5" s="1137"/>
      <c r="R5" s="1137"/>
      <c r="S5" s="1138"/>
    </row>
    <row r="6" spans="1:19" ht="18" customHeight="1" thickBot="1" x14ac:dyDescent="0.25">
      <c r="A6" s="1044" t="s">
        <v>328</v>
      </c>
      <c r="B6" s="1045"/>
      <c r="C6" s="1046"/>
      <c r="D6" s="1047">
        <v>58.33</v>
      </c>
      <c r="E6" s="1048"/>
      <c r="F6" s="1048"/>
      <c r="G6" s="1048"/>
      <c r="H6" s="1049" t="s">
        <v>274</v>
      </c>
      <c r="I6" s="1041"/>
      <c r="J6" s="1041"/>
      <c r="K6" s="1041"/>
      <c r="L6" s="1040" t="s">
        <v>280</v>
      </c>
      <c r="M6" s="1041"/>
      <c r="N6" s="1041"/>
      <c r="O6" s="1041"/>
      <c r="P6" s="1040" t="s">
        <v>276</v>
      </c>
      <c r="Q6" s="1041"/>
      <c r="R6" s="1041"/>
      <c r="S6" s="1043"/>
    </row>
    <row r="7" spans="1:19" ht="18" customHeight="1" thickBot="1" x14ac:dyDescent="0.25">
      <c r="A7" s="1044" t="s">
        <v>273</v>
      </c>
      <c r="B7" s="1045"/>
      <c r="C7" s="1046"/>
      <c r="D7" s="1047">
        <v>58.3</v>
      </c>
      <c r="E7" s="1048"/>
      <c r="F7" s="1048"/>
      <c r="G7" s="1048"/>
      <c r="H7" s="1049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3"/>
    </row>
    <row r="8" spans="1:19" ht="18" customHeight="1" thickBot="1" x14ac:dyDescent="0.25">
      <c r="A8" s="1044" t="s">
        <v>329</v>
      </c>
      <c r="B8" s="1045"/>
      <c r="C8" s="1046"/>
      <c r="D8" s="1047">
        <v>56.79</v>
      </c>
      <c r="E8" s="1048"/>
      <c r="F8" s="1048"/>
      <c r="G8" s="1048"/>
      <c r="H8" s="1049" t="s">
        <v>288</v>
      </c>
      <c r="I8" s="1041"/>
      <c r="J8" s="1041"/>
      <c r="K8" s="1041"/>
      <c r="L8" s="1040" t="s">
        <v>284</v>
      </c>
      <c r="M8" s="1041"/>
      <c r="N8" s="1041"/>
      <c r="O8" s="1042"/>
      <c r="P8" s="1040" t="s">
        <v>286</v>
      </c>
      <c r="Q8" s="1041"/>
      <c r="R8" s="1041"/>
      <c r="S8" s="1043"/>
    </row>
    <row r="9" spans="1:19" ht="18.600000000000001" customHeight="1" thickBot="1" x14ac:dyDescent="0.25">
      <c r="A9" s="1044" t="s">
        <v>390</v>
      </c>
      <c r="B9" s="1045"/>
      <c r="C9" s="1046"/>
      <c r="D9" s="1047">
        <v>56.81</v>
      </c>
      <c r="E9" s="1048"/>
      <c r="F9" s="1048"/>
      <c r="G9" s="1048"/>
      <c r="H9" s="1049" t="s">
        <v>391</v>
      </c>
      <c r="I9" s="1041"/>
      <c r="J9" s="1041"/>
      <c r="K9" s="1041"/>
      <c r="L9" s="1040" t="s">
        <v>395</v>
      </c>
      <c r="M9" s="1041"/>
      <c r="N9" s="1041"/>
      <c r="O9" s="1042"/>
      <c r="P9" s="1040" t="s">
        <v>393</v>
      </c>
      <c r="Q9" s="1041"/>
      <c r="R9" s="1041"/>
      <c r="S9" s="1043"/>
    </row>
    <row r="10" spans="1:19" ht="18.600000000000001" customHeight="1" thickBot="1" x14ac:dyDescent="0.25">
      <c r="A10" s="1044" t="s">
        <v>397</v>
      </c>
      <c r="B10" s="1045"/>
      <c r="C10" s="1046"/>
      <c r="D10" s="1047">
        <v>57.03</v>
      </c>
      <c r="E10" s="1048"/>
      <c r="F10" s="1048"/>
      <c r="G10" s="1048"/>
      <c r="H10" s="1049" t="s">
        <v>398</v>
      </c>
      <c r="I10" s="1041"/>
      <c r="J10" s="1041"/>
      <c r="K10" s="1041"/>
      <c r="L10" s="1040" t="s">
        <v>400</v>
      </c>
      <c r="M10" s="1041"/>
      <c r="N10" s="1041"/>
      <c r="O10" s="1042"/>
      <c r="P10" s="1040" t="s">
        <v>402</v>
      </c>
      <c r="Q10" s="1041"/>
      <c r="R10" s="1041"/>
      <c r="S10" s="1043"/>
    </row>
    <row r="11" spans="1:19" ht="18.600000000000001" customHeight="1" thickBot="1" x14ac:dyDescent="0.25">
      <c r="A11" s="1044" t="s">
        <v>410</v>
      </c>
      <c r="B11" s="1045"/>
      <c r="C11" s="1046"/>
      <c r="D11" s="1047">
        <v>60.69</v>
      </c>
      <c r="E11" s="1048"/>
      <c r="F11" s="1048"/>
      <c r="G11" s="1048"/>
      <c r="H11" s="1049" t="s">
        <v>417</v>
      </c>
      <c r="I11" s="1041"/>
      <c r="J11" s="1041"/>
      <c r="K11" s="1041"/>
      <c r="L11" s="1040" t="s">
        <v>419</v>
      </c>
      <c r="M11" s="1041"/>
      <c r="N11" s="1041"/>
      <c r="O11" s="1042"/>
      <c r="P11" s="1040" t="s">
        <v>421</v>
      </c>
      <c r="Q11" s="1041"/>
      <c r="R11" s="1041"/>
      <c r="S11" s="1043"/>
    </row>
    <row r="12" spans="1:19" ht="18.600000000000001" customHeight="1" thickBot="1" x14ac:dyDescent="0.25">
      <c r="A12" s="1044" t="s">
        <v>425</v>
      </c>
      <c r="B12" s="1045"/>
      <c r="C12" s="1046"/>
      <c r="D12" s="1047">
        <v>62.21</v>
      </c>
      <c r="E12" s="1048"/>
      <c r="F12" s="1048"/>
      <c r="G12" s="1048"/>
      <c r="H12" s="1049" t="s">
        <v>428</v>
      </c>
      <c r="I12" s="1041"/>
      <c r="J12" s="1041"/>
      <c r="K12" s="1041"/>
      <c r="L12" s="1040" t="s">
        <v>433</v>
      </c>
      <c r="M12" s="1041"/>
      <c r="N12" s="1041"/>
      <c r="O12" s="1042"/>
      <c r="P12" s="1040" t="s">
        <v>426</v>
      </c>
      <c r="Q12" s="1041"/>
      <c r="R12" s="1041"/>
      <c r="S12" s="1043"/>
    </row>
    <row r="13" spans="1:19" ht="18.600000000000001" customHeight="1" thickBot="1" x14ac:dyDescent="0.25">
      <c r="A13" s="1044" t="s">
        <v>467</v>
      </c>
      <c r="B13" s="1045"/>
      <c r="C13" s="1046"/>
      <c r="D13" s="1047">
        <v>62.714283333333299</v>
      </c>
      <c r="E13" s="1048"/>
      <c r="F13" s="1048"/>
      <c r="G13" s="1048"/>
      <c r="H13" s="1049" t="s">
        <v>468</v>
      </c>
      <c r="I13" s="1041"/>
      <c r="J13" s="1041"/>
      <c r="K13" s="1041"/>
      <c r="L13" s="1040" t="s">
        <v>470</v>
      </c>
      <c r="M13" s="1041"/>
      <c r="N13" s="1041"/>
      <c r="O13" s="1042"/>
      <c r="P13" s="1040" t="s">
        <v>472</v>
      </c>
      <c r="Q13" s="1041"/>
      <c r="R13" s="1041"/>
      <c r="S13" s="1043"/>
    </row>
    <row r="14" spans="1:19" ht="18.600000000000001" customHeight="1" x14ac:dyDescent="0.2">
      <c r="A14" s="351"/>
      <c r="B14" s="351"/>
      <c r="C14" s="351"/>
      <c r="D14" s="352"/>
      <c r="E14" s="352"/>
      <c r="F14" s="352"/>
      <c r="G14" s="352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</row>
    <row r="15" spans="1:19" ht="19.5" customHeight="1" thickBot="1" x14ac:dyDescent="0.25">
      <c r="A15" s="1126" t="s">
        <v>207</v>
      </c>
      <c r="B15" s="1126"/>
      <c r="C15" s="1126"/>
      <c r="D15" s="1126"/>
      <c r="E15" s="1126"/>
      <c r="F15" s="1126"/>
      <c r="G15" s="1126"/>
      <c r="H15" s="1126"/>
      <c r="I15" s="1126"/>
      <c r="J15" s="1126"/>
      <c r="K15" s="1126"/>
      <c r="L15" s="1126"/>
      <c r="M15" s="1126"/>
      <c r="N15" s="1126"/>
      <c r="O15" s="1126"/>
      <c r="P15" s="1126"/>
      <c r="Q15" s="1126"/>
      <c r="R15" s="1126"/>
      <c r="S15" s="1126"/>
    </row>
    <row r="16" spans="1:19" ht="21" customHeight="1" x14ac:dyDescent="0.2">
      <c r="A16" s="1127" t="s">
        <v>308</v>
      </c>
      <c r="B16" s="1128"/>
      <c r="C16" s="1133"/>
      <c r="D16" s="1127" t="s">
        <v>330</v>
      </c>
      <c r="E16" s="1128"/>
      <c r="F16" s="1128"/>
      <c r="G16" s="1133"/>
      <c r="H16" s="1105" t="s">
        <v>331</v>
      </c>
      <c r="I16" s="1106"/>
      <c r="J16" s="1106"/>
      <c r="K16" s="1106"/>
      <c r="L16" s="1106"/>
      <c r="M16" s="1106"/>
      <c r="N16" s="1106"/>
      <c r="O16" s="1106"/>
      <c r="P16" s="1106"/>
      <c r="Q16" s="1106"/>
      <c r="R16" s="1106"/>
      <c r="S16" s="1135"/>
    </row>
    <row r="17" spans="1:36" ht="36.75" customHeight="1" thickBot="1" x14ac:dyDescent="0.25">
      <c r="A17" s="1130"/>
      <c r="B17" s="1131"/>
      <c r="C17" s="1134"/>
      <c r="D17" s="1130"/>
      <c r="E17" s="1131"/>
      <c r="F17" s="1131"/>
      <c r="G17" s="1134"/>
      <c r="H17" s="1139" t="s">
        <v>189</v>
      </c>
      <c r="I17" s="1137"/>
      <c r="J17" s="1137"/>
      <c r="K17" s="1137"/>
      <c r="L17" s="1140" t="s">
        <v>190</v>
      </c>
      <c r="M17" s="1137"/>
      <c r="N17" s="1137"/>
      <c r="O17" s="1137"/>
      <c r="P17" s="1136" t="s">
        <v>290</v>
      </c>
      <c r="Q17" s="1137"/>
      <c r="R17" s="1137"/>
      <c r="S17" s="1138"/>
    </row>
    <row r="18" spans="1:36" ht="18" customHeight="1" thickBot="1" x14ac:dyDescent="0.25">
      <c r="A18" s="1044" t="s">
        <v>328</v>
      </c>
      <c r="B18" s="1045"/>
      <c r="C18" s="1046"/>
      <c r="D18" s="1047">
        <v>69.52</v>
      </c>
      <c r="E18" s="1048"/>
      <c r="F18" s="1048"/>
      <c r="G18" s="1048"/>
      <c r="H18" s="1049" t="s">
        <v>275</v>
      </c>
      <c r="I18" s="1041"/>
      <c r="J18" s="1041"/>
      <c r="K18" s="1041"/>
      <c r="L18" s="1040" t="s">
        <v>271</v>
      </c>
      <c r="M18" s="1041"/>
      <c r="N18" s="1041"/>
      <c r="O18" s="1041"/>
      <c r="P18" s="1040" t="s">
        <v>277</v>
      </c>
      <c r="Q18" s="1041"/>
      <c r="R18" s="1041"/>
      <c r="S18" s="1043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</row>
    <row r="19" spans="1:36" ht="18" customHeight="1" thickBot="1" x14ac:dyDescent="0.25">
      <c r="A19" s="1044" t="s">
        <v>273</v>
      </c>
      <c r="B19" s="1045"/>
      <c r="C19" s="1046"/>
      <c r="D19" s="1047">
        <v>71.599999999999994</v>
      </c>
      <c r="E19" s="1048"/>
      <c r="F19" s="1048"/>
      <c r="G19" s="1048"/>
      <c r="H19" s="1049" t="s">
        <v>278</v>
      </c>
      <c r="I19" s="1041"/>
      <c r="J19" s="1041"/>
      <c r="K19" s="1041"/>
      <c r="L19" s="1041"/>
      <c r="M19" s="1041"/>
      <c r="N19" s="1041"/>
      <c r="O19" s="1041"/>
      <c r="P19" s="1041"/>
      <c r="Q19" s="1041"/>
      <c r="R19" s="1041"/>
      <c r="S19" s="1043"/>
      <c r="X19" s="636"/>
      <c r="Y19" s="636"/>
      <c r="Z19" s="636"/>
      <c r="AA19" s="636"/>
      <c r="AB19" s="636"/>
      <c r="AC19" s="636"/>
      <c r="AD19" s="636"/>
      <c r="AE19" s="636"/>
      <c r="AF19" s="636"/>
      <c r="AG19" s="636"/>
      <c r="AH19" s="636"/>
      <c r="AI19" s="636"/>
      <c r="AJ19" s="636"/>
    </row>
    <row r="20" spans="1:36" ht="18" customHeight="1" thickBot="1" x14ac:dyDescent="0.25">
      <c r="A20" s="1044" t="s">
        <v>329</v>
      </c>
      <c r="B20" s="1045"/>
      <c r="C20" s="1046"/>
      <c r="D20" s="1047">
        <v>68.989999999999995</v>
      </c>
      <c r="E20" s="1048"/>
      <c r="F20" s="1048"/>
      <c r="G20" s="1048"/>
      <c r="H20" s="1049" t="s">
        <v>289</v>
      </c>
      <c r="I20" s="1041"/>
      <c r="J20" s="1041"/>
      <c r="K20" s="1041"/>
      <c r="L20" s="1040" t="s">
        <v>285</v>
      </c>
      <c r="M20" s="1041"/>
      <c r="N20" s="1041"/>
      <c r="O20" s="1042"/>
      <c r="P20" s="1040" t="s">
        <v>287</v>
      </c>
      <c r="Q20" s="1041"/>
      <c r="R20" s="1041"/>
      <c r="S20" s="1043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</row>
    <row r="21" spans="1:36" ht="18" customHeight="1" thickBot="1" x14ac:dyDescent="0.25">
      <c r="A21" s="1044" t="s">
        <v>390</v>
      </c>
      <c r="B21" s="1045"/>
      <c r="C21" s="1046"/>
      <c r="D21" s="1047">
        <v>70.319999999999993</v>
      </c>
      <c r="E21" s="1048"/>
      <c r="F21" s="1048"/>
      <c r="G21" s="1048"/>
      <c r="H21" s="1049" t="s">
        <v>392</v>
      </c>
      <c r="I21" s="1041"/>
      <c r="J21" s="1041"/>
      <c r="K21" s="1041"/>
      <c r="L21" s="1040" t="s">
        <v>396</v>
      </c>
      <c r="M21" s="1041"/>
      <c r="N21" s="1041"/>
      <c r="O21" s="1042"/>
      <c r="P21" s="1040" t="s">
        <v>394</v>
      </c>
      <c r="Q21" s="1041"/>
      <c r="R21" s="1041"/>
      <c r="S21" s="1043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  <c r="AH21" s="636"/>
      <c r="AI21" s="636"/>
      <c r="AJ21" s="636"/>
    </row>
    <row r="22" spans="1:36" ht="18" customHeight="1" thickBot="1" x14ac:dyDescent="0.25">
      <c r="A22" s="1044" t="s">
        <v>397</v>
      </c>
      <c r="B22" s="1045"/>
      <c r="C22" s="1046"/>
      <c r="D22" s="1047">
        <v>70.36</v>
      </c>
      <c r="E22" s="1048"/>
      <c r="F22" s="1048"/>
      <c r="G22" s="1048"/>
      <c r="H22" s="1049" t="s">
        <v>399</v>
      </c>
      <c r="I22" s="1041"/>
      <c r="J22" s="1041"/>
      <c r="K22" s="1041"/>
      <c r="L22" s="1040" t="s">
        <v>401</v>
      </c>
      <c r="M22" s="1041"/>
      <c r="N22" s="1041"/>
      <c r="O22" s="1042"/>
      <c r="P22" s="1040" t="s">
        <v>403</v>
      </c>
      <c r="Q22" s="1041"/>
      <c r="R22" s="1041"/>
      <c r="S22" s="1043"/>
      <c r="X22" s="636"/>
      <c r="Y22" s="636"/>
      <c r="Z22" s="636"/>
      <c r="AA22" s="636"/>
      <c r="AB22" s="636"/>
      <c r="AC22" s="66"/>
      <c r="AD22" s="636"/>
      <c r="AE22" s="636"/>
      <c r="AF22" s="636"/>
      <c r="AG22" s="636"/>
      <c r="AH22" s="636"/>
      <c r="AI22" s="636"/>
      <c r="AJ22" s="636"/>
    </row>
    <row r="23" spans="1:36" ht="18" customHeight="1" thickBot="1" x14ac:dyDescent="0.25">
      <c r="A23" s="1044" t="s">
        <v>410</v>
      </c>
      <c r="B23" s="1045"/>
      <c r="C23" s="1046"/>
      <c r="D23" s="1047">
        <v>74.540000000000006</v>
      </c>
      <c r="E23" s="1048"/>
      <c r="F23" s="1048"/>
      <c r="G23" s="1048"/>
      <c r="H23" s="1049" t="s">
        <v>418</v>
      </c>
      <c r="I23" s="1041"/>
      <c r="J23" s="1041"/>
      <c r="K23" s="1041"/>
      <c r="L23" s="1040" t="s">
        <v>420</v>
      </c>
      <c r="M23" s="1041"/>
      <c r="N23" s="1041"/>
      <c r="O23" s="1042"/>
      <c r="P23" s="1040" t="s">
        <v>422</v>
      </c>
      <c r="Q23" s="1041"/>
      <c r="R23" s="1041"/>
      <c r="S23" s="1043"/>
      <c r="X23" s="636"/>
      <c r="Y23" s="636"/>
      <c r="Z23" s="636"/>
      <c r="AA23" s="636"/>
      <c r="AB23" s="636"/>
      <c r="AC23" s="66"/>
      <c r="AD23" s="636"/>
      <c r="AE23" s="636"/>
      <c r="AF23" s="636"/>
      <c r="AG23" s="636"/>
      <c r="AH23" s="636"/>
      <c r="AI23" s="636"/>
      <c r="AJ23" s="636"/>
    </row>
    <row r="24" spans="1:36" ht="18" customHeight="1" thickBot="1" x14ac:dyDescent="0.25">
      <c r="A24" s="1044" t="s">
        <v>425</v>
      </c>
      <c r="B24" s="1045"/>
      <c r="C24" s="1046"/>
      <c r="D24" s="1047">
        <v>73.760000000000005</v>
      </c>
      <c r="E24" s="1048"/>
      <c r="F24" s="1048"/>
      <c r="G24" s="1048"/>
      <c r="H24" s="1049" t="s">
        <v>429</v>
      </c>
      <c r="I24" s="1041"/>
      <c r="J24" s="1041"/>
      <c r="K24" s="1041"/>
      <c r="L24" s="1040" t="s">
        <v>434</v>
      </c>
      <c r="M24" s="1041"/>
      <c r="N24" s="1041"/>
      <c r="O24" s="1042"/>
      <c r="P24" s="1040" t="s">
        <v>427</v>
      </c>
      <c r="Q24" s="1041"/>
      <c r="R24" s="1041"/>
      <c r="S24" s="1043"/>
      <c r="X24" s="636"/>
      <c r="Y24" s="636"/>
      <c r="Z24" s="636"/>
      <c r="AA24" s="636"/>
      <c r="AB24" s="636"/>
      <c r="AC24" s="66"/>
      <c r="AD24" s="636"/>
      <c r="AE24" s="636"/>
      <c r="AF24" s="636"/>
      <c r="AG24" s="636"/>
      <c r="AH24" s="636"/>
      <c r="AI24" s="636"/>
      <c r="AJ24" s="636"/>
    </row>
    <row r="25" spans="1:36" ht="18" customHeight="1" thickBot="1" x14ac:dyDescent="0.25">
      <c r="A25" s="1044" t="s">
        <v>467</v>
      </c>
      <c r="B25" s="1045"/>
      <c r="C25" s="1046"/>
      <c r="D25" s="1047">
        <v>73.223803333333294</v>
      </c>
      <c r="E25" s="1048"/>
      <c r="F25" s="1048"/>
      <c r="G25" s="1048"/>
      <c r="H25" s="1049" t="s">
        <v>469</v>
      </c>
      <c r="I25" s="1041"/>
      <c r="J25" s="1041"/>
      <c r="K25" s="1041"/>
      <c r="L25" s="1040" t="s">
        <v>471</v>
      </c>
      <c r="M25" s="1041"/>
      <c r="N25" s="1041"/>
      <c r="O25" s="1042"/>
      <c r="P25" s="1040" t="s">
        <v>473</v>
      </c>
      <c r="Q25" s="1041"/>
      <c r="R25" s="1041"/>
      <c r="S25" s="1043"/>
      <c r="X25" s="636"/>
      <c r="Y25" s="636"/>
      <c r="Z25" s="636"/>
      <c r="AA25" s="636"/>
      <c r="AB25" s="636"/>
      <c r="AC25" s="66"/>
      <c r="AD25" s="636"/>
      <c r="AE25" s="636"/>
      <c r="AF25" s="636"/>
      <c r="AG25" s="636"/>
      <c r="AH25" s="636"/>
      <c r="AI25" s="636"/>
      <c r="AJ25" s="636"/>
    </row>
    <row r="26" spans="1:36" ht="18" customHeight="1" x14ac:dyDescent="0.2">
      <c r="A26" s="354"/>
      <c r="B26" s="354"/>
      <c r="C26" s="354"/>
      <c r="D26" s="355"/>
      <c r="E26" s="355"/>
      <c r="F26" s="355"/>
      <c r="G26" s="355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X26" s="636"/>
      <c r="Y26" s="636"/>
      <c r="Z26" s="636"/>
      <c r="AA26" s="636"/>
      <c r="AB26" s="636"/>
      <c r="AC26" s="66"/>
      <c r="AD26" s="636"/>
      <c r="AE26" s="636"/>
      <c r="AF26" s="636"/>
      <c r="AG26" s="636"/>
      <c r="AH26" s="636"/>
      <c r="AI26" s="636"/>
      <c r="AJ26" s="636"/>
    </row>
    <row r="27" spans="1:36" ht="15.75" customHeight="1" x14ac:dyDescent="0.2">
      <c r="A27" s="1050" t="s">
        <v>291</v>
      </c>
      <c r="B27" s="1050"/>
      <c r="C27" s="1050"/>
      <c r="D27" s="1050"/>
      <c r="E27" s="1050"/>
      <c r="F27" s="1050"/>
      <c r="G27" s="1050"/>
      <c r="H27" s="1050"/>
      <c r="I27" s="1050"/>
      <c r="J27" s="1050"/>
      <c r="K27" s="1050"/>
      <c r="L27" s="1050"/>
      <c r="M27" s="1050"/>
      <c r="N27" s="1050"/>
      <c r="O27" s="1050"/>
      <c r="P27" s="1050"/>
      <c r="Q27" s="1050"/>
      <c r="R27" s="1050"/>
      <c r="S27" s="1050"/>
      <c r="Y27" s="66"/>
      <c r="Z27" s="66"/>
      <c r="AA27" s="66"/>
      <c r="AB27" s="66"/>
      <c r="AD27" s="66"/>
      <c r="AE27" s="66"/>
      <c r="AF27" s="66"/>
      <c r="AG27" s="67"/>
      <c r="AH27" s="66"/>
    </row>
    <row r="28" spans="1:36" ht="18" customHeight="1" x14ac:dyDescent="0.2">
      <c r="A28" s="1050" t="s">
        <v>292</v>
      </c>
      <c r="B28" s="1050"/>
      <c r="C28" s="1050"/>
      <c r="D28" s="1050"/>
      <c r="E28" s="1050"/>
      <c r="F28" s="1050"/>
      <c r="G28" s="1050"/>
      <c r="H28" s="1050"/>
      <c r="I28" s="1050"/>
      <c r="J28" s="1050"/>
      <c r="K28" s="1050"/>
      <c r="L28" s="1050"/>
      <c r="M28" s="1050"/>
      <c r="N28" s="1050"/>
      <c r="O28" s="1050"/>
      <c r="P28" s="1050"/>
      <c r="Q28" s="1050"/>
      <c r="R28" s="1050"/>
      <c r="S28" s="1050"/>
      <c r="X28" s="1039" t="s">
        <v>482</v>
      </c>
      <c r="Y28" s="1039"/>
      <c r="Z28" s="1039"/>
      <c r="AA28" s="1039"/>
      <c r="AB28" s="1039"/>
      <c r="AC28" s="1039"/>
      <c r="AD28" s="1039"/>
      <c r="AE28" s="1039"/>
      <c r="AF28" s="1039"/>
      <c r="AG28" s="1039"/>
      <c r="AH28" s="1039"/>
      <c r="AI28" s="1039"/>
      <c r="AJ28" s="1039"/>
    </row>
    <row r="29" spans="1:36" ht="18" customHeight="1" x14ac:dyDescent="0.2">
      <c r="A29" s="1050"/>
      <c r="B29" s="1050"/>
      <c r="C29" s="1050"/>
      <c r="D29" s="1050"/>
      <c r="E29" s="1050"/>
      <c r="F29" s="1050"/>
      <c r="G29" s="1050"/>
      <c r="H29" s="1050"/>
      <c r="I29" s="1050"/>
      <c r="J29" s="1050"/>
      <c r="K29" s="1050"/>
      <c r="L29" s="1050"/>
      <c r="M29" s="1050"/>
      <c r="N29" s="1050"/>
      <c r="O29" s="1050"/>
      <c r="P29" s="1050"/>
      <c r="Q29" s="1050"/>
      <c r="R29" s="1050"/>
      <c r="S29" s="1050"/>
      <c r="X29" s="667"/>
      <c r="Y29" s="667" t="s">
        <v>9</v>
      </c>
      <c r="Z29" s="667" t="s">
        <v>10</v>
      </c>
      <c r="AA29" s="667" t="s">
        <v>11</v>
      </c>
      <c r="AB29" s="667" t="s">
        <v>12</v>
      </c>
      <c r="AC29" s="667" t="s">
        <v>13</v>
      </c>
      <c r="AD29" s="667" t="s">
        <v>14</v>
      </c>
      <c r="AE29" s="667" t="s">
        <v>74</v>
      </c>
      <c r="AF29" s="667" t="s">
        <v>81</v>
      </c>
      <c r="AG29" s="667" t="s">
        <v>87</v>
      </c>
      <c r="AH29" s="667" t="s">
        <v>88</v>
      </c>
      <c r="AI29" s="667" t="s">
        <v>92</v>
      </c>
      <c r="AJ29" s="667" t="s">
        <v>93</v>
      </c>
    </row>
    <row r="30" spans="1:36" ht="18" customHeight="1" x14ac:dyDescent="0.2">
      <c r="A30" s="666"/>
      <c r="B30" s="666"/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X30" s="667">
        <v>2016</v>
      </c>
      <c r="Y30" s="668">
        <v>100.96</v>
      </c>
      <c r="Z30" s="668">
        <v>101.6</v>
      </c>
      <c r="AA30" s="668">
        <v>102.07</v>
      </c>
      <c r="AB30" s="668">
        <v>102.52</v>
      </c>
      <c r="AC30" s="668">
        <v>102.94</v>
      </c>
      <c r="AD30" s="668">
        <v>103.31</v>
      </c>
      <c r="AE30" s="668">
        <v>103.87</v>
      </c>
      <c r="AF30" s="668">
        <v>103.88</v>
      </c>
      <c r="AG30" s="668">
        <v>104.06</v>
      </c>
      <c r="AH30" s="668">
        <v>104.51</v>
      </c>
      <c r="AI30" s="668">
        <v>104.97</v>
      </c>
      <c r="AJ30" s="668">
        <v>105.39</v>
      </c>
    </row>
    <row r="31" spans="1:36" ht="18" customHeight="1" x14ac:dyDescent="0.2">
      <c r="A31" s="666"/>
      <c r="B31" s="666"/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X31" s="667">
        <v>2017</v>
      </c>
      <c r="Y31" s="668">
        <v>100.62</v>
      </c>
      <c r="Z31" s="668">
        <v>100.84</v>
      </c>
      <c r="AA31" s="668">
        <v>100.97</v>
      </c>
      <c r="AB31" s="668">
        <v>101.3</v>
      </c>
      <c r="AC31" s="668">
        <v>101.67</v>
      </c>
      <c r="AD31" s="668">
        <v>102.29</v>
      </c>
      <c r="AE31" s="668">
        <v>102.36</v>
      </c>
      <c r="AF31" s="668">
        <v>101.81</v>
      </c>
      <c r="AG31" s="668">
        <v>101.66</v>
      </c>
      <c r="AH31" s="668">
        <v>101.86</v>
      </c>
      <c r="AI31" s="668">
        <v>102.08</v>
      </c>
      <c r="AJ31" s="668">
        <v>102.51</v>
      </c>
    </row>
    <row r="32" spans="1:36" ht="18" customHeight="1" x14ac:dyDescent="0.2">
      <c r="A32" s="666"/>
      <c r="B32" s="666"/>
      <c r="C32" s="666"/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6"/>
      <c r="S32" s="666"/>
      <c r="X32" s="667">
        <v>2018</v>
      </c>
      <c r="Y32" s="668">
        <v>100.31</v>
      </c>
      <c r="Z32" s="668">
        <v>100.52</v>
      </c>
      <c r="AA32" s="668">
        <v>100.81</v>
      </c>
      <c r="AB32" s="668">
        <v>101.19</v>
      </c>
      <c r="AC32" s="668">
        <v>101.57</v>
      </c>
      <c r="AD32" s="668">
        <v>102.07</v>
      </c>
      <c r="AE32" s="668"/>
      <c r="AF32" s="668"/>
      <c r="AG32" s="668"/>
      <c r="AH32" s="668"/>
      <c r="AI32" s="668"/>
      <c r="AJ32" s="668"/>
    </row>
    <row r="33" spans="1:36" ht="18" customHeight="1" x14ac:dyDescent="0.2">
      <c r="A33" s="666"/>
      <c r="B33" s="666"/>
      <c r="C33" s="666"/>
      <c r="D33" s="666"/>
      <c r="E33" s="666"/>
      <c r="F33" s="666"/>
      <c r="G33" s="666"/>
      <c r="H33" s="666"/>
      <c r="I33" s="666"/>
      <c r="J33" s="666"/>
      <c r="K33" s="666"/>
      <c r="L33" s="666"/>
      <c r="M33" s="666"/>
      <c r="N33" s="666"/>
      <c r="O33" s="666"/>
      <c r="P33" s="666"/>
      <c r="Q33" s="666"/>
      <c r="R33" s="666"/>
      <c r="S33" s="666"/>
      <c r="X33" s="1038" t="s">
        <v>54</v>
      </c>
      <c r="Y33" s="1038"/>
      <c r="Z33" s="1038"/>
      <c r="AA33" s="1038"/>
      <c r="AB33" s="1038"/>
      <c r="AC33" s="1038"/>
      <c r="AD33" s="1038"/>
      <c r="AE33" s="1038"/>
      <c r="AF33" s="1038"/>
      <c r="AG33" s="1038"/>
      <c r="AH33" s="1038"/>
      <c r="AI33" s="1038"/>
      <c r="AJ33" s="1038"/>
    </row>
    <row r="34" spans="1:36" ht="18" customHeight="1" x14ac:dyDescent="0.2">
      <c r="A34" s="666"/>
      <c r="B34" s="666"/>
      <c r="C34" s="666"/>
      <c r="D34" s="666"/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</row>
    <row r="35" spans="1:36" ht="18" customHeight="1" x14ac:dyDescent="0.2">
      <c r="A35" s="666"/>
      <c r="B35" s="666"/>
      <c r="C35" s="666"/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X35" s="667"/>
      <c r="Y35" s="667" t="s">
        <v>9</v>
      </c>
      <c r="Z35" s="667" t="s">
        <v>10</v>
      </c>
      <c r="AA35" s="667" t="s">
        <v>11</v>
      </c>
      <c r="AB35" s="667" t="s">
        <v>12</v>
      </c>
      <c r="AC35" s="667" t="s">
        <v>13</v>
      </c>
      <c r="AD35" s="667" t="s">
        <v>14</v>
      </c>
      <c r="AE35" s="667" t="s">
        <v>74</v>
      </c>
      <c r="AF35" s="667" t="s">
        <v>81</v>
      </c>
      <c r="AG35" s="667" t="s">
        <v>87</v>
      </c>
      <c r="AH35" s="667" t="s">
        <v>88</v>
      </c>
      <c r="AI35" s="667" t="s">
        <v>92</v>
      </c>
      <c r="AJ35" s="667" t="s">
        <v>93</v>
      </c>
    </row>
    <row r="36" spans="1:36" ht="18" customHeight="1" x14ac:dyDescent="0.2">
      <c r="A36" s="666"/>
      <c r="B36" s="666"/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X36" s="667">
        <v>2016</v>
      </c>
      <c r="Y36" s="668">
        <v>100.54</v>
      </c>
      <c r="Z36" s="668">
        <v>101.38</v>
      </c>
      <c r="AA36" s="668">
        <v>101.86</v>
      </c>
      <c r="AB36" s="668">
        <v>102.18</v>
      </c>
      <c r="AC36" s="668">
        <v>102.26</v>
      </c>
      <c r="AD36" s="668">
        <v>102.36</v>
      </c>
      <c r="AE36" s="668">
        <v>102.76</v>
      </c>
      <c r="AF36" s="668">
        <v>103.18</v>
      </c>
      <c r="AG36" s="668">
        <v>103.3</v>
      </c>
      <c r="AH36" s="668">
        <v>103.7</v>
      </c>
      <c r="AI36" s="668">
        <v>104.2</v>
      </c>
      <c r="AJ36" s="668">
        <v>104.7</v>
      </c>
    </row>
    <row r="37" spans="1:36" ht="18" customHeight="1" x14ac:dyDescent="0.2">
      <c r="A37" s="666"/>
      <c r="B37" s="666"/>
      <c r="C37" s="666"/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X37" s="667">
        <v>2017</v>
      </c>
      <c r="Y37" s="668">
        <v>100.36</v>
      </c>
      <c r="Z37" s="668">
        <v>100.44</v>
      </c>
      <c r="AA37" s="668">
        <v>100.57</v>
      </c>
      <c r="AB37" s="668">
        <v>100.8</v>
      </c>
      <c r="AC37" s="668">
        <v>100.77</v>
      </c>
      <c r="AD37" s="668">
        <v>101.23</v>
      </c>
      <c r="AE37" s="668">
        <v>101.26</v>
      </c>
      <c r="AF37" s="668">
        <v>101.12</v>
      </c>
      <c r="AG37" s="668">
        <v>101.15</v>
      </c>
      <c r="AH37" s="668">
        <v>101.18</v>
      </c>
      <c r="AI37" s="668">
        <v>101.14</v>
      </c>
      <c r="AJ37" s="668">
        <v>101.61</v>
      </c>
    </row>
    <row r="38" spans="1:36" ht="18" customHeight="1" x14ac:dyDescent="0.2">
      <c r="A38" s="666"/>
      <c r="B38" s="666"/>
      <c r="C38" s="666"/>
      <c r="D38" s="666"/>
      <c r="E38" s="666"/>
      <c r="F38" s="666"/>
      <c r="G38" s="666"/>
      <c r="H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X38" s="667">
        <v>2018</v>
      </c>
      <c r="Y38" s="668">
        <v>100.19</v>
      </c>
      <c r="Z38" s="668">
        <v>100.67</v>
      </c>
      <c r="AA38" s="668">
        <v>100.83</v>
      </c>
      <c r="AB38" s="668">
        <v>101.1</v>
      </c>
      <c r="AC38" s="668">
        <v>101.43</v>
      </c>
      <c r="AD38" s="668">
        <v>101.93</v>
      </c>
      <c r="AE38" s="668"/>
      <c r="AF38" s="668"/>
      <c r="AG38" s="668"/>
      <c r="AH38" s="668"/>
      <c r="AI38" s="668"/>
      <c r="AJ38" s="668"/>
    </row>
    <row r="39" spans="1:36" ht="18" customHeight="1" x14ac:dyDescent="0.2">
      <c r="A39" s="666"/>
      <c r="B39" s="666"/>
      <c r="C39" s="66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X39" s="1038"/>
      <c r="Y39" s="1038"/>
      <c r="Z39" s="1038"/>
      <c r="AA39" s="1038"/>
      <c r="AB39" s="1038"/>
      <c r="AC39" s="1038"/>
      <c r="AD39" s="1038"/>
      <c r="AE39" s="1038"/>
      <c r="AF39" s="1038"/>
      <c r="AG39" s="1038"/>
      <c r="AH39" s="1038"/>
      <c r="AI39" s="1038"/>
      <c r="AJ39" s="1038"/>
    </row>
    <row r="40" spans="1:36" ht="18" customHeight="1" x14ac:dyDescent="0.2">
      <c r="A40" s="666"/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X40" s="665"/>
      <c r="Y40" s="665"/>
      <c r="Z40" s="665"/>
      <c r="AA40" s="665"/>
      <c r="AB40" s="665"/>
      <c r="AC40" s="665"/>
      <c r="AD40" s="665"/>
      <c r="AE40" s="665"/>
      <c r="AF40" s="665"/>
      <c r="AG40" s="665"/>
      <c r="AH40" s="665"/>
      <c r="AI40" s="665"/>
      <c r="AJ40" s="665"/>
    </row>
    <row r="41" spans="1:36" ht="18" customHeight="1" x14ac:dyDescent="0.2">
      <c r="A41" s="666"/>
      <c r="B41" s="666"/>
      <c r="C41" s="666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X41" s="665"/>
      <c r="Y41" s="665"/>
      <c r="Z41" s="665"/>
      <c r="AA41" s="665"/>
      <c r="AB41" s="665"/>
      <c r="AC41" s="665"/>
      <c r="AD41" s="665"/>
      <c r="AE41" s="665"/>
      <c r="AF41" s="665"/>
      <c r="AG41" s="665"/>
      <c r="AH41" s="665"/>
      <c r="AI41" s="665"/>
      <c r="AJ41" s="665"/>
    </row>
    <row r="42" spans="1:36" ht="18" customHeight="1" x14ac:dyDescent="0.2">
      <c r="A42" s="666"/>
      <c r="B42" s="666"/>
      <c r="C42" s="66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X42" s="665"/>
      <c r="Y42" s="665"/>
      <c r="Z42" s="665"/>
      <c r="AA42" s="665"/>
      <c r="AB42" s="665"/>
      <c r="AC42" s="665"/>
      <c r="AD42" s="665"/>
      <c r="AE42" s="665"/>
      <c r="AF42" s="665"/>
      <c r="AG42" s="665"/>
      <c r="AH42" s="665"/>
      <c r="AI42" s="665"/>
      <c r="AJ42" s="665"/>
    </row>
    <row r="43" spans="1:36" ht="18" customHeight="1" x14ac:dyDescent="0.2">
      <c r="A43" s="666"/>
      <c r="B43" s="666"/>
      <c r="C43" s="666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X43" s="665"/>
      <c r="Y43" s="665"/>
      <c r="Z43" s="665"/>
      <c r="AA43" s="665"/>
      <c r="AB43" s="665"/>
      <c r="AC43" s="665"/>
      <c r="AD43" s="665"/>
      <c r="AE43" s="665"/>
      <c r="AF43" s="665"/>
      <c r="AG43" s="665"/>
      <c r="AH43" s="665"/>
      <c r="AI43" s="665"/>
      <c r="AJ43" s="665"/>
    </row>
    <row r="44" spans="1:36" ht="18" customHeight="1" x14ac:dyDescent="0.2">
      <c r="A44" s="666"/>
      <c r="B44" s="666"/>
      <c r="C44" s="666"/>
      <c r="D44" s="666"/>
      <c r="E44" s="666"/>
      <c r="F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X44" s="665"/>
      <c r="Y44" s="665"/>
      <c r="Z44" s="665"/>
      <c r="AA44" s="665"/>
      <c r="AB44" s="665"/>
      <c r="AC44" s="665"/>
      <c r="AD44" s="665"/>
      <c r="AE44" s="665"/>
      <c r="AF44" s="665"/>
      <c r="AG44" s="665"/>
      <c r="AH44" s="665"/>
      <c r="AI44" s="665"/>
      <c r="AJ44" s="665"/>
    </row>
    <row r="45" spans="1:36" ht="18" customHeight="1" x14ac:dyDescent="0.2">
      <c r="A45" s="666"/>
      <c r="B45" s="666"/>
      <c r="C45" s="666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  <c r="AI45" s="665"/>
      <c r="AJ45" s="665"/>
    </row>
    <row r="46" spans="1:36" ht="18" customHeight="1" x14ac:dyDescent="0.2">
      <c r="A46" s="666"/>
      <c r="B46" s="666"/>
      <c r="C46" s="666"/>
      <c r="D46" s="666"/>
      <c r="E46" s="666"/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6"/>
      <c r="R46" s="666"/>
      <c r="S46" s="666"/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  <c r="AI46" s="665"/>
      <c r="AJ46" s="665"/>
    </row>
    <row r="47" spans="1:36" ht="18" customHeight="1" x14ac:dyDescent="0.2">
      <c r="A47" s="666"/>
      <c r="B47" s="666"/>
      <c r="C47" s="666"/>
      <c r="D47" s="666"/>
      <c r="E47" s="666"/>
      <c r="F47" s="666"/>
      <c r="G47" s="666"/>
      <c r="H47" s="666"/>
      <c r="I47" s="666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X47" s="665"/>
      <c r="Y47" s="665"/>
      <c r="Z47" s="665"/>
      <c r="AA47" s="665"/>
      <c r="AB47" s="665"/>
      <c r="AC47" s="665"/>
      <c r="AD47" s="665"/>
      <c r="AE47" s="665"/>
      <c r="AF47" s="665"/>
      <c r="AG47" s="665"/>
      <c r="AH47" s="665"/>
      <c r="AI47" s="665"/>
      <c r="AJ47" s="665"/>
    </row>
    <row r="48" spans="1:36" ht="18" customHeight="1" x14ac:dyDescent="0.2">
      <c r="A48" s="666"/>
      <c r="B48" s="666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66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5"/>
    </row>
    <row r="49" spans="1:36" ht="18" customHeight="1" x14ac:dyDescent="0.2">
      <c r="A49" s="666"/>
      <c r="B49" s="666"/>
      <c r="C49" s="666"/>
      <c r="D49" s="666"/>
      <c r="E49" s="666"/>
      <c r="F49" s="666"/>
      <c r="G49" s="666"/>
      <c r="H49" s="666"/>
      <c r="I49" s="666"/>
      <c r="J49" s="666"/>
      <c r="K49" s="666"/>
      <c r="L49" s="666"/>
      <c r="M49" s="666"/>
      <c r="N49" s="666"/>
      <c r="O49" s="666"/>
      <c r="P49" s="666"/>
      <c r="Q49" s="666"/>
      <c r="R49" s="666"/>
      <c r="S49" s="666"/>
      <c r="Y49" s="66"/>
      <c r="Z49" s="66"/>
      <c r="AA49" s="66"/>
      <c r="AB49" s="66"/>
      <c r="AC49" s="66"/>
      <c r="AD49" s="66"/>
      <c r="AE49" s="66"/>
      <c r="AF49" s="66"/>
      <c r="AG49" s="67"/>
      <c r="AH49" s="66"/>
    </row>
    <row r="50" spans="1:36" ht="18" customHeight="1" x14ac:dyDescent="0.2">
      <c r="A50" s="666"/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Y50" s="66"/>
      <c r="Z50" s="66"/>
      <c r="AA50" s="66"/>
      <c r="AB50" s="66"/>
      <c r="AC50" s="66"/>
      <c r="AD50" s="66"/>
      <c r="AE50" s="66"/>
      <c r="AF50" s="66"/>
      <c r="AG50" s="67"/>
      <c r="AH50" s="66"/>
    </row>
    <row r="51" spans="1:36" ht="18" customHeight="1" x14ac:dyDescent="0.2">
      <c r="A51" s="666"/>
      <c r="B51" s="666"/>
      <c r="C51" s="666"/>
      <c r="D51" s="666"/>
      <c r="E51" s="666"/>
      <c r="F51" s="666"/>
      <c r="G51" s="666"/>
      <c r="H51" s="666"/>
      <c r="I51" s="666"/>
      <c r="J51" s="666"/>
      <c r="K51" s="666"/>
      <c r="L51" s="666"/>
      <c r="M51" s="666"/>
      <c r="N51" s="666"/>
      <c r="O51" s="666"/>
      <c r="P51" s="666"/>
      <c r="Q51" s="666"/>
      <c r="R51" s="666"/>
      <c r="S51" s="666"/>
      <c r="Y51" s="66"/>
      <c r="Z51" s="66"/>
      <c r="AA51" s="66"/>
      <c r="AB51" s="66"/>
      <c r="AC51" s="66"/>
      <c r="AD51" s="66"/>
      <c r="AE51" s="66"/>
      <c r="AF51" s="66"/>
      <c r="AG51" s="67"/>
      <c r="AH51" s="66"/>
    </row>
    <row r="52" spans="1:36" ht="18" customHeight="1" x14ac:dyDescent="0.2">
      <c r="A52" s="666"/>
      <c r="B52" s="666"/>
      <c r="C52" s="666"/>
      <c r="D52" s="666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666"/>
      <c r="P52" s="666"/>
      <c r="Q52" s="666"/>
      <c r="R52" s="666"/>
      <c r="S52" s="666"/>
      <c r="Y52" s="66"/>
      <c r="Z52" s="66"/>
      <c r="AA52" s="66"/>
      <c r="AB52" s="66"/>
      <c r="AC52" s="66"/>
      <c r="AD52" s="66"/>
      <c r="AE52" s="66"/>
      <c r="AF52" s="66"/>
      <c r="AG52" s="67"/>
      <c r="AH52" s="66"/>
    </row>
    <row r="53" spans="1:36" ht="18" customHeight="1" x14ac:dyDescent="0.2">
      <c r="A53" s="666"/>
      <c r="B53" s="666"/>
      <c r="C53" s="666"/>
      <c r="D53" s="666"/>
      <c r="E53" s="666"/>
      <c r="F53" s="666"/>
      <c r="G53" s="666"/>
      <c r="H53" s="666"/>
      <c r="I53" s="666"/>
      <c r="J53" s="666"/>
      <c r="K53" s="666"/>
      <c r="L53" s="666"/>
      <c r="M53" s="666"/>
      <c r="N53" s="666"/>
      <c r="O53" s="666"/>
      <c r="P53" s="666"/>
      <c r="Q53" s="666"/>
      <c r="R53" s="666"/>
      <c r="S53" s="666"/>
      <c r="Y53" s="66"/>
      <c r="Z53" s="66"/>
      <c r="AA53" s="66"/>
      <c r="AB53" s="66"/>
      <c r="AC53" s="66"/>
      <c r="AD53" s="66"/>
      <c r="AE53" s="66"/>
      <c r="AF53" s="66"/>
      <c r="AG53" s="67"/>
      <c r="AH53" s="66"/>
    </row>
    <row r="54" spans="1:36" ht="18" customHeight="1" x14ac:dyDescent="0.2">
      <c r="A54" s="666"/>
      <c r="B54" s="666"/>
      <c r="C54" s="666"/>
      <c r="D54" s="666"/>
      <c r="E54" s="666"/>
      <c r="F54" s="666"/>
      <c r="G54" s="666"/>
      <c r="H54" s="666"/>
      <c r="I54" s="666"/>
      <c r="J54" s="666"/>
      <c r="K54" s="666"/>
      <c r="L54" s="666"/>
      <c r="M54" s="666"/>
      <c r="N54" s="666"/>
      <c r="O54" s="666"/>
      <c r="P54" s="666"/>
      <c r="Q54" s="666"/>
      <c r="R54" s="666"/>
      <c r="S54" s="666"/>
      <c r="Y54" s="66"/>
      <c r="Z54" s="66"/>
      <c r="AA54" s="66"/>
      <c r="AB54" s="66"/>
      <c r="AC54" s="66"/>
      <c r="AD54" s="66"/>
      <c r="AE54" s="66"/>
      <c r="AF54" s="66"/>
      <c r="AG54" s="67"/>
      <c r="AH54" s="66"/>
    </row>
    <row r="55" spans="1:36" ht="18" customHeight="1" x14ac:dyDescent="0.2">
      <c r="A55" s="666"/>
      <c r="B55" s="666"/>
      <c r="C55" s="666"/>
      <c r="D55" s="666"/>
      <c r="E55" s="666"/>
      <c r="F55" s="666"/>
      <c r="G55" s="666"/>
      <c r="H55" s="666"/>
      <c r="I55" s="666"/>
      <c r="J55" s="666"/>
      <c r="K55" s="666"/>
      <c r="L55" s="666"/>
      <c r="M55" s="666"/>
      <c r="N55" s="666"/>
      <c r="O55" s="666"/>
      <c r="P55" s="666"/>
      <c r="Q55" s="666"/>
      <c r="R55" s="666"/>
      <c r="S55" s="666"/>
      <c r="Y55" s="66"/>
      <c r="Z55" s="66"/>
      <c r="AA55" s="66"/>
      <c r="AB55" s="66"/>
      <c r="AC55" s="66"/>
      <c r="AD55" s="66"/>
      <c r="AE55" s="66"/>
      <c r="AF55" s="66"/>
      <c r="AG55" s="67"/>
      <c r="AH55" s="66"/>
    </row>
    <row r="56" spans="1:36" ht="18" customHeight="1" x14ac:dyDescent="0.2">
      <c r="A56" s="666"/>
      <c r="B56" s="666"/>
      <c r="C56" s="666"/>
      <c r="D56" s="666"/>
      <c r="E56" s="666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  <c r="Y56" s="66"/>
      <c r="Z56" s="66"/>
      <c r="AA56" s="66"/>
      <c r="AB56" s="66"/>
      <c r="AC56" s="66"/>
      <c r="AD56" s="66"/>
      <c r="AE56" s="66"/>
      <c r="AF56" s="66"/>
      <c r="AG56" s="67"/>
      <c r="AH56" s="66"/>
    </row>
    <row r="57" spans="1:36" ht="18" customHeight="1" x14ac:dyDescent="0.2">
      <c r="A57" s="666"/>
      <c r="B57" s="666"/>
      <c r="C57" s="666"/>
      <c r="D57" s="666"/>
      <c r="E57" s="666"/>
      <c r="F57" s="666"/>
      <c r="G57" s="666"/>
      <c r="H57" s="666"/>
      <c r="I57" s="666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Y57" s="66"/>
      <c r="Z57" s="66"/>
      <c r="AA57" s="66"/>
      <c r="AB57" s="66"/>
      <c r="AC57" s="66"/>
      <c r="AD57" s="66"/>
      <c r="AE57" s="66"/>
      <c r="AF57" s="66"/>
      <c r="AG57" s="67"/>
      <c r="AH57" s="66"/>
    </row>
    <row r="58" spans="1:36" ht="18" customHeight="1" x14ac:dyDescent="0.2">
      <c r="A58" s="635"/>
      <c r="B58" s="635"/>
      <c r="C58" s="635"/>
      <c r="D58" s="635"/>
      <c r="E58" s="635"/>
      <c r="F58" s="635"/>
      <c r="G58" s="635"/>
      <c r="H58" s="635"/>
      <c r="I58" s="635"/>
      <c r="J58" s="635"/>
      <c r="K58" s="635"/>
      <c r="L58" s="635"/>
      <c r="M58" s="635"/>
      <c r="N58" s="635"/>
      <c r="O58" s="635"/>
      <c r="P58" s="635"/>
      <c r="Q58" s="635"/>
      <c r="R58" s="635"/>
      <c r="S58" s="635"/>
      <c r="X58" s="343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</row>
    <row r="59" spans="1:36" ht="18" customHeight="1" x14ac:dyDescent="0.2">
      <c r="A59" s="635"/>
      <c r="B59" s="635"/>
      <c r="C59" s="635"/>
      <c r="D59" s="635"/>
      <c r="E59" s="635"/>
      <c r="F59" s="635"/>
      <c r="G59" s="635"/>
      <c r="H59" s="635"/>
      <c r="I59" s="635"/>
      <c r="J59" s="635"/>
      <c r="K59" s="635"/>
      <c r="L59" s="635"/>
      <c r="M59" s="635"/>
      <c r="N59" s="635"/>
      <c r="O59" s="635"/>
      <c r="P59" s="635"/>
      <c r="Q59" s="635"/>
      <c r="R59" s="635"/>
      <c r="S59" s="635"/>
      <c r="Y59" s="66"/>
      <c r="Z59" s="66"/>
      <c r="AA59" s="66"/>
      <c r="AB59" s="66"/>
      <c r="AC59" s="66"/>
      <c r="AD59" s="66"/>
      <c r="AE59" s="66"/>
      <c r="AF59" s="66"/>
      <c r="AG59" s="67"/>
      <c r="AH59" s="66"/>
    </row>
    <row r="60" spans="1:36" ht="27" customHeight="1" thickBot="1" x14ac:dyDescent="0.25">
      <c r="A60" s="1162" t="s">
        <v>156</v>
      </c>
      <c r="B60" s="1162"/>
      <c r="C60" s="1162"/>
      <c r="D60" s="1162"/>
      <c r="E60" s="1162"/>
      <c r="F60" s="1162"/>
      <c r="G60" s="1162"/>
      <c r="H60" s="1162"/>
      <c r="I60" s="1162"/>
      <c r="J60" s="1162"/>
      <c r="K60" s="1162"/>
      <c r="L60" s="1162"/>
      <c r="M60" s="1162"/>
      <c r="N60" s="1162"/>
      <c r="O60" s="1162"/>
      <c r="P60" s="1162"/>
      <c r="Q60" s="1162"/>
      <c r="R60" s="1162"/>
      <c r="S60" s="1162"/>
      <c r="T60" s="1162"/>
      <c r="U60" s="1162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</row>
    <row r="61" spans="1:36" ht="18" customHeight="1" x14ac:dyDescent="0.2">
      <c r="A61" s="841" t="s">
        <v>90</v>
      </c>
      <c r="B61" s="842"/>
      <c r="C61" s="843"/>
      <c r="D61" s="1102">
        <v>2011</v>
      </c>
      <c r="E61" s="1099">
        <v>2012</v>
      </c>
      <c r="F61" s="1099">
        <v>2013</v>
      </c>
      <c r="G61" s="1099">
        <v>2014</v>
      </c>
      <c r="H61" s="1099">
        <v>2015</v>
      </c>
      <c r="I61" s="1099">
        <v>2016</v>
      </c>
      <c r="J61" s="1099">
        <v>2017</v>
      </c>
      <c r="K61" s="1105">
        <v>2018</v>
      </c>
      <c r="L61" s="1106"/>
      <c r="M61" s="1106"/>
      <c r="N61" s="1106"/>
      <c r="O61" s="1106"/>
      <c r="P61" s="1107"/>
      <c r="Q61" s="841" t="s">
        <v>474</v>
      </c>
      <c r="R61" s="842"/>
      <c r="S61" s="843"/>
      <c r="X61" s="343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</row>
    <row r="62" spans="1:36" ht="16.5" customHeight="1" x14ac:dyDescent="0.2">
      <c r="A62" s="1072"/>
      <c r="B62" s="1073"/>
      <c r="C62" s="1074"/>
      <c r="D62" s="1103"/>
      <c r="E62" s="1100"/>
      <c r="F62" s="1100"/>
      <c r="G62" s="1100"/>
      <c r="H62" s="1100"/>
      <c r="I62" s="1100"/>
      <c r="J62" s="1100"/>
      <c r="K62" s="1108"/>
      <c r="L62" s="1109"/>
      <c r="M62" s="1109"/>
      <c r="N62" s="1109"/>
      <c r="O62" s="1109"/>
      <c r="P62" s="1110"/>
      <c r="Q62" s="1072"/>
      <c r="R62" s="1073"/>
      <c r="S62" s="1074"/>
    </row>
    <row r="63" spans="1:36" ht="15" customHeight="1" x14ac:dyDescent="0.2">
      <c r="A63" s="1072"/>
      <c r="B63" s="1073"/>
      <c r="C63" s="1074"/>
      <c r="D63" s="1103"/>
      <c r="E63" s="1100"/>
      <c r="F63" s="1100"/>
      <c r="G63" s="1100"/>
      <c r="H63" s="1100"/>
      <c r="I63" s="1100"/>
      <c r="J63" s="1100"/>
      <c r="K63" s="1095" t="s">
        <v>2</v>
      </c>
      <c r="L63" s="1097" t="s">
        <v>3</v>
      </c>
      <c r="M63" s="1097" t="s">
        <v>11</v>
      </c>
      <c r="N63" s="1097" t="s">
        <v>4</v>
      </c>
      <c r="O63" s="1097" t="s">
        <v>13</v>
      </c>
      <c r="P63" s="1111" t="s">
        <v>14</v>
      </c>
      <c r="Q63" s="1072"/>
      <c r="R63" s="1073"/>
      <c r="S63" s="1074"/>
      <c r="Y63" s="66"/>
      <c r="Z63" s="66"/>
      <c r="AA63" s="66"/>
      <c r="AB63" s="66"/>
      <c r="AC63" s="66"/>
      <c r="AD63" s="66"/>
      <c r="AE63" s="66"/>
      <c r="AF63" s="66"/>
      <c r="AG63" s="66"/>
      <c r="AH63" s="66"/>
    </row>
    <row r="64" spans="1:36" ht="13.5" thickBot="1" x14ac:dyDescent="0.25">
      <c r="A64" s="1072"/>
      <c r="B64" s="1073"/>
      <c r="C64" s="1074"/>
      <c r="D64" s="1104"/>
      <c r="E64" s="1101"/>
      <c r="F64" s="1101"/>
      <c r="G64" s="1101"/>
      <c r="H64" s="1101"/>
      <c r="I64" s="1101"/>
      <c r="J64" s="1101"/>
      <c r="K64" s="1096"/>
      <c r="L64" s="1098"/>
      <c r="M64" s="1098"/>
      <c r="N64" s="1098"/>
      <c r="O64" s="1098"/>
      <c r="P64" s="1112"/>
      <c r="Q64" s="1075"/>
      <c r="R64" s="1076"/>
      <c r="S64" s="1077"/>
      <c r="Y64" s="66"/>
      <c r="Z64" s="66"/>
      <c r="AA64" s="66"/>
      <c r="AB64" s="66"/>
      <c r="AC64" s="66"/>
      <c r="AD64" s="66"/>
      <c r="AE64" s="66"/>
      <c r="AF64" s="66"/>
      <c r="AG64" s="66"/>
      <c r="AH64" s="66"/>
    </row>
    <row r="65" spans="1:34" ht="16.5" customHeight="1" x14ac:dyDescent="0.2">
      <c r="A65" s="1078" t="s">
        <v>223</v>
      </c>
      <c r="B65" s="1079"/>
      <c r="C65" s="1080"/>
      <c r="D65" s="1069">
        <v>106.12</v>
      </c>
      <c r="E65" s="1114">
        <v>106.82</v>
      </c>
      <c r="F65" s="1114">
        <v>104.8</v>
      </c>
      <c r="G65" s="1114">
        <v>109.46</v>
      </c>
      <c r="H65" s="1114">
        <v>110.56</v>
      </c>
      <c r="I65" s="1114">
        <v>104.7</v>
      </c>
      <c r="J65" s="1117">
        <v>101.6</v>
      </c>
      <c r="K65" s="637">
        <v>100.19</v>
      </c>
      <c r="L65" s="638">
        <v>100.48</v>
      </c>
      <c r="M65" s="638">
        <v>100.16</v>
      </c>
      <c r="N65" s="638">
        <v>100.27</v>
      </c>
      <c r="O65" s="638">
        <v>100.33</v>
      </c>
      <c r="P65" s="649">
        <v>100.49</v>
      </c>
      <c r="Q65" s="1051">
        <v>101.93</v>
      </c>
      <c r="R65" s="1052"/>
      <c r="S65" s="1053"/>
      <c r="Y65" s="66"/>
      <c r="Z65" s="66"/>
      <c r="AA65" s="66"/>
      <c r="AB65" s="66"/>
      <c r="AC65" s="66"/>
      <c r="AD65" s="66"/>
      <c r="AE65" s="66"/>
      <c r="AF65" s="66"/>
      <c r="AG65" s="67"/>
      <c r="AH65" s="66"/>
    </row>
    <row r="66" spans="1:34" ht="16.5" customHeight="1" x14ac:dyDescent="0.25">
      <c r="A66" s="1081"/>
      <c r="B66" s="1082"/>
      <c r="C66" s="1083"/>
      <c r="D66" s="1070"/>
      <c r="E66" s="1115"/>
      <c r="F66" s="1115"/>
      <c r="G66" s="1115"/>
      <c r="H66" s="1115"/>
      <c r="I66" s="1115"/>
      <c r="J66" s="1118"/>
      <c r="K66" s="639" t="s">
        <v>74</v>
      </c>
      <c r="L66" s="640" t="s">
        <v>82</v>
      </c>
      <c r="M66" s="640" t="s">
        <v>83</v>
      </c>
      <c r="N66" s="640" t="s">
        <v>84</v>
      </c>
      <c r="O66" s="640" t="s">
        <v>85</v>
      </c>
      <c r="P66" s="650" t="s">
        <v>86</v>
      </c>
      <c r="Q66" s="1054"/>
      <c r="R66" s="1055"/>
      <c r="S66" s="1056"/>
      <c r="Y66" s="66"/>
      <c r="Z66" s="66"/>
      <c r="AA66" s="66"/>
      <c r="AB66" s="66"/>
      <c r="AC66" s="66"/>
      <c r="AD66" s="66"/>
      <c r="AE66" s="66"/>
      <c r="AF66" s="66"/>
      <c r="AG66" s="67"/>
      <c r="AH66" s="66"/>
    </row>
    <row r="67" spans="1:34" ht="20.25" customHeight="1" thickBot="1" x14ac:dyDescent="0.3">
      <c r="A67" s="1084"/>
      <c r="B67" s="1085"/>
      <c r="C67" s="1086"/>
      <c r="D67" s="1071"/>
      <c r="E67" s="1116"/>
      <c r="F67" s="1116"/>
      <c r="G67" s="1116"/>
      <c r="H67" s="1116"/>
      <c r="I67" s="1116"/>
      <c r="J67" s="1119"/>
      <c r="K67" s="641"/>
      <c r="L67" s="642"/>
      <c r="M67" s="642"/>
      <c r="N67" s="642"/>
      <c r="O67" s="642"/>
      <c r="P67" s="651"/>
      <c r="Q67" s="1054"/>
      <c r="R67" s="1055"/>
      <c r="S67" s="1056"/>
      <c r="Y67" s="66"/>
      <c r="Z67" s="66"/>
      <c r="AA67" s="66"/>
      <c r="AB67" s="66"/>
      <c r="AC67" s="66"/>
      <c r="AD67" s="66"/>
      <c r="AE67" s="66"/>
      <c r="AF67" s="66"/>
      <c r="AG67" s="67"/>
      <c r="AH67" s="66"/>
    </row>
    <row r="68" spans="1:34" ht="16.5" customHeight="1" x14ac:dyDescent="0.25">
      <c r="A68" s="1060" t="s">
        <v>91</v>
      </c>
      <c r="B68" s="1061"/>
      <c r="C68" s="1062"/>
      <c r="D68" s="1069">
        <v>105.93</v>
      </c>
      <c r="E68" s="1092">
        <v>106.85</v>
      </c>
      <c r="F68" s="1092">
        <v>104.67</v>
      </c>
      <c r="G68" s="1092">
        <v>109.88</v>
      </c>
      <c r="H68" s="1092">
        <v>112.05</v>
      </c>
      <c r="I68" s="1092">
        <v>105.3</v>
      </c>
      <c r="J68" s="1123">
        <v>101.4</v>
      </c>
      <c r="K68" s="639" t="s">
        <v>2</v>
      </c>
      <c r="L68" s="640" t="s">
        <v>3</v>
      </c>
      <c r="M68" s="640" t="s">
        <v>11</v>
      </c>
      <c r="N68" s="640" t="s">
        <v>4</v>
      </c>
      <c r="O68" s="640" t="s">
        <v>13</v>
      </c>
      <c r="P68" s="650" t="s">
        <v>14</v>
      </c>
      <c r="Q68" s="1051">
        <v>102.07</v>
      </c>
      <c r="R68" s="1052"/>
      <c r="S68" s="1053"/>
      <c r="AB68" s="66"/>
      <c r="AC68" s="66"/>
      <c r="AD68" s="66"/>
      <c r="AE68" s="66"/>
      <c r="AF68" s="66"/>
      <c r="AG68" s="67"/>
      <c r="AH68" s="66"/>
    </row>
    <row r="69" spans="1:34" ht="16.5" customHeight="1" x14ac:dyDescent="0.2">
      <c r="A69" s="1063"/>
      <c r="B69" s="1064"/>
      <c r="C69" s="1065"/>
      <c r="D69" s="1070"/>
      <c r="E69" s="1093"/>
      <c r="F69" s="1093"/>
      <c r="G69" s="1093"/>
      <c r="H69" s="1093"/>
      <c r="I69" s="1093"/>
      <c r="J69" s="1124"/>
      <c r="K69" s="643">
        <v>100.21</v>
      </c>
      <c r="L69" s="644">
        <v>100.55</v>
      </c>
      <c r="M69" s="644">
        <v>100.13</v>
      </c>
      <c r="N69" s="644">
        <v>100.32</v>
      </c>
      <c r="O69" s="644">
        <v>100.45</v>
      </c>
      <c r="P69" s="652">
        <v>100.39</v>
      </c>
      <c r="Q69" s="1054"/>
      <c r="R69" s="1055"/>
      <c r="S69" s="1056"/>
      <c r="Y69" s="66"/>
      <c r="Z69" s="66"/>
      <c r="AA69" s="66"/>
      <c r="AB69" s="66"/>
      <c r="AC69" s="66"/>
      <c r="AD69" s="66"/>
      <c r="AE69" s="66"/>
      <c r="AF69" s="66"/>
      <c r="AG69" s="67"/>
      <c r="AH69" s="66"/>
    </row>
    <row r="70" spans="1:34" ht="16.5" customHeight="1" x14ac:dyDescent="0.25">
      <c r="A70" s="1063"/>
      <c r="B70" s="1064"/>
      <c r="C70" s="1065"/>
      <c r="D70" s="1070"/>
      <c r="E70" s="1093"/>
      <c r="F70" s="1093"/>
      <c r="G70" s="1093"/>
      <c r="H70" s="1093"/>
      <c r="I70" s="1093"/>
      <c r="J70" s="1124"/>
      <c r="K70" s="639" t="s">
        <v>74</v>
      </c>
      <c r="L70" s="640" t="s">
        <v>82</v>
      </c>
      <c r="M70" s="640" t="s">
        <v>83</v>
      </c>
      <c r="N70" s="640" t="s">
        <v>84</v>
      </c>
      <c r="O70" s="640" t="s">
        <v>85</v>
      </c>
      <c r="P70" s="650" t="s">
        <v>86</v>
      </c>
      <c r="Q70" s="1054"/>
      <c r="R70" s="1055"/>
      <c r="S70" s="1056"/>
      <c r="Y70" s="66"/>
      <c r="Z70" s="66"/>
      <c r="AA70" s="66"/>
      <c r="AB70" s="66"/>
      <c r="AC70" s="66"/>
      <c r="AD70" s="66"/>
      <c r="AE70" s="66"/>
      <c r="AF70" s="66"/>
      <c r="AG70" s="67"/>
      <c r="AH70" s="66"/>
    </row>
    <row r="71" spans="1:34" ht="17.25" thickBot="1" x14ac:dyDescent="0.3">
      <c r="A71" s="1066"/>
      <c r="B71" s="1067"/>
      <c r="C71" s="1068"/>
      <c r="D71" s="1071"/>
      <c r="E71" s="1094"/>
      <c r="F71" s="1094"/>
      <c r="G71" s="1094"/>
      <c r="H71" s="1094"/>
      <c r="I71" s="1094"/>
      <c r="J71" s="1125"/>
      <c r="K71" s="645"/>
      <c r="L71" s="646"/>
      <c r="M71" s="646"/>
      <c r="N71" s="646"/>
      <c r="O71" s="646"/>
      <c r="P71" s="653"/>
      <c r="Q71" s="1054"/>
      <c r="R71" s="1055"/>
      <c r="S71" s="1056"/>
    </row>
    <row r="72" spans="1:34" ht="18.75" customHeight="1" x14ac:dyDescent="0.25">
      <c r="A72" s="1063" t="s">
        <v>89</v>
      </c>
      <c r="B72" s="1064"/>
      <c r="C72" s="1065"/>
      <c r="D72" s="1069">
        <v>106.61</v>
      </c>
      <c r="E72" s="1092">
        <v>106.78</v>
      </c>
      <c r="F72" s="1092">
        <v>105.16</v>
      </c>
      <c r="G72" s="1092">
        <v>108.32</v>
      </c>
      <c r="H72" s="1092">
        <v>106.89</v>
      </c>
      <c r="I72" s="1092">
        <v>103.2</v>
      </c>
      <c r="J72" s="1123">
        <v>102</v>
      </c>
      <c r="K72" s="647" t="s">
        <v>2</v>
      </c>
      <c r="L72" s="648" t="s">
        <v>3</v>
      </c>
      <c r="M72" s="648" t="s">
        <v>11</v>
      </c>
      <c r="N72" s="648" t="s">
        <v>4</v>
      </c>
      <c r="O72" s="648" t="s">
        <v>13</v>
      </c>
      <c r="P72" s="654" t="s">
        <v>14</v>
      </c>
      <c r="Q72" s="1051">
        <v>101.63</v>
      </c>
      <c r="R72" s="1052"/>
      <c r="S72" s="1053"/>
      <c r="Y72" s="66"/>
      <c r="Z72" s="66"/>
      <c r="AA72" s="66"/>
      <c r="AB72" s="66"/>
      <c r="AC72" s="66"/>
      <c r="AD72" s="66"/>
      <c r="AE72" s="66"/>
      <c r="AF72" s="66"/>
      <c r="AG72" s="67"/>
      <c r="AH72" s="66"/>
    </row>
    <row r="73" spans="1:34" ht="16.5" x14ac:dyDescent="0.2">
      <c r="A73" s="1063"/>
      <c r="B73" s="1064"/>
      <c r="C73" s="1065"/>
      <c r="D73" s="1070"/>
      <c r="E73" s="1093"/>
      <c r="F73" s="1093"/>
      <c r="G73" s="1093"/>
      <c r="H73" s="1093"/>
      <c r="I73" s="1093"/>
      <c r="J73" s="1124"/>
      <c r="K73" s="643">
        <v>100.14</v>
      </c>
      <c r="L73" s="644">
        <v>100.3</v>
      </c>
      <c r="M73" s="644">
        <v>100.22</v>
      </c>
      <c r="N73" s="644">
        <v>100.17</v>
      </c>
      <c r="O73" s="644">
        <v>100.03</v>
      </c>
      <c r="P73" s="652">
        <v>100.76</v>
      </c>
      <c r="Q73" s="1054"/>
      <c r="R73" s="1055"/>
      <c r="S73" s="1056"/>
      <c r="Y73" s="66"/>
      <c r="Z73" s="66"/>
      <c r="AA73" s="66"/>
      <c r="AB73" s="66"/>
      <c r="AC73" s="66"/>
      <c r="AD73" s="66"/>
      <c r="AE73" s="66"/>
      <c r="AF73" s="66"/>
      <c r="AG73" s="66"/>
      <c r="AH73" s="66"/>
    </row>
    <row r="74" spans="1:34" ht="15.75" customHeight="1" x14ac:dyDescent="0.25">
      <c r="A74" s="1063"/>
      <c r="B74" s="1064"/>
      <c r="C74" s="1065"/>
      <c r="D74" s="1070"/>
      <c r="E74" s="1093"/>
      <c r="F74" s="1093"/>
      <c r="G74" s="1093"/>
      <c r="H74" s="1093"/>
      <c r="I74" s="1093"/>
      <c r="J74" s="1124"/>
      <c r="K74" s="639" t="s">
        <v>74</v>
      </c>
      <c r="L74" s="640" t="s">
        <v>82</v>
      </c>
      <c r="M74" s="640" t="s">
        <v>83</v>
      </c>
      <c r="N74" s="640" t="s">
        <v>84</v>
      </c>
      <c r="O74" s="640" t="s">
        <v>85</v>
      </c>
      <c r="P74" s="650" t="s">
        <v>86</v>
      </c>
      <c r="Q74" s="1054"/>
      <c r="R74" s="1055"/>
      <c r="S74" s="1056"/>
      <c r="Y74" s="66"/>
      <c r="Z74" s="66"/>
      <c r="AA74" s="66"/>
      <c r="AB74" s="66"/>
      <c r="AC74" s="66"/>
      <c r="AD74" s="66"/>
      <c r="AE74" s="66"/>
      <c r="AF74" s="66"/>
      <c r="AG74" s="66"/>
      <c r="AH74" s="66"/>
    </row>
    <row r="75" spans="1:34" ht="17.25" thickBot="1" x14ac:dyDescent="0.3">
      <c r="A75" s="1066"/>
      <c r="B75" s="1067"/>
      <c r="C75" s="1068"/>
      <c r="D75" s="1071"/>
      <c r="E75" s="1094"/>
      <c r="F75" s="1094"/>
      <c r="G75" s="1094"/>
      <c r="H75" s="1094"/>
      <c r="I75" s="1094"/>
      <c r="J75" s="1125"/>
      <c r="K75" s="645"/>
      <c r="L75" s="646"/>
      <c r="M75" s="646"/>
      <c r="N75" s="646"/>
      <c r="O75" s="646"/>
      <c r="P75" s="655"/>
      <c r="Q75" s="1057"/>
      <c r="R75" s="1058"/>
      <c r="S75" s="1059"/>
      <c r="Y75" s="66"/>
      <c r="Z75" s="66"/>
      <c r="AA75" s="66"/>
      <c r="AB75" s="66"/>
      <c r="AC75" s="66"/>
      <c r="AD75" s="66"/>
      <c r="AE75" s="66"/>
      <c r="AF75" s="66"/>
      <c r="AG75" s="66"/>
      <c r="AH75" s="66"/>
    </row>
    <row r="76" spans="1:34" ht="15" customHeight="1" x14ac:dyDescent="0.25">
      <c r="Y76" s="66"/>
      <c r="Z76" s="66"/>
      <c r="AA76" s="66"/>
      <c r="AB76" s="66"/>
      <c r="AC76" s="66"/>
      <c r="AD76" s="66"/>
      <c r="AE76" s="66"/>
      <c r="AF76" s="66"/>
      <c r="AG76" s="66"/>
      <c r="AH76" s="66"/>
    </row>
    <row r="77" spans="1:34" ht="27.75" customHeight="1" thickBot="1" x14ac:dyDescent="0.25">
      <c r="A77" s="1126" t="s">
        <v>162</v>
      </c>
      <c r="B77" s="1126"/>
      <c r="C77" s="1126"/>
      <c r="D77" s="1126"/>
      <c r="E77" s="1126"/>
      <c r="F77" s="1126"/>
      <c r="G77" s="1126"/>
      <c r="H77" s="1126"/>
      <c r="I77" s="1126"/>
      <c r="J77" s="1126"/>
      <c r="K77" s="1126"/>
      <c r="L77" s="1126"/>
      <c r="M77" s="1126"/>
      <c r="N77" s="1126"/>
      <c r="O77" s="1126"/>
      <c r="P77" s="1126"/>
      <c r="Q77" s="1126"/>
      <c r="R77" s="1126"/>
      <c r="S77" s="1126"/>
      <c r="T77" s="1126"/>
      <c r="U77" s="1126"/>
    </row>
    <row r="78" spans="1:34" ht="15.75" customHeight="1" x14ac:dyDescent="0.2">
      <c r="A78" s="841" t="s">
        <v>90</v>
      </c>
      <c r="B78" s="842"/>
      <c r="C78" s="843"/>
      <c r="D78" s="1147">
        <v>2011</v>
      </c>
      <c r="E78" s="1159">
        <v>2012</v>
      </c>
      <c r="F78" s="1141">
        <v>2013</v>
      </c>
      <c r="G78" s="1141">
        <v>2014</v>
      </c>
      <c r="H78" s="1141">
        <v>2015</v>
      </c>
      <c r="I78" s="1144">
        <v>2016</v>
      </c>
      <c r="J78" s="1144">
        <v>2017</v>
      </c>
      <c r="K78" s="943">
        <v>2018</v>
      </c>
      <c r="L78" s="944"/>
      <c r="M78" s="944"/>
      <c r="N78" s="944"/>
      <c r="O78" s="944"/>
      <c r="P78" s="945"/>
      <c r="Q78" s="841" t="s">
        <v>474</v>
      </c>
      <c r="R78" s="842"/>
      <c r="S78" s="843"/>
    </row>
    <row r="79" spans="1:34" ht="12.75" customHeight="1" x14ac:dyDescent="0.2">
      <c r="A79" s="1072"/>
      <c r="B79" s="1073"/>
      <c r="C79" s="1074"/>
      <c r="D79" s="1148"/>
      <c r="E79" s="1160"/>
      <c r="F79" s="1142"/>
      <c r="G79" s="1142"/>
      <c r="H79" s="1142"/>
      <c r="I79" s="1145"/>
      <c r="J79" s="1145"/>
      <c r="K79" s="1087"/>
      <c r="L79" s="1088"/>
      <c r="M79" s="1088"/>
      <c r="N79" s="1088"/>
      <c r="O79" s="1088"/>
      <c r="P79" s="1089"/>
      <c r="Q79" s="1072"/>
      <c r="R79" s="1073"/>
      <c r="S79" s="1074"/>
    </row>
    <row r="80" spans="1:34" ht="12.75" customHeight="1" x14ac:dyDescent="0.2">
      <c r="A80" s="1072"/>
      <c r="B80" s="1073"/>
      <c r="C80" s="1074"/>
      <c r="D80" s="1148"/>
      <c r="E80" s="1160"/>
      <c r="F80" s="1142"/>
      <c r="G80" s="1142"/>
      <c r="H80" s="1142"/>
      <c r="I80" s="1145"/>
      <c r="J80" s="1145"/>
      <c r="K80" s="1120" t="s">
        <v>2</v>
      </c>
      <c r="L80" s="1098" t="s">
        <v>3</v>
      </c>
      <c r="M80" s="1098" t="s">
        <v>11</v>
      </c>
      <c r="N80" s="1098" t="s">
        <v>4</v>
      </c>
      <c r="O80" s="1098" t="s">
        <v>13</v>
      </c>
      <c r="P80" s="1090" t="s">
        <v>14</v>
      </c>
      <c r="Q80" s="1072"/>
      <c r="R80" s="1073"/>
      <c r="S80" s="1074"/>
    </row>
    <row r="81" spans="1:228" ht="13.5" customHeight="1" thickBot="1" x14ac:dyDescent="0.25">
      <c r="A81" s="1075"/>
      <c r="B81" s="1076"/>
      <c r="C81" s="1077"/>
      <c r="D81" s="1149"/>
      <c r="E81" s="1161"/>
      <c r="F81" s="1143"/>
      <c r="G81" s="1143"/>
      <c r="H81" s="1143"/>
      <c r="I81" s="1146"/>
      <c r="J81" s="1146"/>
      <c r="K81" s="1121"/>
      <c r="L81" s="1122"/>
      <c r="M81" s="1122"/>
      <c r="N81" s="1122"/>
      <c r="O81" s="1122"/>
      <c r="P81" s="1091"/>
      <c r="Q81" s="1075"/>
      <c r="R81" s="1076"/>
      <c r="S81" s="1077"/>
    </row>
    <row r="82" spans="1:228" ht="16.5" customHeight="1" x14ac:dyDescent="0.2">
      <c r="A82" s="1078" t="s">
        <v>222</v>
      </c>
      <c r="B82" s="1079"/>
      <c r="C82" s="1080"/>
      <c r="D82" s="1069">
        <v>106.1</v>
      </c>
      <c r="E82" s="1069">
        <v>106.57</v>
      </c>
      <c r="F82" s="1069">
        <v>106.47</v>
      </c>
      <c r="G82" s="1069">
        <v>111.35</v>
      </c>
      <c r="H82" s="1069">
        <v>112.91</v>
      </c>
      <c r="I82" s="1069">
        <v>105.4</v>
      </c>
      <c r="J82" s="1069">
        <v>102.51</v>
      </c>
      <c r="K82" s="637">
        <v>100.31</v>
      </c>
      <c r="L82" s="638">
        <v>100.21</v>
      </c>
      <c r="M82" s="638">
        <v>100.29</v>
      </c>
      <c r="N82" s="638">
        <v>100.38</v>
      </c>
      <c r="O82" s="638">
        <v>100.38</v>
      </c>
      <c r="P82" s="649">
        <v>100.49</v>
      </c>
      <c r="Q82" s="1150">
        <v>102.07</v>
      </c>
      <c r="R82" s="1151"/>
      <c r="S82" s="1152"/>
    </row>
    <row r="83" spans="1:228" ht="16.5" x14ac:dyDescent="0.25">
      <c r="A83" s="1081"/>
      <c r="B83" s="1082"/>
      <c r="C83" s="1083"/>
      <c r="D83" s="1070"/>
      <c r="E83" s="1070"/>
      <c r="F83" s="1070"/>
      <c r="G83" s="1070"/>
      <c r="H83" s="1070"/>
      <c r="I83" s="1070"/>
      <c r="J83" s="1070"/>
      <c r="K83" s="639" t="s">
        <v>74</v>
      </c>
      <c r="L83" s="640" t="s">
        <v>82</v>
      </c>
      <c r="M83" s="640" t="s">
        <v>83</v>
      </c>
      <c r="N83" s="640" t="s">
        <v>84</v>
      </c>
      <c r="O83" s="640" t="s">
        <v>85</v>
      </c>
      <c r="P83" s="650" t="s">
        <v>86</v>
      </c>
      <c r="Q83" s="1153"/>
      <c r="R83" s="1154"/>
      <c r="S83" s="1155"/>
    </row>
    <row r="84" spans="1:228" ht="20.25" customHeight="1" thickBot="1" x14ac:dyDescent="0.25">
      <c r="A84" s="1084"/>
      <c r="B84" s="1085"/>
      <c r="C84" s="1086"/>
      <c r="D84" s="1071"/>
      <c r="E84" s="1071"/>
      <c r="F84" s="1071"/>
      <c r="G84" s="1071"/>
      <c r="H84" s="1071"/>
      <c r="I84" s="1071"/>
      <c r="J84" s="1071"/>
      <c r="K84" s="656"/>
      <c r="L84" s="657"/>
      <c r="M84" s="657"/>
      <c r="N84" s="657"/>
      <c r="O84" s="657"/>
      <c r="P84" s="658"/>
      <c r="Q84" s="1156"/>
      <c r="R84" s="1157"/>
      <c r="S84" s="1158"/>
    </row>
    <row r="95" spans="1:228" s="14" customFormat="1" x14ac:dyDescent="0.25">
      <c r="A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</row>
  </sheetData>
  <mergeCells count="169">
    <mergeCell ref="L12:O12"/>
    <mergeCell ref="P12:S12"/>
    <mergeCell ref="A13:C13"/>
    <mergeCell ref="D13:G13"/>
    <mergeCell ref="H13:K13"/>
    <mergeCell ref="A16:C17"/>
    <mergeCell ref="H7:S7"/>
    <mergeCell ref="D16:G17"/>
    <mergeCell ref="D9:G9"/>
    <mergeCell ref="A11:C11"/>
    <mergeCell ref="D11:G11"/>
    <mergeCell ref="H11:K11"/>
    <mergeCell ref="D19:G19"/>
    <mergeCell ref="A12:C12"/>
    <mergeCell ref="D12:G12"/>
    <mergeCell ref="H12:K12"/>
    <mergeCell ref="Q65:S67"/>
    <mergeCell ref="H9:K9"/>
    <mergeCell ref="L9:O9"/>
    <mergeCell ref="P9:S9"/>
    <mergeCell ref="A10:C10"/>
    <mergeCell ref="D10:G10"/>
    <mergeCell ref="H10:K10"/>
    <mergeCell ref="A23:C23"/>
    <mergeCell ref="D23:G23"/>
    <mergeCell ref="H23:K23"/>
    <mergeCell ref="L23:O23"/>
    <mergeCell ref="P23:S23"/>
    <mergeCell ref="H19:S19"/>
    <mergeCell ref="A60:U60"/>
    <mergeCell ref="D22:G22"/>
    <mergeCell ref="P11:S11"/>
    <mergeCell ref="I65:I67"/>
    <mergeCell ref="D21:G21"/>
    <mergeCell ref="H21:K21"/>
    <mergeCell ref="L21:O21"/>
    <mergeCell ref="P21:S21"/>
    <mergeCell ref="H16:S16"/>
    <mergeCell ref="L10:O10"/>
    <mergeCell ref="P10:S10"/>
    <mergeCell ref="A72:C75"/>
    <mergeCell ref="G82:G84"/>
    <mergeCell ref="H82:H84"/>
    <mergeCell ref="G72:G75"/>
    <mergeCell ref="H72:H75"/>
    <mergeCell ref="G78:G81"/>
    <mergeCell ref="H78:H81"/>
    <mergeCell ref="I78:I81"/>
    <mergeCell ref="D78:D81"/>
    <mergeCell ref="Q82:S84"/>
    <mergeCell ref="F78:F81"/>
    <mergeCell ref="E78:E81"/>
    <mergeCell ref="D72:D75"/>
    <mergeCell ref="E72:E75"/>
    <mergeCell ref="A77:U77"/>
    <mergeCell ref="Q68:S71"/>
    <mergeCell ref="J78:J81"/>
    <mergeCell ref="N80:N81"/>
    <mergeCell ref="O80:O81"/>
    <mergeCell ref="H68:H71"/>
    <mergeCell ref="A3:S3"/>
    <mergeCell ref="A4:C5"/>
    <mergeCell ref="D4:G5"/>
    <mergeCell ref="H4:S4"/>
    <mergeCell ref="A20:C20"/>
    <mergeCell ref="A15:S15"/>
    <mergeCell ref="P5:S5"/>
    <mergeCell ref="H17:K17"/>
    <mergeCell ref="L17:O17"/>
    <mergeCell ref="P17:S17"/>
    <mergeCell ref="L6:O6"/>
    <mergeCell ref="P6:S6"/>
    <mergeCell ref="H18:K18"/>
    <mergeCell ref="L18:O18"/>
    <mergeCell ref="P18:S18"/>
    <mergeCell ref="H8:K8"/>
    <mergeCell ref="P8:S8"/>
    <mergeCell ref="A8:C8"/>
    <mergeCell ref="D6:G6"/>
    <mergeCell ref="A7:C7"/>
    <mergeCell ref="D7:G7"/>
    <mergeCell ref="A9:C9"/>
    <mergeCell ref="L5:O5"/>
    <mergeCell ref="H5:K5"/>
    <mergeCell ref="A2:S2"/>
    <mergeCell ref="A1:S1"/>
    <mergeCell ref="Q78:S81"/>
    <mergeCell ref="H65:H67"/>
    <mergeCell ref="A65:C67"/>
    <mergeCell ref="J65:J67"/>
    <mergeCell ref="D68:D71"/>
    <mergeCell ref="E68:E71"/>
    <mergeCell ref="F68:F71"/>
    <mergeCell ref="G68:G71"/>
    <mergeCell ref="D65:D67"/>
    <mergeCell ref="E65:E67"/>
    <mergeCell ref="F65:F67"/>
    <mergeCell ref="K80:K81"/>
    <mergeCell ref="L80:L81"/>
    <mergeCell ref="M80:M81"/>
    <mergeCell ref="F72:F75"/>
    <mergeCell ref="J68:J71"/>
    <mergeCell ref="J72:J75"/>
    <mergeCell ref="G65:G67"/>
    <mergeCell ref="A22:C22"/>
    <mergeCell ref="D8:G8"/>
    <mergeCell ref="A61:C64"/>
    <mergeCell ref="A28:S28"/>
    <mergeCell ref="A6:C6"/>
    <mergeCell ref="Q61:S64"/>
    <mergeCell ref="K63:K64"/>
    <mergeCell ref="L63:L64"/>
    <mergeCell ref="I61:I64"/>
    <mergeCell ref="M63:M64"/>
    <mergeCell ref="N63:N64"/>
    <mergeCell ref="O63:O64"/>
    <mergeCell ref="D61:D64"/>
    <mergeCell ref="E61:E64"/>
    <mergeCell ref="F61:F64"/>
    <mergeCell ref="G61:G64"/>
    <mergeCell ref="H61:H64"/>
    <mergeCell ref="K61:P62"/>
    <mergeCell ref="J61:J64"/>
    <mergeCell ref="P63:P64"/>
    <mergeCell ref="A29:S29"/>
    <mergeCell ref="A19:C19"/>
    <mergeCell ref="A21:C21"/>
    <mergeCell ref="L11:O11"/>
    <mergeCell ref="H6:K6"/>
    <mergeCell ref="L8:O8"/>
    <mergeCell ref="H20:K20"/>
    <mergeCell ref="L20:O20"/>
    <mergeCell ref="Q72:S75"/>
    <mergeCell ref="A68:C71"/>
    <mergeCell ref="J82:J84"/>
    <mergeCell ref="A78:C81"/>
    <mergeCell ref="A82:C84"/>
    <mergeCell ref="K78:P79"/>
    <mergeCell ref="P80:P81"/>
    <mergeCell ref="D82:D84"/>
    <mergeCell ref="E82:E84"/>
    <mergeCell ref="F82:F84"/>
    <mergeCell ref="I82:I84"/>
    <mergeCell ref="I68:I71"/>
    <mergeCell ref="I72:I75"/>
    <mergeCell ref="X33:AJ33"/>
    <mergeCell ref="X39:AJ39"/>
    <mergeCell ref="X28:AJ28"/>
    <mergeCell ref="L13:O13"/>
    <mergeCell ref="P13:S13"/>
    <mergeCell ref="A25:C25"/>
    <mergeCell ref="D25:G25"/>
    <mergeCell ref="H25:K25"/>
    <mergeCell ref="L25:O25"/>
    <mergeCell ref="P25:S25"/>
    <mergeCell ref="A24:C24"/>
    <mergeCell ref="D24:G24"/>
    <mergeCell ref="H24:K24"/>
    <mergeCell ref="L24:O24"/>
    <mergeCell ref="P24:S24"/>
    <mergeCell ref="X18:AJ18"/>
    <mergeCell ref="A18:C18"/>
    <mergeCell ref="D18:G18"/>
    <mergeCell ref="D20:G20"/>
    <mergeCell ref="A27:S27"/>
    <mergeCell ref="H22:K22"/>
    <mergeCell ref="L22:O22"/>
    <mergeCell ref="P22:S22"/>
    <mergeCell ref="P20:S20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48" fitToHeight="2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дин. цен </vt:lpstr>
      <vt:lpstr>цены на металл</vt:lpstr>
      <vt:lpstr>цены на металл 2</vt:lpstr>
      <vt:lpstr>Средние цены+ИПЦ</vt:lpstr>
      <vt:lpstr>сеть учреждений</vt:lpstr>
      <vt:lpstr>типы учреждений</vt:lpstr>
      <vt:lpstr>'дин. цен '!Заголовки_для_печати</vt:lpstr>
      <vt:lpstr>'сеть учреждений'!Заголовки_для_печати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'сеть учреждений'!Область_печати</vt:lpstr>
      <vt:lpstr>'Средние цены+ИПЦ'!Область_печати</vt:lpstr>
      <vt:lpstr>'Ст.мин. набора прод.'!Область_печати</vt:lpstr>
      <vt:lpstr>'типы учреждений'!Область_печати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Репьева Анастасия Викторовна</cp:lastModifiedBy>
  <cp:lastPrinted>2018-08-31T10:02:59Z</cp:lastPrinted>
  <dcterms:created xsi:type="dcterms:W3CDTF">1996-09-27T09:22:49Z</dcterms:created>
  <dcterms:modified xsi:type="dcterms:W3CDTF">2018-09-05T04:18:14Z</dcterms:modified>
</cp:coreProperties>
</file>